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15" windowWidth="28635" windowHeight="10470"/>
  </bookViews>
  <sheets>
    <sheet name="Tables 1 - 3" sheetId="31" r:id="rId1"/>
    <sheet name="Summary Sheet_SC_Migrated" sheetId="29" r:id="rId2"/>
    <sheet name="Sales &amp; Revenue Adj._SCMigrated" sheetId="30" r:id="rId3"/>
    <sheet name="Sch 40 Migration Weather Adj." sheetId="28" r:id="rId4"/>
    <sheet name="(C)Sch 40 Migration kWh" sheetId="27" r:id="rId5"/>
    <sheet name="Summary Sheet_ Pre Migration" sheetId="3" r:id="rId6"/>
    <sheet name="Sales &amp; Revenue Adj." sheetId="2" r:id="rId7"/>
    <sheet name="Temp Adj. by Schedule" sheetId="14" r:id="rId8"/>
    <sheet name="Normalized Total Usage" sheetId="9" r:id="rId9"/>
    <sheet name="Actual Total Usage" sheetId="6" r:id="rId10"/>
    <sheet name="SAP BW Actual Usage" sheetId="16" r:id="rId11"/>
    <sheet name="System Model " sheetId="25" r:id="rId12"/>
    <sheet name="TABLE-HDD" sheetId="26" r:id="rId13"/>
    <sheet name="Sheet6" sheetId="32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Sheet_ Pre Migration'!#REF!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10">'SAP BW Actual Usage'!$A$1:$O$24</definedName>
    <definedName name="_xlnm.Print_Area" localSheetId="5">'Summary Sheet_ Pre Migration'!$A$1:$J$40</definedName>
    <definedName name="_xlnm.Print_Area" localSheetId="1">'Summary Sheet_SC_Migrated'!$A$1:$J$40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F23" i="3" l="1"/>
  <c r="F22" i="3"/>
  <c r="F21" i="3"/>
  <c r="F20" i="3"/>
  <c r="F23" i="29" l="1"/>
  <c r="F22" i="29"/>
  <c r="F21" i="29"/>
  <c r="F20" i="29"/>
  <c r="R73" i="29" l="1"/>
  <c r="R72" i="29"/>
  <c r="R71" i="29"/>
  <c r="R70" i="29"/>
  <c r="R69" i="29"/>
  <c r="R68" i="29"/>
  <c r="R67" i="29"/>
  <c r="R66" i="29"/>
  <c r="R65" i="29"/>
  <c r="R64" i="29"/>
  <c r="R63" i="29"/>
  <c r="R62" i="29"/>
  <c r="L23" i="29" l="1"/>
  <c r="K23" i="29"/>
  <c r="L22" i="29"/>
  <c r="K22" i="29"/>
  <c r="L21" i="29"/>
  <c r="K21" i="29"/>
  <c r="L20" i="29"/>
  <c r="K20" i="29"/>
  <c r="L19" i="29"/>
  <c r="K19" i="29"/>
  <c r="L18" i="29"/>
  <c r="K18" i="29"/>
  <c r="L17" i="29"/>
  <c r="K17" i="29"/>
  <c r="L16" i="29"/>
  <c r="K16" i="29"/>
  <c r="L15" i="29"/>
  <c r="K15" i="29"/>
  <c r="L14" i="29"/>
  <c r="K14" i="29"/>
  <c r="L13" i="29"/>
  <c r="K13" i="29"/>
  <c r="L12" i="29"/>
  <c r="K12" i="29"/>
  <c r="M12" i="29" l="1"/>
  <c r="N12" i="29" s="1"/>
  <c r="M20" i="29"/>
  <c r="N20" i="29" s="1"/>
  <c r="M16" i="29"/>
  <c r="N16" i="29" s="1"/>
  <c r="M23" i="29"/>
  <c r="N23" i="29" s="1"/>
  <c r="M22" i="29"/>
  <c r="N22" i="29" s="1"/>
  <c r="M21" i="29"/>
  <c r="N21" i="29" s="1"/>
  <c r="M19" i="29"/>
  <c r="N19" i="29" s="1"/>
  <c r="M18" i="29"/>
  <c r="N18" i="29" s="1"/>
  <c r="M17" i="29"/>
  <c r="N17" i="29" s="1"/>
  <c r="M15" i="29"/>
  <c r="N15" i="29" s="1"/>
  <c r="M14" i="29"/>
  <c r="N14" i="29" s="1"/>
  <c r="M13" i="29"/>
  <c r="N13" i="29" s="1"/>
  <c r="L23" i="26" l="1"/>
  <c r="AF44" i="31" l="1"/>
  <c r="AC44" i="31"/>
  <c r="AB44" i="31"/>
  <c r="V39" i="29"/>
  <c r="V38" i="29"/>
  <c r="V37" i="29"/>
  <c r="V36" i="29"/>
  <c r="V35" i="29"/>
  <c r="V34" i="29"/>
  <c r="V33" i="29"/>
  <c r="V32" i="29"/>
  <c r="V31" i="29"/>
  <c r="V30" i="29"/>
  <c r="V29" i="29"/>
  <c r="V28" i="29"/>
  <c r="R39" i="29"/>
  <c r="R38" i="29"/>
  <c r="R37" i="29"/>
  <c r="R36" i="29"/>
  <c r="R35" i="29"/>
  <c r="R34" i="29"/>
  <c r="R33" i="29"/>
  <c r="R32" i="29"/>
  <c r="R31" i="29"/>
  <c r="R30" i="29"/>
  <c r="R29" i="29"/>
  <c r="R28" i="29"/>
  <c r="Z22" i="29"/>
  <c r="Z21" i="29"/>
  <c r="Z20" i="29"/>
  <c r="Z19" i="29"/>
  <c r="Z18" i="29"/>
  <c r="Z17" i="29"/>
  <c r="Z16" i="29"/>
  <c r="Z15" i="29"/>
  <c r="Z14" i="29"/>
  <c r="Z13" i="29"/>
  <c r="Z12" i="29"/>
  <c r="Z11" i="29"/>
  <c r="V22" i="29"/>
  <c r="V21" i="29"/>
  <c r="V20" i="29"/>
  <c r="V19" i="29"/>
  <c r="V18" i="29"/>
  <c r="V17" i="29"/>
  <c r="V16" i="29"/>
  <c r="V15" i="29"/>
  <c r="V14" i="29"/>
  <c r="V13" i="29"/>
  <c r="V12" i="29"/>
  <c r="V11" i="29"/>
  <c r="R56" i="29"/>
  <c r="R55" i="29"/>
  <c r="R54" i="29"/>
  <c r="R53" i="29"/>
  <c r="R52" i="29"/>
  <c r="R51" i="29"/>
  <c r="R50" i="29"/>
  <c r="R49" i="29"/>
  <c r="R48" i="29"/>
  <c r="R47" i="29"/>
  <c r="R46" i="29"/>
  <c r="R45" i="29"/>
  <c r="N5" i="30"/>
  <c r="M5" i="30"/>
  <c r="L5" i="30"/>
  <c r="K5" i="30"/>
  <c r="J5" i="30"/>
  <c r="I5" i="30"/>
  <c r="H5" i="30"/>
  <c r="G5" i="30"/>
  <c r="F5" i="30"/>
  <c r="E5" i="30"/>
  <c r="D5" i="30"/>
  <c r="C5" i="30"/>
  <c r="A3" i="30"/>
  <c r="A2" i="30"/>
  <c r="A1" i="30"/>
  <c r="Z45" i="29" a="1"/>
  <c r="Z48" i="29" s="1"/>
  <c r="V45" i="29" a="1"/>
  <c r="V56" i="29" s="1"/>
  <c r="A41" i="29"/>
  <c r="Z36" i="29"/>
  <c r="Z29" i="29"/>
  <c r="Z28" i="29"/>
  <c r="Z28" i="29" a="1"/>
  <c r="Z39" i="29" s="1"/>
  <c r="J23" i="29"/>
  <c r="D23" i="29"/>
  <c r="C23" i="29"/>
  <c r="P22" i="29"/>
  <c r="P39" i="29" s="1"/>
  <c r="P56" i="29" s="1"/>
  <c r="P73" i="29" s="1"/>
  <c r="J22" i="29"/>
  <c r="D22" i="29"/>
  <c r="C22" i="29"/>
  <c r="P21" i="29"/>
  <c r="P38" i="29" s="1"/>
  <c r="P55" i="29" s="1"/>
  <c r="P72" i="29" s="1"/>
  <c r="J21" i="29"/>
  <c r="D21" i="29"/>
  <c r="C21" i="29"/>
  <c r="P20" i="29"/>
  <c r="P37" i="29" s="1"/>
  <c r="P54" i="29" s="1"/>
  <c r="P71" i="29" s="1"/>
  <c r="J20" i="29"/>
  <c r="D20" i="29"/>
  <c r="C20" i="29"/>
  <c r="P19" i="29"/>
  <c r="P36" i="29" s="1"/>
  <c r="P53" i="29" s="1"/>
  <c r="P70" i="29" s="1"/>
  <c r="J19" i="29"/>
  <c r="D19" i="29"/>
  <c r="C19" i="29"/>
  <c r="P18" i="29"/>
  <c r="P35" i="29" s="1"/>
  <c r="P52" i="29" s="1"/>
  <c r="P69" i="29" s="1"/>
  <c r="J18" i="29"/>
  <c r="D18" i="29"/>
  <c r="C18" i="29"/>
  <c r="P17" i="29"/>
  <c r="P34" i="29" s="1"/>
  <c r="P51" i="29" s="1"/>
  <c r="P68" i="29" s="1"/>
  <c r="J17" i="29"/>
  <c r="D17" i="29"/>
  <c r="E17" i="29" s="1"/>
  <c r="C17" i="29"/>
  <c r="P16" i="29"/>
  <c r="P33" i="29" s="1"/>
  <c r="P50" i="29" s="1"/>
  <c r="P67" i="29" s="1"/>
  <c r="J16" i="29"/>
  <c r="D16" i="29"/>
  <c r="C16" i="29"/>
  <c r="P15" i="29"/>
  <c r="P32" i="29" s="1"/>
  <c r="P49" i="29" s="1"/>
  <c r="P66" i="29" s="1"/>
  <c r="J15" i="29"/>
  <c r="D15" i="29"/>
  <c r="C15" i="29"/>
  <c r="P14" i="29"/>
  <c r="P31" i="29" s="1"/>
  <c r="P48" i="29" s="1"/>
  <c r="P65" i="29" s="1"/>
  <c r="J14" i="29"/>
  <c r="D14" i="29"/>
  <c r="C14" i="29"/>
  <c r="P13" i="29"/>
  <c r="P30" i="29" s="1"/>
  <c r="P47" i="29" s="1"/>
  <c r="P64" i="29" s="1"/>
  <c r="J13" i="29"/>
  <c r="D13" i="29"/>
  <c r="C13" i="29"/>
  <c r="P12" i="29"/>
  <c r="P29" i="29" s="1"/>
  <c r="P46" i="29" s="1"/>
  <c r="P63" i="29" s="1"/>
  <c r="J12" i="29"/>
  <c r="D12" i="29"/>
  <c r="C12" i="29"/>
  <c r="R11" i="29" a="1"/>
  <c r="R22" i="29" s="1"/>
  <c r="P11" i="29"/>
  <c r="P28" i="29" s="1"/>
  <c r="P45" i="29" s="1"/>
  <c r="P62" i="29" s="1"/>
  <c r="F11" i="29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G72" i="28"/>
  <c r="G71" i="28"/>
  <c r="G70" i="28"/>
  <c r="G69" i="28"/>
  <c r="G68" i="28"/>
  <c r="G67" i="28"/>
  <c r="G66" i="28"/>
  <c r="G65" i="28"/>
  <c r="G64" i="28"/>
  <c r="G63" i="28"/>
  <c r="G62" i="28"/>
  <c r="O43" i="28" a="1"/>
  <c r="O43" i="28" s="1"/>
  <c r="G61" i="28" s="1"/>
  <c r="O44" i="28"/>
  <c r="O45" i="28"/>
  <c r="O46" i="28"/>
  <c r="O48" i="28"/>
  <c r="O49" i="28"/>
  <c r="O50" i="28"/>
  <c r="O52" i="28"/>
  <c r="O53" i="28"/>
  <c r="O54" i="28"/>
  <c r="C61" i="28" a="1"/>
  <c r="C61" i="28" s="1"/>
  <c r="C62" i="28"/>
  <c r="C63" i="28"/>
  <c r="C64" i="28"/>
  <c r="C66" i="28"/>
  <c r="C67" i="28"/>
  <c r="C68" i="28"/>
  <c r="C70" i="28"/>
  <c r="C71" i="28"/>
  <c r="C72" i="28"/>
  <c r="K43" i="28" a="1"/>
  <c r="K43" i="28" s="1"/>
  <c r="K44" i="28"/>
  <c r="K45" i="28"/>
  <c r="K46" i="28"/>
  <c r="K48" i="28"/>
  <c r="K49" i="28"/>
  <c r="K50" i="28"/>
  <c r="K52" i="28"/>
  <c r="K53" i="28"/>
  <c r="K54" i="28"/>
  <c r="G43" i="28" a="1"/>
  <c r="G43" i="28" s="1"/>
  <c r="G44" i="28"/>
  <c r="G45" i="28"/>
  <c r="G46" i="28"/>
  <c r="G48" i="28"/>
  <c r="G49" i="28"/>
  <c r="G50" i="28"/>
  <c r="G52" i="28"/>
  <c r="G53" i="28"/>
  <c r="G54" i="28"/>
  <c r="C43" i="28" a="1"/>
  <c r="C43" i="28" s="1"/>
  <c r="C44" i="28"/>
  <c r="C45" i="28"/>
  <c r="C46" i="28"/>
  <c r="C48" i="28"/>
  <c r="C49" i="28"/>
  <c r="C50" i="28"/>
  <c r="C52" i="28"/>
  <c r="C53" i="28"/>
  <c r="C54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R30" i="3"/>
  <c r="R34" i="3"/>
  <c r="R38" i="3"/>
  <c r="R28" i="3" a="1"/>
  <c r="R28" i="3" s="1"/>
  <c r="R39" i="3"/>
  <c r="A54" i="28"/>
  <c r="A53" i="28"/>
  <c r="A52" i="28"/>
  <c r="A51" i="28"/>
  <c r="A50" i="28"/>
  <c r="A49" i="28"/>
  <c r="A48" i="28"/>
  <c r="A47" i="28"/>
  <c r="A46" i="28"/>
  <c r="A45" i="28"/>
  <c r="A44" i="28"/>
  <c r="A43" i="28"/>
  <c r="G24" i="28" a="1"/>
  <c r="G24" i="28" s="1"/>
  <c r="G26" i="28"/>
  <c r="G29" i="28"/>
  <c r="G31" i="28"/>
  <c r="G34" i="28"/>
  <c r="F24" i="28" a="1"/>
  <c r="F24" i="28" s="1"/>
  <c r="F29" i="28"/>
  <c r="F34" i="28"/>
  <c r="E24" i="28" a="1"/>
  <c r="E24" i="28" s="1"/>
  <c r="E26" i="28"/>
  <c r="E29" i="28"/>
  <c r="E31" i="28"/>
  <c r="E34" i="28"/>
  <c r="D24" i="28" a="1"/>
  <c r="D24" i="28" s="1"/>
  <c r="C24" i="28" a="1"/>
  <c r="C24" i="28" s="1"/>
  <c r="H24" i="28" s="1"/>
  <c r="C26" i="28"/>
  <c r="C29" i="28"/>
  <c r="C31" i="28"/>
  <c r="C34" i="28"/>
  <c r="C17" i="28"/>
  <c r="C16" i="28"/>
  <c r="C15" i="28"/>
  <c r="C14" i="28"/>
  <c r="C13" i="28"/>
  <c r="C12" i="28"/>
  <c r="C11" i="28"/>
  <c r="C10" i="28"/>
  <c r="C9" i="28"/>
  <c r="C8" i="28"/>
  <c r="C7" i="28"/>
  <c r="C6" i="28"/>
  <c r="A17" i="28"/>
  <c r="A35" i="28" s="1"/>
  <c r="A16" i="28"/>
  <c r="A34" i="28" s="1"/>
  <c r="A15" i="28"/>
  <c r="A33" i="28" s="1"/>
  <c r="A14" i="28"/>
  <c r="A32" i="28" s="1"/>
  <c r="A13" i="28"/>
  <c r="A31" i="28" s="1"/>
  <c r="A12" i="28"/>
  <c r="A30" i="28" s="1"/>
  <c r="A11" i="28"/>
  <c r="A29" i="28" s="1"/>
  <c r="A10" i="28"/>
  <c r="A28" i="28" s="1"/>
  <c r="A9" i="28"/>
  <c r="A27" i="28" s="1"/>
  <c r="A8" i="28"/>
  <c r="A26" i="28" s="1"/>
  <c r="A7" i="28"/>
  <c r="A25" i="28" s="1"/>
  <c r="A6" i="28"/>
  <c r="A24" i="28" s="1"/>
  <c r="C191" i="27"/>
  <c r="C188" i="27"/>
  <c r="C187" i="27"/>
  <c r="C186" i="27"/>
  <c r="M185" i="27"/>
  <c r="E185" i="27"/>
  <c r="C185" i="27"/>
  <c r="J176" i="27"/>
  <c r="J191" i="27" s="1"/>
  <c r="C176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Q173" i="27"/>
  <c r="Q176" i="27" s="1"/>
  <c r="Q191" i="27" s="1"/>
  <c r="P173" i="27"/>
  <c r="O173" i="27"/>
  <c r="N173" i="27"/>
  <c r="N176" i="27" s="1"/>
  <c r="N191" i="27" s="1"/>
  <c r="M173" i="27"/>
  <c r="M176" i="27" s="1"/>
  <c r="M191" i="27" s="1"/>
  <c r="L173" i="27"/>
  <c r="K173" i="27"/>
  <c r="J173" i="27"/>
  <c r="I173" i="27"/>
  <c r="I176" i="27" s="1"/>
  <c r="I191" i="27" s="1"/>
  <c r="H173" i="27"/>
  <c r="G173" i="27"/>
  <c r="F173" i="27"/>
  <c r="F176" i="27" s="1"/>
  <c r="F191" i="27" s="1"/>
  <c r="E173" i="27"/>
  <c r="E176" i="27" s="1"/>
  <c r="E191" i="27" s="1"/>
  <c r="U172" i="27"/>
  <c r="Q172" i="27"/>
  <c r="P172" i="27"/>
  <c r="O172" i="27"/>
  <c r="O176" i="27" s="1"/>
  <c r="O191" i="27" s="1"/>
  <c r="N172" i="27"/>
  <c r="M172" i="27"/>
  <c r="L172" i="27"/>
  <c r="K172" i="27"/>
  <c r="K176" i="27" s="1"/>
  <c r="K191" i="27" s="1"/>
  <c r="J172" i="27"/>
  <c r="I172" i="27"/>
  <c r="H172" i="27"/>
  <c r="G172" i="27"/>
  <c r="G176" i="27" s="1"/>
  <c r="G191" i="27" s="1"/>
  <c r="F172" i="27"/>
  <c r="E172" i="27"/>
  <c r="U170" i="27"/>
  <c r="J170" i="27"/>
  <c r="C170" i="27"/>
  <c r="AB169" i="27"/>
  <c r="AA169" i="27"/>
  <c r="U169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U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AB167" i="27"/>
  <c r="AA167" i="27"/>
  <c r="U167" i="27"/>
  <c r="Q167" i="27"/>
  <c r="P167" i="27"/>
  <c r="O167" i="27"/>
  <c r="O170" i="27" s="1"/>
  <c r="AF169" i="27" s="1"/>
  <c r="N167" i="27"/>
  <c r="M167" i="27"/>
  <c r="L167" i="27"/>
  <c r="K167" i="27"/>
  <c r="K170" i="27" s="1"/>
  <c r="J167" i="27"/>
  <c r="I167" i="27"/>
  <c r="H167" i="27"/>
  <c r="G167" i="27"/>
  <c r="G170" i="27" s="1"/>
  <c r="X169" i="27" s="1"/>
  <c r="F167" i="27"/>
  <c r="E167" i="27"/>
  <c r="U165" i="27"/>
  <c r="O165" i="27"/>
  <c r="AF162" i="27" s="1"/>
  <c r="J165" i="27"/>
  <c r="AA163" i="27" s="1"/>
  <c r="G165" i="27"/>
  <c r="X164" i="27" s="1"/>
  <c r="C165" i="27"/>
  <c r="AF164" i="27"/>
  <c r="U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V163" i="27"/>
  <c r="U163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U162" i="27"/>
  <c r="Q162" i="27"/>
  <c r="Q165" i="27" s="1"/>
  <c r="P162" i="27"/>
  <c r="O162" i="27"/>
  <c r="N162" i="27"/>
  <c r="N165" i="27" s="1"/>
  <c r="AE163" i="27" s="1"/>
  <c r="M162" i="27"/>
  <c r="L162" i="27"/>
  <c r="K162" i="27"/>
  <c r="J162" i="27"/>
  <c r="I162" i="27"/>
  <c r="H162" i="27"/>
  <c r="G162" i="27"/>
  <c r="F162" i="27"/>
  <c r="F165" i="27" s="1"/>
  <c r="W163" i="27" s="1"/>
  <c r="E162" i="27"/>
  <c r="E165" i="27" s="1"/>
  <c r="U160" i="27"/>
  <c r="N160" i="27"/>
  <c r="AE158" i="27" s="1"/>
  <c r="J160" i="27"/>
  <c r="AA158" i="27" s="1"/>
  <c r="F160" i="27"/>
  <c r="W158" i="27" s="1"/>
  <c r="C160" i="27"/>
  <c r="U159" i="27"/>
  <c r="Q159" i="27"/>
  <c r="Q187" i="27" s="1"/>
  <c r="P159" i="27"/>
  <c r="O159" i="27"/>
  <c r="N159" i="27"/>
  <c r="AE159" i="27" s="1"/>
  <c r="M159" i="27"/>
  <c r="L159" i="27"/>
  <c r="K159" i="27"/>
  <c r="J159" i="27"/>
  <c r="AA159" i="27" s="1"/>
  <c r="I159" i="27"/>
  <c r="H159" i="27"/>
  <c r="G159" i="27"/>
  <c r="F159" i="27"/>
  <c r="W159" i="27" s="1"/>
  <c r="E159" i="27"/>
  <c r="U158" i="27"/>
  <c r="Q158" i="27"/>
  <c r="P158" i="27"/>
  <c r="P160" i="27" s="1"/>
  <c r="O158" i="27"/>
  <c r="N158" i="27"/>
  <c r="M158" i="27"/>
  <c r="L158" i="27"/>
  <c r="L160" i="27" s="1"/>
  <c r="K158" i="27"/>
  <c r="J158" i="27"/>
  <c r="I158" i="27"/>
  <c r="H158" i="27"/>
  <c r="H160" i="27" s="1"/>
  <c r="G158" i="27"/>
  <c r="F158" i="27"/>
  <c r="E158" i="27"/>
  <c r="U157" i="27"/>
  <c r="Q157" i="27"/>
  <c r="P157" i="27"/>
  <c r="O157" i="27"/>
  <c r="N157" i="27"/>
  <c r="M157" i="27"/>
  <c r="L157" i="27"/>
  <c r="K157" i="27"/>
  <c r="J157" i="27"/>
  <c r="AA157" i="27" s="1"/>
  <c r="I157" i="27"/>
  <c r="H157" i="27"/>
  <c r="G157" i="27"/>
  <c r="F157" i="27"/>
  <c r="E157" i="27"/>
  <c r="U155" i="27"/>
  <c r="Q155" i="27"/>
  <c r="P155" i="27"/>
  <c r="O155" i="27"/>
  <c r="O188" i="27" s="1"/>
  <c r="O195" i="27" s="1"/>
  <c r="O196" i="27" s="1"/>
  <c r="N155" i="27"/>
  <c r="M155" i="27"/>
  <c r="L155" i="27"/>
  <c r="K155" i="27"/>
  <c r="J155" i="27"/>
  <c r="I155" i="27"/>
  <c r="H155" i="27"/>
  <c r="G155" i="27"/>
  <c r="G188" i="27" s="1"/>
  <c r="G195" i="27" s="1"/>
  <c r="G196" i="27" s="1"/>
  <c r="F155" i="27"/>
  <c r="E155" i="27"/>
  <c r="U153" i="27"/>
  <c r="Q153" i="27"/>
  <c r="M153" i="27"/>
  <c r="AD151" i="27" s="1"/>
  <c r="I153" i="27"/>
  <c r="Z151" i="27" s="1"/>
  <c r="E153" i="27"/>
  <c r="C153" i="27"/>
  <c r="U152" i="27"/>
  <c r="Q152" i="27"/>
  <c r="P152" i="27"/>
  <c r="O152" i="27"/>
  <c r="N152" i="27"/>
  <c r="M152" i="27"/>
  <c r="AD152" i="27" s="1"/>
  <c r="L152" i="27"/>
  <c r="K152" i="27"/>
  <c r="J152" i="27"/>
  <c r="I152" i="27"/>
  <c r="H152" i="27"/>
  <c r="G152" i="27"/>
  <c r="F152" i="27"/>
  <c r="E152" i="27"/>
  <c r="V151" i="27"/>
  <c r="U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M149" i="27"/>
  <c r="AD148" i="27" s="1"/>
  <c r="I149" i="27"/>
  <c r="Z148" i="27" s="1"/>
  <c r="E149" i="27"/>
  <c r="C149" i="27"/>
  <c r="U149" i="27" s="1"/>
  <c r="V148" i="27"/>
  <c r="U148" i="27"/>
  <c r="Q148" i="27"/>
  <c r="P148" i="27"/>
  <c r="P187" i="27" s="1"/>
  <c r="O148" i="27"/>
  <c r="N148" i="27"/>
  <c r="M148" i="27"/>
  <c r="L148" i="27"/>
  <c r="L187" i="27" s="1"/>
  <c r="K148" i="27"/>
  <c r="J148" i="27"/>
  <c r="I148" i="27"/>
  <c r="H148" i="27"/>
  <c r="G148" i="27"/>
  <c r="F148" i="27"/>
  <c r="E148" i="27"/>
  <c r="U147" i="27"/>
  <c r="Q147" i="27"/>
  <c r="Q186" i="27" s="1"/>
  <c r="P147" i="27"/>
  <c r="P186" i="27" s="1"/>
  <c r="O147" i="27"/>
  <c r="O186" i="27" s="1"/>
  <c r="N147" i="27"/>
  <c r="M147" i="27"/>
  <c r="L147" i="27"/>
  <c r="L186" i="27" s="1"/>
  <c r="K147" i="27"/>
  <c r="J147" i="27"/>
  <c r="J186" i="27" s="1"/>
  <c r="I147" i="27"/>
  <c r="H147" i="27"/>
  <c r="H186" i="27" s="1"/>
  <c r="G147" i="27"/>
  <c r="G186" i="27" s="1"/>
  <c r="F147" i="27"/>
  <c r="F186" i="27" s="1"/>
  <c r="E147" i="27"/>
  <c r="AD146" i="27"/>
  <c r="Z146" i="27"/>
  <c r="V146" i="27"/>
  <c r="U146" i="27"/>
  <c r="Q146" i="27"/>
  <c r="Q185" i="27" s="1"/>
  <c r="P146" i="27"/>
  <c r="O146" i="27"/>
  <c r="N146" i="27"/>
  <c r="M146" i="27"/>
  <c r="L146" i="27"/>
  <c r="K146" i="27"/>
  <c r="J146" i="27"/>
  <c r="I146" i="27"/>
  <c r="I185" i="27" s="1"/>
  <c r="H146" i="27"/>
  <c r="G146" i="27"/>
  <c r="F146" i="27"/>
  <c r="E146" i="27"/>
  <c r="U144" i="27"/>
  <c r="Q144" i="27"/>
  <c r="P144" i="27"/>
  <c r="O144" i="27"/>
  <c r="N144" i="27"/>
  <c r="M144" i="27"/>
  <c r="L144" i="27"/>
  <c r="K144" i="27"/>
  <c r="K188" i="27" s="1"/>
  <c r="J144" i="27"/>
  <c r="I144" i="27"/>
  <c r="H144" i="27"/>
  <c r="G144" i="27"/>
  <c r="F144" i="27"/>
  <c r="E144" i="27"/>
  <c r="E13" i="29" l="1"/>
  <c r="E21" i="29"/>
  <c r="E15" i="29"/>
  <c r="E23" i="29"/>
  <c r="Z37" i="29"/>
  <c r="V51" i="29"/>
  <c r="R16" i="29"/>
  <c r="R12" i="29"/>
  <c r="R20" i="29"/>
  <c r="E19" i="29"/>
  <c r="F19" i="29" s="1"/>
  <c r="Z33" i="29"/>
  <c r="R15" i="29"/>
  <c r="L24" i="29"/>
  <c r="V47" i="29"/>
  <c r="R11" i="29"/>
  <c r="R19" i="29"/>
  <c r="Z32" i="29"/>
  <c r="V55" i="29"/>
  <c r="AG44" i="31"/>
  <c r="Y44" i="31"/>
  <c r="E18" i="29"/>
  <c r="E22" i="29"/>
  <c r="D24" i="29"/>
  <c r="F17" i="29"/>
  <c r="F13" i="29"/>
  <c r="E14" i="29"/>
  <c r="Z56" i="29"/>
  <c r="Z52" i="29"/>
  <c r="Z51" i="29"/>
  <c r="Z47" i="29"/>
  <c r="Z55" i="29"/>
  <c r="Z50" i="29"/>
  <c r="Z46" i="29"/>
  <c r="Z53" i="29"/>
  <c r="E16" i="29"/>
  <c r="V48" i="29"/>
  <c r="Z45" i="29"/>
  <c r="Z54" i="29"/>
  <c r="E12" i="29"/>
  <c r="C24" i="29"/>
  <c r="E20" i="29"/>
  <c r="V54" i="29"/>
  <c r="V50" i="29"/>
  <c r="V46" i="29"/>
  <c r="V53" i="29"/>
  <c r="V49" i="29"/>
  <c r="V45" i="29"/>
  <c r="V52" i="29"/>
  <c r="Z49" i="29"/>
  <c r="R13" i="29"/>
  <c r="R17" i="29"/>
  <c r="R21" i="29"/>
  <c r="V23" i="29"/>
  <c r="Z30" i="29"/>
  <c r="Z34" i="29"/>
  <c r="Z38" i="29"/>
  <c r="R14" i="29"/>
  <c r="R18" i="29"/>
  <c r="Z31" i="29"/>
  <c r="Z35" i="29"/>
  <c r="R57" i="29"/>
  <c r="O51" i="28"/>
  <c r="O47" i="28"/>
  <c r="C69" i="28"/>
  <c r="C65" i="28"/>
  <c r="K51" i="28"/>
  <c r="K47" i="28"/>
  <c r="G51" i="28"/>
  <c r="G47" i="28"/>
  <c r="G55" i="28" s="1"/>
  <c r="C51" i="28"/>
  <c r="C47" i="28"/>
  <c r="C73" i="28"/>
  <c r="O55" i="28"/>
  <c r="K55" i="28"/>
  <c r="R31" i="3"/>
  <c r="R37" i="3"/>
  <c r="R33" i="3"/>
  <c r="R29" i="3"/>
  <c r="R35" i="3"/>
  <c r="R36" i="3"/>
  <c r="R32" i="3"/>
  <c r="C55" i="28"/>
  <c r="H26" i="28"/>
  <c r="D29" i="28"/>
  <c r="H29" i="28" s="1"/>
  <c r="C33" i="28"/>
  <c r="C27" i="28"/>
  <c r="D35" i="28"/>
  <c r="D30" i="28"/>
  <c r="D25" i="28"/>
  <c r="E33" i="28"/>
  <c r="E27" i="28"/>
  <c r="F35" i="28"/>
  <c r="F30" i="28"/>
  <c r="F25" i="28"/>
  <c r="G33" i="28"/>
  <c r="G27" i="28"/>
  <c r="C35" i="28"/>
  <c r="H35" i="28" s="1"/>
  <c r="C30" i="28"/>
  <c r="C25" i="28"/>
  <c r="D33" i="28"/>
  <c r="D27" i="28"/>
  <c r="E35" i="28"/>
  <c r="E30" i="28"/>
  <c r="E25" i="28"/>
  <c r="F33" i="28"/>
  <c r="F27" i="28"/>
  <c r="G35" i="28"/>
  <c r="G30" i="28"/>
  <c r="G25" i="28"/>
  <c r="D34" i="28"/>
  <c r="H34" i="28" s="1"/>
  <c r="D31" i="28"/>
  <c r="H31" i="28" s="1"/>
  <c r="D26" i="28"/>
  <c r="F31" i="28"/>
  <c r="F26" i="28"/>
  <c r="G32" i="28"/>
  <c r="G28" i="28"/>
  <c r="F32" i="28"/>
  <c r="F28" i="28"/>
  <c r="E32" i="28"/>
  <c r="E28" i="28"/>
  <c r="D32" i="28"/>
  <c r="D28" i="28"/>
  <c r="C32" i="28"/>
  <c r="C28" i="28"/>
  <c r="H28" i="28" s="1"/>
  <c r="C18" i="28"/>
  <c r="K195" i="27"/>
  <c r="K196" i="27" s="1"/>
  <c r="N186" i="27"/>
  <c r="AE147" i="27"/>
  <c r="G187" i="27"/>
  <c r="X148" i="27"/>
  <c r="K187" i="27"/>
  <c r="AB148" i="27"/>
  <c r="O187" i="27"/>
  <c r="AF148" i="27"/>
  <c r="F153" i="27"/>
  <c r="W152" i="27" s="1"/>
  <c r="J153" i="27"/>
  <c r="AA152" i="27" s="1"/>
  <c r="N153" i="27"/>
  <c r="AE152" i="27" s="1"/>
  <c r="N187" i="27"/>
  <c r="I187" i="27"/>
  <c r="H165" i="27"/>
  <c r="Y164" i="27" s="1"/>
  <c r="Y162" i="27"/>
  <c r="L165" i="27"/>
  <c r="AC164" i="27" s="1"/>
  <c r="P165" i="27"/>
  <c r="AG164" i="27" s="1"/>
  <c r="AG162" i="27"/>
  <c r="AG165" i="27" s="1"/>
  <c r="E189" i="27"/>
  <c r="E192" i="27" s="1"/>
  <c r="T185" i="27" s="1"/>
  <c r="H188" i="27"/>
  <c r="P188" i="27"/>
  <c r="F149" i="27"/>
  <c r="W148" i="27" s="1"/>
  <c r="F185" i="27"/>
  <c r="J149" i="27"/>
  <c r="AA148" i="27" s="1"/>
  <c r="J185" i="27"/>
  <c r="AA146" i="27"/>
  <c r="N149" i="27"/>
  <c r="N185" i="27"/>
  <c r="AD149" i="27"/>
  <c r="H187" i="27"/>
  <c r="Y148" i="27"/>
  <c r="G153" i="27"/>
  <c r="X152" i="27" s="1"/>
  <c r="X151" i="27"/>
  <c r="X153" i="27" s="1"/>
  <c r="K153" i="27"/>
  <c r="AB152" i="27" s="1"/>
  <c r="AB151" i="27"/>
  <c r="AB153" i="27" s="1"/>
  <c r="O153" i="27"/>
  <c r="AF152" i="27" s="1"/>
  <c r="AF151" i="27"/>
  <c r="AF153" i="27" s="1"/>
  <c r="F187" i="27"/>
  <c r="AE146" i="27"/>
  <c r="AA147" i="27"/>
  <c r="O149" i="27"/>
  <c r="C178" i="27"/>
  <c r="AE148" i="27"/>
  <c r="AC148" i="27"/>
  <c r="H149" i="27"/>
  <c r="Y146" i="27" s="1"/>
  <c r="AG152" i="27"/>
  <c r="G160" i="27"/>
  <c r="K160" i="27"/>
  <c r="O160" i="27"/>
  <c r="K186" i="27"/>
  <c r="L188" i="27"/>
  <c r="E188" i="27"/>
  <c r="I188" i="27"/>
  <c r="M188" i="27"/>
  <c r="Q188" i="27"/>
  <c r="Q195" i="27" s="1"/>
  <c r="Q196" i="27" s="1"/>
  <c r="Q178" i="27"/>
  <c r="G185" i="27"/>
  <c r="X146" i="27"/>
  <c r="K185" i="27"/>
  <c r="AB146" i="27"/>
  <c r="AB149" i="27" s="1"/>
  <c r="O185" i="27"/>
  <c r="AF146" i="27"/>
  <c r="E187" i="27"/>
  <c r="M187" i="27"/>
  <c r="K149" i="27"/>
  <c r="AB147" i="27" s="1"/>
  <c r="P149" i="27"/>
  <c r="H153" i="27"/>
  <c r="Y151" i="27" s="1"/>
  <c r="L153" i="27"/>
  <c r="AC151" i="27" s="1"/>
  <c r="P153" i="27"/>
  <c r="AG151" i="27" s="1"/>
  <c r="V152" i="27"/>
  <c r="V153" i="27" s="1"/>
  <c r="Z152" i="27"/>
  <c r="Z153" i="27" s="1"/>
  <c r="AD153" i="27"/>
  <c r="E160" i="27"/>
  <c r="V158" i="27" s="1"/>
  <c r="I160" i="27"/>
  <c r="Z158" i="27" s="1"/>
  <c r="M160" i="27"/>
  <c r="AD158" i="27" s="1"/>
  <c r="Q160" i="27"/>
  <c r="Y159" i="27"/>
  <c r="Y157" i="27"/>
  <c r="AC159" i="27"/>
  <c r="AC157" i="27"/>
  <c r="AC160" i="27" s="1"/>
  <c r="AG159" i="27"/>
  <c r="AG157" i="27"/>
  <c r="AB170" i="27"/>
  <c r="V169" i="27"/>
  <c r="Z169" i="27"/>
  <c r="F188" i="27"/>
  <c r="F178" i="27"/>
  <c r="J188" i="27"/>
  <c r="J178" i="27"/>
  <c r="N188" i="27"/>
  <c r="H185" i="27"/>
  <c r="L185" i="27"/>
  <c r="P185" i="27"/>
  <c r="AC146" i="27"/>
  <c r="E186" i="27"/>
  <c r="V147" i="27"/>
  <c r="V149" i="27" s="1"/>
  <c r="I186" i="27"/>
  <c r="Z147" i="27"/>
  <c r="Z149" i="27" s="1"/>
  <c r="M186" i="27"/>
  <c r="AD147" i="27"/>
  <c r="Y147" i="27"/>
  <c r="J187" i="27"/>
  <c r="G149" i="27"/>
  <c r="L149" i="27"/>
  <c r="AC147" i="27" s="1"/>
  <c r="Q149" i="27"/>
  <c r="W157" i="27"/>
  <c r="W160" i="27" s="1"/>
  <c r="AA160" i="27"/>
  <c r="AE157" i="27"/>
  <c r="AE160" i="27" s="1"/>
  <c r="X162" i="27"/>
  <c r="X163" i="27"/>
  <c r="K165" i="27"/>
  <c r="AF163" i="27"/>
  <c r="AF165" i="27" s="1"/>
  <c r="V167" i="27"/>
  <c r="V170" i="27" s="1"/>
  <c r="E170" i="27"/>
  <c r="V168" i="27" s="1"/>
  <c r="I170" i="27"/>
  <c r="Z168" i="27" s="1"/>
  <c r="AD167" i="27"/>
  <c r="M170" i="27"/>
  <c r="AD168" i="27" s="1"/>
  <c r="Q170" i="27"/>
  <c r="Y158" i="27"/>
  <c r="AC158" i="27"/>
  <c r="AG158" i="27"/>
  <c r="V162" i="27"/>
  <c r="V165" i="27" s="1"/>
  <c r="W164" i="27"/>
  <c r="AA164" i="27"/>
  <c r="AE164" i="27"/>
  <c r="H170" i="27"/>
  <c r="Y168" i="27" s="1"/>
  <c r="L170" i="27"/>
  <c r="AC168" i="27" s="1"/>
  <c r="P170" i="27"/>
  <c r="AG168" i="27" s="1"/>
  <c r="X167" i="27"/>
  <c r="AF167" i="27"/>
  <c r="AC169" i="27"/>
  <c r="C189" i="27"/>
  <c r="C192" i="27" s="1"/>
  <c r="Z162" i="27"/>
  <c r="Z165" i="27" s="1"/>
  <c r="I165" i="27"/>
  <c r="Z163" i="27" s="1"/>
  <c r="M165" i="27"/>
  <c r="AD163" i="27" s="1"/>
  <c r="Y163" i="27"/>
  <c r="AG163" i="27"/>
  <c r="AA168" i="27"/>
  <c r="AA170" i="27" s="1"/>
  <c r="W162" i="27"/>
  <c r="AA162" i="27"/>
  <c r="AA165" i="27" s="1"/>
  <c r="AE162" i="27"/>
  <c r="AE165" i="27" s="1"/>
  <c r="V164" i="27"/>
  <c r="Z164" i="27"/>
  <c r="AD164" i="27"/>
  <c r="X168" i="27"/>
  <c r="AB168" i="27"/>
  <c r="AF168" i="27"/>
  <c r="F170" i="27"/>
  <c r="N170" i="27"/>
  <c r="H176" i="27"/>
  <c r="H191" i="27" s="1"/>
  <c r="L176" i="27"/>
  <c r="L191" i="27" s="1"/>
  <c r="P176" i="27"/>
  <c r="P191" i="27" s="1"/>
  <c r="F15" i="29" l="1"/>
  <c r="V57" i="29"/>
  <c r="X44" i="31"/>
  <c r="AH44" i="31"/>
  <c r="AD44" i="31"/>
  <c r="R23" i="29"/>
  <c r="Z40" i="29"/>
  <c r="K24" i="29"/>
  <c r="Z57" i="29"/>
  <c r="F16" i="29"/>
  <c r="Z23" i="29"/>
  <c r="R40" i="29"/>
  <c r="F14" i="29"/>
  <c r="V40" i="29"/>
  <c r="F12" i="29"/>
  <c r="E24" i="29"/>
  <c r="F18" i="29"/>
  <c r="R40" i="3"/>
  <c r="H33" i="28"/>
  <c r="H32" i="28"/>
  <c r="H25" i="28"/>
  <c r="H30" i="28"/>
  <c r="H27" i="28"/>
  <c r="AE169" i="27"/>
  <c r="AE167" i="27"/>
  <c r="AD170" i="27"/>
  <c r="AC149" i="27"/>
  <c r="N178" i="27"/>
  <c r="AC153" i="27"/>
  <c r="I178" i="27"/>
  <c r="AA188" i="27"/>
  <c r="L195" i="27"/>
  <c r="L196" i="27" s="1"/>
  <c r="AB159" i="27"/>
  <c r="AB157" i="27"/>
  <c r="M189" i="27"/>
  <c r="M192" i="27" s="1"/>
  <c r="AA149" i="27"/>
  <c r="F189" i="27"/>
  <c r="F192" i="27" s="1"/>
  <c r="L178" i="27"/>
  <c r="W169" i="27"/>
  <c r="W167" i="27"/>
  <c r="W168" i="27"/>
  <c r="Y169" i="27"/>
  <c r="AG167" i="27"/>
  <c r="AG170" i="27" s="1"/>
  <c r="Y167" i="27"/>
  <c r="Y170" i="27" s="1"/>
  <c r="X165" i="27"/>
  <c r="P189" i="27"/>
  <c r="P192" i="27" s="1"/>
  <c r="AE185" i="27"/>
  <c r="N195" i="27"/>
  <c r="N196" i="27" s="1"/>
  <c r="F195" i="27"/>
  <c r="F196" i="27" s="1"/>
  <c r="U188" i="27"/>
  <c r="Z157" i="27"/>
  <c r="T187" i="27"/>
  <c r="K189" i="27"/>
  <c r="K192" i="27" s="1"/>
  <c r="Z185" i="27"/>
  <c r="I195" i="27"/>
  <c r="I196" i="27" s="1"/>
  <c r="Z186" i="27"/>
  <c r="AB158" i="27"/>
  <c r="AC152" i="27"/>
  <c r="AE149" i="27"/>
  <c r="W187" i="27"/>
  <c r="Y185" i="27"/>
  <c r="J189" i="27"/>
  <c r="J192" i="27" s="1"/>
  <c r="H178" i="27"/>
  <c r="Y165" i="27"/>
  <c r="Z159" i="27"/>
  <c r="AE151" i="27"/>
  <c r="AE153" i="27" s="1"/>
  <c r="W151" i="27"/>
  <c r="W153" i="27" s="1"/>
  <c r="Z187" i="27"/>
  <c r="AC186" i="27"/>
  <c r="Q189" i="27"/>
  <c r="Q192" i="27" s="1"/>
  <c r="W165" i="27"/>
  <c r="AD162" i="27"/>
  <c r="AD165" i="27" s="1"/>
  <c r="K178" i="27"/>
  <c r="AF170" i="27"/>
  <c r="Z167" i="27"/>
  <c r="Z170" i="27" s="1"/>
  <c r="AB164" i="27"/>
  <c r="AB162" i="27"/>
  <c r="L189" i="27"/>
  <c r="L192" i="27" s="1"/>
  <c r="AA185" i="27"/>
  <c r="AG146" i="27"/>
  <c r="AG149" i="27" s="1"/>
  <c r="AG147" i="27"/>
  <c r="AG148" i="27"/>
  <c r="X149" i="27"/>
  <c r="M178" i="27"/>
  <c r="E178" i="27"/>
  <c r="AF157" i="27"/>
  <c r="AF159" i="27"/>
  <c r="X159" i="27"/>
  <c r="X157" i="27"/>
  <c r="Y152" i="27"/>
  <c r="Y153" i="27" s="1"/>
  <c r="U187" i="27"/>
  <c r="W147" i="27"/>
  <c r="N189" i="27"/>
  <c r="N192" i="27" s="1"/>
  <c r="AC189" i="27" s="1"/>
  <c r="P178" i="27"/>
  <c r="H195" i="27"/>
  <c r="H196" i="27" s="1"/>
  <c r="V159" i="27"/>
  <c r="I189" i="27"/>
  <c r="I192" i="27" s="1"/>
  <c r="T189" i="27"/>
  <c r="W189" i="27"/>
  <c r="AE168" i="27"/>
  <c r="AC163" i="27"/>
  <c r="AG169" i="27"/>
  <c r="X170" i="27"/>
  <c r="AC167" i="27"/>
  <c r="AC170" i="27" s="1"/>
  <c r="AB163" i="27"/>
  <c r="G178" i="27"/>
  <c r="X147" i="27"/>
  <c r="AB186" i="27"/>
  <c r="T186" i="27"/>
  <c r="T190" i="27" s="1"/>
  <c r="H189" i="27"/>
  <c r="H192" i="27" s="1"/>
  <c r="W186" i="27" s="1"/>
  <c r="W185" i="27"/>
  <c r="J195" i="27"/>
  <c r="J196" i="27" s="1"/>
  <c r="Y188" i="27"/>
  <c r="AD169" i="27"/>
  <c r="AG160" i="27"/>
  <c r="Y160" i="27"/>
  <c r="AD157" i="27"/>
  <c r="V157" i="27"/>
  <c r="AG153" i="27"/>
  <c r="O189" i="27"/>
  <c r="O192" i="27" s="1"/>
  <c r="AD185" i="27"/>
  <c r="G189" i="27"/>
  <c r="G192" i="27" s="1"/>
  <c r="V185" i="27"/>
  <c r="AB188" i="27"/>
  <c r="M195" i="27"/>
  <c r="M196" i="27" s="1"/>
  <c r="T188" i="27"/>
  <c r="E195" i="27"/>
  <c r="E196" i="27" s="1"/>
  <c r="AF158" i="27"/>
  <c r="X158" i="27"/>
  <c r="Y149" i="27"/>
  <c r="O178" i="27"/>
  <c r="AF147" i="27"/>
  <c r="AF149" i="27" s="1"/>
  <c r="W146" i="27"/>
  <c r="W149" i="27" s="1"/>
  <c r="P195" i="27"/>
  <c r="P196" i="27" s="1"/>
  <c r="AC162" i="27"/>
  <c r="AD159" i="27"/>
  <c r="AA151" i="27"/>
  <c r="AA153" i="27" s="1"/>
  <c r="AD187" i="27"/>
  <c r="V187" i="27"/>
  <c r="M24" i="29" l="1"/>
  <c r="Z44" i="31"/>
  <c r="F24" i="29"/>
  <c r="N24" i="29"/>
  <c r="R74" i="29"/>
  <c r="AD160" i="27"/>
  <c r="X185" i="27"/>
  <c r="X189" i="27"/>
  <c r="Z160" i="27"/>
  <c r="X187" i="27"/>
  <c r="AC165" i="27"/>
  <c r="AD186" i="27"/>
  <c r="AD190" i="27" s="1"/>
  <c r="AD188" i="27"/>
  <c r="AD189" i="27"/>
  <c r="AF160" i="27"/>
  <c r="Z189" i="27"/>
  <c r="Z188" i="27"/>
  <c r="Z190" i="27" s="1"/>
  <c r="W170" i="27"/>
  <c r="AB185" i="27"/>
  <c r="AB189" i="27"/>
  <c r="AE170" i="27"/>
  <c r="AC185" i="27"/>
  <c r="AC190" i="27" s="1"/>
  <c r="X160" i="27"/>
  <c r="AA187" i="27"/>
  <c r="AA186" i="27"/>
  <c r="AA190" i="27" s="1"/>
  <c r="AA189" i="27"/>
  <c r="AE186" i="27"/>
  <c r="AE190" i="27" s="1"/>
  <c r="AE187" i="27"/>
  <c r="U186" i="27"/>
  <c r="U189" i="27"/>
  <c r="AB160" i="27"/>
  <c r="AC187" i="27"/>
  <c r="AE188" i="27"/>
  <c r="V189" i="27"/>
  <c r="V188" i="27"/>
  <c r="V186" i="27"/>
  <c r="V190" i="27" s="1"/>
  <c r="V160" i="27"/>
  <c r="W188" i="27"/>
  <c r="W190" i="27" s="1"/>
  <c r="AB165" i="27"/>
  <c r="Y186" i="27"/>
  <c r="Y190" i="27" s="1"/>
  <c r="Y189" i="27"/>
  <c r="X188" i="27"/>
  <c r="AC188" i="27"/>
  <c r="X186" i="27"/>
  <c r="AE189" i="27"/>
  <c r="U185" i="27"/>
  <c r="U190" i="27" s="1"/>
  <c r="AB187" i="27"/>
  <c r="Y187" i="27"/>
  <c r="AB190" i="27" l="1"/>
  <c r="X190" i="27"/>
  <c r="K15" i="25"/>
  <c r="M15" i="25" l="1"/>
  <c r="M14" i="25"/>
  <c r="M13" i="25" l="1"/>
  <c r="K14" i="25" l="1"/>
  <c r="K13" i="25" l="1"/>
  <c r="M12" i="25" l="1"/>
  <c r="L24" i="16"/>
  <c r="K12" i="25" l="1"/>
  <c r="M11" i="25"/>
  <c r="K24" i="16"/>
  <c r="K11" i="25" l="1"/>
  <c r="L21" i="26" l="1"/>
  <c r="M10" i="25" l="1"/>
  <c r="M9" i="25"/>
  <c r="F19" i="14" l="1"/>
  <c r="F12" i="14"/>
  <c r="F8" i="14"/>
  <c r="G8" i="14"/>
  <c r="K9" i="25" l="1"/>
  <c r="E8" i="14" l="1"/>
  <c r="M8" i="25"/>
  <c r="F27" i="14" l="1"/>
  <c r="F30" i="14"/>
  <c r="F29" i="14"/>
  <c r="F28" i="14"/>
  <c r="F24" i="14"/>
  <c r="F23" i="14"/>
  <c r="F20" i="14"/>
  <c r="F16" i="14"/>
  <c r="F15" i="14"/>
  <c r="F11" i="14"/>
  <c r="K8" i="25" l="1"/>
  <c r="M7" i="25"/>
  <c r="G24" i="16" l="1"/>
  <c r="M6" i="25" l="1"/>
  <c r="M5" i="25"/>
  <c r="K7" i="25"/>
  <c r="K6" i="25" l="1"/>
  <c r="E50" i="16"/>
  <c r="J83" i="14" l="1"/>
  <c r="I83" i="14"/>
  <c r="N19" i="26" l="1"/>
  <c r="N18" i="26"/>
  <c r="N17" i="26"/>
  <c r="N16" i="26"/>
  <c r="N15" i="26"/>
  <c r="N14" i="26"/>
  <c r="N13" i="26"/>
  <c r="N12" i="26"/>
  <c r="N11" i="26"/>
  <c r="N10" i="26"/>
  <c r="N9" i="26"/>
  <c r="N8" i="26"/>
  <c r="M4" i="25" l="1"/>
  <c r="K5" i="25" l="1"/>
  <c r="F11" i="3" l="1"/>
  <c r="M8" i="26"/>
  <c r="M9" i="26"/>
  <c r="M10" i="26"/>
  <c r="M11" i="26"/>
  <c r="M12" i="26"/>
  <c r="M13" i="26"/>
  <c r="M14" i="26"/>
  <c r="M15" i="26"/>
  <c r="M16" i="26"/>
  <c r="M17" i="26"/>
  <c r="M18" i="26"/>
  <c r="M19" i="26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103" i="14" l="1"/>
  <c r="L103" i="14"/>
  <c r="K103" i="14"/>
  <c r="J103" i="14"/>
  <c r="I103" i="14"/>
  <c r="H103" i="14"/>
  <c r="G103" i="14"/>
  <c r="F103" i="14"/>
  <c r="E103" i="14"/>
  <c r="D103" i="14"/>
  <c r="C103" i="14"/>
  <c r="B103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R45" i="3" l="1" a="1"/>
  <c r="R48" i="3" s="1"/>
  <c r="J21" i="26"/>
  <c r="R45" i="3" l="1"/>
  <c r="R50" i="3"/>
  <c r="R55" i="3"/>
  <c r="R49" i="3"/>
  <c r="R54" i="3"/>
  <c r="R52" i="3"/>
  <c r="R53" i="3"/>
  <c r="R47" i="3"/>
  <c r="R56" i="3"/>
  <c r="R46" i="3"/>
  <c r="R51" i="3"/>
  <c r="A15" i="25"/>
  <c r="N24" i="16" l="1"/>
  <c r="C24" i="16" l="1"/>
  <c r="D24" i="16"/>
  <c r="E24" i="16"/>
  <c r="T71" i="14" l="1"/>
  <c r="S71" i="14"/>
  <c r="R71" i="14"/>
  <c r="Q71" i="14"/>
  <c r="P71" i="14"/>
  <c r="O71" i="14"/>
  <c r="N71" i="14"/>
  <c r="M71" i="14"/>
  <c r="L71" i="14"/>
  <c r="K71" i="14"/>
  <c r="J71" i="14"/>
  <c r="I71" i="14"/>
  <c r="T70" i="14"/>
  <c r="S70" i="14"/>
  <c r="R70" i="14"/>
  <c r="Q70" i="14"/>
  <c r="P70" i="14"/>
  <c r="O70" i="14"/>
  <c r="N70" i="14"/>
  <c r="M70" i="14"/>
  <c r="M72" i="14" s="1"/>
  <c r="L70" i="14"/>
  <c r="K70" i="14"/>
  <c r="J70" i="14"/>
  <c r="I70" i="14"/>
  <c r="I74" i="14"/>
  <c r="I75" i="14"/>
  <c r="I78" i="14"/>
  <c r="I79" i="14"/>
  <c r="N72" i="14" l="1"/>
  <c r="S72" i="14"/>
  <c r="T72" i="14"/>
  <c r="O72" i="14"/>
  <c r="J72" i="14"/>
  <c r="I72" i="14"/>
  <c r="I76" i="14"/>
  <c r="K72" i="14"/>
  <c r="L72" i="14"/>
  <c r="P72" i="14"/>
  <c r="Q72" i="14"/>
  <c r="R72" i="14"/>
  <c r="I80" i="14"/>
  <c r="K21" i="26"/>
  <c r="A41" i="3" l="1"/>
  <c r="C7" i="26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s="1"/>
  <c r="L11" i="25" l="1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N16" i="25" s="1"/>
  <c r="O15" i="25"/>
  <c r="O14" i="25"/>
  <c r="O13" i="25"/>
  <c r="O11" i="25"/>
  <c r="O10" i="25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C100" i="14"/>
  <c r="D100" i="14"/>
  <c r="E100" i="14"/>
  <c r="F100" i="14"/>
  <c r="G100" i="14"/>
  <c r="H100" i="14"/>
  <c r="I100" i="14"/>
  <c r="J100" i="14"/>
  <c r="K100" i="14"/>
  <c r="L100" i="14"/>
  <c r="M100" i="14"/>
  <c r="C101" i="14"/>
  <c r="D101" i="14"/>
  <c r="E101" i="14"/>
  <c r="F101" i="14"/>
  <c r="G101" i="14"/>
  <c r="H101" i="14"/>
  <c r="I101" i="14"/>
  <c r="J101" i="14"/>
  <c r="K101" i="14"/>
  <c r="L101" i="14"/>
  <c r="M101" i="14"/>
  <c r="C104" i="14"/>
  <c r="D104" i="14"/>
  <c r="E104" i="14"/>
  <c r="F104" i="14"/>
  <c r="G104" i="14"/>
  <c r="H104" i="14"/>
  <c r="I104" i="14"/>
  <c r="J104" i="14"/>
  <c r="K104" i="14"/>
  <c r="L104" i="14"/>
  <c r="M104" i="14"/>
  <c r="B104" i="14"/>
  <c r="B101" i="14"/>
  <c r="B100" i="14"/>
  <c r="B99" i="14"/>
  <c r="B98" i="14"/>
  <c r="B97" i="14"/>
  <c r="B96" i="14"/>
  <c r="B95" i="14"/>
  <c r="B94" i="14"/>
  <c r="B93" i="14"/>
  <c r="B92" i="14"/>
  <c r="O5" i="25" l="1"/>
  <c r="T83" i="14"/>
  <c r="S83" i="14"/>
  <c r="R83" i="14"/>
  <c r="Q83" i="14"/>
  <c r="P83" i="14"/>
  <c r="O83" i="14"/>
  <c r="N83" i="14"/>
  <c r="M83" i="14"/>
  <c r="L83" i="14"/>
  <c r="K83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T75" i="14"/>
  <c r="S75" i="14"/>
  <c r="R75" i="14"/>
  <c r="Q75" i="14"/>
  <c r="P75" i="14"/>
  <c r="O75" i="14"/>
  <c r="N75" i="14"/>
  <c r="M75" i="14"/>
  <c r="L75" i="14"/>
  <c r="K75" i="14"/>
  <c r="J75" i="14"/>
  <c r="T74" i="14"/>
  <c r="S74" i="14"/>
  <c r="R74" i="14"/>
  <c r="Q74" i="14"/>
  <c r="P74" i="14"/>
  <c r="O74" i="14"/>
  <c r="N74" i="14"/>
  <c r="M74" i="14"/>
  <c r="L74" i="14"/>
  <c r="K74" i="14"/>
  <c r="J74" i="14"/>
  <c r="T79" i="14"/>
  <c r="S79" i="14"/>
  <c r="R79" i="14"/>
  <c r="Q79" i="14"/>
  <c r="P79" i="14"/>
  <c r="O79" i="14"/>
  <c r="N79" i="14"/>
  <c r="M79" i="14"/>
  <c r="L79" i="14"/>
  <c r="K79" i="14"/>
  <c r="J79" i="14"/>
  <c r="T78" i="14"/>
  <c r="S78" i="14"/>
  <c r="R78" i="14"/>
  <c r="Q78" i="14"/>
  <c r="P78" i="14"/>
  <c r="O78" i="14"/>
  <c r="N78" i="14"/>
  <c r="M78" i="14"/>
  <c r="L78" i="14"/>
  <c r="K78" i="14"/>
  <c r="J78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I7" i="26"/>
  <c r="J7" i="26" s="1"/>
  <c r="K7" i="26" s="1"/>
  <c r="L7" i="26" s="1"/>
  <c r="P12" i="3" l="1"/>
  <c r="P29" i="3" s="1"/>
  <c r="P46" i="3" s="1"/>
  <c r="P63" i="3" s="1"/>
  <c r="P13" i="3"/>
  <c r="P30" i="3" s="1"/>
  <c r="P47" i="3" s="1"/>
  <c r="P64" i="3" s="1"/>
  <c r="P14" i="3"/>
  <c r="P31" i="3" s="1"/>
  <c r="P48" i="3" s="1"/>
  <c r="P65" i="3" s="1"/>
  <c r="P15" i="3"/>
  <c r="P32" i="3" s="1"/>
  <c r="P49" i="3" s="1"/>
  <c r="P66" i="3" s="1"/>
  <c r="P16" i="3"/>
  <c r="P33" i="3" s="1"/>
  <c r="P50" i="3" s="1"/>
  <c r="P67" i="3" s="1"/>
  <c r="P17" i="3"/>
  <c r="P34" i="3" s="1"/>
  <c r="P51" i="3" s="1"/>
  <c r="P68" i="3" s="1"/>
  <c r="P18" i="3"/>
  <c r="P35" i="3" s="1"/>
  <c r="P52" i="3" s="1"/>
  <c r="P69" i="3" s="1"/>
  <c r="P19" i="3"/>
  <c r="P36" i="3" s="1"/>
  <c r="P53" i="3" s="1"/>
  <c r="P70" i="3" s="1"/>
  <c r="P20" i="3"/>
  <c r="P37" i="3" s="1"/>
  <c r="P54" i="3" s="1"/>
  <c r="P71" i="3" s="1"/>
  <c r="P21" i="3"/>
  <c r="P38" i="3" s="1"/>
  <c r="P55" i="3" s="1"/>
  <c r="P72" i="3" s="1"/>
  <c r="P22" i="3"/>
  <c r="P39" i="3" s="1"/>
  <c r="P56" i="3" s="1"/>
  <c r="P73" i="3" s="1"/>
  <c r="P11" i="3"/>
  <c r="P28" i="3" s="1"/>
  <c r="P45" i="3" s="1"/>
  <c r="P62" i="3" s="1"/>
  <c r="J13" i="3"/>
  <c r="J14" i="3"/>
  <c r="J15" i="3"/>
  <c r="J16" i="3"/>
  <c r="J17" i="3"/>
  <c r="J18" i="3"/>
  <c r="J19" i="3"/>
  <c r="J20" i="3"/>
  <c r="J21" i="3"/>
  <c r="J22" i="3"/>
  <c r="J23" i="3"/>
  <c r="J12" i="3"/>
  <c r="M21" i="26"/>
  <c r="K23" i="26" s="1"/>
  <c r="C23" i="26" l="1"/>
  <c r="E23" i="26"/>
  <c r="G23" i="26"/>
  <c r="D23" i="26"/>
  <c r="H23" i="26"/>
  <c r="I23" i="26"/>
  <c r="D23" i="3"/>
  <c r="L23" i="3" s="1"/>
  <c r="D22" i="3"/>
  <c r="L22" i="3" s="1"/>
  <c r="D21" i="3"/>
  <c r="L21" i="3" s="1"/>
  <c r="D20" i="3"/>
  <c r="L20" i="3" s="1"/>
  <c r="D19" i="3"/>
  <c r="L19" i="3" s="1"/>
  <c r="D18" i="3"/>
  <c r="L18" i="3" s="1"/>
  <c r="D17" i="3"/>
  <c r="L17" i="3" s="1"/>
  <c r="D16" i="3"/>
  <c r="L16" i="3" s="1"/>
  <c r="D15" i="3"/>
  <c r="L15" i="3" s="1"/>
  <c r="D14" i="3"/>
  <c r="L14" i="3" s="1"/>
  <c r="D13" i="3"/>
  <c r="L13" i="3" s="1"/>
  <c r="C23" i="3"/>
  <c r="K23" i="3" s="1"/>
  <c r="C22" i="3"/>
  <c r="K22" i="3" s="1"/>
  <c r="C21" i="3"/>
  <c r="K21" i="3" s="1"/>
  <c r="C20" i="3"/>
  <c r="K20" i="3" s="1"/>
  <c r="C19" i="3"/>
  <c r="K19" i="3" s="1"/>
  <c r="C18" i="3"/>
  <c r="K18" i="3" s="1"/>
  <c r="C17" i="3"/>
  <c r="K17" i="3" s="1"/>
  <c r="C16" i="3"/>
  <c r="K16" i="3" s="1"/>
  <c r="C15" i="3"/>
  <c r="K15" i="3" s="1"/>
  <c r="C14" i="3"/>
  <c r="K14" i="3" s="1"/>
  <c r="C13" i="3"/>
  <c r="K13" i="3" s="1"/>
  <c r="C12" i="3"/>
  <c r="K12" i="3" s="1"/>
  <c r="K24" i="3" l="1"/>
  <c r="T84" i="14"/>
  <c r="S84" i="14"/>
  <c r="R84" i="14"/>
  <c r="Q84" i="14"/>
  <c r="P84" i="14"/>
  <c r="O84" i="14"/>
  <c r="N84" i="14"/>
  <c r="M84" i="14"/>
  <c r="L84" i="14"/>
  <c r="K84" i="14"/>
  <c r="J84" i="14"/>
  <c r="I84" i="14"/>
  <c r="T80" i="14"/>
  <c r="S80" i="14"/>
  <c r="R80" i="14"/>
  <c r="Q80" i="14"/>
  <c r="P80" i="14"/>
  <c r="I8" i="14" s="1"/>
  <c r="O80" i="14"/>
  <c r="H8" i="14" s="1"/>
  <c r="N80" i="14"/>
  <c r="M80" i="14"/>
  <c r="L80" i="14"/>
  <c r="K80" i="14"/>
  <c r="J80" i="14"/>
  <c r="T76" i="14"/>
  <c r="S76" i="14"/>
  <c r="R76" i="14"/>
  <c r="Q76" i="14"/>
  <c r="P76" i="14"/>
  <c r="O76" i="14"/>
  <c r="N76" i="14"/>
  <c r="M76" i="14"/>
  <c r="L76" i="14"/>
  <c r="K76" i="14"/>
  <c r="J76" i="14"/>
  <c r="J68" i="14"/>
  <c r="K68" i="14"/>
  <c r="L68" i="14"/>
  <c r="M68" i="14"/>
  <c r="N68" i="14"/>
  <c r="O68" i="14"/>
  <c r="P68" i="14"/>
  <c r="Q68" i="14"/>
  <c r="R68" i="14"/>
  <c r="K8" i="14" s="1"/>
  <c r="S68" i="14"/>
  <c r="T68" i="14"/>
  <c r="I68" i="14"/>
  <c r="B20" i="14" s="1"/>
  <c r="B12" i="14" l="1"/>
  <c r="B15" i="14"/>
  <c r="B24" i="14"/>
  <c r="B27" i="14"/>
  <c r="B23" i="14"/>
  <c r="B28" i="14"/>
  <c r="B29" i="14"/>
  <c r="B11" i="14"/>
  <c r="B8" i="14"/>
  <c r="B9" i="14" s="1"/>
  <c r="B30" i="14"/>
  <c r="B16" i="14"/>
  <c r="B19" i="14"/>
  <c r="F9" i="14"/>
  <c r="M24" i="14"/>
  <c r="M16" i="14"/>
  <c r="M8" i="14"/>
  <c r="M29" i="14"/>
  <c r="M23" i="14"/>
  <c r="M25" i="14" s="1"/>
  <c r="M15" i="14"/>
  <c r="M30" i="14"/>
  <c r="M28" i="14"/>
  <c r="M20" i="14"/>
  <c r="M12" i="14"/>
  <c r="M27" i="14"/>
  <c r="M19" i="14"/>
  <c r="M11" i="14"/>
  <c r="L29" i="14"/>
  <c r="L27" i="14"/>
  <c r="L23" i="14"/>
  <c r="L15" i="14"/>
  <c r="L11" i="14"/>
  <c r="L20" i="14"/>
  <c r="L30" i="14"/>
  <c r="L28" i="14"/>
  <c r="L24" i="14"/>
  <c r="L16" i="14"/>
  <c r="L12" i="14"/>
  <c r="L8" i="14"/>
  <c r="L9" i="14" s="1"/>
  <c r="L19" i="14"/>
  <c r="K30" i="14"/>
  <c r="K28" i="14"/>
  <c r="K20" i="14"/>
  <c r="K12" i="14"/>
  <c r="K27" i="14"/>
  <c r="K19" i="14"/>
  <c r="K11" i="14"/>
  <c r="K24" i="14"/>
  <c r="K16" i="14"/>
  <c r="K9" i="14"/>
  <c r="K29" i="14"/>
  <c r="K23" i="14"/>
  <c r="K15" i="14"/>
  <c r="J8" i="14"/>
  <c r="J9" i="14" s="1"/>
  <c r="G9" i="14"/>
  <c r="E29" i="14"/>
  <c r="E27" i="14"/>
  <c r="E19" i="14"/>
  <c r="E15" i="14"/>
  <c r="E28" i="14"/>
  <c r="E24" i="14"/>
  <c r="E23" i="14"/>
  <c r="E20" i="14"/>
  <c r="E16" i="14"/>
  <c r="E12" i="14"/>
  <c r="E11" i="14"/>
  <c r="E9" i="14"/>
  <c r="E30" i="14"/>
  <c r="C30" i="14"/>
  <c r="C28" i="14"/>
  <c r="C20" i="14"/>
  <c r="C12" i="14"/>
  <c r="C27" i="14"/>
  <c r="C19" i="14"/>
  <c r="C11" i="14"/>
  <c r="C24" i="14"/>
  <c r="C16" i="14"/>
  <c r="C8" i="14"/>
  <c r="C9" i="14" s="1"/>
  <c r="C29" i="14"/>
  <c r="C23" i="14"/>
  <c r="C15" i="14"/>
  <c r="D30" i="14"/>
  <c r="D29" i="14"/>
  <c r="D28" i="14"/>
  <c r="D27" i="14"/>
  <c r="D24" i="14"/>
  <c r="D20" i="14"/>
  <c r="D19" i="14"/>
  <c r="D16" i="14"/>
  <c r="D15" i="14"/>
  <c r="D12" i="14"/>
  <c r="D8" i="14"/>
  <c r="D9" i="14" s="1"/>
  <c r="D23" i="14"/>
  <c r="D11" i="14"/>
  <c r="G30" i="14"/>
  <c r="G29" i="14"/>
  <c r="G28" i="14"/>
  <c r="G27" i="14"/>
  <c r="G24" i="14"/>
  <c r="G23" i="14"/>
  <c r="G20" i="14"/>
  <c r="G19" i="14"/>
  <c r="G16" i="14"/>
  <c r="G15" i="14"/>
  <c r="G12" i="14"/>
  <c r="G11" i="14"/>
  <c r="I9" i="14"/>
  <c r="I11" i="14"/>
  <c r="I16" i="14"/>
  <c r="I19" i="14"/>
  <c r="I24" i="14"/>
  <c r="I27" i="14"/>
  <c r="I29" i="14"/>
  <c r="I12" i="14"/>
  <c r="I15" i="14"/>
  <c r="I20" i="14"/>
  <c r="I23" i="14"/>
  <c r="I28" i="14"/>
  <c r="I30" i="14"/>
  <c r="H12" i="14"/>
  <c r="H15" i="14"/>
  <c r="H20" i="14"/>
  <c r="H23" i="14"/>
  <c r="H28" i="14"/>
  <c r="H30" i="14"/>
  <c r="H9" i="14"/>
  <c r="H11" i="14"/>
  <c r="H16" i="14"/>
  <c r="H19" i="14"/>
  <c r="H24" i="14"/>
  <c r="H27" i="14"/>
  <c r="H29" i="14"/>
  <c r="J12" i="14"/>
  <c r="J15" i="14"/>
  <c r="J20" i="14"/>
  <c r="J23" i="14"/>
  <c r="J28" i="14"/>
  <c r="J30" i="14"/>
  <c r="J11" i="14"/>
  <c r="J16" i="14"/>
  <c r="J19" i="14"/>
  <c r="J24" i="14"/>
  <c r="J27" i="14"/>
  <c r="J29" i="14"/>
  <c r="M9" i="14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C30" i="6"/>
  <c r="D30" i="6"/>
  <c r="E30" i="6"/>
  <c r="F30" i="6"/>
  <c r="G30" i="6"/>
  <c r="H30" i="6"/>
  <c r="I30" i="6"/>
  <c r="J30" i="6"/>
  <c r="K30" i="6"/>
  <c r="L30" i="6"/>
  <c r="E20" i="3"/>
  <c r="E19" i="3"/>
  <c r="E18" i="3"/>
  <c r="E17" i="3"/>
  <c r="E16" i="3"/>
  <c r="E14" i="3"/>
  <c r="E15" i="3"/>
  <c r="C5" i="2"/>
  <c r="C7" i="16" s="1"/>
  <c r="C31" i="16" s="1"/>
  <c r="E23" i="3"/>
  <c r="E13" i="3"/>
  <c r="E21" i="3"/>
  <c r="E22" i="3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J44" i="14" s="1"/>
  <c r="L5" i="2"/>
  <c r="M5" i="2"/>
  <c r="M7" i="16" s="1"/>
  <c r="M31" i="16" s="1"/>
  <c r="N5" i="2"/>
  <c r="C24" i="3"/>
  <c r="I9" i="6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D7" i="9"/>
  <c r="D37" i="9" s="1"/>
  <c r="H7" i="14"/>
  <c r="H44" i="14" s="1"/>
  <c r="B7" i="14"/>
  <c r="B44" i="14" s="1"/>
  <c r="A2" i="2"/>
  <c r="A1" i="2"/>
  <c r="A3" i="2"/>
  <c r="K25" i="14" l="1"/>
  <c r="D7" i="14"/>
  <c r="D44" i="14" s="1"/>
  <c r="K13" i="14"/>
  <c r="K17" i="14"/>
  <c r="M21" i="14"/>
  <c r="G17" i="6"/>
  <c r="V45" i="3" a="1"/>
  <c r="J21" i="14"/>
  <c r="K21" i="14"/>
  <c r="H21" i="14"/>
  <c r="J7" i="9"/>
  <c r="J37" i="9" s="1"/>
  <c r="F17" i="14"/>
  <c r="F21" i="14"/>
  <c r="F13" i="14"/>
  <c r="F25" i="14"/>
  <c r="N19" i="6"/>
  <c r="M13" i="3"/>
  <c r="F13" i="3"/>
  <c r="N13" i="3" s="1"/>
  <c r="M14" i="3"/>
  <c r="F14" i="3"/>
  <c r="N14" i="3" s="1"/>
  <c r="M17" i="3"/>
  <c r="F17" i="3"/>
  <c r="N17" i="3" s="1"/>
  <c r="M19" i="3"/>
  <c r="F19" i="3"/>
  <c r="N19" i="3" s="1"/>
  <c r="M21" i="3"/>
  <c r="M15" i="3"/>
  <c r="F15" i="3"/>
  <c r="N15" i="3" s="1"/>
  <c r="M16" i="3"/>
  <c r="F16" i="3"/>
  <c r="N16" i="3" s="1"/>
  <c r="M18" i="3"/>
  <c r="F18" i="3"/>
  <c r="N18" i="3" s="1"/>
  <c r="M20" i="3"/>
  <c r="N20" i="3"/>
  <c r="M23" i="3"/>
  <c r="N23" i="3"/>
  <c r="M22" i="3"/>
  <c r="N22" i="3"/>
  <c r="C25" i="6"/>
  <c r="B40" i="9"/>
  <c r="H40" i="9"/>
  <c r="F40" i="9"/>
  <c r="D40" i="9"/>
  <c r="I40" i="9"/>
  <c r="I42" i="9" s="1"/>
  <c r="G40" i="9"/>
  <c r="G42" i="9" s="1"/>
  <c r="C40" i="9"/>
  <c r="L21" i="14"/>
  <c r="G21" i="14"/>
  <c r="M17" i="14"/>
  <c r="H13" i="14"/>
  <c r="D13" i="14"/>
  <c r="L13" i="14"/>
  <c r="G13" i="14"/>
  <c r="E13" i="14"/>
  <c r="B13" i="14"/>
  <c r="B17" i="14"/>
  <c r="M13" i="14"/>
  <c r="J13" i="14"/>
  <c r="B25" i="14"/>
  <c r="B21" i="14"/>
  <c r="D21" i="14"/>
  <c r="G17" i="14"/>
  <c r="D17" i="14"/>
  <c r="E17" i="14"/>
  <c r="D25" i="14"/>
  <c r="E21" i="14"/>
  <c r="E25" i="14"/>
  <c r="G25" i="14"/>
  <c r="L17" i="14"/>
  <c r="L25" i="14"/>
  <c r="I25" i="14"/>
  <c r="I17" i="14"/>
  <c r="J25" i="14"/>
  <c r="J17" i="14"/>
  <c r="H25" i="14"/>
  <c r="H17" i="14"/>
  <c r="I21" i="14"/>
  <c r="I13" i="14"/>
  <c r="C13" i="14"/>
  <c r="C17" i="14"/>
  <c r="C21" i="14"/>
  <c r="C25" i="14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L44" i="14" s="1"/>
  <c r="F7" i="14"/>
  <c r="F44" i="14" s="1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Z45" i="3" a="1"/>
  <c r="Z28" i="3" a="1"/>
  <c r="E25" i="6"/>
  <c r="N27" i="6"/>
  <c r="I25" i="6"/>
  <c r="N39" i="6"/>
  <c r="B38" i="9"/>
  <c r="B42" i="9" s="1"/>
  <c r="L38" i="9"/>
  <c r="L42" i="9" s="1"/>
  <c r="J38" i="9"/>
  <c r="J42" i="9" s="1"/>
  <c r="H38" i="9"/>
  <c r="F38" i="9"/>
  <c r="D38" i="9"/>
  <c r="N21" i="3"/>
  <c r="H91" i="14"/>
  <c r="O65" i="14"/>
  <c r="D91" i="14"/>
  <c r="K65" i="14"/>
  <c r="B91" i="14"/>
  <c r="I65" i="14"/>
  <c r="J91" i="14"/>
  <c r="Q65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F42" i="9" l="1"/>
  <c r="N40" i="9"/>
  <c r="V47" i="3"/>
  <c r="V46" i="3"/>
  <c r="V56" i="3"/>
  <c r="V51" i="3"/>
  <c r="V53" i="3"/>
  <c r="V52" i="3"/>
  <c r="V54" i="3"/>
  <c r="V49" i="3"/>
  <c r="V48" i="3"/>
  <c r="V50" i="3"/>
  <c r="V45" i="3"/>
  <c r="V55" i="3"/>
  <c r="H42" i="9"/>
  <c r="S65" i="14"/>
  <c r="L91" i="14"/>
  <c r="N41" i="6"/>
  <c r="N25" i="6"/>
  <c r="D42" i="9"/>
  <c r="M32" i="14"/>
  <c r="D32" i="14"/>
  <c r="M65" i="14"/>
  <c r="F91" i="14"/>
  <c r="H32" i="14"/>
  <c r="J32" i="14"/>
  <c r="I32" i="14"/>
  <c r="G32" i="14"/>
  <c r="C32" i="14"/>
  <c r="B32" i="14"/>
  <c r="V28" i="3" a="1"/>
  <c r="V28" i="3" s="1"/>
  <c r="Z28" i="3"/>
  <c r="Z35" i="3"/>
  <c r="Z31" i="3"/>
  <c r="Z37" i="3"/>
  <c r="Z29" i="3"/>
  <c r="Z38" i="3"/>
  <c r="Z34" i="3"/>
  <c r="Z30" i="3"/>
  <c r="Z39" i="3"/>
  <c r="Z33" i="3"/>
  <c r="Z36" i="3"/>
  <c r="Z32" i="3"/>
  <c r="Z45" i="3"/>
  <c r="Z48" i="3"/>
  <c r="Z54" i="3"/>
  <c r="Z46" i="3"/>
  <c r="Z53" i="3"/>
  <c r="Z49" i="3"/>
  <c r="Z52" i="3"/>
  <c r="Z56" i="3"/>
  <c r="Z50" i="3"/>
  <c r="Z55" i="3"/>
  <c r="Z51" i="3"/>
  <c r="Z47" i="3"/>
  <c r="V11" i="3" a="1"/>
  <c r="R11" i="3" a="1"/>
  <c r="Z11" i="3" a="1"/>
  <c r="N38" i="9"/>
  <c r="E44" i="14"/>
  <c r="L65" i="14"/>
  <c r="E91" i="14"/>
  <c r="I44" i="14"/>
  <c r="P65" i="14"/>
  <c r="I91" i="14"/>
  <c r="M44" i="14"/>
  <c r="M91" i="14"/>
  <c r="T65" i="14"/>
  <c r="C44" i="14"/>
  <c r="J65" i="14"/>
  <c r="C91" i="14"/>
  <c r="G44" i="14"/>
  <c r="N65" i="14"/>
  <c r="G91" i="14"/>
  <c r="K44" i="14"/>
  <c r="R65" i="14"/>
  <c r="K91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N42" i="9" l="1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V34" i="3"/>
  <c r="V35" i="3"/>
  <c r="V33" i="3"/>
  <c r="V36" i="3"/>
  <c r="V37" i="3"/>
  <c r="V30" i="3"/>
  <c r="V38" i="3"/>
  <c r="V39" i="3"/>
  <c r="V32" i="3"/>
  <c r="V29" i="3"/>
  <c r="V31" i="3"/>
  <c r="R11" i="3"/>
  <c r="R18" i="3"/>
  <c r="R21" i="3"/>
  <c r="R13" i="3"/>
  <c r="R20" i="3"/>
  <c r="R16" i="3"/>
  <c r="R12" i="3"/>
  <c r="R19" i="3"/>
  <c r="R15" i="3"/>
  <c r="R22" i="3"/>
  <c r="R14" i="3"/>
  <c r="R17" i="3"/>
  <c r="V11" i="3"/>
  <c r="V18" i="3"/>
  <c r="V14" i="3"/>
  <c r="V16" i="3"/>
  <c r="V19" i="3"/>
  <c r="V15" i="3"/>
  <c r="V22" i="3"/>
  <c r="V20" i="3"/>
  <c r="V12" i="3"/>
  <c r="V21" i="3"/>
  <c r="V17" i="3"/>
  <c r="V13" i="3"/>
  <c r="R57" i="3"/>
  <c r="V57" i="3"/>
  <c r="Z40" i="3"/>
  <c r="Z11" i="3"/>
  <c r="Z14" i="3"/>
  <c r="Z18" i="3"/>
  <c r="Z22" i="3"/>
  <c r="Z12" i="3"/>
  <c r="Z16" i="3"/>
  <c r="Z20" i="3"/>
  <c r="Z21" i="3"/>
  <c r="Z17" i="3"/>
  <c r="Z13" i="3"/>
  <c r="Z19" i="3"/>
  <c r="Z15" i="3"/>
  <c r="Z57" i="3"/>
  <c r="N9" i="14"/>
  <c r="N32" i="14" s="1"/>
  <c r="N32" i="6"/>
  <c r="N44" i="6" s="1"/>
  <c r="V40" i="3" l="1"/>
  <c r="Z23" i="3"/>
  <c r="V23" i="3"/>
  <c r="R62" i="3"/>
  <c r="R23" i="3"/>
  <c r="R65" i="3"/>
  <c r="R66" i="3"/>
  <c r="R63" i="3"/>
  <c r="R71" i="3"/>
  <c r="R72" i="3"/>
  <c r="R68" i="3"/>
  <c r="R73" i="3"/>
  <c r="R70" i="3"/>
  <c r="R67" i="3"/>
  <c r="R64" i="3"/>
  <c r="R69" i="3"/>
  <c r="O9" i="14"/>
  <c r="O25" i="14"/>
  <c r="O21" i="14"/>
  <c r="O13" i="14"/>
  <c r="O17" i="14"/>
  <c r="N33" i="14"/>
  <c r="O28" i="14"/>
  <c r="O30" i="14"/>
  <c r="O27" i="14"/>
  <c r="O29" i="14"/>
  <c r="R74" i="3" l="1"/>
  <c r="O32" i="14"/>
  <c r="O4" i="25"/>
  <c r="N17" i="25"/>
  <c r="D12" i="3"/>
  <c r="D24" i="3" s="1"/>
  <c r="L12" i="3" l="1"/>
  <c r="L24" i="3" s="1"/>
  <c r="E12" i="3"/>
  <c r="F12" i="3" s="1"/>
  <c r="M12" i="3" l="1"/>
  <c r="M24" i="3" s="1"/>
  <c r="E24" i="3"/>
  <c r="B36" i="14" a="1"/>
  <c r="L36" i="14" l="1"/>
  <c r="L37" i="14" s="1"/>
  <c r="C36" i="14"/>
  <c r="C37" i="14" s="1"/>
  <c r="F36" i="14"/>
  <c r="F37" i="14" s="1"/>
  <c r="H36" i="14"/>
  <c r="H37" i="14" s="1"/>
  <c r="E36" i="14"/>
  <c r="E37" i="14" s="1"/>
  <c r="K36" i="14"/>
  <c r="K37" i="14" s="1"/>
  <c r="J36" i="14"/>
  <c r="J37" i="14" s="1"/>
  <c r="G36" i="14"/>
  <c r="G37" i="14" s="1"/>
  <c r="M36" i="14"/>
  <c r="M37" i="14" s="1"/>
  <c r="I36" i="14"/>
  <c r="I37" i="14" s="1"/>
  <c r="D36" i="14"/>
  <c r="D37" i="14" s="1"/>
  <c r="N12" i="3"/>
  <c r="N24" i="3" s="1"/>
  <c r="B36" i="14"/>
  <c r="B37" i="14" s="1"/>
  <c r="F24" i="3"/>
  <c r="D40" i="14" l="1"/>
  <c r="M40" i="14"/>
  <c r="J40" i="14"/>
  <c r="J45" i="14" s="1"/>
  <c r="K9" i="30" s="1"/>
  <c r="E40" i="14"/>
  <c r="F40" i="14"/>
  <c r="L40" i="14"/>
  <c r="I40" i="14"/>
  <c r="G40" i="14"/>
  <c r="K40" i="14"/>
  <c r="H40" i="14"/>
  <c r="C40" i="14"/>
  <c r="N36" i="14"/>
  <c r="B40" i="14"/>
  <c r="M53" i="14" l="1"/>
  <c r="M24" i="9" s="1"/>
  <c r="M49" i="14"/>
  <c r="M16" i="9" s="1"/>
  <c r="M52" i="14"/>
  <c r="M48" i="14"/>
  <c r="M56" i="14"/>
  <c r="M54" i="14"/>
  <c r="M51" i="14"/>
  <c r="M20" i="9" s="1"/>
  <c r="M47" i="14"/>
  <c r="M12" i="9" s="1"/>
  <c r="M50" i="14"/>
  <c r="M46" i="14"/>
  <c r="M57" i="14"/>
  <c r="M55" i="14"/>
  <c r="M28" i="9" s="1"/>
  <c r="M45" i="14"/>
  <c r="L53" i="14"/>
  <c r="L24" i="9" s="1"/>
  <c r="L47" i="14"/>
  <c r="L12" i="9" s="1"/>
  <c r="L51" i="14"/>
  <c r="L20" i="9" s="1"/>
  <c r="L48" i="14"/>
  <c r="L56" i="14"/>
  <c r="L54" i="14"/>
  <c r="L50" i="14"/>
  <c r="L52" i="14"/>
  <c r="L49" i="14"/>
  <c r="L16" i="9" s="1"/>
  <c r="L46" i="14"/>
  <c r="L57" i="14"/>
  <c r="L55" i="14"/>
  <c r="L28" i="9" s="1"/>
  <c r="L45" i="14"/>
  <c r="K52" i="14"/>
  <c r="K48" i="14"/>
  <c r="K46" i="14"/>
  <c r="K50" i="14"/>
  <c r="K57" i="14"/>
  <c r="K55" i="14"/>
  <c r="K28" i="9" s="1"/>
  <c r="K45" i="14"/>
  <c r="K51" i="14"/>
  <c r="K20" i="9" s="1"/>
  <c r="K47" i="14"/>
  <c r="K12" i="9" s="1"/>
  <c r="K53" i="14"/>
  <c r="K24" i="9" s="1"/>
  <c r="K49" i="14"/>
  <c r="K16" i="9" s="1"/>
  <c r="K56" i="14"/>
  <c r="K54" i="14"/>
  <c r="J50" i="14"/>
  <c r="J52" i="14"/>
  <c r="J48" i="14"/>
  <c r="J46" i="14"/>
  <c r="J57" i="14"/>
  <c r="J55" i="14"/>
  <c r="J28" i="9" s="1"/>
  <c r="J8" i="9"/>
  <c r="J53" i="14"/>
  <c r="J24" i="9" s="1"/>
  <c r="J49" i="14"/>
  <c r="J16" i="9" s="1"/>
  <c r="J51" i="14"/>
  <c r="J20" i="9" s="1"/>
  <c r="J47" i="14"/>
  <c r="J12" i="9" s="1"/>
  <c r="J56" i="14"/>
  <c r="J54" i="14"/>
  <c r="I52" i="14"/>
  <c r="I48" i="14"/>
  <c r="I46" i="14"/>
  <c r="I50" i="14"/>
  <c r="I56" i="14"/>
  <c r="I54" i="14"/>
  <c r="I51" i="14"/>
  <c r="I20" i="9" s="1"/>
  <c r="I47" i="14"/>
  <c r="I12" i="9" s="1"/>
  <c r="I53" i="14"/>
  <c r="I24" i="9" s="1"/>
  <c r="I49" i="14"/>
  <c r="I16" i="9" s="1"/>
  <c r="I57" i="14"/>
  <c r="I55" i="14"/>
  <c r="I28" i="9" s="1"/>
  <c r="I45" i="14"/>
  <c r="H50" i="14"/>
  <c r="H52" i="14"/>
  <c r="H48" i="14"/>
  <c r="H46" i="14"/>
  <c r="H56" i="14"/>
  <c r="H54" i="14"/>
  <c r="H53" i="14"/>
  <c r="H24" i="9" s="1"/>
  <c r="H49" i="14"/>
  <c r="H16" i="9" s="1"/>
  <c r="H51" i="14"/>
  <c r="H20" i="9" s="1"/>
  <c r="H47" i="14"/>
  <c r="H12" i="9" s="1"/>
  <c r="H57" i="14"/>
  <c r="H55" i="14"/>
  <c r="H28" i="9" s="1"/>
  <c r="H45" i="14"/>
  <c r="G51" i="14"/>
  <c r="G20" i="9" s="1"/>
  <c r="G47" i="14"/>
  <c r="G12" i="9" s="1"/>
  <c r="G53" i="14"/>
  <c r="G24" i="9" s="1"/>
  <c r="G49" i="14"/>
  <c r="G16" i="9" s="1"/>
  <c r="G57" i="14"/>
  <c r="G55" i="14"/>
  <c r="G28" i="9" s="1"/>
  <c r="G45" i="14"/>
  <c r="G52" i="14"/>
  <c r="G48" i="14"/>
  <c r="G46" i="14"/>
  <c r="G50" i="14"/>
  <c r="G56" i="14"/>
  <c r="G54" i="14"/>
  <c r="F50" i="14"/>
  <c r="F52" i="14"/>
  <c r="F48" i="14"/>
  <c r="F46" i="14"/>
  <c r="F57" i="14"/>
  <c r="F55" i="14"/>
  <c r="F28" i="9" s="1"/>
  <c r="F45" i="14"/>
  <c r="F53" i="14"/>
  <c r="F24" i="9" s="1"/>
  <c r="F49" i="14"/>
  <c r="F16" i="9" s="1"/>
  <c r="F51" i="14"/>
  <c r="F20" i="9" s="1"/>
  <c r="F47" i="14"/>
  <c r="F12" i="9" s="1"/>
  <c r="F56" i="14"/>
  <c r="F54" i="14"/>
  <c r="E53" i="14"/>
  <c r="E24" i="9" s="1"/>
  <c r="E49" i="14"/>
  <c r="E16" i="9" s="1"/>
  <c r="E52" i="14"/>
  <c r="E48" i="14"/>
  <c r="E56" i="14"/>
  <c r="E54" i="14"/>
  <c r="E51" i="14"/>
  <c r="E20" i="9" s="1"/>
  <c r="E47" i="14"/>
  <c r="E12" i="9" s="1"/>
  <c r="E50" i="14"/>
  <c r="E46" i="14"/>
  <c r="E57" i="14"/>
  <c r="E55" i="14"/>
  <c r="E28" i="9" s="1"/>
  <c r="E45" i="14"/>
  <c r="D53" i="14"/>
  <c r="D24" i="9" s="1"/>
  <c r="D51" i="14"/>
  <c r="D20" i="9" s="1"/>
  <c r="D48" i="14"/>
  <c r="D46" i="14"/>
  <c r="D57" i="14"/>
  <c r="D55" i="14"/>
  <c r="D28" i="9" s="1"/>
  <c r="D45" i="14"/>
  <c r="D52" i="14"/>
  <c r="D50" i="14"/>
  <c r="D47" i="14"/>
  <c r="D12" i="9" s="1"/>
  <c r="D49" i="14"/>
  <c r="D16" i="9" s="1"/>
  <c r="D56" i="14"/>
  <c r="D54" i="14"/>
  <c r="C53" i="14"/>
  <c r="C24" i="9" s="1"/>
  <c r="C52" i="14"/>
  <c r="C51" i="14"/>
  <c r="C20" i="9" s="1"/>
  <c r="C50" i="14"/>
  <c r="C49" i="14"/>
  <c r="C16" i="9" s="1"/>
  <c r="C48" i="14"/>
  <c r="C47" i="14"/>
  <c r="C12" i="9" s="1"/>
  <c r="C46" i="14"/>
  <c r="B53" i="14"/>
  <c r="B24" i="9" s="1"/>
  <c r="B52" i="14"/>
  <c r="B51" i="14"/>
  <c r="B20" i="9" s="1"/>
  <c r="B50" i="14"/>
  <c r="B49" i="14"/>
  <c r="B16" i="9" s="1"/>
  <c r="B48" i="14"/>
  <c r="B47" i="14"/>
  <c r="B12" i="9" s="1"/>
  <c r="B46" i="14"/>
  <c r="C57" i="14"/>
  <c r="C55" i="14"/>
  <c r="C28" i="9" s="1"/>
  <c r="C45" i="14"/>
  <c r="C56" i="14"/>
  <c r="C54" i="14"/>
  <c r="B57" i="14"/>
  <c r="B55" i="14"/>
  <c r="B28" i="9" s="1"/>
  <c r="B45" i="14"/>
  <c r="B56" i="14"/>
  <c r="B54" i="14"/>
  <c r="M28" i="2"/>
  <c r="M14" i="2" s="1"/>
  <c r="K22" i="2"/>
  <c r="N40" i="14"/>
  <c r="N37" i="14"/>
  <c r="D30" i="9" l="1"/>
  <c r="E17" i="30"/>
  <c r="F8" i="9"/>
  <c r="G9" i="30"/>
  <c r="G29" i="9"/>
  <c r="H16" i="30"/>
  <c r="L8" i="9"/>
  <c r="M9" i="30"/>
  <c r="L29" i="9"/>
  <c r="M16" i="30"/>
  <c r="M27" i="9"/>
  <c r="N13" i="30"/>
  <c r="D29" i="9"/>
  <c r="E16" i="30"/>
  <c r="G8" i="9"/>
  <c r="H9" i="30"/>
  <c r="I8" i="9"/>
  <c r="J9" i="30"/>
  <c r="I29" i="9"/>
  <c r="J16" i="30"/>
  <c r="K8" i="9"/>
  <c r="L9" i="30"/>
  <c r="M29" i="9"/>
  <c r="N16" i="30"/>
  <c r="B30" i="9"/>
  <c r="C17" i="30"/>
  <c r="D8" i="9"/>
  <c r="E9" i="30"/>
  <c r="F27" i="9"/>
  <c r="G13" i="30"/>
  <c r="F30" i="9"/>
  <c r="G17" i="30"/>
  <c r="H30" i="9"/>
  <c r="I17" i="30"/>
  <c r="J27" i="9"/>
  <c r="K13" i="30"/>
  <c r="J30" i="9"/>
  <c r="K17" i="30"/>
  <c r="L30" i="9"/>
  <c r="M17" i="30"/>
  <c r="B8" i="9"/>
  <c r="C9" i="30"/>
  <c r="C29" i="9"/>
  <c r="D16" i="30"/>
  <c r="D27" i="9"/>
  <c r="E13" i="30"/>
  <c r="E27" i="9"/>
  <c r="F13" i="30"/>
  <c r="H8" i="9"/>
  <c r="I9" i="30"/>
  <c r="H29" i="9"/>
  <c r="I16" i="30"/>
  <c r="I27" i="9"/>
  <c r="J13" i="30"/>
  <c r="K29" i="9"/>
  <c r="L16" i="30"/>
  <c r="C8" i="9"/>
  <c r="D9" i="30"/>
  <c r="E8" i="9"/>
  <c r="F9" i="30"/>
  <c r="E29" i="9"/>
  <c r="F16" i="30"/>
  <c r="M8" i="9"/>
  <c r="M9" i="9" s="1"/>
  <c r="N9" i="30"/>
  <c r="B27" i="9"/>
  <c r="C13" i="30"/>
  <c r="B29" i="9"/>
  <c r="C16" i="30"/>
  <c r="C27" i="9"/>
  <c r="D13" i="30"/>
  <c r="C30" i="9"/>
  <c r="D17" i="30"/>
  <c r="E30" i="9"/>
  <c r="F17" i="30"/>
  <c r="F29" i="9"/>
  <c r="G16" i="30"/>
  <c r="G27" i="9"/>
  <c r="H13" i="30"/>
  <c r="G30" i="9"/>
  <c r="H17" i="30"/>
  <c r="H27" i="9"/>
  <c r="I13" i="30"/>
  <c r="I30" i="9"/>
  <c r="J17" i="30"/>
  <c r="J29" i="9"/>
  <c r="K16" i="30"/>
  <c r="K27" i="9"/>
  <c r="L13" i="30"/>
  <c r="K30" i="9"/>
  <c r="L17" i="30"/>
  <c r="L27" i="9"/>
  <c r="M13" i="30"/>
  <c r="M30" i="9"/>
  <c r="N17" i="30"/>
  <c r="L26" i="2"/>
  <c r="L12" i="2" s="1"/>
  <c r="L28" i="2"/>
  <c r="L14" i="2" s="1"/>
  <c r="F22" i="2"/>
  <c r="F8" i="2" s="1"/>
  <c r="I29" i="2"/>
  <c r="I15" i="2" s="1"/>
  <c r="S45" i="3" a="1"/>
  <c r="S48" i="3" s="1"/>
  <c r="D9" i="28" s="1"/>
  <c r="D26" i="2"/>
  <c r="D12" i="2" s="1"/>
  <c r="K29" i="2"/>
  <c r="K15" i="2" s="1"/>
  <c r="E29" i="2"/>
  <c r="E15" i="2" s="1"/>
  <c r="F26" i="2"/>
  <c r="F12" i="2" s="1"/>
  <c r="N26" i="2"/>
  <c r="N12" i="2" s="1"/>
  <c r="N22" i="2"/>
  <c r="N8" i="2" s="1"/>
  <c r="E22" i="2"/>
  <c r="E8" i="2" s="1"/>
  <c r="M30" i="2"/>
  <c r="M16" i="2" s="1"/>
  <c r="J26" i="2"/>
  <c r="J12" i="2" s="1"/>
  <c r="L59" i="14"/>
  <c r="L61" i="14" s="1"/>
  <c r="I30" i="2"/>
  <c r="I16" i="2" s="1"/>
  <c r="J22" i="2"/>
  <c r="J8" i="2" s="1"/>
  <c r="H28" i="2"/>
  <c r="H14" i="2" s="1"/>
  <c r="I28" i="2"/>
  <c r="I14" i="2" s="1"/>
  <c r="H26" i="2"/>
  <c r="H12" i="2" s="1"/>
  <c r="H30" i="2"/>
  <c r="H16" i="2" s="1"/>
  <c r="L30" i="2"/>
  <c r="L16" i="2" s="1"/>
  <c r="G29" i="2"/>
  <c r="G15" i="2" s="1"/>
  <c r="G22" i="2"/>
  <c r="G8" i="2" s="1"/>
  <c r="H22" i="2"/>
  <c r="H8" i="2" s="1"/>
  <c r="K26" i="2"/>
  <c r="K12" i="2" s="1"/>
  <c r="I26" i="2"/>
  <c r="I12" i="2" s="1"/>
  <c r="N29" i="2"/>
  <c r="N15" i="2" s="1"/>
  <c r="G26" i="2"/>
  <c r="G12" i="2" s="1"/>
  <c r="J30" i="2"/>
  <c r="J16" i="2" s="1"/>
  <c r="J28" i="2"/>
  <c r="J14" i="2" s="1"/>
  <c r="D28" i="2"/>
  <c r="D14" i="2" s="1"/>
  <c r="M26" i="2"/>
  <c r="M12" i="2" s="1"/>
  <c r="L29" i="2"/>
  <c r="L15" i="2" s="1"/>
  <c r="M59" i="14"/>
  <c r="M61" i="14" s="1"/>
  <c r="M22" i="2"/>
  <c r="M8" i="2" s="1"/>
  <c r="I22" i="2"/>
  <c r="I8" i="2" s="1"/>
  <c r="K59" i="14"/>
  <c r="K61" i="14" s="1"/>
  <c r="K30" i="2"/>
  <c r="K16" i="2" s="1"/>
  <c r="F30" i="2"/>
  <c r="F16" i="2" s="1"/>
  <c r="H29" i="2"/>
  <c r="H15" i="2" s="1"/>
  <c r="N30" i="2"/>
  <c r="N16" i="2" s="1"/>
  <c r="N28" i="2"/>
  <c r="N14" i="2" s="1"/>
  <c r="K28" i="2"/>
  <c r="K14" i="2" s="1"/>
  <c r="E30" i="2"/>
  <c r="E16" i="2" s="1"/>
  <c r="G28" i="2"/>
  <c r="G14" i="2" s="1"/>
  <c r="L22" i="2"/>
  <c r="L8" i="2" s="1"/>
  <c r="D22" i="2"/>
  <c r="D8" i="2" s="1"/>
  <c r="D29" i="2"/>
  <c r="D15" i="2" s="1"/>
  <c r="N25" i="2"/>
  <c r="M19" i="9"/>
  <c r="N24" i="2"/>
  <c r="M15" i="9"/>
  <c r="M17" i="9" s="1"/>
  <c r="N23" i="2"/>
  <c r="M11" i="9"/>
  <c r="N27" i="2"/>
  <c r="M23" i="9"/>
  <c r="D30" i="2"/>
  <c r="D16" i="2" s="1"/>
  <c r="M23" i="2"/>
  <c r="L11" i="9"/>
  <c r="M27" i="2"/>
  <c r="L23" i="9"/>
  <c r="L25" i="9" s="1"/>
  <c r="M25" i="2"/>
  <c r="L19" i="9"/>
  <c r="M24" i="2"/>
  <c r="L15" i="9"/>
  <c r="L17" i="9" s="1"/>
  <c r="M29" i="2"/>
  <c r="M15" i="2" s="1"/>
  <c r="L23" i="2"/>
  <c r="K11" i="9"/>
  <c r="L27" i="2"/>
  <c r="K23" i="9"/>
  <c r="L25" i="2"/>
  <c r="K19" i="9"/>
  <c r="L24" i="2"/>
  <c r="K15" i="9"/>
  <c r="K24" i="2"/>
  <c r="J15" i="9"/>
  <c r="K25" i="2"/>
  <c r="J19" i="9"/>
  <c r="K23" i="2"/>
  <c r="J11" i="9"/>
  <c r="K27" i="2"/>
  <c r="J23" i="9"/>
  <c r="J23" i="2"/>
  <c r="I11" i="9"/>
  <c r="J27" i="2"/>
  <c r="I23" i="9"/>
  <c r="J25" i="2"/>
  <c r="I19" i="9"/>
  <c r="J24" i="2"/>
  <c r="I15" i="9"/>
  <c r="J29" i="2"/>
  <c r="J15" i="2" s="1"/>
  <c r="I23" i="2"/>
  <c r="H11" i="9"/>
  <c r="I27" i="2"/>
  <c r="H23" i="9"/>
  <c r="I24" i="2"/>
  <c r="H15" i="9"/>
  <c r="I25" i="2"/>
  <c r="H19" i="9"/>
  <c r="H25" i="2"/>
  <c r="G19" i="9"/>
  <c r="H24" i="2"/>
  <c r="G15" i="9"/>
  <c r="H23" i="2"/>
  <c r="G11" i="9"/>
  <c r="H27" i="2"/>
  <c r="G23" i="9"/>
  <c r="G24" i="2"/>
  <c r="F15" i="9"/>
  <c r="G25" i="2"/>
  <c r="F19" i="9"/>
  <c r="G23" i="2"/>
  <c r="F11" i="9"/>
  <c r="G27" i="2"/>
  <c r="F23" i="9"/>
  <c r="G30" i="2"/>
  <c r="G16" i="2" s="1"/>
  <c r="E26" i="2"/>
  <c r="E12" i="2" s="1"/>
  <c r="F29" i="2"/>
  <c r="F15" i="2" s="1"/>
  <c r="F28" i="2"/>
  <c r="F14" i="2" s="1"/>
  <c r="E28" i="2"/>
  <c r="E14" i="2" s="1"/>
  <c r="F25" i="2"/>
  <c r="E19" i="9"/>
  <c r="F24" i="2"/>
  <c r="E15" i="9"/>
  <c r="F23" i="2"/>
  <c r="E11" i="9"/>
  <c r="F27" i="2"/>
  <c r="E23" i="9"/>
  <c r="E27" i="2"/>
  <c r="D23" i="9"/>
  <c r="E24" i="2"/>
  <c r="D15" i="9"/>
  <c r="E25" i="2"/>
  <c r="D19" i="9"/>
  <c r="E23" i="2"/>
  <c r="D11" i="9"/>
  <c r="C23" i="2"/>
  <c r="B11" i="9"/>
  <c r="N46" i="14"/>
  <c r="C24" i="2"/>
  <c r="B15" i="9"/>
  <c r="N48" i="14"/>
  <c r="C25" i="2"/>
  <c r="B19" i="9"/>
  <c r="N50" i="14"/>
  <c r="C27" i="2"/>
  <c r="B23" i="9"/>
  <c r="N52" i="14"/>
  <c r="D23" i="2"/>
  <c r="C11" i="9"/>
  <c r="D24" i="2"/>
  <c r="C15" i="9"/>
  <c r="D25" i="2"/>
  <c r="C19" i="9"/>
  <c r="D27" i="2"/>
  <c r="C23" i="9"/>
  <c r="D59" i="14"/>
  <c r="D61" i="14" s="1"/>
  <c r="C59" i="14"/>
  <c r="C61" i="14" s="1"/>
  <c r="G59" i="14"/>
  <c r="H59" i="14"/>
  <c r="E59" i="14"/>
  <c r="J59" i="14"/>
  <c r="F59" i="14"/>
  <c r="F61" i="14" s="1"/>
  <c r="I59" i="14"/>
  <c r="K8" i="2"/>
  <c r="N54" i="14"/>
  <c r="C26" i="2"/>
  <c r="N57" i="14"/>
  <c r="C30" i="2"/>
  <c r="N45" i="14"/>
  <c r="C22" i="2"/>
  <c r="B59" i="14"/>
  <c r="N49" i="14"/>
  <c r="C28" i="2"/>
  <c r="N55" i="14"/>
  <c r="N47" i="14"/>
  <c r="N56" i="14"/>
  <c r="C29" i="2"/>
  <c r="N53" i="14"/>
  <c r="N51" i="14"/>
  <c r="E10" i="2" l="1"/>
  <c r="J11" i="2"/>
  <c r="K9" i="2"/>
  <c r="K10" i="2"/>
  <c r="L9" i="2"/>
  <c r="N10" i="2"/>
  <c r="D64" i="28"/>
  <c r="L46" i="28"/>
  <c r="M46" i="28" s="1"/>
  <c r="F12" i="30" s="1"/>
  <c r="D46" i="28"/>
  <c r="E46" i="28" s="1"/>
  <c r="H46" i="28"/>
  <c r="I46" i="28" s="1"/>
  <c r="P46" i="28"/>
  <c r="Q46" i="28" s="1"/>
  <c r="E9" i="28"/>
  <c r="W45" i="29" a="1"/>
  <c r="G11" i="2"/>
  <c r="H10" i="2"/>
  <c r="I13" i="2"/>
  <c r="M9" i="2"/>
  <c r="D11" i="2"/>
  <c r="E11" i="2"/>
  <c r="E13" i="2"/>
  <c r="F9" i="2"/>
  <c r="F10" i="30"/>
  <c r="F11" i="2"/>
  <c r="J10" i="2"/>
  <c r="J13" i="2"/>
  <c r="K13" i="2"/>
  <c r="K11" i="2"/>
  <c r="L10" i="2"/>
  <c r="L13" i="2"/>
  <c r="N9" i="2"/>
  <c r="N18" i="2" s="1"/>
  <c r="N11" i="2"/>
  <c r="W45" i="3" a="1"/>
  <c r="W52" i="3" s="1"/>
  <c r="AA28" i="29" a="1"/>
  <c r="B17" i="30"/>
  <c r="E34" i="29" s="1"/>
  <c r="D13" i="2"/>
  <c r="D18" i="2" s="1"/>
  <c r="D10" i="2"/>
  <c r="E9" i="2"/>
  <c r="F13" i="2"/>
  <c r="F14" i="30"/>
  <c r="F10" i="2"/>
  <c r="F11" i="30"/>
  <c r="J9" i="2"/>
  <c r="L11" i="2"/>
  <c r="N13" i="2"/>
  <c r="G13" i="2"/>
  <c r="H13" i="2"/>
  <c r="I11" i="2"/>
  <c r="M11" i="2"/>
  <c r="M18" i="2" s="1"/>
  <c r="B13" i="30"/>
  <c r="E30" i="29" s="1"/>
  <c r="B9" i="30"/>
  <c r="D9" i="2"/>
  <c r="G9" i="2"/>
  <c r="G10" i="2"/>
  <c r="H9" i="2"/>
  <c r="H11" i="2"/>
  <c r="I10" i="2"/>
  <c r="I9" i="2"/>
  <c r="M10" i="2"/>
  <c r="M13" i="2"/>
  <c r="B16" i="30"/>
  <c r="E33" i="29" s="1"/>
  <c r="AA45" i="29" a="1"/>
  <c r="S46" i="3"/>
  <c r="D7" i="28" s="1"/>
  <c r="S45" i="3"/>
  <c r="D6" i="28" s="1"/>
  <c r="S52" i="3"/>
  <c r="D13" i="28" s="1"/>
  <c r="S55" i="3"/>
  <c r="D16" i="28" s="1"/>
  <c r="S47" i="3"/>
  <c r="D8" i="28" s="1"/>
  <c r="S54" i="3"/>
  <c r="D15" i="28" s="1"/>
  <c r="S53" i="3"/>
  <c r="D14" i="28" s="1"/>
  <c r="S51" i="3"/>
  <c r="D12" i="28" s="1"/>
  <c r="S49" i="3"/>
  <c r="D10" i="28" s="1"/>
  <c r="S56" i="3"/>
  <c r="D17" i="28" s="1"/>
  <c r="S50" i="3"/>
  <c r="D11" i="28" s="1"/>
  <c r="W55" i="3"/>
  <c r="W51" i="3"/>
  <c r="W50" i="3"/>
  <c r="K32" i="2"/>
  <c r="I32" i="2"/>
  <c r="H18" i="2"/>
  <c r="G32" i="2"/>
  <c r="M32" i="2"/>
  <c r="L32" i="2"/>
  <c r="H32" i="2"/>
  <c r="N32" i="2"/>
  <c r="F32" i="2"/>
  <c r="J32" i="2"/>
  <c r="D32" i="2"/>
  <c r="E32" i="2"/>
  <c r="J61" i="14"/>
  <c r="G21" i="9"/>
  <c r="D21" i="9"/>
  <c r="D13" i="9"/>
  <c r="E25" i="9"/>
  <c r="E61" i="14"/>
  <c r="F21" i="9"/>
  <c r="G61" i="14"/>
  <c r="H61" i="14"/>
  <c r="H21" i="9"/>
  <c r="I61" i="14"/>
  <c r="M21" i="9"/>
  <c r="M13" i="9"/>
  <c r="M25" i="9"/>
  <c r="D17" i="9"/>
  <c r="F17" i="9"/>
  <c r="G25" i="9"/>
  <c r="L21" i="9"/>
  <c r="K25" i="9"/>
  <c r="L9" i="9"/>
  <c r="C25" i="9"/>
  <c r="I9" i="9"/>
  <c r="F9" i="9"/>
  <c r="J9" i="9"/>
  <c r="D25" i="9"/>
  <c r="J25" i="9"/>
  <c r="C9" i="9"/>
  <c r="C17" i="9"/>
  <c r="K21" i="9"/>
  <c r="K17" i="9"/>
  <c r="I25" i="9"/>
  <c r="I13" i="9"/>
  <c r="F25" i="9"/>
  <c r="J17" i="9"/>
  <c r="J21" i="9"/>
  <c r="H9" i="9"/>
  <c r="G9" i="9"/>
  <c r="E13" i="9"/>
  <c r="E9" i="9"/>
  <c r="K13" i="9"/>
  <c r="K9" i="9"/>
  <c r="I17" i="9"/>
  <c r="I21" i="9"/>
  <c r="D9" i="9"/>
  <c r="L13" i="9"/>
  <c r="B25" i="2"/>
  <c r="E29" i="3" s="1"/>
  <c r="C11" i="2"/>
  <c r="C8" i="2"/>
  <c r="B22" i="2"/>
  <c r="C32" i="2"/>
  <c r="B26" i="2"/>
  <c r="E30" i="3" s="1"/>
  <c r="C12" i="2"/>
  <c r="B12" i="2" s="1"/>
  <c r="F30" i="3" s="1"/>
  <c r="B27" i="2"/>
  <c r="E31" i="3" s="1"/>
  <c r="C13" i="2"/>
  <c r="C15" i="2"/>
  <c r="B15" i="2" s="1"/>
  <c r="B29" i="2"/>
  <c r="B23" i="2"/>
  <c r="E27" i="3" s="1"/>
  <c r="C9" i="2"/>
  <c r="B28" i="2"/>
  <c r="E32" i="3" s="1"/>
  <c r="C14" i="2"/>
  <c r="B14" i="2" s="1"/>
  <c r="F32" i="3" s="1"/>
  <c r="B24" i="2"/>
  <c r="E28" i="3" s="1"/>
  <c r="C10" i="2"/>
  <c r="B61" i="14"/>
  <c r="N24" i="9"/>
  <c r="P24" i="9" s="1"/>
  <c r="Q24" i="9" s="1"/>
  <c r="N16" i="9"/>
  <c r="P16" i="9" s="1"/>
  <c r="Q16" i="9" s="1"/>
  <c r="N59" i="14"/>
  <c r="N61" i="14" s="1"/>
  <c r="C16" i="2"/>
  <c r="B16" i="2" s="1"/>
  <c r="F34" i="3" s="1"/>
  <c r="B30" i="2"/>
  <c r="E34" i="3" s="1"/>
  <c r="F18" i="2" l="1"/>
  <c r="K18" i="2"/>
  <c r="I18" i="2"/>
  <c r="E18" i="2"/>
  <c r="L18" i="2"/>
  <c r="J18" i="2"/>
  <c r="G18" i="2"/>
  <c r="B10" i="2"/>
  <c r="F28" i="3" s="1"/>
  <c r="B9" i="2"/>
  <c r="F27" i="3" s="1"/>
  <c r="B13" i="2"/>
  <c r="F31" i="3" s="1"/>
  <c r="P52" i="28"/>
  <c r="Q52" i="28" s="1"/>
  <c r="L14" i="30" s="1"/>
  <c r="L52" i="28"/>
  <c r="M52" i="28" s="1"/>
  <c r="L12" i="30" s="1"/>
  <c r="H52" i="28"/>
  <c r="I52" i="28" s="1"/>
  <c r="L11" i="30" s="1"/>
  <c r="D52" i="28"/>
  <c r="E52" i="28" s="1"/>
  <c r="L10" i="30" s="1"/>
  <c r="D70" i="28"/>
  <c r="E15" i="28"/>
  <c r="W56" i="3"/>
  <c r="W49" i="3"/>
  <c r="S48" i="29"/>
  <c r="T48" i="29" s="1"/>
  <c r="E64" i="28"/>
  <c r="F15" i="30" s="1"/>
  <c r="W47" i="3"/>
  <c r="W45" i="3"/>
  <c r="X45" i="3" s="1"/>
  <c r="W46" i="3"/>
  <c r="P49" i="28"/>
  <c r="Q49" i="28" s="1"/>
  <c r="I14" i="30" s="1"/>
  <c r="L49" i="28"/>
  <c r="M49" i="28" s="1"/>
  <c r="I12" i="30" s="1"/>
  <c r="H49" i="28"/>
  <c r="I49" i="28" s="1"/>
  <c r="I11" i="30" s="1"/>
  <c r="D49" i="28"/>
  <c r="E49" i="28" s="1"/>
  <c r="I10" i="30" s="1"/>
  <c r="D67" i="28"/>
  <c r="E12" i="28"/>
  <c r="P53" i="28"/>
  <c r="Q53" i="28" s="1"/>
  <c r="M14" i="30" s="1"/>
  <c r="L53" i="28"/>
  <c r="M53" i="28" s="1"/>
  <c r="M12" i="30" s="1"/>
  <c r="H53" i="28"/>
  <c r="I53" i="28" s="1"/>
  <c r="M11" i="30" s="1"/>
  <c r="D53" i="28"/>
  <c r="E53" i="28" s="1"/>
  <c r="M10" i="30" s="1"/>
  <c r="D71" i="28"/>
  <c r="E16" i="28"/>
  <c r="AA53" i="29"/>
  <c r="AB53" i="29" s="1"/>
  <c r="AA45" i="29"/>
  <c r="AA55" i="29"/>
  <c r="AB55" i="29" s="1"/>
  <c r="AA49" i="29"/>
  <c r="AB49" i="29" s="1"/>
  <c r="AA51" i="29"/>
  <c r="AB51" i="29" s="1"/>
  <c r="AA46" i="29"/>
  <c r="AB46" i="29" s="1"/>
  <c r="AA54" i="29"/>
  <c r="AB54" i="29" s="1"/>
  <c r="AA48" i="29"/>
  <c r="AB48" i="29" s="1"/>
  <c r="AA56" i="29"/>
  <c r="AB56" i="29" s="1"/>
  <c r="AA52" i="29"/>
  <c r="AB52" i="29" s="1"/>
  <c r="AA50" i="29"/>
  <c r="AB50" i="29" s="1"/>
  <c r="AA47" i="29"/>
  <c r="AB47" i="29" s="1"/>
  <c r="E26" i="29"/>
  <c r="H64" i="28"/>
  <c r="D72" i="28"/>
  <c r="L54" i="28"/>
  <c r="M54" i="28" s="1"/>
  <c r="N12" i="30" s="1"/>
  <c r="D54" i="28"/>
  <c r="E54" i="28" s="1"/>
  <c r="N10" i="30" s="1"/>
  <c r="H54" i="28"/>
  <c r="I54" i="28" s="1"/>
  <c r="N11" i="30" s="1"/>
  <c r="P54" i="28"/>
  <c r="Q54" i="28" s="1"/>
  <c r="N14" i="30" s="1"/>
  <c r="E17" i="28"/>
  <c r="D61" i="28"/>
  <c r="P43" i="28"/>
  <c r="H43" i="28"/>
  <c r="L43" i="28"/>
  <c r="D43" i="28"/>
  <c r="E43" i="28" s="1"/>
  <c r="E6" i="28"/>
  <c r="D18" i="28"/>
  <c r="W53" i="3"/>
  <c r="L47" i="28"/>
  <c r="M47" i="28" s="1"/>
  <c r="G12" i="30" s="1"/>
  <c r="D47" i="28"/>
  <c r="P47" i="28"/>
  <c r="Q47" i="28" s="1"/>
  <c r="G14" i="30" s="1"/>
  <c r="D65" i="28"/>
  <c r="H47" i="28"/>
  <c r="I47" i="28" s="1"/>
  <c r="G11" i="30" s="1"/>
  <c r="E10" i="28"/>
  <c r="P45" i="28"/>
  <c r="Q45" i="28" s="1"/>
  <c r="E14" i="30" s="1"/>
  <c r="L45" i="28"/>
  <c r="M45" i="28" s="1"/>
  <c r="E12" i="30" s="1"/>
  <c r="H45" i="28"/>
  <c r="I45" i="28" s="1"/>
  <c r="E11" i="30" s="1"/>
  <c r="D45" i="28"/>
  <c r="E45" i="28" s="1"/>
  <c r="E10" i="30" s="1"/>
  <c r="D63" i="28"/>
  <c r="E8" i="28"/>
  <c r="P44" i="28"/>
  <c r="Q44" i="28" s="1"/>
  <c r="D14" i="30" s="1"/>
  <c r="L44" i="28"/>
  <c r="M44" i="28" s="1"/>
  <c r="D12" i="30" s="1"/>
  <c r="H44" i="28"/>
  <c r="I44" i="28" s="1"/>
  <c r="D11" i="30" s="1"/>
  <c r="D44" i="28"/>
  <c r="E44" i="28" s="1"/>
  <c r="D10" i="30" s="1"/>
  <c r="D62" i="28"/>
  <c r="E7" i="28"/>
  <c r="B11" i="2"/>
  <c r="F29" i="3" s="1"/>
  <c r="W48" i="3"/>
  <c r="W54" i="3"/>
  <c r="P48" i="28"/>
  <c r="Q48" i="28" s="1"/>
  <c r="H14" i="30" s="1"/>
  <c r="L48" i="28"/>
  <c r="M48" i="28" s="1"/>
  <c r="H12" i="30" s="1"/>
  <c r="H48" i="28"/>
  <c r="I48" i="28" s="1"/>
  <c r="H11" i="30" s="1"/>
  <c r="D48" i="28"/>
  <c r="E48" i="28" s="1"/>
  <c r="H10" i="30" s="1"/>
  <c r="D66" i="28"/>
  <c r="E11" i="28"/>
  <c r="P51" i="28"/>
  <c r="Q51" i="28" s="1"/>
  <c r="K14" i="30" s="1"/>
  <c r="H51" i="28"/>
  <c r="I51" i="28" s="1"/>
  <c r="K11" i="30" s="1"/>
  <c r="D51" i="28"/>
  <c r="E51" i="28" s="1"/>
  <c r="K10" i="30" s="1"/>
  <c r="L51" i="28"/>
  <c r="M51" i="28" s="1"/>
  <c r="K12" i="30" s="1"/>
  <c r="D69" i="28"/>
  <c r="E14" i="28"/>
  <c r="D68" i="28"/>
  <c r="P50" i="28"/>
  <c r="Q50" i="28" s="1"/>
  <c r="J14" i="30" s="1"/>
  <c r="H50" i="28"/>
  <c r="I50" i="28" s="1"/>
  <c r="J11" i="30" s="1"/>
  <c r="D50" i="28"/>
  <c r="E50" i="28" s="1"/>
  <c r="J10" i="30" s="1"/>
  <c r="L50" i="28"/>
  <c r="M50" i="28" s="1"/>
  <c r="J12" i="30" s="1"/>
  <c r="E13" i="28"/>
  <c r="AA39" i="29"/>
  <c r="AB39" i="29" s="1"/>
  <c r="AA28" i="29"/>
  <c r="AA36" i="29"/>
  <c r="AB36" i="29" s="1"/>
  <c r="AA34" i="29"/>
  <c r="AB34" i="29" s="1"/>
  <c r="AA29" i="29"/>
  <c r="AB29" i="29" s="1"/>
  <c r="AA32" i="29"/>
  <c r="AB32" i="29" s="1"/>
  <c r="AA31" i="29"/>
  <c r="AB31" i="29" s="1"/>
  <c r="AA35" i="29"/>
  <c r="AB35" i="29" s="1"/>
  <c r="AA38" i="29"/>
  <c r="AB38" i="29" s="1"/>
  <c r="AA33" i="29"/>
  <c r="AB33" i="29" s="1"/>
  <c r="AA30" i="29"/>
  <c r="AB30" i="29" s="1"/>
  <c r="AA37" i="29"/>
  <c r="AB37" i="29" s="1"/>
  <c r="W56" i="29"/>
  <c r="X56" i="29" s="1"/>
  <c r="W49" i="29"/>
  <c r="X49" i="29" s="1"/>
  <c r="W47" i="29"/>
  <c r="X47" i="29" s="1"/>
  <c r="W52" i="29"/>
  <c r="X52" i="29" s="1"/>
  <c r="W45" i="29"/>
  <c r="W54" i="29"/>
  <c r="X54" i="29" s="1"/>
  <c r="W53" i="29"/>
  <c r="X53" i="29" s="1"/>
  <c r="W51" i="29"/>
  <c r="X51" i="29" s="1"/>
  <c r="W48" i="29"/>
  <c r="X48" i="29" s="1"/>
  <c r="W55" i="29"/>
  <c r="X55" i="29" s="1"/>
  <c r="W46" i="29"/>
  <c r="X46" i="29" s="1"/>
  <c r="W50" i="29"/>
  <c r="X50" i="29" s="1"/>
  <c r="O46" i="14"/>
  <c r="O48" i="14"/>
  <c r="O50" i="14"/>
  <c r="O52" i="14"/>
  <c r="C21" i="9"/>
  <c r="T49" i="3"/>
  <c r="AA45" i="3" a="1"/>
  <c r="AA53" i="3" s="1"/>
  <c r="AB53" i="3" s="1"/>
  <c r="C13" i="9"/>
  <c r="H17" i="9"/>
  <c r="H25" i="9"/>
  <c r="N12" i="9"/>
  <c r="P12" i="9" s="1"/>
  <c r="Q12" i="9" s="1"/>
  <c r="N20" i="9"/>
  <c r="P20" i="9" s="1"/>
  <c r="Q20" i="9" s="1"/>
  <c r="AA28" i="3" a="1"/>
  <c r="AA38" i="3" s="1"/>
  <c r="AB38" i="3" s="1"/>
  <c r="H13" i="9"/>
  <c r="J13" i="9"/>
  <c r="J32" i="9" s="1"/>
  <c r="F33" i="3"/>
  <c r="E33" i="3"/>
  <c r="E21" i="9"/>
  <c r="G17" i="9"/>
  <c r="L32" i="9"/>
  <c r="E17" i="9"/>
  <c r="G13" i="9"/>
  <c r="F13" i="9"/>
  <c r="D32" i="9"/>
  <c r="D34" i="9" s="1"/>
  <c r="K32" i="9"/>
  <c r="K34" i="9" s="1"/>
  <c r="M32" i="9"/>
  <c r="M34" i="9" s="1"/>
  <c r="I32" i="9"/>
  <c r="O54" i="14"/>
  <c r="O56" i="14"/>
  <c r="O47" i="14"/>
  <c r="O57" i="14"/>
  <c r="O51" i="14"/>
  <c r="O45" i="14"/>
  <c r="N23" i="9"/>
  <c r="B25" i="9"/>
  <c r="N30" i="9"/>
  <c r="P30" i="9" s="1"/>
  <c r="Q30" i="9" s="1"/>
  <c r="N27" i="9"/>
  <c r="P27" i="9" s="1"/>
  <c r="Q27" i="9" s="1"/>
  <c r="C18" i="2"/>
  <c r="B8" i="2"/>
  <c r="O55" i="14"/>
  <c r="N19" i="9"/>
  <c r="P19" i="9" s="1"/>
  <c r="Q19" i="9" s="1"/>
  <c r="B21" i="9"/>
  <c r="S28" i="3" s="1" a="1"/>
  <c r="N29" i="9"/>
  <c r="P29" i="9" s="1"/>
  <c r="Q29" i="9" s="1"/>
  <c r="N11" i="9"/>
  <c r="P11" i="9" s="1"/>
  <c r="Q11" i="9" s="1"/>
  <c r="B13" i="9"/>
  <c r="N8" i="9"/>
  <c r="B9" i="9"/>
  <c r="S11" i="29" s="1" a="1"/>
  <c r="N15" i="9"/>
  <c r="P15" i="9" s="1"/>
  <c r="Q15" i="9" s="1"/>
  <c r="B17" i="9"/>
  <c r="N28" i="9"/>
  <c r="P28" i="9" s="1"/>
  <c r="Q28" i="9" s="1"/>
  <c r="B32" i="2"/>
  <c r="E26" i="3"/>
  <c r="O49" i="14"/>
  <c r="O53" i="14"/>
  <c r="H70" i="28" l="1"/>
  <c r="F19" i="30"/>
  <c r="H63" i="28"/>
  <c r="I64" i="28"/>
  <c r="S14" i="29"/>
  <c r="S22" i="29"/>
  <c r="S21" i="29"/>
  <c r="S16" i="29"/>
  <c r="S11" i="29"/>
  <c r="S12" i="29"/>
  <c r="S20" i="29"/>
  <c r="S19" i="29"/>
  <c r="S18" i="29"/>
  <c r="S17" i="29"/>
  <c r="S15" i="29"/>
  <c r="S13" i="29"/>
  <c r="S46" i="29"/>
  <c r="T46" i="29" s="1"/>
  <c r="E62" i="28"/>
  <c r="D15" i="30" s="1"/>
  <c r="S56" i="29"/>
  <c r="T56" i="29" s="1"/>
  <c r="E72" i="28"/>
  <c r="N15" i="30" s="1"/>
  <c r="S29" i="3"/>
  <c r="S32" i="3"/>
  <c r="S35" i="3"/>
  <c r="S28" i="3"/>
  <c r="S36" i="3"/>
  <c r="S31" i="3"/>
  <c r="S38" i="3"/>
  <c r="S30" i="3"/>
  <c r="S37" i="3"/>
  <c r="S34" i="3"/>
  <c r="S33" i="3"/>
  <c r="S39" i="3"/>
  <c r="W57" i="29"/>
  <c r="X45" i="29"/>
  <c r="X57" i="29" s="1"/>
  <c r="S53" i="29"/>
  <c r="T53" i="29" s="1"/>
  <c r="E69" i="28"/>
  <c r="K15" i="30" s="1"/>
  <c r="S50" i="29"/>
  <c r="T50" i="29" s="1"/>
  <c r="E66" i="28"/>
  <c r="H15" i="30" s="1"/>
  <c r="S47" i="29"/>
  <c r="T47" i="29" s="1"/>
  <c r="E63" i="28"/>
  <c r="E15" i="30" s="1"/>
  <c r="L55" i="28"/>
  <c r="M43" i="28"/>
  <c r="I72" i="28"/>
  <c r="AA57" i="29"/>
  <c r="AB45" i="29"/>
  <c r="AB57" i="29" s="1"/>
  <c r="H71" i="28"/>
  <c r="S54" i="29"/>
  <c r="T54" i="29" s="1"/>
  <c r="E70" i="28"/>
  <c r="L15" i="30" s="1"/>
  <c r="S52" i="29"/>
  <c r="T52" i="29" s="1"/>
  <c r="E68" i="28"/>
  <c r="J15" i="30" s="1"/>
  <c r="S49" i="29"/>
  <c r="T49" i="29" s="1"/>
  <c r="E65" i="28"/>
  <c r="G15" i="30" s="1"/>
  <c r="E18" i="28"/>
  <c r="H55" i="28"/>
  <c r="I43" i="28"/>
  <c r="H68" i="28"/>
  <c r="H69" i="28"/>
  <c r="H62" i="28"/>
  <c r="C10" i="30"/>
  <c r="P55" i="28"/>
  <c r="Q43" i="28"/>
  <c r="H72" i="28"/>
  <c r="S51" i="29"/>
  <c r="T51" i="29" s="1"/>
  <c r="E67" i="28"/>
  <c r="I15" i="30" s="1"/>
  <c r="AB28" i="29"/>
  <c r="AB40" i="29" s="1"/>
  <c r="AA40" i="29"/>
  <c r="I69" i="28"/>
  <c r="H66" i="28"/>
  <c r="H65" i="28"/>
  <c r="D55" i="28"/>
  <c r="E47" i="28"/>
  <c r="G10" i="30" s="1"/>
  <c r="H61" i="28"/>
  <c r="S45" i="29"/>
  <c r="D73" i="28"/>
  <c r="E61" i="28"/>
  <c r="N19" i="30"/>
  <c r="S55" i="29"/>
  <c r="T55" i="29" s="1"/>
  <c r="E71" i="28"/>
  <c r="M15" i="30" s="1"/>
  <c r="H67" i="28"/>
  <c r="C32" i="9"/>
  <c r="C34" i="9" s="1"/>
  <c r="AA46" i="3"/>
  <c r="AB46" i="3" s="1"/>
  <c r="AA47" i="3"/>
  <c r="AB47" i="3" s="1"/>
  <c r="AA55" i="3"/>
  <c r="AB55" i="3" s="1"/>
  <c r="AA48" i="3"/>
  <c r="AB48" i="3" s="1"/>
  <c r="AA54" i="3"/>
  <c r="AB54" i="3" s="1"/>
  <c r="AA45" i="3"/>
  <c r="AB45" i="3" s="1"/>
  <c r="AA56" i="3"/>
  <c r="AB56" i="3" s="1"/>
  <c r="AA49" i="3"/>
  <c r="AB49" i="3" s="1"/>
  <c r="AA51" i="3"/>
  <c r="AB51" i="3" s="1"/>
  <c r="AA50" i="3"/>
  <c r="AB50" i="3" s="1"/>
  <c r="AA52" i="3"/>
  <c r="AB52" i="3" s="1"/>
  <c r="S11" i="3" a="1"/>
  <c r="S12" i="3" s="1"/>
  <c r="T12" i="3" s="1"/>
  <c r="F32" i="9"/>
  <c r="F34" i="9" s="1"/>
  <c r="T51" i="3"/>
  <c r="T52" i="3"/>
  <c r="T56" i="3"/>
  <c r="L45" i="9"/>
  <c r="L34" i="9"/>
  <c r="N25" i="9"/>
  <c r="P23" i="9"/>
  <c r="Q23" i="9" s="1"/>
  <c r="J45" i="9"/>
  <c r="J34" i="9"/>
  <c r="I45" i="9"/>
  <c r="I34" i="9"/>
  <c r="T45" i="3"/>
  <c r="T48" i="3"/>
  <c r="T46" i="3"/>
  <c r="AA35" i="3"/>
  <c r="AB35" i="3" s="1"/>
  <c r="AA34" i="3"/>
  <c r="AB34" i="3" s="1"/>
  <c r="AA31" i="3"/>
  <c r="AB31" i="3" s="1"/>
  <c r="AA32" i="3"/>
  <c r="AB32" i="3" s="1"/>
  <c r="H32" i="9"/>
  <c r="H34" i="9" s="1"/>
  <c r="AA33" i="3"/>
  <c r="AB33" i="3" s="1"/>
  <c r="AA37" i="3"/>
  <c r="AB37" i="3" s="1"/>
  <c r="T54" i="3"/>
  <c r="T50" i="3"/>
  <c r="T55" i="3"/>
  <c r="T53" i="3"/>
  <c r="T47" i="3"/>
  <c r="E32" i="9"/>
  <c r="AA28" i="3"/>
  <c r="AB28" i="3" s="1"/>
  <c r="AA30" i="3"/>
  <c r="AB30" i="3" s="1"/>
  <c r="AA29" i="3"/>
  <c r="AB29" i="3" s="1"/>
  <c r="AA39" i="3"/>
  <c r="AB39" i="3" s="1"/>
  <c r="AA36" i="3"/>
  <c r="AB36" i="3" s="1"/>
  <c r="E35" i="3"/>
  <c r="G32" i="9"/>
  <c r="G34" i="9" s="1"/>
  <c r="AA11" i="3" a="1"/>
  <c r="AA17" i="3" s="1"/>
  <c r="W11" i="3" a="1"/>
  <c r="W12" i="3" s="1"/>
  <c r="M45" i="9"/>
  <c r="D45" i="9"/>
  <c r="K45" i="9"/>
  <c r="O59" i="14"/>
  <c r="W28" i="3" a="1"/>
  <c r="X51" i="3"/>
  <c r="X56" i="3"/>
  <c r="X50" i="3"/>
  <c r="X55" i="3"/>
  <c r="X52" i="3"/>
  <c r="X46" i="3"/>
  <c r="X49" i="3"/>
  <c r="X48" i="3"/>
  <c r="X47" i="3"/>
  <c r="X53" i="3"/>
  <c r="X54" i="3"/>
  <c r="B32" i="9"/>
  <c r="B34" i="9" s="1"/>
  <c r="N9" i="9"/>
  <c r="N13" i="9"/>
  <c r="N21" i="9"/>
  <c r="N17" i="9"/>
  <c r="F26" i="3"/>
  <c r="F35" i="3" s="1"/>
  <c r="B18" i="2"/>
  <c r="K19" i="30" l="1"/>
  <c r="D19" i="30"/>
  <c r="L19" i="30"/>
  <c r="I70" i="28"/>
  <c r="I19" i="30"/>
  <c r="G19" i="30"/>
  <c r="E55" i="28"/>
  <c r="T13" i="29"/>
  <c r="T16" i="29"/>
  <c r="Q55" i="28"/>
  <c r="C14" i="30"/>
  <c r="T37" i="3"/>
  <c r="S37" i="29"/>
  <c r="T37" i="29" s="1"/>
  <c r="S36" i="29"/>
  <c r="T36" i="29" s="1"/>
  <c r="T36" i="3"/>
  <c r="S29" i="29"/>
  <c r="T29" i="29" s="1"/>
  <c r="T29" i="3"/>
  <c r="T15" i="29"/>
  <c r="T21" i="29"/>
  <c r="T45" i="29"/>
  <c r="T57" i="29" s="1"/>
  <c r="S57" i="29"/>
  <c r="E19" i="30"/>
  <c r="I67" i="28"/>
  <c r="I55" i="28"/>
  <c r="C11" i="30"/>
  <c r="T39" i="3"/>
  <c r="S39" i="29"/>
  <c r="T39" i="29" s="1"/>
  <c r="T30" i="3"/>
  <c r="S30" i="29"/>
  <c r="T30" i="29" s="1"/>
  <c r="S28" i="29"/>
  <c r="T28" i="3"/>
  <c r="S40" i="3"/>
  <c r="H19" i="30"/>
  <c r="T17" i="29"/>
  <c r="T12" i="29"/>
  <c r="T22" i="29"/>
  <c r="X12" i="3"/>
  <c r="W12" i="29"/>
  <c r="X12" i="29" s="1"/>
  <c r="C15" i="30"/>
  <c r="E73" i="28"/>
  <c r="I68" i="28"/>
  <c r="J19" i="30"/>
  <c r="T34" i="3"/>
  <c r="S34" i="29"/>
  <c r="T34" i="29" s="1"/>
  <c r="S31" i="29"/>
  <c r="T31" i="29" s="1"/>
  <c r="T31" i="3"/>
  <c r="S32" i="29"/>
  <c r="T32" i="29" s="1"/>
  <c r="T32" i="3"/>
  <c r="T19" i="29"/>
  <c r="AB17" i="3"/>
  <c r="AA17" i="29"/>
  <c r="AB17" i="29" s="1"/>
  <c r="I65" i="28"/>
  <c r="I61" i="28"/>
  <c r="T20" i="29"/>
  <c r="I63" i="28"/>
  <c r="B10" i="30"/>
  <c r="I66" i="28"/>
  <c r="M19" i="30"/>
  <c r="M55" i="28"/>
  <c r="C12" i="30"/>
  <c r="I62" i="28"/>
  <c r="I71" i="28"/>
  <c r="S33" i="29"/>
  <c r="T33" i="29" s="1"/>
  <c r="T33" i="3"/>
  <c r="T38" i="3"/>
  <c r="S38" i="29"/>
  <c r="T38" i="29" s="1"/>
  <c r="S35" i="29"/>
  <c r="T35" i="29" s="1"/>
  <c r="T35" i="3"/>
  <c r="T18" i="29"/>
  <c r="S23" i="29"/>
  <c r="T11" i="29"/>
  <c r="T14" i="29"/>
  <c r="S13" i="3"/>
  <c r="T13" i="3" s="1"/>
  <c r="H45" i="9"/>
  <c r="S18" i="3"/>
  <c r="T18" i="3" s="1"/>
  <c r="S17" i="3"/>
  <c r="T17" i="3" s="1"/>
  <c r="C45" i="9"/>
  <c r="S11" i="3"/>
  <c r="T11" i="3" s="1"/>
  <c r="S20" i="3"/>
  <c r="T20" i="3" s="1"/>
  <c r="S15" i="3"/>
  <c r="T15" i="3" s="1"/>
  <c r="F45" i="9"/>
  <c r="AB57" i="3"/>
  <c r="S57" i="3"/>
  <c r="S21" i="3"/>
  <c r="T21" i="3" s="1"/>
  <c r="S19" i="3"/>
  <c r="T19" i="3" s="1"/>
  <c r="S22" i="3"/>
  <c r="T22" i="3" s="1"/>
  <c r="S14" i="3"/>
  <c r="T14" i="3" s="1"/>
  <c r="S16" i="3"/>
  <c r="T16" i="3" s="1"/>
  <c r="AA57" i="3"/>
  <c r="E45" i="9"/>
  <c r="E34" i="9"/>
  <c r="X57" i="3"/>
  <c r="AB40" i="3"/>
  <c r="T57" i="3"/>
  <c r="AA40" i="3"/>
  <c r="G45" i="9"/>
  <c r="AA11" i="3"/>
  <c r="AA14" i="3"/>
  <c r="AA21" i="3"/>
  <c r="AA18" i="3"/>
  <c r="AA16" i="3"/>
  <c r="AA13" i="3"/>
  <c r="AA15" i="3"/>
  <c r="AA22" i="3"/>
  <c r="AA20" i="3"/>
  <c r="AA12" i="3"/>
  <c r="W16" i="3"/>
  <c r="W11" i="3"/>
  <c r="W13" i="3"/>
  <c r="W18" i="3"/>
  <c r="W20" i="3"/>
  <c r="W22" i="3"/>
  <c r="AA19" i="3"/>
  <c r="W19" i="3"/>
  <c r="W15" i="3"/>
  <c r="W17" i="3"/>
  <c r="W14" i="3"/>
  <c r="W21" i="3"/>
  <c r="W57" i="3"/>
  <c r="W29" i="3"/>
  <c r="W39" i="3"/>
  <c r="W39" i="29" s="1"/>
  <c r="X39" i="29" s="1"/>
  <c r="W38" i="3"/>
  <c r="W32" i="3"/>
  <c r="W36" i="3"/>
  <c r="W37" i="3"/>
  <c r="W34" i="3"/>
  <c r="W33" i="3"/>
  <c r="W30" i="3"/>
  <c r="W35" i="3"/>
  <c r="W31" i="3"/>
  <c r="W28" i="3"/>
  <c r="N32" i="9"/>
  <c r="P9" i="9"/>
  <c r="Q9" i="9" s="1"/>
  <c r="Q32" i="9" s="1"/>
  <c r="B45" i="9"/>
  <c r="C19" i="30" l="1"/>
  <c r="X31" i="3"/>
  <c r="W31" i="29"/>
  <c r="X31" i="29" s="1"/>
  <c r="X34" i="3"/>
  <c r="W34" i="29"/>
  <c r="X34" i="29" s="1"/>
  <c r="X38" i="3"/>
  <c r="W38" i="29"/>
  <c r="X38" i="29" s="1"/>
  <c r="X19" i="3"/>
  <c r="W19" i="29"/>
  <c r="X18" i="3"/>
  <c r="W18" i="29"/>
  <c r="AB12" i="3"/>
  <c r="AA12" i="29"/>
  <c r="AB13" i="3"/>
  <c r="AA13" i="29"/>
  <c r="AB13" i="29" s="1"/>
  <c r="AB14" i="3"/>
  <c r="AA14" i="29"/>
  <c r="AB14" i="29" s="1"/>
  <c r="E27" i="29"/>
  <c r="X35" i="3"/>
  <c r="W35" i="29"/>
  <c r="X35" i="29" s="1"/>
  <c r="X37" i="3"/>
  <c r="W37" i="29"/>
  <c r="X37" i="29" s="1"/>
  <c r="X14" i="3"/>
  <c r="W14" i="29"/>
  <c r="AB20" i="3"/>
  <c r="AA20" i="29"/>
  <c r="AB20" i="29" s="1"/>
  <c r="T28" i="29"/>
  <c r="S40" i="29"/>
  <c r="X28" i="3"/>
  <c r="W28" i="29"/>
  <c r="X33" i="3"/>
  <c r="W33" i="29"/>
  <c r="X33" i="29" s="1"/>
  <c r="X32" i="3"/>
  <c r="W32" i="29"/>
  <c r="X32" i="29" s="1"/>
  <c r="X15" i="3"/>
  <c r="W15" i="29"/>
  <c r="X20" i="3"/>
  <c r="W20" i="29"/>
  <c r="X16" i="3"/>
  <c r="W16" i="29"/>
  <c r="AB15" i="3"/>
  <c r="T66" i="3" s="1"/>
  <c r="AA15" i="29"/>
  <c r="AB15" i="29" s="1"/>
  <c r="AB21" i="3"/>
  <c r="AA21" i="29"/>
  <c r="AB21" i="29" s="1"/>
  <c r="T40" i="29"/>
  <c r="X21" i="3"/>
  <c r="T72" i="3" s="1"/>
  <c r="W21" i="29"/>
  <c r="T23" i="29"/>
  <c r="T40" i="3"/>
  <c r="AB19" i="3"/>
  <c r="AA19" i="29"/>
  <c r="AB19" i="29" s="1"/>
  <c r="X13" i="3"/>
  <c r="W13" i="29"/>
  <c r="AB16" i="3"/>
  <c r="T67" i="3" s="1"/>
  <c r="AA16" i="29"/>
  <c r="AB16" i="29" s="1"/>
  <c r="AB11" i="3"/>
  <c r="AA11" i="29"/>
  <c r="B15" i="30"/>
  <c r="E32" i="29" s="1"/>
  <c r="B14" i="30"/>
  <c r="E31" i="29" s="1"/>
  <c r="X30" i="3"/>
  <c r="W30" i="29"/>
  <c r="X30" i="29" s="1"/>
  <c r="X36" i="3"/>
  <c r="W36" i="29"/>
  <c r="X36" i="29" s="1"/>
  <c r="X29" i="3"/>
  <c r="T63" i="3" s="1"/>
  <c r="W29" i="29"/>
  <c r="X29" i="29" s="1"/>
  <c r="X17" i="3"/>
  <c r="T68" i="3" s="1"/>
  <c r="W17" i="29"/>
  <c r="X22" i="3"/>
  <c r="W22" i="29"/>
  <c r="X11" i="3"/>
  <c r="W11" i="29"/>
  <c r="AB22" i="3"/>
  <c r="AA22" i="29"/>
  <c r="AB22" i="29" s="1"/>
  <c r="AB18" i="3"/>
  <c r="AA18" i="29"/>
  <c r="AB18" i="29" s="1"/>
  <c r="B12" i="30"/>
  <c r="E29" i="29" s="1"/>
  <c r="B11" i="30"/>
  <c r="E28" i="29" s="1"/>
  <c r="S69" i="3"/>
  <c r="T23" i="3"/>
  <c r="S23" i="3"/>
  <c r="S73" i="3"/>
  <c r="X39" i="3"/>
  <c r="S72" i="3"/>
  <c r="S67" i="3"/>
  <c r="S71" i="3"/>
  <c r="AA23" i="3"/>
  <c r="S65" i="3"/>
  <c r="S63" i="3"/>
  <c r="S64" i="3"/>
  <c r="S62" i="3"/>
  <c r="W23" i="3"/>
  <c r="S68" i="3"/>
  <c r="S70" i="3"/>
  <c r="S66" i="3"/>
  <c r="W40" i="3"/>
  <c r="P32" i="9"/>
  <c r="P34" i="9" s="1"/>
  <c r="N34" i="9"/>
  <c r="N45" i="9"/>
  <c r="T73" i="3" l="1"/>
  <c r="T64" i="3"/>
  <c r="T69" i="3"/>
  <c r="AB23" i="3"/>
  <c r="T65" i="3"/>
  <c r="T70" i="3"/>
  <c r="T62" i="3"/>
  <c r="T71" i="3"/>
  <c r="AA23" i="29"/>
  <c r="AB11" i="29"/>
  <c r="X20" i="29"/>
  <c r="T71" i="29" s="1"/>
  <c r="S71" i="29"/>
  <c r="W40" i="29"/>
  <c r="X28" i="29"/>
  <c r="X40" i="29" s="1"/>
  <c r="X14" i="29"/>
  <c r="T65" i="29" s="1"/>
  <c r="S65" i="29"/>
  <c r="B19" i="30"/>
  <c r="X23" i="3"/>
  <c r="X11" i="29"/>
  <c r="W23" i="29"/>
  <c r="S62" i="29"/>
  <c r="X17" i="29"/>
  <c r="T68" i="29" s="1"/>
  <c r="S68" i="29"/>
  <c r="AB12" i="29"/>
  <c r="T63" i="29" s="1"/>
  <c r="S63" i="29"/>
  <c r="X19" i="29"/>
  <c r="T70" i="29" s="1"/>
  <c r="S70" i="29"/>
  <c r="X13" i="29"/>
  <c r="T64" i="29" s="1"/>
  <c r="S64" i="29"/>
  <c r="X21" i="29"/>
  <c r="T72" i="29" s="1"/>
  <c r="S72" i="29"/>
  <c r="X22" i="29"/>
  <c r="T73" i="29" s="1"/>
  <c r="S73" i="29"/>
  <c r="X18" i="29"/>
  <c r="T69" i="29" s="1"/>
  <c r="S69" i="29"/>
  <c r="X16" i="29"/>
  <c r="T67" i="29" s="1"/>
  <c r="S67" i="29"/>
  <c r="X15" i="29"/>
  <c r="T66" i="29" s="1"/>
  <c r="S66" i="29"/>
  <c r="E35" i="29"/>
  <c r="X40" i="3"/>
  <c r="S74" i="3"/>
  <c r="AB23" i="29" l="1"/>
  <c r="T74" i="3"/>
  <c r="X23" i="29"/>
  <c r="T62" i="29"/>
  <c r="T74" i="29" s="1"/>
  <c r="S74" i="29"/>
</calcChain>
</file>

<file path=xl/comments1.xml><?xml version="1.0" encoding="utf-8"?>
<comments xmlns="http://schemas.openxmlformats.org/spreadsheetml/2006/main">
  <authors>
    <author>KXu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<sst xmlns="http://schemas.openxmlformats.org/spreadsheetml/2006/main" count="1154" uniqueCount="378">
  <si>
    <t>Revenue Adj</t>
  </si>
  <si>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</si>
  <si>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</si>
  <si>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</si>
  <si>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</si>
  <si>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</si>
  <si>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</si>
  <si>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</si>
  <si>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</si>
  <si>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</si>
  <si>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</si>
  <si>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</si>
  <si>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</si>
  <si>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</si>
  <si>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</si>
  <si>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</si>
  <si>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</si>
  <si>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</si>
  <si>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ADJ FOR LOSSES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</si>
  <si>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</si>
  <si>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</si>
  <si>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</si>
  <si>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</si>
  <si>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</si>
  <si>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</si>
  <si>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</si>
  <si>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</si>
  <si>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</si>
  <si>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</si>
  <si>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</si>
  <si>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</si>
  <si>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</si>
  <si>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</si>
  <si>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</si>
  <si>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</si>
  <si>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</si>
  <si>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</si>
  <si>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</si>
  <si>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</si>
  <si>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</si>
  <si>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</si>
  <si>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</si>
  <si>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</si>
  <si>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</si>
  <si>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Total kWh</t>
  </si>
  <si>
    <t>System Temperature Adjustment (from Summary Sheet)</t>
  </si>
  <si>
    <t>% Diff from Actual (Total)</t>
  </si>
  <si>
    <t>Reconcile Schedule Adjustment to System Adjustment Monthly Totals</t>
  </si>
  <si>
    <t>System - Rate Model</t>
  </si>
  <si>
    <t>Check</t>
  </si>
  <si>
    <t xml:space="preserve">% of </t>
  </si>
  <si>
    <t>TY Total</t>
  </si>
  <si>
    <t xml:space="preserve">Difference Between System Model and Rate Schedule Model </t>
  </si>
  <si>
    <t>Allocate System kWh Adjustment to Rate Schedules</t>
  </si>
  <si>
    <t>Total Residential 7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</si>
  <si>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</si>
  <si>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</si>
  <si>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</si>
  <si>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</si>
  <si>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</si>
  <si>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</si>
  <si>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</si>
  <si>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</si>
  <si>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</si>
  <si>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</si>
  <si>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</si>
  <si>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</si>
  <si>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</si>
  <si>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</si>
  <si>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</si>
  <si>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</si>
  <si>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</si>
  <si>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</si>
  <si>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</si>
  <si>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</si>
  <si>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</si>
  <si>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</si>
  <si>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</si>
  <si>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</si>
  <si>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</si>
  <si>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</si>
  <si>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</si>
  <si>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</si>
  <si>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</si>
  <si>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</si>
  <si>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</si>
  <si>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</si>
  <si>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</si>
  <si>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</si>
  <si>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</si>
  <si>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</si>
  <si>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</si>
  <si>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</si>
  <si>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</si>
  <si>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</si>
  <si>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</si>
  <si>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</si>
  <si>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</si>
  <si>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</si>
  <si>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</si>
  <si>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</si>
  <si>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</si>
  <si>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</si>
  <si>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</si>
  <si>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</si>
  <si>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</si>
  <si>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</si>
  <si>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</si>
  <si>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</si>
  <si>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</si>
  <si>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</si>
  <si>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</si>
  <si>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</si>
  <si>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</si>
  <si>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GPI KWH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</si>
  <si>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</si>
  <si>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</si>
  <si>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</si>
  <si>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</si>
  <si>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</si>
  <si>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GPI (MWH)</t>
  </si>
  <si>
    <t>Actual</t>
  </si>
  <si>
    <t>Temp. Adj.</t>
  </si>
  <si>
    <t>Adj. (MWH)</t>
  </si>
  <si>
    <t>(4)=(3)-(2)</t>
  </si>
  <si>
    <t>(1)</t>
  </si>
  <si>
    <t>(2)</t>
  </si>
  <si>
    <t>(3)</t>
  </si>
  <si>
    <t>net of Losses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</si>
  <si>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</si>
  <si>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</si>
  <si>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</si>
  <si>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</si>
  <si>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</si>
  <si>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</si>
  <si>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</si>
  <si>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</si>
  <si>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Seasonal Irrigation</t>
  </si>
  <si>
    <t>(Sch. 29)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</si>
  <si>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</si>
  <si>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</si>
  <si>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</si>
  <si>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</si>
  <si>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</si>
  <si>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</si>
  <si>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</si>
  <si>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</si>
  <si>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</si>
  <si>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</si>
  <si>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</si>
  <si>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</si>
  <si>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Actual Rates in Effect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</si>
  <si>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</si>
  <si>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</si>
  <si>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</si>
  <si>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</si>
  <si>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</si>
  <si>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</si>
  <si>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</si>
  <si>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</si>
  <si>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</si>
  <si>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Schedule 24 &amp;24L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</si>
  <si>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</si>
  <si>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</si>
  <si>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</si>
  <si>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</si>
  <si>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</si>
  <si>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</si>
  <si>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</si>
  <si>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</si>
  <si>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</si>
  <si>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Note: 1)  The actual monthly GPI's are the final figures provided by Energy Accounting.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</si>
  <si>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</si>
  <si>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</si>
  <si>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</si>
  <si>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</si>
  <si>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</si>
  <si>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</si>
  <si>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</si>
  <si>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</si>
  <si>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</si>
  <si>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</si>
  <si>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(5)=(4)*(1-0.071)</t>
  </si>
  <si>
    <t>Effective December 19, 2017
New Variable PCA Rates Only
(Decoupling Covers Fixed Production &amp; Margin Revenue)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</si>
  <si>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</si>
  <si>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</si>
  <si>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</si>
  <si>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</si>
  <si>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</si>
  <si>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</si>
  <si>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 xml:space="preserve">          2)  Line loss factor was estimated to be 7.1% from September 2017 and no updates in September 2018</t>
  </si>
  <si>
    <t>Statistical Rate</t>
  </si>
  <si>
    <t>ECI_NRG_PS</t>
  </si>
  <si>
    <t>Sum of Calc'd Qty</t>
  </si>
  <si>
    <t>Fiscal year</t>
  </si>
  <si>
    <t>Fiscal Month</t>
  </si>
  <si>
    <t>Campus</t>
  </si>
  <si>
    <t>Contract Account</t>
  </si>
  <si>
    <t>Installation #</t>
  </si>
  <si>
    <t>Alt Tariff</t>
  </si>
  <si>
    <t>Cardinal Glass</t>
  </si>
  <si>
    <t>Costco</t>
  </si>
  <si>
    <t>Kroger</t>
  </si>
  <si>
    <t>Mikron</t>
  </si>
  <si>
    <t>MS Bravern</t>
  </si>
  <si>
    <t>MS-SC</t>
  </si>
  <si>
    <t>MS East</t>
  </si>
  <si>
    <t>MS Redwest</t>
  </si>
  <si>
    <t>MS West</t>
  </si>
  <si>
    <t>Muckleshoot</t>
  </si>
  <si>
    <t>Overlake Hosp</t>
  </si>
  <si>
    <t>Valley Med</t>
  </si>
  <si>
    <t xml:space="preserve">Schedule 40 Customers &amp; Their kWh Migration </t>
  </si>
  <si>
    <t>Monthly Distribution of Schedule 40 Delivered kWh Sales Among Post-Migration Rate Schedules</t>
  </si>
  <si>
    <t>2018 Monthly kWh Delivered</t>
  </si>
  <si>
    <t>Monthly Distribution Ratio by Rate Schedule</t>
  </si>
  <si>
    <t>New Rate Schedule</t>
  </si>
  <si>
    <t># of Contract Accounts</t>
  </si>
  <si>
    <t># of Accounts</t>
  </si>
  <si>
    <t>Micron</t>
  </si>
  <si>
    <t>Overlake Hospital</t>
  </si>
  <si>
    <t>Microsoft Bravern</t>
  </si>
  <si>
    <t>Special Contract</t>
  </si>
  <si>
    <t>Microsoft</t>
  </si>
  <si>
    <t>SC</t>
  </si>
  <si>
    <t>Microsoft East</t>
  </si>
  <si>
    <t>Microsoft Redmond</t>
  </si>
  <si>
    <t>Microsoft West</t>
  </si>
  <si>
    <t>Schedule 40 Customers &amp; kWh Migration by Receiving Rate Schedule</t>
  </si>
  <si>
    <t>Total Incl. Special Contract</t>
  </si>
  <si>
    <t>31-Cardinal Glass</t>
  </si>
  <si>
    <t>Table 3 _ Pre Schedule 40 Closing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</si>
  <si>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</si>
  <si>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</si>
  <si>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</si>
  <si>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</si>
  <si>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</si>
  <si>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</si>
  <si>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</si>
  <si>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</si>
  <si>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 xml:space="preserve">Table 3 </t>
  </si>
  <si>
    <t>Table 1</t>
  </si>
  <si>
    <t>5000296047</t>
  </si>
  <si>
    <t>5000468151</t>
  </si>
  <si>
    <t>5000468119</t>
  </si>
  <si>
    <t>5001747635</t>
  </si>
  <si>
    <t>5001132725</t>
  </si>
  <si>
    <t>5000200686</t>
  </si>
  <si>
    <t>5000377916</t>
  </si>
  <si>
    <t>5001237399</t>
  </si>
  <si>
    <t>5000101339</t>
  </si>
  <si>
    <t>5000620744</t>
  </si>
  <si>
    <t>5001417684</t>
  </si>
  <si>
    <t>5001963903</t>
  </si>
  <si>
    <t>5000179817</t>
  </si>
  <si>
    <t>5001354218</t>
  </si>
  <si>
    <t>5001362140</t>
  </si>
  <si>
    <t>5000274227</t>
  </si>
  <si>
    <t>5000206035</t>
  </si>
  <si>
    <t>5001310137</t>
  </si>
  <si>
    <t>5000196589</t>
  </si>
  <si>
    <t>5000284457</t>
  </si>
  <si>
    <t>5000864119</t>
  </si>
  <si>
    <t>5000396163</t>
  </si>
  <si>
    <t>5000730505</t>
  </si>
  <si>
    <t>5001660046</t>
  </si>
  <si>
    <t>5001143770</t>
  </si>
  <si>
    <t>5000166452</t>
  </si>
  <si>
    <t>5000411041</t>
  </si>
  <si>
    <t>5001002228</t>
  </si>
  <si>
    <t>5001378855/5001378870</t>
  </si>
  <si>
    <t>5000178203</t>
  </si>
  <si>
    <t>5001351280</t>
  </si>
  <si>
    <t>5001110502/'5001110516</t>
  </si>
  <si>
    <t>5000992774</t>
  </si>
  <si>
    <t>5001016260</t>
  </si>
  <si>
    <t>5000553206</t>
  </si>
  <si>
    <t>5001499814</t>
  </si>
  <si>
    <t>5000318259</t>
  </si>
  <si>
    <t>5001348143</t>
  </si>
  <si>
    <t>5001927491</t>
  </si>
  <si>
    <t>5001298299</t>
  </si>
  <si>
    <t>5001391549</t>
  </si>
  <si>
    <t>5000705539</t>
  </si>
  <si>
    <t>5001153674/5001153691</t>
  </si>
  <si>
    <t>5001484009</t>
  </si>
  <si>
    <t>5001133981</t>
  </si>
  <si>
    <t>5000831131</t>
  </si>
  <si>
    <t>5001573217</t>
  </si>
  <si>
    <t>5001599880</t>
  </si>
  <si>
    <t>5001296778</t>
  </si>
  <si>
    <t>5000583480</t>
  </si>
  <si>
    <t>5001848626</t>
  </si>
  <si>
    <t>5000152461/5000152486</t>
  </si>
  <si>
    <t>5000669999</t>
  </si>
  <si>
    <t>5000299186</t>
  </si>
  <si>
    <t>5000987693</t>
  </si>
  <si>
    <t>5001076174</t>
  </si>
  <si>
    <t>5000167910</t>
  </si>
  <si>
    <t>5000307835</t>
  </si>
  <si>
    <t>5000131331</t>
  </si>
  <si>
    <t>5002017402</t>
  </si>
  <si>
    <t>5001358892</t>
  </si>
  <si>
    <t>5000642773</t>
  </si>
  <si>
    <t>5001783381</t>
  </si>
  <si>
    <t>5000129099</t>
  </si>
  <si>
    <t>5001214126</t>
  </si>
  <si>
    <t>5001415464</t>
  </si>
  <si>
    <t>5001709284/5001709652</t>
  </si>
  <si>
    <t>5001916305</t>
  </si>
  <si>
    <t>5001563608/5001563621</t>
  </si>
  <si>
    <t>5000852381</t>
  </si>
  <si>
    <t>5001889278</t>
  </si>
  <si>
    <t>5000162477</t>
  </si>
  <si>
    <t>5000162461</t>
  </si>
  <si>
    <t>5001862360</t>
  </si>
  <si>
    <t>5001892348</t>
  </si>
  <si>
    <t>5000053566</t>
  </si>
  <si>
    <t>5001191735</t>
  </si>
  <si>
    <t>5001101700</t>
  </si>
  <si>
    <t>5000946448</t>
  </si>
  <si>
    <t>5001767560</t>
  </si>
  <si>
    <t>5000797227</t>
  </si>
  <si>
    <t>5001669883</t>
  </si>
  <si>
    <t>5001781050</t>
  </si>
  <si>
    <t>5000475708</t>
  </si>
  <si>
    <t>5000355499/5000355803</t>
  </si>
  <si>
    <t>5000354843</t>
  </si>
  <si>
    <t>5001798580/5001798900</t>
  </si>
  <si>
    <t>5001983523</t>
  </si>
  <si>
    <t>5000119351</t>
  </si>
  <si>
    <t>5000351978</t>
  </si>
  <si>
    <t>5001212433</t>
  </si>
  <si>
    <t>5001240479</t>
  </si>
  <si>
    <t>5000302333</t>
  </si>
  <si>
    <t>5001684162</t>
  </si>
  <si>
    <t>5001111622</t>
  </si>
  <si>
    <t>5000662505</t>
  </si>
  <si>
    <t>5001951938</t>
  </si>
  <si>
    <t>5001314360</t>
  </si>
  <si>
    <t>5001657684</t>
  </si>
  <si>
    <t>5001899587</t>
  </si>
  <si>
    <t>5001399978</t>
  </si>
  <si>
    <t>5000193894</t>
  </si>
  <si>
    <t>5000871955</t>
  </si>
  <si>
    <t>5000985183</t>
  </si>
  <si>
    <t>5001607874</t>
  </si>
  <si>
    <t>5001207408</t>
  </si>
  <si>
    <t>5000530096</t>
  </si>
  <si>
    <t>5001726444</t>
  </si>
  <si>
    <t>5000424043</t>
  </si>
  <si>
    <t>5001118820</t>
  </si>
  <si>
    <t>5002046179</t>
  </si>
  <si>
    <t>5000493066</t>
  </si>
  <si>
    <t>5000291155</t>
  </si>
  <si>
    <t>5001450171</t>
  </si>
  <si>
    <t>5001093413/5001093453</t>
  </si>
  <si>
    <t>5001858028</t>
  </si>
  <si>
    <t>5000694825</t>
  </si>
  <si>
    <t>5001238405</t>
  </si>
  <si>
    <t>5001740400</t>
  </si>
  <si>
    <t>5001919765</t>
  </si>
  <si>
    <t>5000152924</t>
  </si>
  <si>
    <t>5001404914</t>
  </si>
  <si>
    <t>5001496164</t>
  </si>
  <si>
    <t>5000378738</t>
  </si>
  <si>
    <t>5001828112</t>
  </si>
  <si>
    <t>5001151276</t>
  </si>
  <si>
    <t>5001111499</t>
  </si>
  <si>
    <t>5001608653</t>
  </si>
  <si>
    <t>5001691770</t>
  </si>
  <si>
    <t>5001841393</t>
  </si>
  <si>
    <t>5000321155</t>
  </si>
  <si>
    <t>Temperature Adjustment of Test Year Electric Sales by Rate Schedule (MWh)</t>
  </si>
  <si>
    <t>(Proposed Wheeling Services)</t>
  </si>
  <si>
    <t>(Including Proposed Wheeling Services)</t>
  </si>
  <si>
    <t>*February normal value is shown for a non-leap year.  Percent differences from normal for 2008, 2012 and 2016 are based on the leap-year normal February with 636 HDDs. Normal weather values are 30-year average values for 1988-2017.</t>
  </si>
  <si>
    <t>TEMPERATURE NORMALIZATION - Proposed Special Contract Migration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</si>
</sst>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i/>
      <sz val="10"/>
      <color rgb="FFFF0000"/>
      <name val="Arial"/>
      <family val="2"/>
    </font>
    <font>
      <sz val="8.5"/>
      <color rgb="FFFF0000"/>
      <name val="MS Sans Serif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0"/>
      <name val="Times New Roman"/>
      <family val="1"/>
    </font>
    <font>
      <u/>
      <sz val="8"/>
      <name val="Times New Roman"/>
      <family val="1"/>
    </font>
    <font>
      <sz val="8.5"/>
      <name val="Times New Roman"/>
      <family val="1"/>
    </font>
    <font>
      <i/>
      <sz val="10"/>
      <name val="Times New Roman"/>
      <family val="1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2">
    <xf numFmtId="0" fontId="0" fillId="0" borderId="0"/>
    <xf numFmtId="166" fontId="6" fillId="0" borderId="0">
      <alignment horizontal="left" wrapText="1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38" fontId="8" fillId="22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38" fontId="25" fillId="0" borderId="0"/>
    <xf numFmtId="40" fontId="25" fillId="0" borderId="0"/>
    <xf numFmtId="0" fontId="39" fillId="7" borderId="1" applyNumberFormat="0" applyAlignment="0" applyProtection="0"/>
    <xf numFmtId="10" fontId="8" fillId="23" borderId="6" applyNumberFormat="0" applyBorder="0" applyAlignment="0" applyProtection="0"/>
    <xf numFmtId="0" fontId="40" fillId="0" borderId="7" applyNumberFormat="0" applyFill="0" applyAlignment="0" applyProtection="0"/>
    <xf numFmtId="44" fontId="26" fillId="0" borderId="8" applyNumberFormat="0" applyFont="0" applyAlignment="0">
      <alignment horizontal="center"/>
    </xf>
    <xf numFmtId="44" fontId="26" fillId="0" borderId="9" applyNumberFormat="0" applyFont="0" applyAlignment="0">
      <alignment horizontal="center"/>
    </xf>
    <xf numFmtId="0" fontId="41" fillId="24" borderId="0" applyNumberFormat="0" applyBorder="0" applyAlignment="0" applyProtection="0"/>
    <xf numFmtId="171" fontId="9" fillId="0" borderId="0"/>
    <xf numFmtId="0" fontId="20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42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5" fillId="0" borderId="13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54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7" fillId="0" borderId="0"/>
    <xf numFmtId="0" fontId="57" fillId="0" borderId="0"/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74" fontId="59" fillId="0" borderId="0">
      <alignment horizontal="left"/>
    </xf>
    <xf numFmtId="175" fontId="60" fillId="0" borderId="0">
      <alignment horizontal="left"/>
    </xf>
    <xf numFmtId="0" fontId="61" fillId="0" borderId="38"/>
    <xf numFmtId="0" fontId="62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58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58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58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166" fontId="58" fillId="0" borderId="0">
      <alignment horizontal="left" wrapText="1"/>
    </xf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6" fontId="58" fillId="0" borderId="0">
      <alignment horizontal="left" wrapText="1"/>
    </xf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8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58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66" fontId="58" fillId="0" borderId="0">
      <alignment horizontal="left" wrapText="1"/>
    </xf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6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0" fillId="0" borderId="0" applyFont="0" applyFill="0" applyBorder="0" applyAlignment="0" applyProtection="0">
      <alignment horizontal="right"/>
    </xf>
    <xf numFmtId="0" fontId="62" fillId="0" borderId="38"/>
    <xf numFmtId="176" fontId="65" fillId="0" borderId="0" applyFill="0" applyBorder="0" applyAlignment="0"/>
    <xf numFmtId="176" fontId="65" fillId="0" borderId="0" applyFill="0" applyBorder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176" fontId="65" fillId="0" borderId="0" applyFill="0" applyBorder="0" applyAlignment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32" fillId="20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2" fillId="20" borderId="1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29" fillId="0" borderId="0"/>
    <xf numFmtId="0" fontId="67" fillId="67" borderId="39" applyNumberFormat="0" applyAlignment="0" applyProtection="0"/>
    <xf numFmtId="0" fontId="66" fillId="66" borderId="39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21" borderId="2" applyNumberFormat="0" applyAlignment="0" applyProtection="0"/>
    <xf numFmtId="166" fontId="58" fillId="0" borderId="0">
      <alignment horizontal="left" wrapText="1"/>
    </xf>
    <xf numFmtId="0" fontId="29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3" fontId="72" fillId="0" borderId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166" fontId="58" fillId="0" borderId="0">
      <alignment horizontal="left" wrapText="1"/>
    </xf>
    <xf numFmtId="3" fontId="72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180" fontId="79" fillId="0" borderId="0">
      <protection locked="0"/>
    </xf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80" fillId="0" borderId="0" applyNumberFormat="0" applyAlignment="0">
      <alignment horizontal="left"/>
    </xf>
    <xf numFmtId="0" fontId="80" fillId="0" borderId="0" applyNumberFormat="0" applyAlignment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80" fillId="0" borderId="0" applyNumberFormat="0" applyAlignment="0">
      <alignment horizontal="left"/>
    </xf>
    <xf numFmtId="0" fontId="81" fillId="0" borderId="0" applyNumberFormat="0" applyAlignment="0"/>
    <xf numFmtId="0" fontId="81" fillId="0" borderId="0" applyNumberFormat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0" fontId="81" fillId="0" borderId="0" applyNumberFormat="0" applyAlignment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0" fontId="29" fillId="0" borderId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8" fontId="69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82" fontId="6" fillId="0" borderId="0" applyFont="0" applyFill="0" applyBorder="0" applyAlignment="0" applyProtection="0"/>
    <xf numFmtId="183" fontId="84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3" fontId="72" fillId="0" borderId="0" applyFont="0" applyFill="0" applyBorder="0" applyAlignment="0" applyProtection="0"/>
    <xf numFmtId="5" fontId="72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58" fillId="0" borderId="0">
      <alignment horizontal="left" wrapText="1"/>
    </xf>
    <xf numFmtId="184" fontId="72" fillId="0" borderId="0" applyFill="0" applyBorder="0" applyAlignment="0" applyProtection="0"/>
    <xf numFmtId="0" fontId="77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84" fillId="0" borderId="0" applyFont="0" applyFill="0" applyBorder="0" applyAlignment="0" applyProtection="0"/>
    <xf numFmtId="0" fontId="62" fillId="0" borderId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6" fontId="6" fillId="0" borderId="0"/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70" fontId="7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6" fontId="58" fillId="0" borderId="0">
      <alignment horizontal="left" wrapText="1"/>
    </xf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2" fontId="72" fillId="0" borderId="0" applyFont="0" applyFill="0" applyBorder="0" applyAlignment="0" applyProtection="0"/>
    <xf numFmtId="2" fontId="72" fillId="0" borderId="0" applyFon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0" fontId="73" fillId="0" borderId="0"/>
    <xf numFmtId="0" fontId="73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58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7" fillId="0" borderId="38"/>
    <xf numFmtId="186" fontId="88" fillId="0" borderId="0" applyNumberFormat="0" applyFill="0" applyBorder="0" applyProtection="0">
      <alignment horizontal="right"/>
    </xf>
    <xf numFmtId="0" fontId="27" fillId="0" borderId="29" applyNumberFormat="0" applyAlignment="0" applyProtection="0">
      <alignment horizontal="left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166" fontId="58" fillId="0" borderId="0">
      <alignment horizontal="left" wrapText="1"/>
    </xf>
    <xf numFmtId="14" fontId="11" fillId="73" borderId="34">
      <alignment horizontal="center" vertical="center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2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37" fillId="0" borderId="4" applyNumberFormat="0" applyFill="0" applyAlignment="0" applyProtection="0"/>
    <xf numFmtId="0" fontId="37" fillId="0" borderId="4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2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38" fontId="25" fillId="0" borderId="0"/>
    <xf numFmtId="38" fontId="25" fillId="0" borderId="0"/>
    <xf numFmtId="38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38" fontId="25" fillId="0" borderId="0"/>
    <xf numFmtId="38" fontId="25" fillId="0" borderId="0"/>
    <xf numFmtId="38" fontId="25" fillId="0" borderId="0"/>
    <xf numFmtId="40" fontId="25" fillId="0" borderId="0"/>
    <xf numFmtId="40" fontId="25" fillId="0" borderId="0"/>
    <xf numFmtId="40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40" fontId="25" fillId="0" borderId="0"/>
    <xf numFmtId="40" fontId="25" fillId="0" borderId="0"/>
    <xf numFmtId="4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166" fontId="58" fillId="0" borderId="0">
      <alignment horizontal="left" wrapText="1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0" fontId="87" fillId="0" borderId="48"/>
    <xf numFmtId="0" fontId="8" fillId="22" borderId="0"/>
    <xf numFmtId="0" fontId="8" fillId="22" borderId="0"/>
    <xf numFmtId="0" fontId="8" fillId="22" borderId="0"/>
    <xf numFmtId="0" fontId="8" fillId="22" borderId="0"/>
    <xf numFmtId="166" fontId="58" fillId="0" borderId="0">
      <alignment horizontal="left" wrapText="1"/>
    </xf>
    <xf numFmtId="3" fontId="100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0" fillId="0" borderId="0" applyFill="0" applyBorder="0" applyAlignment="0" applyProtection="0"/>
    <xf numFmtId="3" fontId="100" fillId="0" borderId="0" applyFill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4" fillId="24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37" fontId="105" fillId="0" borderId="0"/>
    <xf numFmtId="37" fontId="10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37" fontId="105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9" fontId="58" fillId="0" borderId="0"/>
    <xf numFmtId="189" fontId="58" fillId="0" borderId="0"/>
    <xf numFmtId="0" fontId="106" fillId="0" borderId="0"/>
    <xf numFmtId="0" fontId="5" fillId="0" borderId="0"/>
    <xf numFmtId="171" fontId="9" fillId="0" borderId="0"/>
    <xf numFmtId="0" fontId="6" fillId="0" borderId="0"/>
    <xf numFmtId="0" fontId="106" fillId="0" borderId="0"/>
    <xf numFmtId="171" fontId="9" fillId="0" borderId="0"/>
    <xf numFmtId="19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9" fontId="58" fillId="0" borderId="0"/>
    <xf numFmtId="0" fontId="5" fillId="0" borderId="0"/>
    <xf numFmtId="0" fontId="106" fillId="0" borderId="0"/>
    <xf numFmtId="0" fontId="106" fillId="0" borderId="0"/>
    <xf numFmtId="191" fontId="6" fillId="0" borderId="0"/>
    <xf numFmtId="0" fontId="106" fillId="0" borderId="0"/>
    <xf numFmtId="192" fontId="71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9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6" fillId="0" borderId="0"/>
    <xf numFmtId="188" fontId="58" fillId="0" borderId="0">
      <alignment horizontal="left" wrapText="1"/>
    </xf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166" fontId="6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0" fontId="54" fillId="0" borderId="0"/>
    <xf numFmtId="0" fontId="29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0" fillId="0" borderId="0"/>
    <xf numFmtId="0" fontId="106" fillId="0" borderId="0"/>
    <xf numFmtId="166" fontId="58" fillId="0" borderId="0">
      <alignment horizontal="left" wrapText="1"/>
    </xf>
    <xf numFmtId="0" fontId="106" fillId="0" borderId="0"/>
    <xf numFmtId="0" fontId="29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9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106" fillId="0" borderId="0"/>
    <xf numFmtId="0" fontId="6" fillId="0" borderId="0"/>
    <xf numFmtId="0" fontId="6" fillId="0" borderId="0"/>
    <xf numFmtId="0" fontId="58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106" fillId="0" borderId="0"/>
    <xf numFmtId="168" fontId="6" fillId="0" borderId="0">
      <alignment horizontal="left" wrapText="1"/>
    </xf>
    <xf numFmtId="0" fontId="106" fillId="0" borderId="0"/>
    <xf numFmtId="0" fontId="29" fillId="0" borderId="0"/>
    <xf numFmtId="0" fontId="106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8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58" fillId="0" borderId="0">
      <alignment horizontal="left" wrapText="1"/>
    </xf>
    <xf numFmtId="0" fontId="6" fillId="0" borderId="0"/>
    <xf numFmtId="0" fontId="20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5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54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166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106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58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106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6" fillId="0" borderId="0"/>
    <xf numFmtId="0" fontId="106" fillId="0" borderId="0"/>
    <xf numFmtId="0" fontId="5" fillId="0" borderId="0"/>
    <xf numFmtId="166" fontId="58" fillId="0" borderId="0">
      <alignment horizontal="left" wrapText="1"/>
    </xf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2" fillId="20" borderId="11" applyNumberFormat="0" applyAlignment="0" applyProtection="0"/>
    <xf numFmtId="0" fontId="106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67" borderId="11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73" fillId="0" borderId="0"/>
    <xf numFmtId="0" fontId="73" fillId="0" borderId="0"/>
    <xf numFmtId="0" fontId="106" fillId="0" borderId="0"/>
    <xf numFmtId="0" fontId="5" fillId="0" borderId="0"/>
    <xf numFmtId="0" fontId="73" fillId="0" borderId="0"/>
    <xf numFmtId="0" fontId="74" fillId="0" borderId="0"/>
    <xf numFmtId="0" fontId="106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0" fontId="106" fillId="0" borderId="0"/>
    <xf numFmtId="10" fontId="6" fillId="0" borderId="0" applyFont="0" applyFill="0" applyBorder="0" applyAlignment="0" applyProtection="0"/>
    <xf numFmtId="0" fontId="106" fillId="0" borderId="0"/>
    <xf numFmtId="0" fontId="5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0" fontId="5" fillId="0" borderId="0"/>
    <xf numFmtId="0" fontId="106" fillId="0" borderId="0"/>
    <xf numFmtId="9" fontId="6" fillId="0" borderId="0" applyFont="0" applyFill="0" applyBorder="0" applyAlignment="0" applyProtection="0"/>
    <xf numFmtId="0" fontId="106" fillId="0" borderId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06" fillId="0" borderId="0"/>
    <xf numFmtId="9" fontId="58" fillId="0" borderId="0" applyFont="0" applyFill="0" applyBorder="0" applyAlignment="0" applyProtection="0"/>
    <xf numFmtId="0" fontId="5" fillId="0" borderId="0"/>
    <xf numFmtId="0" fontId="106" fillId="0" borderId="0"/>
    <xf numFmtId="0" fontId="5" fillId="0" borderId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5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41" fontId="6" fillId="77" borderId="47"/>
    <xf numFmtId="41" fontId="6" fillId="77" borderId="47"/>
    <xf numFmtId="166" fontId="58" fillId="0" borderId="0">
      <alignment horizontal="left" wrapText="1"/>
    </xf>
    <xf numFmtId="0" fontId="5" fillId="0" borderId="0"/>
    <xf numFmtId="41" fontId="6" fillId="77" borderId="47"/>
    <xf numFmtId="41" fontId="6" fillId="77" borderId="47"/>
    <xf numFmtId="0" fontId="106" fillId="0" borderId="0"/>
    <xf numFmtId="0" fontId="5" fillId="0" borderId="0"/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47" fillId="0" borderId="34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108" fillId="0" borderId="0" applyFill="0" applyBorder="0" applyAlignment="0" applyProtection="0"/>
    <xf numFmtId="0" fontId="109" fillId="0" borderId="0"/>
    <xf numFmtId="0" fontId="110" fillId="0" borderId="0"/>
    <xf numFmtId="0" fontId="110" fillId="0" borderId="0"/>
    <xf numFmtId="0" fontId="109" fillId="0" borderId="0"/>
    <xf numFmtId="0" fontId="110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42" fontId="6" fillId="23" borderId="0"/>
    <xf numFmtId="0" fontId="74" fillId="79" borderId="0"/>
    <xf numFmtId="0" fontId="111" fillId="79" borderId="48"/>
    <xf numFmtId="0" fontId="112" fillId="80" borderId="53"/>
    <xf numFmtId="0" fontId="6" fillId="0" borderId="0"/>
    <xf numFmtId="0" fontId="6" fillId="0" borderId="0"/>
    <xf numFmtId="0" fontId="6" fillId="0" borderId="0"/>
    <xf numFmtId="0" fontId="6" fillId="0" borderId="0"/>
    <xf numFmtId="0" fontId="113" fillId="79" borderId="54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58" fillId="0" borderId="0">
      <alignment horizontal="left" wrapText="1"/>
    </xf>
    <xf numFmtId="0" fontId="5" fillId="0" borderId="0"/>
    <xf numFmtId="42" fontId="6" fillId="23" borderId="0"/>
    <xf numFmtId="166" fontId="58" fillId="0" borderId="0">
      <alignment horizontal="left" wrapText="1"/>
    </xf>
    <xf numFmtId="0" fontId="106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58" fillId="0" borderId="0">
      <alignment horizontal="left" wrapText="1"/>
    </xf>
    <xf numFmtId="0" fontId="11" fillId="23" borderId="20" applyNumberFormat="0">
      <alignment horizontal="center" vertical="center" wrapText="1"/>
    </xf>
    <xf numFmtId="0" fontId="11" fillId="23" borderId="20" applyNumberFormat="0">
      <alignment horizontal="center" vertical="center" wrapText="1"/>
    </xf>
    <xf numFmtId="0" fontId="106" fillId="0" borderId="0"/>
    <xf numFmtId="0" fontId="11" fillId="23" borderId="20" applyNumberFormat="0">
      <alignment horizontal="center" vertical="center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0" fontId="106" fillId="0" borderId="0"/>
    <xf numFmtId="10" fontId="6" fillId="23" borderId="0"/>
    <xf numFmtId="0" fontId="106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98" fontId="6" fillId="23" borderId="0"/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106" fillId="0" borderId="0"/>
    <xf numFmtId="0" fontId="5" fillId="0" borderId="0"/>
    <xf numFmtId="0" fontId="106" fillId="0" borderId="0"/>
    <xf numFmtId="0" fontId="5" fillId="0" borderId="0"/>
    <xf numFmtId="198" fontId="6" fillId="23" borderId="0"/>
    <xf numFmtId="42" fontId="6" fillId="23" borderId="0"/>
    <xf numFmtId="164" fontId="25" fillId="0" borderId="0" applyBorder="0" applyAlignment="0"/>
    <xf numFmtId="164" fontId="25" fillId="0" borderId="0" applyBorder="0" applyAlignment="0"/>
    <xf numFmtId="0" fontId="106" fillId="0" borderId="0"/>
    <xf numFmtId="164" fontId="25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58" fillId="0" borderId="0">
      <alignment horizontal="left" wrapText="1"/>
    </xf>
    <xf numFmtId="198" fontId="24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4" fillId="23" borderId="13">
      <alignment horizontal="left"/>
    </xf>
    <xf numFmtId="0" fontId="106" fillId="0" borderId="0"/>
    <xf numFmtId="0" fontId="5" fillId="0" borderId="0"/>
    <xf numFmtId="164" fontId="25" fillId="0" borderId="0" applyBorder="0" applyAlignment="0"/>
    <xf numFmtId="14" fontId="58" fillId="0" borderId="0" applyNumberFormat="0" applyFill="0" applyBorder="0" applyAlignment="0" applyProtection="0">
      <alignment horizontal="left"/>
    </xf>
    <xf numFmtId="14" fontId="58" fillId="0" borderId="0" applyNumberFormat="0" applyFill="0" applyBorder="0" applyAlignment="0" applyProtection="0">
      <alignment horizontal="left"/>
    </xf>
    <xf numFmtId="0" fontId="106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0" fontId="106" fillId="0" borderId="0"/>
    <xf numFmtId="199" fontId="6" fillId="0" borderId="0" applyFont="0" applyFill="0" applyAlignment="0">
      <alignment horizontal="right"/>
    </xf>
    <xf numFmtId="0" fontId="106" fillId="0" borderId="0"/>
    <xf numFmtId="0" fontId="5" fillId="0" borderId="0"/>
    <xf numFmtId="4" fontId="114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26" borderId="11" applyNumberFormat="0" applyProtection="0">
      <alignment vertical="center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2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3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4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5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6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7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8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9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0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1" borderId="11" applyNumberFormat="0" applyProtection="0">
      <alignment horizontal="right" vertical="center"/>
    </xf>
    <xf numFmtId="4" fontId="116" fillId="92" borderId="11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0" fontId="106" fillId="0" borderId="0"/>
    <xf numFmtId="4" fontId="117" fillId="95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67" borderId="6" applyNumberFormat="0">
      <protection locked="0"/>
    </xf>
    <xf numFmtId="0" fontId="6" fillId="67" borderId="6" applyNumberFormat="0">
      <protection locked="0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60" borderId="56" applyBorder="0"/>
    <xf numFmtId="4" fontId="114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8" borderId="11" applyNumberFormat="0" applyProtection="0">
      <alignment vertical="center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4" borderId="11" applyNumberFormat="0" applyProtection="0">
      <alignment horizontal="right" vertical="center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9" fillId="0" borderId="0"/>
    <xf numFmtId="0" fontId="119" fillId="0" borderId="0"/>
    <xf numFmtId="0" fontId="106" fillId="0" borderId="0"/>
    <xf numFmtId="0" fontId="120" fillId="0" borderId="0" applyNumberFormat="0" applyProtection="0">
      <alignment horizontal="left" indent="5"/>
    </xf>
    <xf numFmtId="0" fontId="8" fillId="99" borderId="6"/>
    <xf numFmtId="4" fontId="121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21" fillId="94" borderId="11" applyNumberFormat="0" applyProtection="0">
      <alignment horizontal="right" vertical="center"/>
    </xf>
    <xf numFmtId="39" fontId="6" fillId="100" borderId="0"/>
    <xf numFmtId="39" fontId="6" fillId="100" borderId="0"/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0" fontId="106" fillId="0" borderId="0"/>
    <xf numFmtId="39" fontId="6" fillId="100" borderId="0"/>
    <xf numFmtId="0" fontId="106" fillId="0" borderId="0"/>
    <xf numFmtId="0" fontId="5" fillId="0" borderId="0"/>
    <xf numFmtId="39" fontId="6" fillId="10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166" fontId="58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5" fillId="0" borderId="13"/>
    <xf numFmtId="38" fontId="25" fillId="0" borderId="13"/>
    <xf numFmtId="0" fontId="6" fillId="0" borderId="0"/>
    <xf numFmtId="0" fontId="6" fillId="0" borderId="0"/>
    <xf numFmtId="0" fontId="6" fillId="0" borderId="0"/>
    <xf numFmtId="38" fontId="25" fillId="0" borderId="13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25" fillId="0" borderId="13"/>
    <xf numFmtId="38" fontId="25" fillId="0" borderId="13"/>
    <xf numFmtId="38" fontId="25" fillId="0" borderId="13"/>
    <xf numFmtId="38" fontId="25" fillId="0" borderId="13"/>
    <xf numFmtId="38" fontId="25" fillId="0" borderId="13"/>
    <xf numFmtId="39" fontId="58" fillId="101" borderId="0"/>
    <xf numFmtId="39" fontId="58" fillId="101" borderId="0"/>
    <xf numFmtId="0" fontId="106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6" fontId="6" fillId="0" borderId="0">
      <alignment horizontal="left" wrapText="1"/>
    </xf>
    <xf numFmtId="0" fontId="106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5" fillId="0" borderId="0"/>
    <xf numFmtId="0" fontId="106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0" fontId="124" fillId="0" borderId="0"/>
    <xf numFmtId="0" fontId="87" fillId="0" borderId="54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26" fillId="0" borderId="0"/>
    <xf numFmtId="0" fontId="6" fillId="0" borderId="0" applyNumberFormat="0" applyBorder="0" applyAlignment="0"/>
    <xf numFmtId="0" fontId="127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5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201" fontId="129" fillId="23" borderId="0">
      <alignment horizontal="left" vertical="center"/>
    </xf>
    <xf numFmtId="201" fontId="130" fillId="0" borderId="0">
      <alignment horizontal="left" vertical="center"/>
    </xf>
    <xf numFmtId="201" fontId="130" fillId="0" borderId="0">
      <alignment horizontal="left" vertical="center"/>
    </xf>
    <xf numFmtId="0" fontId="106" fillId="0" borderId="0"/>
    <xf numFmtId="0" fontId="5" fillId="0" borderId="0"/>
    <xf numFmtId="0" fontId="11" fillId="23" borderId="0">
      <alignment horizontal="left" wrapText="1"/>
    </xf>
    <xf numFmtId="0" fontId="11" fillId="23" borderId="0">
      <alignment horizontal="left" wrapText="1"/>
    </xf>
    <xf numFmtId="0" fontId="106" fillId="0" borderId="0"/>
    <xf numFmtId="0" fontId="11" fillId="23" borderId="0">
      <alignment horizontal="left" wrapText="1"/>
    </xf>
    <xf numFmtId="166" fontId="58" fillId="0" borderId="0">
      <alignment horizontal="left" wrapText="1"/>
    </xf>
    <xf numFmtId="0" fontId="131" fillId="0" borderId="0">
      <alignment horizontal="left" vertical="center"/>
    </xf>
    <xf numFmtId="0" fontId="131" fillId="0" borderId="0">
      <alignment horizontal="left" vertical="center"/>
    </xf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14" applyNumberFormat="0" applyFill="0" applyAlignment="0" applyProtection="0"/>
    <xf numFmtId="0" fontId="106" fillId="0" borderId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9" applyNumberFormat="0" applyFill="0" applyAlignment="0" applyProtection="0"/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6" fillId="0" borderId="58" applyNumberFormat="0" applyFont="0" applyFill="0" applyAlignment="0" applyProtection="0"/>
    <xf numFmtId="0" fontId="6" fillId="0" borderId="58" applyNumberFormat="0" applyFon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60"/>
    <xf numFmtId="0" fontId="76" fillId="0" borderId="6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106" fillId="0" borderId="0"/>
    <xf numFmtId="166" fontId="58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" fillId="0" borderId="0"/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9" fillId="2" borderId="0" applyNumberFormat="0" applyBorder="0" applyAlignment="0" applyProtection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9" fillId="0" borderId="0"/>
    <xf numFmtId="0" fontId="4" fillId="2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106" fillId="28" borderId="0" applyNumberFormat="0" applyBorder="0" applyAlignment="0" applyProtection="0"/>
    <xf numFmtId="0" fontId="29" fillId="0" borderId="0"/>
    <xf numFmtId="0" fontId="6" fillId="0" borderId="0"/>
    <xf numFmtId="0" fontId="106" fillId="28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9" fillId="3" borderId="0" applyNumberFormat="0" applyBorder="0" applyAlignment="0" applyProtection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9" fillId="0" borderId="0"/>
    <xf numFmtId="0" fontId="4" fillId="2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29" fillId="0" borderId="0"/>
    <xf numFmtId="0" fontId="6" fillId="0" borderId="0"/>
    <xf numFmtId="0" fontId="106" fillId="29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4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29" fillId="0" borderId="0"/>
    <xf numFmtId="0" fontId="6" fillId="0" borderId="0"/>
    <xf numFmtId="0" fontId="106" fillId="30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9" fillId="0" borderId="0"/>
    <xf numFmtId="0" fontId="4" fillId="3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29" fillId="0" borderId="0"/>
    <xf numFmtId="0" fontId="6" fillId="0" borderId="0"/>
    <xf numFmtId="0" fontId="106" fillId="31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9" fillId="6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29" fillId="0" borderId="0"/>
    <xf numFmtId="0" fontId="6" fillId="0" borderId="0"/>
    <xf numFmtId="0" fontId="106" fillId="32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7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29" fillId="0" borderId="0"/>
    <xf numFmtId="0" fontId="6" fillId="0" borderId="0"/>
    <xf numFmtId="0" fontId="106" fillId="33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29" fillId="0" borderId="0"/>
    <xf numFmtId="0" fontId="6" fillId="0" borderId="0"/>
    <xf numFmtId="0" fontId="106" fillId="34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9" fillId="9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29" fillId="0" borderId="0"/>
    <xf numFmtId="0" fontId="6" fillId="0" borderId="0"/>
    <xf numFmtId="0" fontId="106" fillId="35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9" fillId="10" borderId="0" applyNumberFormat="0" applyBorder="0" applyAlignment="0" applyProtection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9" fillId="0" borderId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29" fillId="0" borderId="0"/>
    <xf numFmtId="0" fontId="6" fillId="0" borderId="0"/>
    <xf numFmtId="0" fontId="106" fillId="36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9" fillId="0" borderId="0"/>
    <xf numFmtId="0" fontId="4" fillId="3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29" fillId="0" borderId="0"/>
    <xf numFmtId="0" fontId="6" fillId="0" borderId="0"/>
    <xf numFmtId="0" fontId="106" fillId="37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29" fillId="0" borderId="0"/>
    <xf numFmtId="0" fontId="6" fillId="0" borderId="0"/>
    <xf numFmtId="0" fontId="106" fillId="38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11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29" fillId="0" borderId="0"/>
    <xf numFmtId="0" fontId="6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2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2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10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0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0" borderId="0" applyNumberFormat="0" applyBorder="0" applyAlignment="0" applyProtection="0"/>
    <xf numFmtId="0" fontId="29" fillId="10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29" fillId="0" borderId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30" fillId="13" borderId="0" applyNumberFormat="0" applyBorder="0" applyAlignment="0" applyProtection="0"/>
    <xf numFmtId="0" fontId="29" fillId="1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4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5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29" fillId="0" borderId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30" fillId="15" borderId="0" applyNumberFormat="0" applyBorder="0" applyAlignment="0" applyProtection="0"/>
    <xf numFmtId="0" fontId="29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5" borderId="0" applyNumberFormat="0" applyBorder="0" applyAlignment="0" applyProtection="0"/>
    <xf numFmtId="0" fontId="29" fillId="0" borderId="0"/>
    <xf numFmtId="0" fontId="6" fillId="0" borderId="0"/>
    <xf numFmtId="0" fontId="30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6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5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30" fillId="16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63" fillId="49" borderId="0" applyNumberFormat="0" applyBorder="0" applyAlignment="0" applyProtection="0"/>
    <xf numFmtId="0" fontId="29" fillId="0" borderId="0"/>
    <xf numFmtId="0" fontId="6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9" borderId="0" applyNumberFormat="0" applyBorder="0" applyAlignment="0" applyProtection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7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17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63" fillId="54" borderId="0" applyNumberFormat="0" applyBorder="0" applyAlignment="0" applyProtection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4" borderId="0" applyNumberFormat="0" applyBorder="0" applyAlignment="0" applyProtection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8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8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63" fillId="58" borderId="0" applyNumberFormat="0" applyBorder="0" applyAlignment="0" applyProtection="0"/>
    <xf numFmtId="0" fontId="29" fillId="0" borderId="0"/>
    <xf numFmtId="0" fontId="6" fillId="0" borderId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8" borderId="0" applyNumberFormat="0" applyBorder="0" applyAlignment="0" applyProtection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30" fillId="13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63" fillId="59" borderId="0" applyNumberFormat="0" applyBorder="0" applyAlignment="0" applyProtection="0"/>
    <xf numFmtId="0" fontId="29" fillId="0" borderId="0"/>
    <xf numFmtId="0" fontId="6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9" borderId="0" applyNumberFormat="0" applyBorder="0" applyAlignment="0" applyProtection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30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30" fillId="19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63" fillId="64" borderId="0" applyNumberFormat="0" applyBorder="0" applyAlignment="0" applyProtection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4" borderId="0" applyNumberFormat="0" applyBorder="0" applyAlignment="0" applyProtection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1" fillId="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4" fillId="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1" fillId="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29" fillId="0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31" fillId="3" borderId="0" applyNumberFormat="0" applyBorder="0" applyAlignment="0" applyProtection="0"/>
    <xf numFmtId="0" fontId="138" fillId="6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4" fillId="6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4" fillId="6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9" fillId="65" borderId="0" applyNumberFormat="0" applyBorder="0" applyAlignment="0" applyProtection="0"/>
    <xf numFmtId="0" fontId="29" fillId="0" borderId="0"/>
    <xf numFmtId="0" fontId="6" fillId="0" borderId="0"/>
    <xf numFmtId="1" fontId="140" fillId="106" borderId="17" applyNumberFormat="0" applyBorder="0" applyAlignment="0">
      <alignment horizontal="center" vertical="top" wrapText="1"/>
      <protection hidden="1"/>
    </xf>
    <xf numFmtId="0" fontId="60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41" fillId="0" borderId="61">
      <alignment horizontal="left" vertical="center"/>
    </xf>
    <xf numFmtId="202" fontId="142" fillId="0" borderId="0">
      <alignment horizontal="right" vertical="center"/>
    </xf>
    <xf numFmtId="203" fontId="8" fillId="0" borderId="0">
      <alignment horizontal="right" vertical="center"/>
    </xf>
    <xf numFmtId="203" fontId="141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5" fillId="0" borderId="0">
      <alignment vertical="center"/>
    </xf>
    <xf numFmtId="176" fontId="65" fillId="0" borderId="0" applyFill="0" applyBorder="0" applyAlignment="0"/>
    <xf numFmtId="0" fontId="29" fillId="0" borderId="0"/>
    <xf numFmtId="0" fontId="29" fillId="0" borderId="0"/>
    <xf numFmtId="0" fontId="6" fillId="0" borderId="0"/>
    <xf numFmtId="0" fontId="65" fillId="0" borderId="0" applyFill="0" applyBorder="0" applyAlignment="0"/>
    <xf numFmtId="0" fontId="29" fillId="0" borderId="0"/>
    <xf numFmtId="0" fontId="6" fillId="0" borderId="0"/>
    <xf numFmtId="176" fontId="65" fillId="0" borderId="0" applyFill="0" applyBorder="0" applyAlignment="0"/>
    <xf numFmtId="0" fontId="29" fillId="0" borderId="0"/>
    <xf numFmtId="176" fontId="65" fillId="0" borderId="0" applyFill="0" applyBorder="0" applyAlignment="0"/>
    <xf numFmtId="0" fontId="29" fillId="0" borderId="0"/>
    <xf numFmtId="0" fontId="29" fillId="0" borderId="0"/>
    <xf numFmtId="0" fontId="29" fillId="0" borderId="0"/>
    <xf numFmtId="176" fontId="65" fillId="0" borderId="0" applyFill="0" applyBorder="0" applyAlignment="0"/>
    <xf numFmtId="0" fontId="29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6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41" fontId="6" fillId="23" borderId="0"/>
    <xf numFmtId="0" fontId="29" fillId="0" borderId="0"/>
    <xf numFmtId="0" fontId="67" fillId="67" borderId="39" applyNumberFormat="0" applyAlignment="0" applyProtection="0"/>
    <xf numFmtId="0" fontId="32" fillId="20" borderId="1" applyNumberFormat="0" applyAlignment="0" applyProtection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0" fontId="29" fillId="0" borderId="0"/>
    <xf numFmtId="0" fontId="29" fillId="0" borderId="0"/>
    <xf numFmtId="0" fontId="143" fillId="67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6" fillId="66" borderId="39" applyNumberFormat="0" applyAlignment="0" applyProtection="0"/>
    <xf numFmtId="0" fontId="29" fillId="0" borderId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1" fontId="6" fillId="23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44" fillId="16" borderId="62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44" fillId="68" borderId="40" applyNumberFormat="0" applyAlignment="0" applyProtection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" fontId="145" fillId="0" borderId="63">
      <alignment vertical="top"/>
    </xf>
    <xf numFmtId="205" fontId="25" fillId="0" borderId="0" applyBorder="0">
      <alignment horizontal="right"/>
    </xf>
    <xf numFmtId="205" fontId="25" fillId="0" borderId="34" applyAlignment="0">
      <alignment horizontal="right"/>
    </xf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41" fontId="70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147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9" fillId="0" borderId="0"/>
    <xf numFmtId="0" fontId="6" fillId="0" borderId="0"/>
    <xf numFmtId="43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78" fontId="6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" fontId="6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179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0" fillId="0" borderId="0" applyFont="0" applyFill="0" applyBorder="0" applyAlignment="0" applyProtection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77" fillId="0" borderId="0" applyFont="0" applyFill="0" applyBorder="0" applyAlignment="0" applyProtection="0"/>
    <xf numFmtId="0" fontId="6" fillId="0" borderId="0"/>
    <xf numFmtId="0" fontId="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150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29" fillId="0" borderId="0"/>
    <xf numFmtId="0" fontId="80" fillId="0" borderId="0" applyNumberFormat="0" applyAlignment="0">
      <alignment horizontal="left"/>
    </xf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29" fillId="0" borderId="0"/>
    <xf numFmtId="0" fontId="81" fillId="0" borderId="0" applyNumberFormat="0" applyAlignment="0"/>
    <xf numFmtId="172" fontId="151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14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77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5" fillId="0" borderId="0" applyNumberForma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85" fillId="0" borderId="0" applyNumberFormat="0" applyFill="0" applyBorder="0" applyAlignment="0" applyProtection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53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54" fillId="0" borderId="0" applyNumberFormat="0" applyFill="0" applyBorder="0" applyAlignment="0" applyProtection="0"/>
    <xf numFmtId="0" fontId="29" fillId="0" borderId="0"/>
    <xf numFmtId="1" fontId="155" fillId="94" borderId="15" applyNumberFormat="0" applyBorder="0" applyAlignment="0">
      <alignment horizontal="centerContinuous" vertical="center"/>
      <protection locked="0"/>
    </xf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2" fontId="72" fillId="0" borderId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56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57" fillId="0" borderId="0">
      <alignment horizontal="right"/>
    </xf>
    <xf numFmtId="0" fontId="158" fillId="0" borderId="0">
      <alignment vertical="center"/>
    </xf>
    <xf numFmtId="0" fontId="159" fillId="0" borderId="0">
      <alignment horizontal="right"/>
    </xf>
    <xf numFmtId="203" fontId="160" fillId="0" borderId="0">
      <alignment horizontal="right" vertical="center"/>
    </xf>
    <xf numFmtId="203" fontId="157" fillId="0" borderId="0" applyFill="0" applyBorder="0">
      <alignment horizontal="right" vertical="center"/>
    </xf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6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29" fillId="0" borderId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35" fillId="4" borderId="0" applyNumberFormat="0" applyBorder="0" applyAlignment="0" applyProtection="0"/>
    <xf numFmtId="0" fontId="161" fillId="9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62" fillId="72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6" fillId="0" borderId="0"/>
    <xf numFmtId="0" fontId="163" fillId="0" borderId="42" applyNumberFormat="0" applyFill="0" applyAlignment="0" applyProtection="0"/>
    <xf numFmtId="0" fontId="90" fillId="0" borderId="42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163" fillId="0" borderId="42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9" fillId="0" borderId="41" applyNumberFormat="0" applyFill="0" applyAlignment="0" applyProtection="0"/>
    <xf numFmtId="0" fontId="29" fillId="0" borderId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29" fillId="0" borderId="0"/>
    <xf numFmtId="0" fontId="135" fillId="0" borderId="0"/>
    <xf numFmtId="0" fontId="163" fillId="0" borderId="42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89" fillId="0" borderId="41" applyNumberFormat="0" applyFill="0" applyAlignment="0" applyProtection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6" fillId="0" borderId="0"/>
    <xf numFmtId="0" fontId="94" fillId="0" borderId="44" applyNumberFormat="0" applyFill="0" applyAlignment="0" applyProtection="0"/>
    <xf numFmtId="0" fontId="6" fillId="0" borderId="0"/>
    <xf numFmtId="0" fontId="164" fillId="0" borderId="44" applyNumberFormat="0" applyFill="0" applyAlignment="0" applyProtection="0"/>
    <xf numFmtId="0" fontId="94" fillId="0" borderId="44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164" fillId="0" borderId="44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3" fillId="0" borderId="43" applyNumberFormat="0" applyFill="0" applyAlignment="0" applyProtection="0"/>
    <xf numFmtId="0" fontId="29" fillId="0" borderId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164" fillId="0" borderId="44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93" fillId="0" borderId="43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29" fillId="0" borderId="0"/>
    <xf numFmtId="0" fontId="6" fillId="0" borderId="0"/>
    <xf numFmtId="0" fontId="96" fillId="0" borderId="64" applyNumberFormat="0" applyFill="0" applyAlignment="0" applyProtection="0"/>
    <xf numFmtId="0" fontId="29" fillId="0" borderId="0"/>
    <xf numFmtId="0" fontId="6" fillId="0" borderId="0"/>
    <xf numFmtId="0" fontId="6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29" fillId="0" borderId="0"/>
    <xf numFmtId="0" fontId="6" fillId="0" borderId="0"/>
    <xf numFmtId="0" fontId="165" fillId="0" borderId="46" applyNumberFormat="0" applyFill="0" applyAlignment="0" applyProtection="0"/>
    <xf numFmtId="0" fontId="29" fillId="0" borderId="0"/>
    <xf numFmtId="0" fontId="96" fillId="0" borderId="46" applyNumberFormat="0" applyFill="0" applyAlignment="0" applyProtection="0"/>
    <xf numFmtId="0" fontId="29" fillId="0" borderId="0"/>
    <xf numFmtId="0" fontId="29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38" fillId="0" borderId="5" applyNumberFormat="0" applyFill="0" applyAlignment="0" applyProtection="0"/>
    <xf numFmtId="0" fontId="166" fillId="0" borderId="6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67" fillId="0" borderId="4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9" fillId="0" borderId="0"/>
    <xf numFmtId="0" fontId="6" fillId="0" borderId="0"/>
    <xf numFmtId="0" fontId="165" fillId="0" borderId="0" applyNumberFormat="0" applyFill="0" applyBorder="0" applyAlignment="0" applyProtection="0"/>
    <xf numFmtId="0" fontId="29" fillId="0" borderId="0"/>
    <xf numFmtId="0" fontId="96" fillId="0" borderId="0" applyNumberFormat="0" applyFill="0" applyBorder="0" applyAlignment="0" applyProtection="0"/>
    <xf numFmtId="0" fontId="29" fillId="0" borderId="0"/>
    <xf numFmtId="0" fontId="29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167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168" fillId="106" borderId="0" applyNumberFormat="0" applyBorder="0" applyAlignment="0">
      <protection hidden="1"/>
    </xf>
    <xf numFmtId="0" fontId="29" fillId="0" borderId="0"/>
    <xf numFmtId="0" fontId="29" fillId="0" borderId="0"/>
    <xf numFmtId="0" fontId="29" fillId="0" borderId="0"/>
    <xf numFmtId="38" fontId="25" fillId="0" borderId="0"/>
    <xf numFmtId="0" fontId="6" fillId="0" borderId="0"/>
    <xf numFmtId="38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0" fontId="25" fillId="0" borderId="0"/>
    <xf numFmtId="0" fontId="6" fillId="0" borderId="0"/>
    <xf numFmtId="40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29" fillId="0" borderId="0"/>
    <xf numFmtId="0" fontId="29" fillId="0" borderId="0"/>
    <xf numFmtId="0" fontId="39" fillId="24" borderId="1" applyNumberFormat="0" applyAlignment="0" applyProtection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98" fillId="24" borderId="39" applyNumberFormat="0" applyAlignment="0" applyProtection="0"/>
    <xf numFmtId="0" fontId="29" fillId="0" borderId="0"/>
    <xf numFmtId="0" fontId="39" fillId="24" borderId="1" applyNumberFormat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0" fontId="99" fillId="26" borderId="47">
      <alignment horizontal="righ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100" fillId="0" borderId="0" applyFill="0" applyBorder="0" applyAlignment="0" applyProtection="0"/>
    <xf numFmtId="0" fontId="6" fillId="0" borderId="0"/>
    <xf numFmtId="3" fontId="100" fillId="0" borderId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45" fillId="0" borderId="50" applyNumberFormat="0" applyFill="0" applyAlignment="0" applyProtection="0"/>
    <xf numFmtId="0" fontId="29" fillId="0" borderId="0"/>
    <xf numFmtId="0" fontId="6" fillId="0" borderId="0"/>
    <xf numFmtId="0" fontId="101" fillId="0" borderId="49" applyNumberFormat="0" applyFill="0" applyAlignment="0" applyProtection="0"/>
    <xf numFmtId="0" fontId="29" fillId="0" borderId="0"/>
    <xf numFmtId="0" fontId="6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29" fillId="0" borderId="0"/>
    <xf numFmtId="0" fontId="6" fillId="0" borderId="0"/>
    <xf numFmtId="0" fontId="171" fillId="0" borderId="50" applyNumberFormat="0" applyFill="0" applyAlignment="0" applyProtection="0"/>
    <xf numFmtId="0" fontId="29" fillId="0" borderId="0"/>
    <xf numFmtId="0" fontId="45" fillId="0" borderId="50" applyNumberFormat="0" applyFill="0" applyAlignment="0" applyProtection="0"/>
    <xf numFmtId="0" fontId="29" fillId="0" borderId="0"/>
    <xf numFmtId="0" fontId="29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40" fillId="0" borderId="7" applyNumberFormat="0" applyFill="0" applyAlignment="0" applyProtection="0"/>
    <xf numFmtId="0" fontId="172" fillId="0" borderId="66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73" fillId="0" borderId="49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8" applyNumberFormat="0" applyFont="0" applyAlignment="0">
      <alignment horizontal="center"/>
    </xf>
    <xf numFmtId="0" fontId="6" fillId="0" borderId="0"/>
    <xf numFmtId="44" fontId="11" fillId="0" borderId="8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9" applyNumberFormat="0" applyFont="0" applyAlignment="0">
      <alignment horizontal="center"/>
    </xf>
    <xf numFmtId="0" fontId="6" fillId="0" borderId="0"/>
    <xf numFmtId="44" fontId="11" fillId="0" borderId="9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195" fontId="8" fillId="98" borderId="0">
      <alignment horizontal="center"/>
    </xf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103" fillId="7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29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41" fillId="24" borderId="0" applyNumberFormat="0" applyBorder="0" applyAlignment="0" applyProtection="0"/>
    <xf numFmtId="0" fontId="45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74" fillId="75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37" fontId="105" fillId="0" borderId="0"/>
    <xf numFmtId="0" fontId="6" fillId="0" borderId="0"/>
    <xf numFmtId="37" fontId="105" fillId="0" borderId="0"/>
    <xf numFmtId="0" fontId="6" fillId="0" borderId="0"/>
    <xf numFmtId="37" fontId="105" fillId="0" borderId="0"/>
    <xf numFmtId="0" fontId="29" fillId="0" borderId="0"/>
    <xf numFmtId="37" fontId="105" fillId="0" borderId="0"/>
    <xf numFmtId="189" fontId="58" fillId="0" borderId="0"/>
    <xf numFmtId="0" fontId="4" fillId="0" borderId="0"/>
    <xf numFmtId="210" fontId="6" fillId="0" borderId="0"/>
    <xf numFmtId="189" fontId="58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71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3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52" fillId="0" borderId="0"/>
    <xf numFmtId="0" fontId="6" fillId="0" borderId="0"/>
    <xf numFmtId="0" fontId="6" fillId="0" borderId="0"/>
    <xf numFmtId="0" fontId="4" fillId="0" borderId="0"/>
    <xf numFmtId="0" fontId="175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2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6" fillId="0" borderId="0"/>
    <xf numFmtId="0" fontId="1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8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>
      <alignment wrapText="1"/>
    </xf>
    <xf numFmtId="0" fontId="20" fillId="0" borderId="0"/>
    <xf numFmtId="0" fontId="20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58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0" borderId="0"/>
    <xf numFmtId="0" fontId="58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99" borderId="67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" fillId="76" borderId="51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106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07" fillId="67" borderId="52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42" fillId="67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67" borderId="11" applyNumberFormat="0" applyAlignment="0" applyProtection="0"/>
    <xf numFmtId="0" fontId="42" fillId="67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4" fillId="0" borderId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107" fillId="67" borderId="52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77" fillId="79" borderId="68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07" fillId="66" borderId="52" applyNumberFormat="0" applyAlignment="0" applyProtection="0"/>
    <xf numFmtId="0" fontId="4" fillId="0" borderId="0"/>
    <xf numFmtId="0" fontId="6" fillId="0" borderId="0"/>
    <xf numFmtId="0" fontId="42" fillId="20" borderId="11" applyNumberFormat="0" applyAlignment="0" applyProtection="0"/>
    <xf numFmtId="0" fontId="6" fillId="0" borderId="0"/>
    <xf numFmtId="0" fontId="6" fillId="0" borderId="0"/>
    <xf numFmtId="0" fontId="42" fillId="20" borderId="11" applyNumberFormat="0" applyAlignment="0" applyProtection="0"/>
    <xf numFmtId="0" fontId="4" fillId="0" borderId="0"/>
    <xf numFmtId="0" fontId="178" fillId="66" borderId="52" applyNumberFormat="0" applyAlignment="0" applyProtection="0"/>
    <xf numFmtId="0" fontId="4" fillId="0" borderId="0"/>
    <xf numFmtId="0" fontId="107" fillId="66" borderId="52" applyNumberFormat="0" applyAlignment="0" applyProtection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29" fillId="0" borderId="0" applyFont="0" applyFill="0" applyBorder="0" applyAlignment="0" applyProtection="0"/>
    <xf numFmtId="0" fontId="6" fillId="0" borderId="0"/>
    <xf numFmtId="10" fontId="6" fillId="0" borderId="47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0" fontId="6" fillId="0" borderId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10" fontId="6" fillId="0" borderId="47"/>
    <xf numFmtId="9" fontId="83" fillId="0" borderId="0" applyFont="0" applyFill="0" applyBorder="0" applyAlignment="0" applyProtection="0"/>
    <xf numFmtId="0" fontId="4" fillId="0" borderId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7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4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0" fontId="6" fillId="0" borderId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7" borderId="47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217" fontId="179" fillId="22" borderId="0" applyBorder="0" applyAlignment="0">
      <protection hidden="1"/>
    </xf>
    <xf numFmtId="1" fontId="179" fillId="22" borderId="0">
      <alignment horizontal="center"/>
    </xf>
    <xf numFmtId="0" fontId="20" fillId="0" borderId="0" applyNumberFormat="0" applyFont="0" applyFill="0" applyBorder="0" applyAlignment="0" applyProtection="0">
      <alignment horizontal="left"/>
    </xf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0" fontId="4" fillId="0" borderId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6" fillId="0" borderId="0"/>
    <xf numFmtId="0" fontId="4" fillId="0" borderId="0"/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4" fillId="0" borderId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6" fillId="0" borderId="0"/>
    <xf numFmtId="0" fontId="4" fillId="0" borderId="0"/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0" fontId="4" fillId="0" borderId="0"/>
    <xf numFmtId="0" fontId="47" fillId="0" borderId="34">
      <alignment horizontal="center"/>
    </xf>
    <xf numFmtId="0" fontId="47" fillId="0" borderId="34">
      <alignment horizontal="center"/>
    </xf>
    <xf numFmtId="0" fontId="47" fillId="0" borderId="34">
      <alignment horizontal="center"/>
    </xf>
    <xf numFmtId="0" fontId="6" fillId="0" borderId="0"/>
    <xf numFmtId="0" fontId="4" fillId="0" borderId="0"/>
    <xf numFmtId="0" fontId="47" fillId="0" borderId="34">
      <alignment horizontal="center"/>
    </xf>
    <xf numFmtId="3" fontId="20" fillId="0" borderId="0" applyFont="0" applyFill="0" applyBorder="0" applyAlignment="0" applyProtection="0"/>
    <xf numFmtId="0" fontId="4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6" fillId="0" borderId="0"/>
    <xf numFmtId="0" fontId="4" fillId="0" borderId="0"/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4" fillId="0" borderId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6" fillId="0" borderId="0"/>
    <xf numFmtId="0" fontId="4" fillId="0" borderId="0"/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0"/>
    <xf numFmtId="0" fontId="4" fillId="0" borderId="0"/>
    <xf numFmtId="0" fontId="76" fillId="0" borderId="0"/>
    <xf numFmtId="0" fontId="109" fillId="0" borderId="0"/>
    <xf numFmtId="0" fontId="11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0" fillId="0" borderId="0"/>
    <xf numFmtId="0" fontId="4" fillId="0" borderId="0"/>
    <xf numFmtId="0" fontId="110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6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4" fillId="79" borderId="0"/>
    <xf numFmtId="0" fontId="111" fillId="79" borderId="48"/>
    <xf numFmtId="0" fontId="112" fillId="80" borderId="53"/>
    <xf numFmtId="0" fontId="112" fillId="80" borderId="53"/>
    <xf numFmtId="0" fontId="113" fillId="79" borderId="54"/>
    <xf numFmtId="0" fontId="113" fillId="79" borderId="54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5" fillId="0" borderId="0" applyBorder="0" applyAlignment="0"/>
    <xf numFmtId="164" fontId="25" fillId="0" borderId="0" applyBorder="0" applyAlignment="0"/>
    <xf numFmtId="0" fontId="4" fillId="0" borderId="0"/>
    <xf numFmtId="0" fontId="6" fillId="0" borderId="0"/>
    <xf numFmtId="164" fontId="25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4" fillId="23" borderId="13">
      <alignment horizontal="left"/>
    </xf>
    <xf numFmtId="198" fontId="24" fillId="23" borderId="13">
      <alignment horizontal="left"/>
    </xf>
    <xf numFmtId="198" fontId="24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4" fillId="23" borderId="13">
      <alignment horizontal="left"/>
    </xf>
    <xf numFmtId="0" fontId="4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80" fillId="0" borderId="0"/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4" fillId="94" borderId="0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7" fillId="95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4" fillId="0" borderId="0"/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4" fillId="0" borderId="0"/>
    <xf numFmtId="0" fontId="6" fillId="0" borderId="0"/>
    <xf numFmtId="4" fontId="114" fillId="94" borderId="11" applyNumberFormat="0" applyProtection="0">
      <alignment horizontal="right" vertical="center"/>
    </xf>
    <xf numFmtId="0" fontId="4" fillId="0" borderId="0"/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20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0" fontId="4" fillId="0" borderId="0"/>
    <xf numFmtId="0" fontId="6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5" fillId="0" borderId="13"/>
    <xf numFmtId="38" fontId="25" fillId="0" borderId="13"/>
    <xf numFmtId="38" fontId="25" fillId="0" borderId="13"/>
    <xf numFmtId="38" fontId="25" fillId="0" borderId="13"/>
    <xf numFmtId="0" fontId="4" fillId="0" borderId="0"/>
    <xf numFmtId="0" fontId="6" fillId="0" borderId="0"/>
    <xf numFmtId="38" fontId="25" fillId="0" borderId="13"/>
    <xf numFmtId="38" fontId="25" fillId="0" borderId="13"/>
    <xf numFmtId="38" fontId="25" fillId="0" borderId="13"/>
    <xf numFmtId="0" fontId="4" fillId="0" borderId="0"/>
    <xf numFmtId="0" fontId="4" fillId="0" borderId="0"/>
    <xf numFmtId="39" fontId="58" fillId="101" borderId="0"/>
    <xf numFmtId="0" fontId="4" fillId="0" borderId="0"/>
    <xf numFmtId="39" fontId="6" fillId="101" borderId="0"/>
    <xf numFmtId="0" fontId="4" fillId="0" borderId="0"/>
    <xf numFmtId="0" fontId="6" fillId="0" borderId="0"/>
    <xf numFmtId="39" fontId="58" fillId="101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81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9" applyNumberFormat="0" applyProtection="0">
      <alignment horizontal="center" wrapText="1"/>
    </xf>
    <xf numFmtId="0" fontId="18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70" applyNumberFormat="0" applyAlignment="0" applyProtection="0">
      <alignment wrapText="1"/>
    </xf>
    <xf numFmtId="0" fontId="183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horizontal="center" wrapText="1"/>
    </xf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71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71" applyNumberFormat="0">
      <alignment wrapText="1"/>
    </xf>
    <xf numFmtId="0" fontId="1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0" applyNumberFormat="0" applyBorder="0">
      <alignment wrapText="1"/>
    </xf>
    <xf numFmtId="0" fontId="184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84" fillId="111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85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2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4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218" fontId="186" fillId="0" borderId="0"/>
    <xf numFmtId="172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87" fillId="113" borderId="0" applyFont="0" applyBorder="0" applyAlignment="0">
      <alignment vertical="top" wrapText="1"/>
    </xf>
    <xf numFmtId="218" fontId="188" fillId="113" borderId="72" applyBorder="0">
      <alignment horizontal="right" vertical="top" wrapText="1"/>
    </xf>
    <xf numFmtId="0" fontId="126" fillId="0" borderId="0"/>
    <xf numFmtId="0" fontId="126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189" fillId="0" borderId="0" applyNumberFormat="0" applyFill="0" applyBorder="0" applyAlignment="0" applyProtection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28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0" fontId="129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9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9" fillId="23" borderId="0">
      <alignment horizontal="left" vertical="center"/>
    </xf>
    <xf numFmtId="0" fontId="4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31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31" fillId="0" borderId="0">
      <alignment horizontal="left" vertical="center"/>
    </xf>
    <xf numFmtId="0" fontId="4" fillId="0" borderId="0"/>
    <xf numFmtId="205" fontId="15" fillId="0" borderId="0"/>
    <xf numFmtId="0" fontId="4" fillId="0" borderId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4" fillId="0" borderId="14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44" fillId="0" borderId="5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32" fillId="0" borderId="57" applyNumberForma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60"/>
    <xf numFmtId="0" fontId="4" fillId="0" borderId="0"/>
    <xf numFmtId="0" fontId="76" fillId="0" borderId="60"/>
    <xf numFmtId="205" fontId="25" fillId="0" borderId="73"/>
    <xf numFmtId="212" fontId="145" fillId="0" borderId="73" applyAlignment="0"/>
    <xf numFmtId="213" fontId="145" fillId="0" borderId="73" applyAlignment="0"/>
    <xf numFmtId="218" fontId="145" fillId="0" borderId="73" applyAlignment="0">
      <alignment horizontal="right"/>
    </xf>
    <xf numFmtId="222" fontId="179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3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192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9" fontId="135" fillId="0" borderId="0" applyFont="0" applyFill="0" applyBorder="0" applyAlignment="0" applyProtection="0"/>
  </cellStyleXfs>
  <cellXfs count="483">
    <xf numFmtId="0" fontId="0" fillId="0" borderId="0" xfId="0"/>
    <xf numFmtId="0" fontId="0" fillId="0" borderId="0" xfId="0" applyAlignment="1">
      <alignment horizontal="centerContinuous"/>
    </xf>
    <xf numFmtId="164" fontId="6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6" fillId="0" borderId="0" xfId="29" applyNumberFormat="1"/>
    <xf numFmtId="0" fontId="0" fillId="0" borderId="0" xfId="0" applyAlignment="1">
      <alignment horizontal="center" wrapText="1"/>
    </xf>
    <xf numFmtId="0" fontId="0" fillId="0" borderId="15" xfId="0" applyFill="1" applyBorder="1"/>
    <xf numFmtId="0" fontId="0" fillId="0" borderId="13" xfId="0" applyFill="1" applyBorder="1"/>
    <xf numFmtId="0" fontId="0" fillId="0" borderId="16" xfId="0" applyFill="1" applyBorder="1"/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168" fontId="6" fillId="0" borderId="0" xfId="30" applyNumberFormat="1" applyFill="1" applyBorder="1"/>
    <xf numFmtId="168" fontId="6" fillId="0" borderId="18" xfId="30" applyNumberFormat="1" applyFill="1" applyBorder="1"/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6" fillId="0" borderId="20" xfId="30" applyNumberFormat="1" applyFill="1" applyBorder="1"/>
    <xf numFmtId="168" fontId="6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6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0" fontId="0" fillId="0" borderId="17" xfId="0" quotePrefix="1" applyFill="1" applyBorder="1" applyAlignment="1">
      <alignment horizontal="left"/>
    </xf>
    <xf numFmtId="17" fontId="0" fillId="0" borderId="0" xfId="0" applyNumberFormat="1" applyFill="1" applyBorder="1" applyAlignment="1">
      <alignment horizontal="center" wrapText="1"/>
    </xf>
    <xf numFmtId="164" fontId="6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0" fillId="0" borderId="0" xfId="0" applyFont="1"/>
    <xf numFmtId="0" fontId="11" fillId="0" borderId="0" xfId="0" applyFont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Border="1"/>
    <xf numFmtId="0" fontId="11" fillId="0" borderId="20" xfId="0" applyFont="1" applyBorder="1" applyAlignment="1" applyProtection="1">
      <alignment horizontal="center"/>
      <protection locked="0"/>
    </xf>
    <xf numFmtId="0" fontId="11" fillId="0" borderId="20" xfId="0" applyFont="1" applyBorder="1"/>
    <xf numFmtId="0" fontId="10" fillId="0" borderId="20" xfId="0" applyFont="1" applyBorder="1"/>
    <xf numFmtId="0" fontId="12" fillId="0" borderId="0" xfId="0" applyFont="1"/>
    <xf numFmtId="0" fontId="13" fillId="0" borderId="0" xfId="0" applyFont="1" applyBorder="1"/>
    <xf numFmtId="0" fontId="12" fillId="0" borderId="0" xfId="0" applyFont="1" applyBorder="1"/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/>
    <xf numFmtId="0" fontId="15" fillId="0" borderId="0" xfId="0" quotePrefix="1" applyFont="1" applyAlignment="1">
      <alignment horizontal="center"/>
    </xf>
    <xf numFmtId="0" fontId="15" fillId="0" borderId="0" xfId="0" applyFont="1" applyBorder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17" fontId="10" fillId="0" borderId="0" xfId="0" applyNumberFormat="1" applyFont="1"/>
    <xf numFmtId="3" fontId="12" fillId="0" borderId="0" xfId="29" applyNumberFormat="1" applyFont="1" applyFill="1"/>
    <xf numFmtId="0" fontId="12" fillId="0" borderId="0" xfId="0" applyFont="1" applyFill="1"/>
    <xf numFmtId="0" fontId="10" fillId="0" borderId="0" xfId="0" applyFont="1" applyFill="1"/>
    <xf numFmtId="37" fontId="10" fillId="0" borderId="0" xfId="29" applyNumberFormat="1" applyFont="1" applyFill="1"/>
    <xf numFmtId="42" fontId="10" fillId="0" borderId="0" xfId="30" applyNumberFormat="1" applyFont="1" applyFill="1"/>
    <xf numFmtId="0" fontId="10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42" fontId="11" fillId="0" borderId="0" xfId="0" applyNumberFormat="1" applyFont="1" applyFill="1"/>
    <xf numFmtId="42" fontId="0" fillId="0" borderId="0" xfId="0" applyNumberFormat="1"/>
    <xf numFmtId="0" fontId="10" fillId="0" borderId="0" xfId="0" applyFont="1" applyAlignment="1" applyProtection="1">
      <alignment horizontal="center"/>
      <protection locked="0"/>
    </xf>
    <xf numFmtId="17" fontId="11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1" fillId="0" borderId="0" xfId="0" applyFont="1"/>
    <xf numFmtId="0" fontId="0" fillId="0" borderId="0" xfId="0" applyAlignment="1">
      <alignment horizontal="left" indent="1"/>
    </xf>
    <xf numFmtId="164" fontId="19" fillId="0" borderId="0" xfId="0" applyNumberFormat="1" applyFont="1"/>
    <xf numFmtId="9" fontId="0" fillId="0" borderId="0" xfId="0" applyNumberFormat="1"/>
    <xf numFmtId="37" fontId="10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/>
    </xf>
    <xf numFmtId="165" fontId="10" fillId="0" borderId="0" xfId="0" applyNumberFormat="1" applyFont="1" applyFill="1" applyBorder="1"/>
    <xf numFmtId="42" fontId="10" fillId="0" borderId="0" xfId="3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9" fontId="10" fillId="0" borderId="0" xfId="0" applyNumberFormat="1" applyFont="1" applyFill="1" applyBorder="1" applyAlignment="1">
      <alignment horizontal="right"/>
    </xf>
    <xf numFmtId="42" fontId="11" fillId="0" borderId="0" xfId="29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37" fontId="0" fillId="0" borderId="0" xfId="0" applyNumberFormat="1"/>
    <xf numFmtId="37" fontId="10" fillId="0" borderId="0" xfId="0" applyNumberFormat="1" applyFont="1" applyFill="1"/>
    <xf numFmtId="167" fontId="6" fillId="0" borderId="0" xfId="53" applyNumberFormat="1"/>
    <xf numFmtId="0" fontId="1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3" fontId="22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/>
    <xf numFmtId="164" fontId="6" fillId="0" borderId="0" xfId="29" applyNumberFormat="1" applyFont="1"/>
    <xf numFmtId="0" fontId="10" fillId="0" borderId="0" xfId="0" applyFont="1" applyBorder="1" applyAlignment="1">
      <alignment horizontal="left"/>
    </xf>
    <xf numFmtId="164" fontId="10" fillId="0" borderId="0" xfId="29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6" fillId="0" borderId="0" xfId="53" applyFont="1"/>
    <xf numFmtId="0" fontId="6" fillId="0" borderId="0" xfId="0" applyFont="1" applyFill="1" applyAlignment="1">
      <alignment horizontal="left" indent="1"/>
    </xf>
    <xf numFmtId="9" fontId="0" fillId="0" borderId="0" xfId="53" applyFont="1"/>
    <xf numFmtId="9" fontId="11" fillId="0" borderId="0" xfId="53" applyFont="1" applyAlignment="1">
      <alignment horizontal="center"/>
    </xf>
    <xf numFmtId="164" fontId="6" fillId="0" borderId="18" xfId="29" applyNumberFormat="1" applyBorder="1"/>
    <xf numFmtId="0" fontId="6" fillId="0" borderId="0" xfId="0" applyFont="1" applyBorder="1" applyAlignment="1">
      <alignment horizontal="left" indent="1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3" fillId="0" borderId="0" xfId="0" applyFont="1" applyFill="1" applyBorder="1"/>
    <xf numFmtId="0" fontId="24" fillId="0" borderId="0" xfId="0" applyFont="1"/>
    <xf numFmtId="0" fontId="11" fillId="0" borderId="0" xfId="0" applyFont="1" applyBorder="1"/>
    <xf numFmtId="17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164" fontId="0" fillId="0" borderId="0" xfId="29" applyNumberFormat="1" applyFont="1" applyBorder="1"/>
    <xf numFmtId="164" fontId="6" fillId="0" borderId="22" xfId="29" applyNumberFormat="1" applyFont="1" applyBorder="1"/>
    <xf numFmtId="164" fontId="0" fillId="0" borderId="22" xfId="29" applyNumberFormat="1" applyFont="1" applyBorder="1"/>
    <xf numFmtId="164" fontId="10" fillId="0" borderId="23" xfId="29" applyNumberFormat="1" applyFont="1" applyBorder="1"/>
    <xf numFmtId="164" fontId="6" fillId="0" borderId="22" xfId="29" applyNumberFormat="1" applyBorder="1"/>
    <xf numFmtId="164" fontId="6" fillId="0" borderId="0" xfId="29" applyNumberFormat="1" applyFont="1" applyBorder="1"/>
    <xf numFmtId="9" fontId="23" fillId="0" borderId="0" xfId="53" applyFont="1"/>
    <xf numFmtId="164" fontId="23" fillId="0" borderId="0" xfId="29" applyNumberFormat="1" applyFont="1"/>
    <xf numFmtId="164" fontId="23" fillId="0" borderId="0" xfId="29" applyNumberFormat="1" applyFont="1" applyFill="1"/>
    <xf numFmtId="0" fontId="23" fillId="0" borderId="0" xfId="0" applyFont="1"/>
    <xf numFmtId="164" fontId="23" fillId="0" borderId="0" xfId="0" applyNumberFormat="1" applyFont="1"/>
    <xf numFmtId="9" fontId="6" fillId="0" borderId="22" xfId="53" applyFont="1" applyBorder="1"/>
    <xf numFmtId="0" fontId="11" fillId="0" borderId="0" xfId="0" applyFont="1" applyFill="1"/>
    <xf numFmtId="0" fontId="6" fillId="0" borderId="0" xfId="49"/>
    <xf numFmtId="0" fontId="11" fillId="0" borderId="15" xfId="49" applyFont="1" applyBorder="1" applyAlignment="1">
      <alignment horizontal="center" vertical="justify" wrapText="1"/>
    </xf>
    <xf numFmtId="0" fontId="11" fillId="0" borderId="16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left"/>
    </xf>
    <xf numFmtId="0" fontId="11" fillId="0" borderId="15" xfId="49" applyFont="1" applyBorder="1" applyAlignment="1">
      <alignment horizontal="left"/>
    </xf>
    <xf numFmtId="0" fontId="11" fillId="0" borderId="6" xfId="49" applyFont="1" applyBorder="1" applyAlignment="1">
      <alignment horizontal="center" vertical="justify" wrapText="1"/>
    </xf>
    <xf numFmtId="0" fontId="11" fillId="0" borderId="19" xfId="49" applyFont="1" applyBorder="1" applyAlignment="1">
      <alignment horizontal="center" vertical="center" wrapText="1"/>
    </xf>
    <xf numFmtId="0" fontId="11" fillId="0" borderId="21" xfId="49" applyFont="1" applyBorder="1" applyAlignment="1">
      <alignment horizontal="center" vertical="center" wrapText="1"/>
    </xf>
    <xf numFmtId="0" fontId="11" fillId="0" borderId="20" xfId="49" applyFont="1" applyBorder="1" applyAlignment="1">
      <alignment horizontal="center" vertical="center" wrapText="1"/>
    </xf>
    <xf numFmtId="0" fontId="11" fillId="0" borderId="20" xfId="49" applyNumberFormat="1" applyFont="1" applyBorder="1" applyAlignment="1">
      <alignment horizontal="center" vertical="center" wrapText="1"/>
    </xf>
    <xf numFmtId="0" fontId="11" fillId="0" borderId="24" xfId="49" applyFont="1" applyBorder="1" applyAlignment="1">
      <alignment horizontal="center" vertical="center" wrapText="1"/>
    </xf>
    <xf numFmtId="0" fontId="11" fillId="0" borderId="25" xfId="49" applyFont="1" applyBorder="1" applyAlignment="1">
      <alignment horizontal="center" vertical="center" wrapText="1"/>
    </xf>
    <xf numFmtId="0" fontId="11" fillId="0" borderId="6" xfId="49" applyFont="1" applyBorder="1" applyAlignment="1">
      <alignment horizontal="center" vertical="center" wrapText="1"/>
    </xf>
    <xf numFmtId="0" fontId="6" fillId="0" borderId="17" xfId="49" applyFill="1" applyBorder="1"/>
    <xf numFmtId="0" fontId="6" fillId="0" borderId="18" xfId="49" applyFill="1" applyBorder="1"/>
    <xf numFmtId="1" fontId="6" fillId="0" borderId="0" xfId="49" applyNumberFormat="1" applyFill="1" applyBorder="1"/>
    <xf numFmtId="164" fontId="11" fillId="0" borderId="0" xfId="29" applyNumberFormat="1" applyFont="1" applyFill="1" applyBorder="1"/>
    <xf numFmtId="0" fontId="11" fillId="0" borderId="24" xfId="49" applyFont="1" applyFill="1" applyBorder="1"/>
    <xf numFmtId="0" fontId="11" fillId="0" borderId="22" xfId="49" applyFont="1" applyFill="1" applyBorder="1"/>
    <xf numFmtId="0" fontId="11" fillId="0" borderId="0" xfId="49" applyFont="1" applyFill="1"/>
    <xf numFmtId="0" fontId="6" fillId="0" borderId="0" xfId="49" applyFill="1"/>
    <xf numFmtId="0" fontId="11" fillId="0" borderId="0" xfId="49" applyFont="1"/>
    <xf numFmtId="49" fontId="27" fillId="0" borderId="0" xfId="49" applyNumberFormat="1" applyFont="1" applyAlignment="1">
      <alignment horizontal="left" vertical="center"/>
    </xf>
    <xf numFmtId="0" fontId="6" fillId="0" borderId="0" xfId="49" applyAlignment="1">
      <alignment vertical="justify" wrapText="1"/>
    </xf>
    <xf numFmtId="0" fontId="11" fillId="0" borderId="22" xfId="49" applyFont="1" applyBorder="1" applyAlignment="1">
      <alignment horizontal="center" vertical="center" wrapText="1"/>
    </xf>
    <xf numFmtId="0" fontId="11" fillId="0" borderId="6" xfId="49" applyFont="1" applyBorder="1" applyAlignment="1">
      <alignment vertical="center" wrapText="1"/>
    </xf>
    <xf numFmtId="0" fontId="11" fillId="0" borderId="22" xfId="49" applyFont="1" applyBorder="1" applyAlignment="1">
      <alignment vertical="center" wrapText="1"/>
    </xf>
    <xf numFmtId="0" fontId="11" fillId="0" borderId="25" xfId="49" applyFont="1" applyBorder="1" applyAlignment="1">
      <alignment vertical="center" wrapText="1"/>
    </xf>
    <xf numFmtId="0" fontId="6" fillId="0" borderId="0" xfId="49" applyBorder="1" applyAlignment="1">
      <alignment horizontal="center"/>
    </xf>
    <xf numFmtId="0" fontId="6" fillId="0" borderId="26" xfId="49" applyBorder="1"/>
    <xf numFmtId="0" fontId="6" fillId="0" borderId="0" xfId="49" applyBorder="1"/>
    <xf numFmtId="0" fontId="27" fillId="0" borderId="0" xfId="49" applyFont="1"/>
    <xf numFmtId="10" fontId="23" fillId="0" borderId="0" xfId="53" applyNumberFormat="1" applyFont="1"/>
    <xf numFmtId="164" fontId="6" fillId="0" borderId="13" xfId="29" applyNumberFormat="1" applyFont="1" applyBorder="1"/>
    <xf numFmtId="10" fontId="23" fillId="0" borderId="0" xfId="53" applyNumberFormat="1" applyFont="1" applyBorder="1"/>
    <xf numFmtId="9" fontId="6" fillId="0" borderId="13" xfId="53" applyFont="1" applyBorder="1"/>
    <xf numFmtId="9" fontId="23" fillId="0" borderId="0" xfId="53" applyFont="1" applyBorder="1"/>
    <xf numFmtId="0" fontId="0" fillId="0" borderId="0" xfId="0" quotePrefix="1" applyAlignment="1">
      <alignment horizontal="left"/>
    </xf>
    <xf numFmtId="169" fontId="0" fillId="0" borderId="0" xfId="30" applyNumberFormat="1" applyFont="1" applyFill="1" applyBorder="1"/>
    <xf numFmtId="0" fontId="16" fillId="0" borderId="0" xfId="0" quotePrefix="1" applyFont="1" applyBorder="1" applyAlignment="1">
      <alignment horizontal="center"/>
    </xf>
    <xf numFmtId="3" fontId="6" fillId="0" borderId="0" xfId="29" applyNumberFormat="1" applyFill="1" applyBorder="1"/>
    <xf numFmtId="37" fontId="6" fillId="0" borderId="0" xfId="49" applyNumberFormat="1"/>
    <xf numFmtId="43" fontId="6" fillId="0" borderId="0" xfId="49" applyNumberFormat="1" applyBorder="1"/>
    <xf numFmtId="0" fontId="6" fillId="0" borderId="20" xfId="49" applyBorder="1" applyAlignment="1">
      <alignment horizontal="center"/>
    </xf>
    <xf numFmtId="0" fontId="6" fillId="0" borderId="27" xfId="49" applyBorder="1"/>
    <xf numFmtId="0" fontId="28" fillId="0" borderId="0" xfId="49" applyFont="1"/>
    <xf numFmtId="17" fontId="0" fillId="0" borderId="0" xfId="0" applyNumberFormat="1" applyBorder="1"/>
    <xf numFmtId="164" fontId="19" fillId="0" borderId="0" xfId="0" applyNumberFormat="1" applyFont="1" applyBorder="1"/>
    <xf numFmtId="169" fontId="0" fillId="0" borderId="0" xfId="0" applyNumberFormat="1"/>
    <xf numFmtId="0" fontId="6" fillId="0" borderId="0" xfId="50" applyNumberFormat="1" applyAlignment="1"/>
    <xf numFmtId="38" fontId="6" fillId="0" borderId="0" xfId="50" applyNumberFormat="1" applyBorder="1" applyAlignment="1"/>
    <xf numFmtId="37" fontId="10" fillId="0" borderId="0" xfId="50" applyNumberFormat="1" applyFont="1" applyAlignment="1"/>
    <xf numFmtId="39" fontId="10" fillId="0" borderId="0" xfId="50" applyNumberFormat="1" applyFont="1" applyAlignment="1">
      <alignment horizontal="right"/>
    </xf>
    <xf numFmtId="0" fontId="6" fillId="0" borderId="26" xfId="50" applyNumberFormat="1" applyBorder="1" applyAlignment="1"/>
    <xf numFmtId="3" fontId="47" fillId="0" borderId="0" xfId="48" applyNumberFormat="1" applyFont="1" applyBorder="1"/>
    <xf numFmtId="167" fontId="47" fillId="0" borderId="0" xfId="53" applyNumberFormat="1" applyFont="1" applyBorder="1"/>
    <xf numFmtId="0" fontId="27" fillId="0" borderId="0" xfId="0" applyFont="1"/>
    <xf numFmtId="0" fontId="0" fillId="0" borderId="26" xfId="0" applyBorder="1" applyAlignment="1">
      <alignment horizontal="left" indent="2"/>
    </xf>
    <xf numFmtId="0" fontId="6" fillId="0" borderId="26" xfId="0" applyFont="1" applyBorder="1" applyAlignment="1">
      <alignment horizontal="left" indent="2"/>
    </xf>
    <xf numFmtId="0" fontId="6" fillId="0" borderId="26" xfId="0" applyFont="1" applyFill="1" applyBorder="1" applyAlignment="1">
      <alignment horizontal="left" indent="2"/>
    </xf>
    <xf numFmtId="0" fontId="6" fillId="0" borderId="27" xfId="0" applyFont="1" applyBorder="1" applyAlignment="1">
      <alignment horizontal="left" indent="2"/>
    </xf>
    <xf numFmtId="0" fontId="17" fillId="0" borderId="0" xfId="49" applyFont="1" applyBorder="1" applyAlignment="1">
      <alignment horizontal="center" vertical="center" wrapText="1"/>
    </xf>
    <xf numFmtId="17" fontId="17" fillId="0" borderId="0" xfId="0" applyNumberFormat="1" applyFont="1" applyAlignment="1">
      <alignment horizontal="center"/>
    </xf>
    <xf numFmtId="3" fontId="0" fillId="0" borderId="0" xfId="53" applyNumberFormat="1" applyFont="1"/>
    <xf numFmtId="172" fontId="0" fillId="0" borderId="0" xfId="0" applyNumberFormat="1"/>
    <xf numFmtId="172" fontId="0" fillId="0" borderId="0" xfId="53" applyNumberFormat="1" applyFont="1"/>
    <xf numFmtId="172" fontId="0" fillId="0" borderId="20" xfId="0" applyNumberFormat="1" applyBorder="1"/>
    <xf numFmtId="172" fontId="0" fillId="0" borderId="20" xfId="53" applyNumberFormat="1" applyFont="1" applyBorder="1"/>
    <xf numFmtId="37" fontId="11" fillId="0" borderId="13" xfId="0" applyNumberFormat="1" applyFont="1" applyFill="1" applyBorder="1"/>
    <xf numFmtId="167" fontId="0" fillId="0" borderId="0" xfId="53" applyNumberFormat="1" applyFont="1"/>
    <xf numFmtId="0" fontId="48" fillId="0" borderId="0" xfId="48" applyFont="1"/>
    <xf numFmtId="0" fontId="48" fillId="0" borderId="0" xfId="48" applyFont="1" applyBorder="1"/>
    <xf numFmtId="0" fontId="48" fillId="0" borderId="0" xfId="48" applyFont="1" applyBorder="1" applyAlignment="1">
      <alignment horizontal="right"/>
    </xf>
    <xf numFmtId="0" fontId="48" fillId="0" borderId="15" xfId="48" applyFont="1" applyBorder="1"/>
    <xf numFmtId="0" fontId="48" fillId="0" borderId="13" xfId="48" applyFont="1" applyBorder="1"/>
    <xf numFmtId="0" fontId="48" fillId="0" borderId="16" xfId="48" applyFont="1" applyBorder="1"/>
    <xf numFmtId="0" fontId="48" fillId="0" borderId="17" xfId="48" applyFont="1" applyBorder="1"/>
    <xf numFmtId="0" fontId="49" fillId="0" borderId="0" xfId="48" applyFont="1" applyBorder="1"/>
    <xf numFmtId="0" fontId="49" fillId="0" borderId="0" xfId="48" applyFont="1" applyBorder="1" applyAlignment="1">
      <alignment horizontal="right" wrapText="1"/>
    </xf>
    <xf numFmtId="3" fontId="48" fillId="0" borderId="0" xfId="48" applyNumberFormat="1" applyFont="1" applyBorder="1"/>
    <xf numFmtId="1" fontId="10" fillId="0" borderId="0" xfId="49" applyNumberFormat="1" applyFont="1" applyFill="1" applyBorder="1"/>
    <xf numFmtId="167" fontId="10" fillId="0" borderId="18" xfId="53" applyNumberFormat="1" applyFont="1" applyFill="1" applyBorder="1"/>
    <xf numFmtId="1" fontId="48" fillId="0" borderId="0" xfId="48" applyNumberFormat="1" applyFont="1"/>
    <xf numFmtId="1" fontId="10" fillId="0" borderId="0" xfId="49" applyNumberFormat="1" applyFont="1" applyFill="1" applyBorder="1" applyAlignment="1">
      <alignment horizontal="right"/>
    </xf>
    <xf numFmtId="3" fontId="51" fillId="0" borderId="0" xfId="48" applyNumberFormat="1" applyFont="1" applyBorder="1"/>
    <xf numFmtId="3" fontId="51" fillId="0" borderId="18" xfId="48" applyNumberFormat="1" applyFont="1" applyBorder="1"/>
    <xf numFmtId="167" fontId="48" fillId="0" borderId="20" xfId="53" applyNumberFormat="1" applyFont="1" applyBorder="1"/>
    <xf numFmtId="0" fontId="48" fillId="0" borderId="20" xfId="48" applyFont="1" applyBorder="1"/>
    <xf numFmtId="0" fontId="48" fillId="0" borderId="21" xfId="48" applyFont="1" applyBorder="1"/>
    <xf numFmtId="0" fontId="50" fillId="0" borderId="0" xfId="48" applyFont="1" applyBorder="1" applyAlignment="1">
      <alignment horizontal="left"/>
    </xf>
    <xf numFmtId="0" fontId="50" fillId="0" borderId="0" xfId="48" applyFont="1" applyBorder="1" applyAlignment="1">
      <alignment horizontal="left" wrapText="1"/>
    </xf>
    <xf numFmtId="0" fontId="50" fillId="0" borderId="0" xfId="48" applyFont="1" applyBorder="1" applyAlignment="1">
      <alignment wrapText="1"/>
    </xf>
    <xf numFmtId="167" fontId="48" fillId="0" borderId="0" xfId="53" applyNumberFormat="1" applyFont="1" applyBorder="1"/>
    <xf numFmtId="3" fontId="48" fillId="0" borderId="0" xfId="48" applyNumberFormat="1" applyFont="1"/>
    <xf numFmtId="167" fontId="48" fillId="0" borderId="0" xfId="48" applyNumberFormat="1" applyFont="1"/>
    <xf numFmtId="164" fontId="10" fillId="0" borderId="0" xfId="29" applyNumberFormat="1" applyFont="1" applyAlignment="1">
      <alignment horizontal="center"/>
    </xf>
    <xf numFmtId="164" fontId="10" fillId="0" borderId="22" xfId="29" applyNumberFormat="1" applyFont="1" applyBorder="1"/>
    <xf numFmtId="164" fontId="10" fillId="0" borderId="0" xfId="29" applyNumberFormat="1" applyFont="1"/>
    <xf numFmtId="164" fontId="10" fillId="0" borderId="0" xfId="29" applyNumberFormat="1" applyFont="1" applyFill="1" applyAlignment="1">
      <alignment horizontal="center"/>
    </xf>
    <xf numFmtId="0" fontId="10" fillId="0" borderId="0" xfId="0" applyFont="1" applyAlignment="1">
      <alignment horizontal="left" indent="2"/>
    </xf>
    <xf numFmtId="164" fontId="10" fillId="0" borderId="13" xfId="29" applyNumberFormat="1" applyFont="1" applyBorder="1"/>
    <xf numFmtId="164" fontId="10" fillId="0" borderId="0" xfId="0" applyNumberFormat="1" applyFont="1"/>
    <xf numFmtId="1" fontId="52" fillId="0" borderId="0" xfId="0" applyNumberFormat="1" applyFont="1"/>
    <xf numFmtId="164" fontId="52" fillId="0" borderId="0" xfId="0" applyNumberFormat="1" applyFont="1"/>
    <xf numFmtId="0" fontId="52" fillId="0" borderId="0" xfId="0" applyFon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4" fontId="10" fillId="0" borderId="0" xfId="0" applyNumberFormat="1" applyFont="1" applyFill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37" fontId="6" fillId="0" borderId="0" xfId="53" applyNumberFormat="1"/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1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6" fillId="0" borderId="0" xfId="49" applyNumberFormat="1" applyFill="1" applyBorder="1"/>
    <xf numFmtId="0" fontId="53" fillId="0" borderId="0" xfId="49" applyFont="1"/>
    <xf numFmtId="3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6" fillId="0" borderId="19" xfId="49" applyFill="1" applyBorder="1"/>
    <xf numFmtId="0" fontId="6" fillId="0" borderId="15" xfId="49" applyFill="1" applyBorder="1"/>
    <xf numFmtId="0" fontId="6" fillId="0" borderId="13" xfId="49" applyBorder="1" applyAlignment="1">
      <alignment horizontal="center"/>
    </xf>
    <xf numFmtId="0" fontId="6" fillId="0" borderId="28" xfId="49" applyBorder="1"/>
    <xf numFmtId="1" fontId="6" fillId="0" borderId="13" xfId="49" applyNumberFormat="1" applyFill="1" applyBorder="1"/>
    <xf numFmtId="3" fontId="6" fillId="0" borderId="13" xfId="49" applyNumberFormat="1" applyFill="1" applyBorder="1"/>
    <xf numFmtId="1" fontId="6" fillId="0" borderId="0" xfId="50" quotePrefix="1" applyNumberFormat="1" applyBorder="1" applyAlignment="1"/>
    <xf numFmtId="3" fontId="6" fillId="0" borderId="0" xfId="50" quotePrefix="1" applyNumberFormat="1" applyBorder="1" applyAlignment="1"/>
    <xf numFmtId="1" fontId="6" fillId="0" borderId="20" xfId="49" applyNumberFormat="1" applyFill="1" applyBorder="1"/>
    <xf numFmtId="3" fontId="6" fillId="0" borderId="20" xfId="49" applyNumberFormat="1" applyFill="1" applyBorder="1"/>
    <xf numFmtId="0" fontId="6" fillId="0" borderId="0" xfId="49" applyFill="1" applyBorder="1"/>
    <xf numFmtId="3" fontId="11" fillId="0" borderId="0" xfId="29" applyNumberFormat="1" applyFont="1" applyFill="1" applyBorder="1"/>
    <xf numFmtId="3" fontId="11" fillId="0" borderId="0" xfId="49" applyNumberFormat="1" applyFont="1" applyFill="1" applyBorder="1"/>
    <xf numFmtId="164" fontId="6" fillId="0" borderId="0" xfId="49" applyNumberFormat="1" applyBorder="1"/>
    <xf numFmtId="3" fontId="11" fillId="0" borderId="0" xfId="49" applyNumberFormat="1" applyFont="1" applyBorder="1"/>
    <xf numFmtId="3" fontId="6" fillId="0" borderId="0" xfId="50" applyNumberFormat="1" applyFill="1" applyBorder="1" applyAlignment="1"/>
    <xf numFmtId="0" fontId="11" fillId="0" borderId="25" xfId="49" applyFont="1" applyFill="1" applyBorder="1"/>
    <xf numFmtId="3" fontId="6" fillId="0" borderId="0" xfId="50" quotePrefix="1" applyNumberFormat="1" applyBorder="1" applyAlignment="1">
      <alignment wrapText="1"/>
    </xf>
    <xf numFmtId="3" fontId="11" fillId="0" borderId="22" xfId="49" applyNumberFormat="1" applyFont="1" applyFill="1" applyBorder="1"/>
    <xf numFmtId="0" fontId="52" fillId="0" borderId="0" xfId="49" applyFont="1"/>
    <xf numFmtId="37" fontId="6" fillId="0" borderId="16" xfId="49" applyNumberFormat="1" applyFill="1" applyBorder="1"/>
    <xf numFmtId="37" fontId="6" fillId="0" borderId="18" xfId="49" applyNumberFormat="1" applyFill="1" applyBorder="1"/>
    <xf numFmtId="37" fontId="11" fillId="0" borderId="22" xfId="49" applyNumberFormat="1" applyFont="1" applyFill="1" applyBorder="1"/>
    <xf numFmtId="37" fontId="11" fillId="0" borderId="25" xfId="49" applyNumberFormat="1" applyFont="1" applyFill="1" applyBorder="1"/>
    <xf numFmtId="37" fontId="11" fillId="0" borderId="21" xfId="49" applyNumberFormat="1" applyFont="1" applyFill="1" applyBorder="1"/>
    <xf numFmtId="37" fontId="6" fillId="0" borderId="0" xfId="49" applyNumberFormat="1" applyFill="1"/>
    <xf numFmtId="37" fontId="11" fillId="0" borderId="6" xfId="49" applyNumberFormat="1" applyFont="1" applyFill="1" applyBorder="1"/>
    <xf numFmtId="3" fontId="20" fillId="0" borderId="0" xfId="48" applyNumberFormat="1" applyFont="1" applyBorder="1"/>
    <xf numFmtId="0" fontId="55" fillId="0" borderId="18" xfId="48" applyFont="1" applyBorder="1" applyAlignment="1">
      <alignment horizontal="center" wrapText="1"/>
    </xf>
    <xf numFmtId="0" fontId="47" fillId="0" borderId="0" xfId="48" applyFont="1" applyBorder="1"/>
    <xf numFmtId="0" fontId="20" fillId="0" borderId="0" xfId="48" applyFont="1" applyBorder="1"/>
    <xf numFmtId="0" fontId="52" fillId="0" borderId="0" xfId="0" applyFont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37" fontId="6" fillId="0" borderId="21" xfId="49" applyNumberFormat="1" applyFont="1" applyFill="1" applyBorder="1"/>
    <xf numFmtId="0" fontId="0" fillId="0" borderId="0" xfId="0" applyFill="1" applyAlignment="1">
      <alignment horizontal="center" wrapText="1"/>
    </xf>
    <xf numFmtId="0" fontId="56" fillId="0" borderId="0" xfId="0" quotePrefix="1" applyFont="1" applyAlignment="1">
      <alignment horizontal="left"/>
    </xf>
    <xf numFmtId="0" fontId="0" fillId="0" borderId="32" xfId="0" applyFill="1" applyBorder="1"/>
    <xf numFmtId="0" fontId="0" fillId="0" borderId="33" xfId="0" applyFill="1" applyBorder="1"/>
    <xf numFmtId="0" fontId="0" fillId="0" borderId="34" xfId="0" applyFill="1" applyBorder="1"/>
    <xf numFmtId="0" fontId="193" fillId="0" borderId="0" xfId="49" applyFont="1"/>
    <xf numFmtId="0" fontId="194" fillId="0" borderId="0" xfId="48" applyFont="1" applyBorder="1" applyAlignment="1">
      <alignment horizontal="left"/>
    </xf>
    <xf numFmtId="0" fontId="194" fillId="0" borderId="0" xfId="48" quotePrefix="1" applyFont="1" applyBorder="1" applyAlignment="1"/>
    <xf numFmtId="0" fontId="0" fillId="0" borderId="37" xfId="0" quotePrefix="1" applyFill="1" applyBorder="1" applyAlignment="1">
      <alignment horizontal="center" wrapText="1"/>
    </xf>
    <xf numFmtId="0" fontId="6" fillId="0" borderId="35" xfId="0" quotePrefix="1" applyFont="1" applyFill="1" applyBorder="1" applyAlignment="1">
      <alignment horizontal="left" wrapText="1"/>
    </xf>
    <xf numFmtId="164" fontId="0" fillId="0" borderId="0" xfId="0" applyNumberFormat="1" applyFill="1"/>
    <xf numFmtId="164" fontId="10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0" xfId="0" applyNumberFormat="1" applyBorder="1"/>
    <xf numFmtId="164" fontId="0" fillId="0" borderId="20" xfId="0" applyNumberFormat="1" applyBorder="1"/>
    <xf numFmtId="0" fontId="6" fillId="0" borderId="18" xfId="0" applyFont="1" applyBorder="1" applyAlignment="1">
      <alignment horizontal="left" indent="2"/>
    </xf>
    <xf numFmtId="167" fontId="52" fillId="0" borderId="0" xfId="53" applyNumberFormat="1" applyFont="1"/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6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164" fontId="6" fillId="0" borderId="28" xfId="49" applyNumberFormat="1" applyBorder="1"/>
    <xf numFmtId="164" fontId="6" fillId="0" borderId="26" xfId="49" applyNumberFormat="1" applyBorder="1"/>
    <xf numFmtId="164" fontId="6" fillId="0" borderId="27" xfId="49" applyNumberFormat="1" applyFill="1" applyBorder="1"/>
    <xf numFmtId="0" fontId="56" fillId="0" borderId="0" xfId="0" applyFont="1" applyFill="1" applyBorder="1" applyAlignment="1" applyProtection="1">
      <alignment horizontal="left"/>
      <protection locked="0"/>
    </xf>
    <xf numFmtId="0" fontId="195" fillId="0" borderId="0" xfId="0" applyFont="1"/>
    <xf numFmtId="164" fontId="10" fillId="0" borderId="0" xfId="29" applyNumberFormat="1" applyFont="1" applyFill="1" applyBorder="1"/>
    <xf numFmtId="164" fontId="11" fillId="0" borderId="0" xfId="0" applyNumberFormat="1" applyFont="1" applyFill="1" applyBorder="1"/>
    <xf numFmtId="164" fontId="6" fillId="0" borderId="20" xfId="29" applyNumberFormat="1" applyFont="1" applyFill="1" applyBorder="1"/>
    <xf numFmtId="164" fontId="11" fillId="0" borderId="20" xfId="0" applyNumberFormat="1" applyFont="1" applyFill="1" applyBorder="1"/>
    <xf numFmtId="37" fontId="11" fillId="114" borderId="15" xfId="29" applyNumberFormat="1" applyFont="1" applyFill="1" applyBorder="1"/>
    <xf numFmtId="37" fontId="11" fillId="114" borderId="17" xfId="29" applyNumberFormat="1" applyFont="1" applyFill="1" applyBorder="1"/>
    <xf numFmtId="37" fontId="11" fillId="114" borderId="17" xfId="49" applyNumberFormat="1" applyFont="1" applyFill="1" applyBorder="1"/>
    <xf numFmtId="37" fontId="11" fillId="114" borderId="0" xfId="29" applyNumberFormat="1" applyFont="1" applyFill="1" applyBorder="1"/>
    <xf numFmtId="37" fontId="11" fillId="114" borderId="19" xfId="29" applyNumberFormat="1" applyFont="1" applyFill="1" applyBorder="1"/>
    <xf numFmtId="37" fontId="6" fillId="114" borderId="0" xfId="29" applyNumberFormat="1" applyFill="1" applyBorder="1"/>
    <xf numFmtId="37" fontId="6" fillId="114" borderId="18" xfId="29" applyNumberFormat="1" applyFill="1" applyBorder="1"/>
    <xf numFmtId="37" fontId="6" fillId="114" borderId="20" xfId="29" applyNumberFormat="1" applyFont="1" applyFill="1" applyBorder="1"/>
    <xf numFmtId="37" fontId="11" fillId="114" borderId="28" xfId="49" applyNumberFormat="1" applyFont="1" applyFill="1" applyBorder="1"/>
    <xf numFmtId="37" fontId="11" fillId="114" borderId="26" xfId="49" applyNumberFormat="1" applyFont="1" applyFill="1" applyBorder="1"/>
    <xf numFmtId="164" fontId="0" fillId="114" borderId="0" xfId="29" applyNumberFormat="1" applyFont="1" applyFill="1"/>
    <xf numFmtId="164" fontId="0" fillId="114" borderId="0" xfId="29" applyNumberFormat="1" applyFont="1" applyFill="1" applyBorder="1"/>
    <xf numFmtId="164" fontId="0" fillId="114" borderId="0" xfId="0" applyNumberFormat="1" applyFill="1"/>
    <xf numFmtId="1" fontId="6" fillId="114" borderId="13" xfId="49" applyNumberFormat="1" applyFill="1" applyBorder="1"/>
    <xf numFmtId="1" fontId="6" fillId="114" borderId="0" xfId="50" quotePrefix="1" applyNumberFormat="1" applyFill="1" applyBorder="1" applyAlignment="1"/>
    <xf numFmtId="1" fontId="6" fillId="114" borderId="0" xfId="49" applyNumberFormat="1" applyFill="1" applyBorder="1"/>
    <xf numFmtId="1" fontId="6" fillId="114" borderId="20" xfId="49" applyNumberFormat="1" applyFill="1" applyBorder="1"/>
    <xf numFmtId="3" fontId="6" fillId="114" borderId="13" xfId="49" applyNumberFormat="1" applyFill="1" applyBorder="1"/>
    <xf numFmtId="3" fontId="6" fillId="114" borderId="0" xfId="50" quotePrefix="1" applyNumberFormat="1" applyFill="1" applyBorder="1" applyAlignment="1"/>
    <xf numFmtId="3" fontId="6" fillId="114" borderId="0" xfId="49" applyNumberFormat="1" applyFill="1" applyBorder="1"/>
    <xf numFmtId="3" fontId="6" fillId="114" borderId="18" xfId="49" applyNumberFormat="1" applyFill="1" applyBorder="1"/>
    <xf numFmtId="3" fontId="6" fillId="114" borderId="20" xfId="49" applyNumberFormat="1" applyFill="1" applyBorder="1"/>
    <xf numFmtId="169" fontId="0" fillId="114" borderId="35" xfId="30" applyNumberFormat="1" applyFont="1" applyFill="1" applyBorder="1"/>
    <xf numFmtId="169" fontId="0" fillId="114" borderId="37" xfId="30" applyNumberFormat="1" applyFont="1" applyFill="1" applyBorder="1"/>
    <xf numFmtId="169" fontId="0" fillId="114" borderId="30" xfId="30" applyNumberFormat="1" applyFont="1" applyFill="1" applyBorder="1"/>
    <xf numFmtId="169" fontId="0" fillId="114" borderId="0" xfId="30" applyNumberFormat="1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10" fillId="0" borderId="20" xfId="0" applyFont="1" applyFill="1" applyBorder="1"/>
    <xf numFmtId="164" fontId="10" fillId="0" borderId="20" xfId="0" applyNumberFormat="1" applyFont="1" applyBorder="1" applyAlignment="1">
      <alignment horizontal="right"/>
    </xf>
    <xf numFmtId="42" fontId="10" fillId="0" borderId="20" xfId="30" applyNumberFormat="1" applyFont="1" applyFill="1" applyBorder="1"/>
    <xf numFmtId="0" fontId="6" fillId="0" borderId="0" xfId="0" applyFont="1" applyFill="1" applyAlignment="1">
      <alignment horizontal="center"/>
    </xf>
    <xf numFmtId="43" fontId="6" fillId="0" borderId="0" xfId="29" applyNumberFormat="1"/>
    <xf numFmtId="0" fontId="6" fillId="0" borderId="20" xfId="0" applyFont="1" applyBorder="1"/>
    <xf numFmtId="0" fontId="17" fillId="0" borderId="0" xfId="50" applyNumberFormat="1" applyFont="1" applyAlignment="1">
      <alignment horizontal="center"/>
    </xf>
    <xf numFmtId="3" fontId="6" fillId="0" borderId="0" xfId="50" applyNumberFormat="1" applyAlignment="1"/>
    <xf numFmtId="3" fontId="6" fillId="114" borderId="0" xfId="50" applyNumberFormat="1" applyFill="1" applyAlignment="1"/>
    <xf numFmtId="43" fontId="6" fillId="0" borderId="0" xfId="29" applyNumberFormat="1" applyFont="1"/>
    <xf numFmtId="43" fontId="23" fillId="0" borderId="0" xfId="29" applyNumberFormat="1" applyFont="1"/>
    <xf numFmtId="0" fontId="48" fillId="0" borderId="13" xfId="48" applyFont="1" applyBorder="1" applyAlignment="1">
      <alignment horizontal="center"/>
    </xf>
    <xf numFmtId="167" fontId="20" fillId="0" borderId="18" xfId="53" applyNumberFormat="1" applyFont="1" applyFill="1" applyBorder="1"/>
    <xf numFmtId="1" fontId="47" fillId="0" borderId="0" xfId="49" applyNumberFormat="1" applyFont="1" applyFill="1" applyBorder="1"/>
    <xf numFmtId="1" fontId="20" fillId="0" borderId="0" xfId="48" applyNumberFormat="1" applyFont="1" applyBorder="1"/>
    <xf numFmtId="1" fontId="48" fillId="0" borderId="0" xfId="48" applyNumberFormat="1" applyFont="1" applyBorder="1"/>
    <xf numFmtId="0" fontId="6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6" fillId="0" borderId="17" xfId="0" applyFont="1" applyFill="1" applyBorder="1" applyAlignment="1">
      <alignment horizontal="left" indent="2"/>
    </xf>
    <xf numFmtId="37" fontId="11" fillId="0" borderId="0" xfId="0" applyNumberFormat="1" applyFont="1" applyFill="1" applyBorder="1"/>
    <xf numFmtId="42" fontId="10" fillId="0" borderId="0" xfId="30" applyNumberFormat="1" applyFont="1" applyFill="1" applyBorder="1"/>
    <xf numFmtId="167" fontId="17" fillId="27" borderId="0" xfId="0" applyNumberFormat="1" applyFont="1" applyFill="1" applyAlignment="1">
      <alignment horizontal="right"/>
    </xf>
    <xf numFmtId="167" fontId="17" fillId="27" borderId="0" xfId="0" applyNumberFormat="1" applyFont="1" applyFill="1" applyAlignment="1">
      <alignment horizontal="center"/>
    </xf>
    <xf numFmtId="164" fontId="11" fillId="0" borderId="0" xfId="29" applyNumberFormat="1" applyFont="1" applyFill="1" applyBorder="1" applyAlignment="1">
      <alignment horizontal="left"/>
    </xf>
    <xf numFmtId="164" fontId="52" fillId="0" borderId="0" xfId="29" applyNumberFormat="1" applyFont="1" applyFill="1" applyBorder="1"/>
    <xf numFmtId="169" fontId="52" fillId="0" borderId="0" xfId="30" applyNumberFormat="1" applyFont="1" applyFill="1" applyBorder="1"/>
    <xf numFmtId="0" fontId="56" fillId="0" borderId="0" xfId="0" quotePrefix="1" applyFont="1" applyFill="1" applyBorder="1" applyAlignment="1">
      <alignment horizontal="left" indent="2"/>
    </xf>
    <xf numFmtId="223" fontId="10" fillId="0" borderId="26" xfId="49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169" fontId="0" fillId="114" borderId="36" xfId="30" applyNumberFormat="1" applyFont="1" applyFill="1" applyBorder="1"/>
    <xf numFmtId="169" fontId="0" fillId="114" borderId="31" xfId="30" applyNumberFormat="1" applyFont="1" applyFill="1" applyBorder="1"/>
    <xf numFmtId="0" fontId="48" fillId="0" borderId="13" xfId="48" applyFont="1" applyBorder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135" fillId="0" borderId="0" xfId="42570"/>
    <xf numFmtId="0" fontId="135" fillId="0" borderId="0" xfId="42570" applyAlignment="1">
      <alignment horizontal="center"/>
    </xf>
    <xf numFmtId="1" fontId="135" fillId="0" borderId="0" xfId="42570" applyNumberFormat="1" applyAlignment="1">
      <alignment horizontal="center"/>
    </xf>
    <xf numFmtId="41" fontId="135" fillId="0" borderId="0" xfId="42570" applyNumberFormat="1"/>
    <xf numFmtId="0" fontId="199" fillId="0" borderId="0" xfId="42570" applyFont="1"/>
    <xf numFmtId="0" fontId="201" fillId="0" borderId="0" xfId="42570" applyFont="1" applyAlignment="1">
      <alignment horizontal="center"/>
    </xf>
    <xf numFmtId="0" fontId="201" fillId="0" borderId="0" xfId="42570" applyFont="1" applyAlignment="1">
      <alignment horizontal="center" wrapText="1"/>
    </xf>
    <xf numFmtId="167" fontId="135" fillId="0" borderId="0" xfId="42570" applyNumberFormat="1"/>
    <xf numFmtId="0" fontId="135" fillId="0" borderId="20" xfId="42570" applyBorder="1"/>
    <xf numFmtId="0" fontId="135" fillId="0" borderId="20" xfId="42570" applyBorder="1" applyAlignment="1">
      <alignment horizontal="center"/>
    </xf>
    <xf numFmtId="41" fontId="135" fillId="0" borderId="20" xfId="42570" applyNumberFormat="1" applyBorder="1"/>
    <xf numFmtId="167" fontId="135" fillId="0" borderId="20" xfId="42570" applyNumberFormat="1" applyBorder="1"/>
    <xf numFmtId="0" fontId="135" fillId="0" borderId="0" xfId="42570" applyBorder="1"/>
    <xf numFmtId="0" fontId="135" fillId="0" borderId="0" xfId="42570" applyBorder="1" applyAlignment="1">
      <alignment horizontal="center"/>
    </xf>
    <xf numFmtId="3" fontId="135" fillId="0" borderId="0" xfId="42570" applyNumberFormat="1"/>
    <xf numFmtId="3" fontId="135" fillId="0" borderId="20" xfId="42570" applyNumberFormat="1" applyBorder="1"/>
    <xf numFmtId="3" fontId="135" fillId="0" borderId="0" xfId="42570" applyNumberFormat="1" applyBorder="1"/>
    <xf numFmtId="9" fontId="135" fillId="0" borderId="0" xfId="42570" applyNumberFormat="1"/>
    <xf numFmtId="0" fontId="200" fillId="0" borderId="0" xfId="42570" applyFont="1" applyAlignment="1">
      <alignment horizontal="center"/>
    </xf>
    <xf numFmtId="167" fontId="0" fillId="0" borderId="0" xfId="42571" applyNumberFormat="1" applyFont="1"/>
    <xf numFmtId="167" fontId="0" fillId="0" borderId="20" xfId="42571" applyNumberFormat="1" applyFont="1" applyBorder="1"/>
    <xf numFmtId="167" fontId="0" fillId="0" borderId="0" xfId="53" applyNumberFormat="1" applyFont="1" applyAlignment="1">
      <alignment horizontal="center"/>
    </xf>
    <xf numFmtId="167" fontId="0" fillId="0" borderId="0" xfId="53" applyNumberFormat="1" applyFont="1" applyAlignment="1">
      <alignment horizontal="right"/>
    </xf>
    <xf numFmtId="167" fontId="0" fillId="0" borderId="0" xfId="0" applyNumberFormat="1"/>
    <xf numFmtId="164" fontId="0" fillId="0" borderId="20" xfId="29" applyNumberFormat="1" applyFont="1" applyBorder="1"/>
    <xf numFmtId="37" fontId="0" fillId="0" borderId="13" xfId="0" applyNumberFormat="1" applyBorder="1"/>
    <xf numFmtId="0" fontId="0" fillId="115" borderId="0" xfId="0" applyFill="1"/>
    <xf numFmtId="0" fontId="0" fillId="115" borderId="0" xfId="0" applyFill="1" applyAlignment="1">
      <alignment horizontal="center"/>
    </xf>
    <xf numFmtId="0" fontId="10" fillId="115" borderId="0" xfId="0" applyFont="1" applyFill="1" applyAlignment="1">
      <alignment horizontal="center"/>
    </xf>
    <xf numFmtId="0" fontId="18" fillId="115" borderId="0" xfId="0" applyFont="1" applyFill="1" applyAlignment="1">
      <alignment horizontal="center"/>
    </xf>
    <xf numFmtId="0" fontId="14" fillId="115" borderId="0" xfId="0" quotePrefix="1" applyFont="1" applyFill="1" applyAlignment="1">
      <alignment horizontal="center"/>
    </xf>
    <xf numFmtId="0" fontId="14" fillId="115" borderId="0" xfId="0" applyFont="1" applyFill="1" applyAlignment="1">
      <alignment horizontal="center"/>
    </xf>
    <xf numFmtId="17" fontId="0" fillId="115" borderId="0" xfId="0" applyNumberFormat="1" applyFill="1" applyAlignment="1">
      <alignment horizontal="center"/>
    </xf>
    <xf numFmtId="164" fontId="0" fillId="115" borderId="0" xfId="0" applyNumberFormat="1" applyFill="1"/>
    <xf numFmtId="17" fontId="0" fillId="115" borderId="0" xfId="0" applyNumberFormat="1" applyFill="1" applyBorder="1" applyAlignment="1">
      <alignment horizontal="center"/>
    </xf>
    <xf numFmtId="164" fontId="0" fillId="115" borderId="0" xfId="0" applyNumberFormat="1" applyFill="1" applyBorder="1"/>
    <xf numFmtId="17" fontId="0" fillId="115" borderId="20" xfId="0" applyNumberFormat="1" applyFill="1" applyBorder="1" applyAlignment="1">
      <alignment horizontal="center"/>
    </xf>
    <xf numFmtId="164" fontId="0" fillId="115" borderId="20" xfId="0" applyNumberFormat="1" applyFill="1" applyBorder="1"/>
    <xf numFmtId="164" fontId="10" fillId="115" borderId="0" xfId="0" applyNumberFormat="1" applyFont="1" applyFill="1" applyAlignment="1">
      <alignment horizontal="center"/>
    </xf>
    <xf numFmtId="37" fontId="6" fillId="115" borderId="0" xfId="53" applyNumberFormat="1" applyFill="1"/>
    <xf numFmtId="0" fontId="11" fillId="115" borderId="0" xfId="0" applyFont="1" applyFill="1" applyAlignment="1">
      <alignment horizontal="centerContinuous" vertical="top"/>
    </xf>
    <xf numFmtId="0" fontId="0" fillId="115" borderId="0" xfId="0" applyFill="1" applyAlignment="1">
      <alignment horizontal="centerContinuous" vertical="top"/>
    </xf>
    <xf numFmtId="0" fontId="0" fillId="115" borderId="0" xfId="0" applyFill="1" applyAlignment="1">
      <alignment vertical="top"/>
    </xf>
    <xf numFmtId="0" fontId="11" fillId="115" borderId="20" xfId="0" applyFont="1" applyFill="1" applyBorder="1" applyAlignment="1">
      <alignment horizontal="centerContinuous" vertical="top"/>
    </xf>
    <xf numFmtId="0" fontId="0" fillId="115" borderId="20" xfId="0" applyFill="1" applyBorder="1" applyAlignment="1">
      <alignment horizontal="centerContinuous" vertical="top"/>
    </xf>
    <xf numFmtId="0" fontId="10" fillId="115" borderId="0" xfId="0" applyFont="1" applyFill="1"/>
    <xf numFmtId="17" fontId="0" fillId="115" borderId="0" xfId="0" applyNumberFormat="1" applyFill="1"/>
    <xf numFmtId="17" fontId="0" fillId="115" borderId="0" xfId="0" applyNumberFormat="1" applyFill="1" applyBorder="1"/>
    <xf numFmtId="37" fontId="0" fillId="115" borderId="0" xfId="0" applyNumberFormat="1" applyFill="1"/>
    <xf numFmtId="37" fontId="0" fillId="115" borderId="13" xfId="0" applyNumberFormat="1" applyFill="1" applyBorder="1"/>
    <xf numFmtId="193" fontId="0" fillId="0" borderId="0" xfId="53" applyNumberFormat="1" applyFont="1"/>
    <xf numFmtId="0" fontId="12" fillId="115" borderId="0" xfId="48" applyFont="1" applyFill="1"/>
    <xf numFmtId="0" fontId="12" fillId="115" borderId="15" xfId="48" applyFont="1" applyFill="1" applyBorder="1"/>
    <xf numFmtId="0" fontId="12" fillId="115" borderId="13" xfId="48" applyFont="1" applyFill="1" applyBorder="1" applyAlignment="1">
      <alignment horizontal="center"/>
    </xf>
    <xf numFmtId="0" fontId="12" fillId="115" borderId="13" xfId="48" applyFont="1" applyFill="1" applyBorder="1"/>
    <xf numFmtId="0" fontId="12" fillId="115" borderId="16" xfId="48" applyFont="1" applyFill="1" applyBorder="1"/>
    <xf numFmtId="0" fontId="12" fillId="115" borderId="17" xfId="48" applyFont="1" applyFill="1" applyBorder="1"/>
    <xf numFmtId="0" fontId="13" fillId="115" borderId="0" xfId="48" applyFont="1" applyFill="1" applyBorder="1"/>
    <xf numFmtId="0" fontId="13" fillId="115" borderId="0" xfId="48" applyFont="1" applyFill="1" applyBorder="1" applyAlignment="1">
      <alignment horizontal="right" wrapText="1"/>
    </xf>
    <xf numFmtId="0" fontId="203" fillId="115" borderId="18" xfId="48" applyFont="1" applyFill="1" applyBorder="1" applyAlignment="1">
      <alignment horizontal="center" wrapText="1"/>
    </xf>
    <xf numFmtId="3" fontId="12" fillId="115" borderId="0" xfId="48" applyNumberFormat="1" applyFont="1" applyFill="1" applyBorder="1"/>
    <xf numFmtId="1" fontId="12" fillId="115" borderId="0" xfId="48" applyNumberFormat="1" applyFont="1" applyFill="1" applyBorder="1"/>
    <xf numFmtId="1" fontId="202" fillId="115" borderId="0" xfId="49" applyNumberFormat="1" applyFont="1" applyFill="1" applyBorder="1"/>
    <xf numFmtId="167" fontId="12" fillId="115" borderId="18" xfId="53" applyNumberFormat="1" applyFont="1" applyFill="1" applyBorder="1"/>
    <xf numFmtId="0" fontId="202" fillId="115" borderId="0" xfId="48" applyFont="1" applyFill="1" applyBorder="1"/>
    <xf numFmtId="0" fontId="12" fillId="115" borderId="0" xfId="48" applyFont="1" applyFill="1" applyBorder="1"/>
    <xf numFmtId="3" fontId="202" fillId="115" borderId="0" xfId="48" applyNumberFormat="1" applyFont="1" applyFill="1" applyBorder="1"/>
    <xf numFmtId="3" fontId="205" fillId="115" borderId="0" xfId="48" applyNumberFormat="1" applyFont="1" applyFill="1" applyBorder="1"/>
    <xf numFmtId="3" fontId="205" fillId="115" borderId="18" xfId="48" applyNumberFormat="1" applyFont="1" applyFill="1" applyBorder="1"/>
    <xf numFmtId="167" fontId="12" fillId="115" borderId="20" xfId="53" applyNumberFormat="1" applyFont="1" applyFill="1" applyBorder="1"/>
    <xf numFmtId="0" fontId="12" fillId="115" borderId="20" xfId="48" applyFont="1" applyFill="1" applyBorder="1"/>
    <xf numFmtId="0" fontId="12" fillId="115" borderId="21" xfId="48" applyFont="1" applyFill="1" applyBorder="1"/>
    <xf numFmtId="0" fontId="204" fillId="115" borderId="0" xfId="48" quotePrefix="1" applyFont="1" applyFill="1" applyBorder="1" applyAlignment="1"/>
    <xf numFmtId="0" fontId="204" fillId="115" borderId="0" xfId="48" applyFont="1" applyFill="1" applyBorder="1" applyAlignment="1">
      <alignment wrapText="1"/>
    </xf>
    <xf numFmtId="0" fontId="204" fillId="115" borderId="13" xfId="48" applyFont="1" applyFill="1" applyBorder="1" applyAlignment="1">
      <alignment horizontal="left" wrapText="1"/>
    </xf>
    <xf numFmtId="0" fontId="202" fillId="0" borderId="0" xfId="0" applyFont="1" applyAlignment="1">
      <alignment horizontal="center"/>
    </xf>
    <xf numFmtId="0" fontId="27" fillId="115" borderId="0" xfId="0" applyFont="1" applyFill="1" applyAlignment="1">
      <alignment horizontal="center"/>
    </xf>
    <xf numFmtId="0" fontId="202" fillId="115" borderId="0" xfId="48" applyFont="1" applyFill="1" applyAlignment="1">
      <alignment horizontal="center"/>
    </xf>
    <xf numFmtId="0" fontId="12" fillId="115" borderId="13" xfId="48" applyFont="1" applyFill="1" applyBorder="1" applyAlignment="1">
      <alignment horizontal="center"/>
    </xf>
    <xf numFmtId="0" fontId="204" fillId="115" borderId="17" xfId="48" applyFont="1" applyFill="1" applyBorder="1" applyAlignment="1">
      <alignment horizontal="left" wrapText="1"/>
    </xf>
    <xf numFmtId="0" fontId="204" fillId="115" borderId="19" xfId="48" applyFont="1" applyFill="1" applyBorder="1" applyAlignment="1">
      <alignment horizontal="left" wrapText="1"/>
    </xf>
    <xf numFmtId="0" fontId="27" fillId="0" borderId="0" xfId="0" applyFont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18" xfId="0" quotePrefix="1" applyFill="1" applyBorder="1" applyAlignment="1">
      <alignment horizontal="left"/>
    </xf>
    <xf numFmtId="0" fontId="11" fillId="0" borderId="35" xfId="36221" quotePrefix="1" applyFont="1" applyFill="1" applyBorder="1" applyAlignment="1">
      <alignment horizontal="center" vertical="center" wrapText="1"/>
    </xf>
    <xf numFmtId="0" fontId="11" fillId="0" borderId="37" xfId="36221" quotePrefix="1" applyFont="1" applyFill="1" applyBorder="1" applyAlignment="1">
      <alignment horizontal="center" vertical="center" wrapText="1"/>
    </xf>
    <xf numFmtId="0" fontId="11" fillId="0" borderId="36" xfId="36221" quotePrefix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9" fillId="0" borderId="0" xfId="42570" applyFont="1" applyAlignment="1">
      <alignment horizontal="center"/>
    </xf>
    <xf numFmtId="0" fontId="200" fillId="0" borderId="24" xfId="42570" applyFont="1" applyBorder="1" applyAlignment="1">
      <alignment horizontal="center"/>
    </xf>
    <xf numFmtId="0" fontId="200" fillId="0" borderId="22" xfId="42570" applyFont="1" applyBorder="1" applyAlignment="1">
      <alignment horizontal="center"/>
    </xf>
    <xf numFmtId="0" fontId="200" fillId="0" borderId="25" xfId="42570" applyFont="1" applyBorder="1" applyAlignment="1">
      <alignment horizontal="center"/>
    </xf>
    <xf numFmtId="0" fontId="11" fillId="0" borderId="24" xfId="49" quotePrefix="1" applyFont="1" applyFill="1" applyBorder="1" applyAlignment="1">
      <alignment horizontal="center"/>
    </xf>
    <xf numFmtId="0" fontId="11" fillId="0" borderId="25" xfId="49" quotePrefix="1" applyFont="1" applyFill="1" applyBorder="1" applyAlignment="1">
      <alignment horizontal="center"/>
    </xf>
    <xf numFmtId="0" fontId="48" fillId="0" borderId="13" xfId="48" applyFont="1" applyBorder="1" applyAlignment="1">
      <alignment horizontal="center"/>
    </xf>
    <xf numFmtId="0" fontId="50" fillId="0" borderId="17" xfId="48" applyFont="1" applyBorder="1" applyAlignment="1">
      <alignment horizontal="left" wrapText="1"/>
    </xf>
    <xf numFmtId="0" fontId="50" fillId="0" borderId="19" xfId="48" applyFont="1" applyBorder="1" applyAlignment="1">
      <alignment horizontal="left" wrapText="1"/>
    </xf>
    <xf numFmtId="0" fontId="47" fillId="0" borderId="0" xfId="48" applyFont="1" applyAlignment="1">
      <alignment horizontal="center"/>
    </xf>
  </cellXfs>
  <cellStyles count="42572">
    <cellStyle name="_x0013_" xfId="69"/>
    <cellStyle name=" 1" xfId="70"/>
    <cellStyle name=" 1 2" xfId="71"/>
    <cellStyle name=" 1 2 2" xfId="72"/>
    <cellStyle name=" 1 2 2 2" xfId="14267"/>
    <cellStyle name=" 1 2 3" xfId="14268"/>
    <cellStyle name=" 1 2 4" xfId="14269"/>
    <cellStyle name=" 1 3" xfId="73"/>
    <cellStyle name=" 1 3 2" xfId="14270"/>
    <cellStyle name=" 1 3 3" xfId="14271"/>
    <cellStyle name=" 1 4" xfId="74"/>
    <cellStyle name=" 1 4 2" xfId="14272"/>
    <cellStyle name=" 1 5" xfId="14273"/>
    <cellStyle name=" 1 6" xfId="14274"/>
    <cellStyle name=" 1 6 2" xfId="14275"/>
    <cellStyle name=" 1 7" xfId="14276"/>
    <cellStyle name=" 1 7 2" xfId="14277"/>
    <cellStyle name=" 1 8" xfId="14278"/>
    <cellStyle name="_x0013_ 10" xfId="75"/>
    <cellStyle name="_x0013_ 10 2" xfId="14279"/>
    <cellStyle name="_x0013_ 11" xfId="76"/>
    <cellStyle name="_x0013_ 11 2" xfId="14280"/>
    <cellStyle name="_x0013_ 12" xfId="14281"/>
    <cellStyle name="_x0013_ 12 2" xfId="14282"/>
    <cellStyle name="_x0013_ 13" xfId="14283"/>
    <cellStyle name="_x0013_ 13 2" xfId="14284"/>
    <cellStyle name="_x0013_ 14" xfId="14285"/>
    <cellStyle name="_x0013_ 14 2" xfId="14286"/>
    <cellStyle name="_x0013_ 15" xfId="14287"/>
    <cellStyle name="_x0013_ 15 2" xfId="14288"/>
    <cellStyle name="_x0013_ 16" xfId="14289"/>
    <cellStyle name="_x0013_ 17" xfId="14290"/>
    <cellStyle name="_x0013_ 18" xfId="14291"/>
    <cellStyle name="_x0013_ 19" xfId="14292"/>
    <cellStyle name="_x0013_ 2" xfId="77"/>
    <cellStyle name="_x0013_ 2 2" xfId="78"/>
    <cellStyle name="_x0013_ 2 2 2" xfId="14293"/>
    <cellStyle name="_x0013_ 2 3" xfId="14294"/>
    <cellStyle name="_x0013_ 20" xfId="14295"/>
    <cellStyle name="_x0013_ 21" xfId="14296"/>
    <cellStyle name="_x0013_ 22" xfId="14297"/>
    <cellStyle name="_x0013_ 23" xfId="14298"/>
    <cellStyle name="_x0013_ 24" xfId="14299"/>
    <cellStyle name="_x0013_ 25" xfId="14300"/>
    <cellStyle name="_x0013_ 26" xfId="14301"/>
    <cellStyle name="_x0013_ 27" xfId="14302"/>
    <cellStyle name="_x0013_ 28" xfId="14303"/>
    <cellStyle name="_x0013_ 29" xfId="14304"/>
    <cellStyle name="_x0013_ 3" xfId="79"/>
    <cellStyle name="_x0013_ 3 2" xfId="80"/>
    <cellStyle name="_x0013_ 3 2 2" xfId="14305"/>
    <cellStyle name="_x0013_ 3 3" xfId="14306"/>
    <cellStyle name="_x0013_ 30" xfId="14307"/>
    <cellStyle name="_x0013_ 31" xfId="14308"/>
    <cellStyle name="_x0013_ 32" xfId="14309"/>
    <cellStyle name="_x0013_ 33" xfId="14310"/>
    <cellStyle name="_x0013_ 34" xfId="14311"/>
    <cellStyle name="_x0013_ 35" xfId="14312"/>
    <cellStyle name="_x0013_ 36" xfId="14313"/>
    <cellStyle name="_x0013_ 37" xfId="14314"/>
    <cellStyle name="_x0013_ 38" xfId="14315"/>
    <cellStyle name="_x0013_ 39" xfId="14316"/>
    <cellStyle name="_x0013_ 4" xfId="81"/>
    <cellStyle name="_x0013_ 4 2" xfId="82"/>
    <cellStyle name="_x0013_ 4 2 2" xfId="14317"/>
    <cellStyle name="_x0013_ 4 3" xfId="14318"/>
    <cellStyle name="_x0013_ 40" xfId="14319"/>
    <cellStyle name="_x0013_ 41" xfId="14320"/>
    <cellStyle name="_x0013_ 42" xfId="14321"/>
    <cellStyle name="_x0013_ 43" xfId="14322"/>
    <cellStyle name="_x0013_ 44" xfId="14323"/>
    <cellStyle name="_x0013_ 45" xfId="14324"/>
    <cellStyle name="_x0013_ 46" xfId="14325"/>
    <cellStyle name="_x0013_ 47" xfId="14326"/>
    <cellStyle name="_x0013_ 48" xfId="14327"/>
    <cellStyle name="_x0013_ 49" xfId="14328"/>
    <cellStyle name="_x0013_ 5" xfId="83"/>
    <cellStyle name="_x0013_ 5 2" xfId="14329"/>
    <cellStyle name="_x0013_ 50" xfId="14330"/>
    <cellStyle name="_x0013_ 51" xfId="14331"/>
    <cellStyle name="_x0013_ 6" xfId="84"/>
    <cellStyle name="_x0013_ 6 2" xfId="14332"/>
    <cellStyle name="_x0013_ 7" xfId="85"/>
    <cellStyle name="_x0013_ 7 2" xfId="14333"/>
    <cellStyle name="_x0013_ 8" xfId="86"/>
    <cellStyle name="_x0013_ 8 2" xfId="14334"/>
    <cellStyle name="_x0013_ 9" xfId="87"/>
    <cellStyle name="_x0013_ 9 2" xfId="14335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6"/>
    <cellStyle name="_09GRC Gas Transport For Review 2 3" xfId="14337"/>
    <cellStyle name="_09GRC Gas Transport For Review 3" xfId="93"/>
    <cellStyle name="_09GRC Gas Transport For Review 3 2" xfId="14338"/>
    <cellStyle name="_09GRC Gas Transport For Review 4" xfId="14339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0"/>
    <cellStyle name="_09GRC Gas Transport For Review_Book4 2 3" xfId="14341"/>
    <cellStyle name="_09GRC Gas Transport For Review_Book4 3" xfId="97"/>
    <cellStyle name="_09GRC Gas Transport For Review_Book4 3 2" xfId="14342"/>
    <cellStyle name="_09GRC Gas Transport For Review_Book4 4" xfId="14343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4"/>
    <cellStyle name="_x0013__16.07E Wild Horse Wind Expansionwrkingfile 2 3" xfId="14345"/>
    <cellStyle name="_x0013__16.07E Wild Horse Wind Expansionwrkingfile 3" xfId="103"/>
    <cellStyle name="_x0013__16.07E Wild Horse Wind Expansionwrkingfile 3 2" xfId="14346"/>
    <cellStyle name="_x0013__16.07E Wild Horse Wind Expansionwrkingfile 4" xfId="14347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8"/>
    <cellStyle name="_x0013__16.07E Wild Horse Wind Expansionwrkingfile SF 2 3" xfId="14349"/>
    <cellStyle name="_x0013__16.07E Wild Horse Wind Expansionwrkingfile SF 3" xfId="107"/>
    <cellStyle name="_x0013__16.07E Wild Horse Wind Expansionwrkingfile SF 3 2" xfId="14350"/>
    <cellStyle name="_x0013__16.07E Wild Horse Wind Expansionwrkingfile SF 4" xfId="14351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2"/>
    <cellStyle name="_x0013__16.37E Wild Horse Expansion DeferralRevwrkingfile SF 2 3" xfId="14353"/>
    <cellStyle name="_x0013__16.37E Wild Horse Expansion DeferralRevwrkingfile SF 3" xfId="113"/>
    <cellStyle name="_x0013__16.37E Wild Horse Expansion DeferralRevwrkingfile SF 3 2" xfId="14354"/>
    <cellStyle name="_x0013__16.37E Wild Horse Expansion DeferralRevwrkingfile SF 4" xfId="14355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6"/>
    <cellStyle name="_2008 Strat Plan Power Costs Forecast V2 (2009 Update) 3" xfId="14357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8"/>
    <cellStyle name="_2008 Strat Plan Power Costs Forecast V2 (2009 Update)_NIM Summary 3" xfId="14359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0"/>
    <cellStyle name="_4.06E Pass Throughs 10 2" xfId="14361"/>
    <cellStyle name="_4.06E Pass Throughs 2" xfId="128"/>
    <cellStyle name="_4.06E Pass Throughs 2 2" xfId="129"/>
    <cellStyle name="_4.06E Pass Throughs 2 2 2" xfId="130"/>
    <cellStyle name="_4.06E Pass Throughs 2 2 2 2" xfId="14362"/>
    <cellStyle name="_4.06E Pass Throughs 2 2 3" xfId="14363"/>
    <cellStyle name="_4.06E Pass Throughs 2 3" xfId="131"/>
    <cellStyle name="_4.06E Pass Throughs 2 3 2" xfId="14364"/>
    <cellStyle name="_4.06E Pass Throughs 2 4" xfId="14365"/>
    <cellStyle name="_4.06E Pass Throughs 3" xfId="132"/>
    <cellStyle name="_4.06E Pass Throughs 3 2" xfId="133"/>
    <cellStyle name="_4.06E Pass Throughs 3 2 2" xfId="134"/>
    <cellStyle name="_4.06E Pass Throughs 3 2 2 2" xfId="14366"/>
    <cellStyle name="_4.06E Pass Throughs 3 2 3" xfId="14367"/>
    <cellStyle name="_4.06E Pass Throughs 3 3" xfId="135"/>
    <cellStyle name="_4.06E Pass Throughs 3 3 2" xfId="136"/>
    <cellStyle name="_4.06E Pass Throughs 3 3 2 2" xfId="14368"/>
    <cellStyle name="_4.06E Pass Throughs 3 3 3" xfId="14369"/>
    <cellStyle name="_4.06E Pass Throughs 3 4" xfId="137"/>
    <cellStyle name="_4.06E Pass Throughs 3 4 2" xfId="138"/>
    <cellStyle name="_4.06E Pass Throughs 3 4 2 2" xfId="14370"/>
    <cellStyle name="_4.06E Pass Throughs 3 4 3" xfId="14371"/>
    <cellStyle name="_4.06E Pass Throughs 3 5" xfId="14372"/>
    <cellStyle name="_4.06E Pass Throughs 4" xfId="139"/>
    <cellStyle name="_4.06E Pass Throughs 4 2" xfId="140"/>
    <cellStyle name="_4.06E Pass Throughs 4 2 2" xfId="14373"/>
    <cellStyle name="_4.06E Pass Throughs 4 3" xfId="14374"/>
    <cellStyle name="_4.06E Pass Throughs 5" xfId="141"/>
    <cellStyle name="_4.06E Pass Throughs 5 2" xfId="142"/>
    <cellStyle name="_4.06E Pass Throughs 5 2 2" xfId="14375"/>
    <cellStyle name="_4.06E Pass Throughs 5 2 3" xfId="14376"/>
    <cellStyle name="_4.06E Pass Throughs 5 3" xfId="14377"/>
    <cellStyle name="_4.06E Pass Throughs 5 3 2" xfId="14378"/>
    <cellStyle name="_4.06E Pass Throughs 6" xfId="143"/>
    <cellStyle name="_4.06E Pass Throughs 6 2" xfId="14379"/>
    <cellStyle name="_4.06E Pass Throughs 6 2 2" xfId="14380"/>
    <cellStyle name="_4.06E Pass Throughs 6 3" xfId="14381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2"/>
    <cellStyle name="_4.06E Pass Throughs 9 2" xfId="14383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4"/>
    <cellStyle name="_4.06E Pass Throughs_04 07E Wild Horse Wind Expansion (C) (2) 2 3" xfId="14385"/>
    <cellStyle name="_4.06E Pass Throughs_04 07E Wild Horse Wind Expansion (C) (2) 3" xfId="151"/>
    <cellStyle name="_4.06E Pass Throughs_04 07E Wild Horse Wind Expansion (C) (2) 3 2" xfId="14386"/>
    <cellStyle name="_4.06E Pass Throughs_04 07E Wild Horse Wind Expansion (C) (2) 4" xfId="14387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8"/>
    <cellStyle name="_4.06E Pass Throughs_04 07E Wild Horse Wind Expansion (C) (2)_Adj Bench DR 3 for Initial Briefs (Electric) 2 3" xfId="14389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0"/>
    <cellStyle name="_4.06E Pass Throughs_04 07E Wild Horse Wind Expansion (C) (2)_Adj Bench DR 3 for Initial Briefs (Electric) 4" xfId="14391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2"/>
    <cellStyle name="_4.06E Pass Throughs_04 07E Wild Horse Wind Expansion (C) (2)_Electric Rev Req Model (2009 GRC)  2 3" xfId="14393"/>
    <cellStyle name="_4.06E Pass Throughs_04 07E Wild Horse Wind Expansion (C) (2)_Electric Rev Req Model (2009 GRC)  3" xfId="162"/>
    <cellStyle name="_4.06E Pass Throughs_04 07E Wild Horse Wind Expansion (C) (2)_Electric Rev Req Model (2009 GRC)  3 2" xfId="14394"/>
    <cellStyle name="_4.06E Pass Throughs_04 07E Wild Horse Wind Expansion (C) (2)_Electric Rev Req Model (2009 GRC)  4" xfId="14395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6"/>
    <cellStyle name="_4.06E Pass Throughs_04 07E Wild Horse Wind Expansion (C) (2)_Electric Rev Req Model (2009 GRC) Rebuttal 2 3" xfId="14397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8"/>
    <cellStyle name="_4.06E Pass Throughs_04 07E Wild Horse Wind Expansion (C) (2)_Electric Rev Req Model (2009 GRC) Rebuttal 4" xfId="14399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0"/>
    <cellStyle name="_4.06E Pass Throughs_04 07E Wild Horse Wind Expansion (C) (2)_Electric Rev Req Model (2009 GRC) Rebuttal REmoval of New  WH Solar AdjustMI 2 3" xfId="14401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2"/>
    <cellStyle name="_4.06E Pass Throughs_04 07E Wild Horse Wind Expansion (C) (2)_Electric Rev Req Model (2009 GRC) Rebuttal REmoval of New  WH Solar AdjustMI 4" xfId="14403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4"/>
    <cellStyle name="_4.06E Pass Throughs_04 07E Wild Horse Wind Expansion (C) (2)_Electric Rev Req Model (2009 GRC) Revised 01-18-2010 2 3" xfId="14405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6"/>
    <cellStyle name="_4.06E Pass Throughs_04 07E Wild Horse Wind Expansion (C) (2)_Electric Rev Req Model (2009 GRC) Revised 01-18-2010 4" xfId="14407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8"/>
    <cellStyle name="_4.06E Pass Throughs_04 07E Wild Horse Wind Expansion (C) (2)_Final Order Electric EXHIBIT A-1 2 3" xfId="14409"/>
    <cellStyle name="_4.06E Pass Throughs_04 07E Wild Horse Wind Expansion (C) (2)_Final Order Electric EXHIBIT A-1 3" xfId="183"/>
    <cellStyle name="_4.06E Pass Throughs_04 07E Wild Horse Wind Expansion (C) (2)_Final Order Electric EXHIBIT A-1 3 2" xfId="14410"/>
    <cellStyle name="_4.06E Pass Throughs_04 07E Wild Horse Wind Expansion (C) (2)_Final Order Electric EXHIBIT A-1 4" xfId="14411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2"/>
    <cellStyle name="_4.06E Pass Throughs_04 07E Wild Horse Wind Expansion (C) (2)_TENASKA REGULATORY ASSET 2 3" xfId="14413"/>
    <cellStyle name="_4.06E Pass Throughs_04 07E Wild Horse Wind Expansion (C) (2)_TENASKA REGULATORY ASSET 3" xfId="187"/>
    <cellStyle name="_4.06E Pass Throughs_04 07E Wild Horse Wind Expansion (C) (2)_TENASKA REGULATORY ASSET 3 2" xfId="14414"/>
    <cellStyle name="_4.06E Pass Throughs_04 07E Wild Horse Wind Expansion (C) (2)_TENASKA REGULATORY ASSET 4" xfId="14415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6"/>
    <cellStyle name="_4.06E Pass Throughs_16.37E Wild Horse Expansion DeferralRevwrkingfile SF 2 3" xfId="14417"/>
    <cellStyle name="_4.06E Pass Throughs_16.37E Wild Horse Expansion DeferralRevwrkingfile SF 3" xfId="191"/>
    <cellStyle name="_4.06E Pass Throughs_16.37E Wild Horse Expansion DeferralRevwrkingfile SF 3 2" xfId="14418"/>
    <cellStyle name="_4.06E Pass Throughs_16.37E Wild Horse Expansion DeferralRevwrkingfile SF 4" xfId="14419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0"/>
    <cellStyle name="_4.06E Pass Throughs_2009 GRC Compl Filing - Exhibit D" xfId="194"/>
    <cellStyle name="_4.06E Pass Throughs_2009 GRC Compl Filing - Exhibit D 2" xfId="195"/>
    <cellStyle name="_4.06E Pass Throughs_2009 GRC Compl Filing - Exhibit D 2 2" xfId="14421"/>
    <cellStyle name="_4.06E Pass Throughs_2009 GRC Compl Filing - Exhibit D 3" xfId="14422"/>
    <cellStyle name="_4.06E Pass Throughs_2009 GRC Compl Filing - Exhibit D_DEM-WP(C) ENERG10C--ctn Mid-C_042010 2010GRC" xfId="196"/>
    <cellStyle name="_4.06E Pass Throughs_2010 PTC's July1_Dec31 2010 " xfId="14423"/>
    <cellStyle name="_4.06E Pass Throughs_2010 PTC's Sept10_Aug11 (Version 4)" xfId="14424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5"/>
    <cellStyle name="_4.06E Pass Throughs_4 31 Regulatory Assets and Liabilities  7 06- Exhibit D 3" xfId="201"/>
    <cellStyle name="_4.06E Pass Throughs_4 31 Regulatory Assets and Liabilities  7 06- Exhibit D 3 2" xfId="14426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7"/>
    <cellStyle name="_4.06E Pass Throughs_4 31 Regulatory Assets and Liabilities  7 06- Exhibit D_NIM Summary 3" xfId="14428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29"/>
    <cellStyle name="_4.06E Pass Throughs_4 31 Regulatory Assets and Liabilities  7 06- Exhibit D_NIM+O&amp;M Monthly" xfId="207"/>
    <cellStyle name="_4.06E Pass Throughs_4 31 Regulatory Assets and Liabilities  7 06- Exhibit D_NIM+O&amp;M Monthly 2" xfId="14430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1"/>
    <cellStyle name="_4.06E Pass Throughs_4 31E Reg Asset  Liab and EXH D 10" xfId="14432"/>
    <cellStyle name="_4.06E Pass Throughs_4 31E Reg Asset  Liab and EXH D 11" xfId="14433"/>
    <cellStyle name="_4.06E Pass Throughs_4 31E Reg Asset  Liab and EXH D 12" xfId="14434"/>
    <cellStyle name="_4.06E Pass Throughs_4 31E Reg Asset  Liab and EXH D 13" xfId="14435"/>
    <cellStyle name="_4.06E Pass Throughs_4 31E Reg Asset  Liab and EXH D 14" xfId="14436"/>
    <cellStyle name="_4.06E Pass Throughs_4 31E Reg Asset  Liab and EXH D 15" xfId="14437"/>
    <cellStyle name="_4.06E Pass Throughs_4 31E Reg Asset  Liab and EXH D 16" xfId="14438"/>
    <cellStyle name="_4.06E Pass Throughs_4 31E Reg Asset  Liab and EXH D 17" xfId="14439"/>
    <cellStyle name="_4.06E Pass Throughs_4 31E Reg Asset  Liab and EXH D 18" xfId="14440"/>
    <cellStyle name="_4.06E Pass Throughs_4 31E Reg Asset  Liab and EXH D 19" xfId="14441"/>
    <cellStyle name="_4.06E Pass Throughs_4 31E Reg Asset  Liab and EXH D 2" xfId="14442"/>
    <cellStyle name="_4.06E Pass Throughs_4 31E Reg Asset  Liab and EXH D 20" xfId="14443"/>
    <cellStyle name="_4.06E Pass Throughs_4 31E Reg Asset  Liab and EXH D 21" xfId="14444"/>
    <cellStyle name="_4.06E Pass Throughs_4 31E Reg Asset  Liab and EXH D 22" xfId="14445"/>
    <cellStyle name="_4.06E Pass Throughs_4 31E Reg Asset  Liab and EXH D 23" xfId="14446"/>
    <cellStyle name="_4.06E Pass Throughs_4 31E Reg Asset  Liab and EXH D 24" xfId="14447"/>
    <cellStyle name="_4.06E Pass Throughs_4 31E Reg Asset  Liab and EXH D 25" xfId="14448"/>
    <cellStyle name="_4.06E Pass Throughs_4 31E Reg Asset  Liab and EXH D 26" xfId="14449"/>
    <cellStyle name="_4.06E Pass Throughs_4 31E Reg Asset  Liab and EXH D 27" xfId="14450"/>
    <cellStyle name="_4.06E Pass Throughs_4 31E Reg Asset  Liab and EXH D 28" xfId="14451"/>
    <cellStyle name="_4.06E Pass Throughs_4 31E Reg Asset  Liab and EXH D 29" xfId="14452"/>
    <cellStyle name="_4.06E Pass Throughs_4 31E Reg Asset  Liab and EXH D 3" xfId="14453"/>
    <cellStyle name="_4.06E Pass Throughs_4 31E Reg Asset  Liab and EXH D 30" xfId="14454"/>
    <cellStyle name="_4.06E Pass Throughs_4 31E Reg Asset  Liab and EXH D 31" xfId="14455"/>
    <cellStyle name="_4.06E Pass Throughs_4 31E Reg Asset  Liab and EXH D 32" xfId="14456"/>
    <cellStyle name="_4.06E Pass Throughs_4 31E Reg Asset  Liab and EXH D 33" xfId="14457"/>
    <cellStyle name="_4.06E Pass Throughs_4 31E Reg Asset  Liab and EXH D 34" xfId="14458"/>
    <cellStyle name="_4.06E Pass Throughs_4 31E Reg Asset  Liab and EXH D 35" xfId="14459"/>
    <cellStyle name="_4.06E Pass Throughs_4 31E Reg Asset  Liab and EXH D 36" xfId="14460"/>
    <cellStyle name="_4.06E Pass Throughs_4 31E Reg Asset  Liab and EXH D 4" xfId="14461"/>
    <cellStyle name="_4.06E Pass Throughs_4 31E Reg Asset  Liab and EXH D 5" xfId="14462"/>
    <cellStyle name="_4.06E Pass Throughs_4 31E Reg Asset  Liab and EXH D 6" xfId="14463"/>
    <cellStyle name="_4.06E Pass Throughs_4 31E Reg Asset  Liab and EXH D 7" xfId="14464"/>
    <cellStyle name="_4.06E Pass Throughs_4 31E Reg Asset  Liab and EXH D 8" xfId="14465"/>
    <cellStyle name="_4.06E Pass Throughs_4 31E Reg Asset  Liab and EXH D 9" xfId="14466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7"/>
    <cellStyle name="_4.06E Pass Throughs_4 32 Regulatory Assets and Liabilities  7 06- Exhibit D 3" xfId="213"/>
    <cellStyle name="_4.06E Pass Throughs_4 32 Regulatory Assets and Liabilities  7 06- Exhibit D 3 2" xfId="14468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69"/>
    <cellStyle name="_4.06E Pass Throughs_4 32 Regulatory Assets and Liabilities  7 06- Exhibit D_NIM Summary 3" xfId="14470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1"/>
    <cellStyle name="_4.06E Pass Throughs_4 32 Regulatory Assets and Liabilities  7 06- Exhibit D_NIM+O&amp;M Monthly" xfId="219"/>
    <cellStyle name="_4.06E Pass Throughs_4 32 Regulatory Assets and Liabilities  7 06- Exhibit D_NIM+O&amp;M Monthly 2" xfId="14472"/>
    <cellStyle name="_4.06E Pass Throughs_Att B to RECs proceeds proposal" xfId="14473"/>
    <cellStyle name="_4.06E Pass Throughs_AURORA Total New" xfId="220"/>
    <cellStyle name="_4.06E Pass Throughs_AURORA Total New 2" xfId="221"/>
    <cellStyle name="_4.06E Pass Throughs_AURORA Total New 2 2" xfId="14474"/>
    <cellStyle name="_4.06E Pass Throughs_AURORA Total New 3" xfId="14475"/>
    <cellStyle name="_4.06E Pass Throughs_Backup for Attachment B 2010-09-09" xfId="14476"/>
    <cellStyle name="_4.06E Pass Throughs_Bench Request - Attachment B" xfId="14477"/>
    <cellStyle name="_4.06E Pass Throughs_Book2" xfId="222"/>
    <cellStyle name="_4.06E Pass Throughs_Book2 2" xfId="223"/>
    <cellStyle name="_4.06E Pass Throughs_Book2 2 2" xfId="224"/>
    <cellStyle name="_4.06E Pass Throughs_Book2 2 2 2" xfId="14478"/>
    <cellStyle name="_4.06E Pass Throughs_Book2 2 3" xfId="14479"/>
    <cellStyle name="_4.06E Pass Throughs_Book2 3" xfId="225"/>
    <cellStyle name="_4.06E Pass Throughs_Book2 3 2" xfId="14480"/>
    <cellStyle name="_4.06E Pass Throughs_Book2 4" xfId="14481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2"/>
    <cellStyle name="_4.06E Pass Throughs_Book2_Adj Bench DR 3 for Initial Briefs (Electric) 2 3" xfId="14483"/>
    <cellStyle name="_4.06E Pass Throughs_Book2_Adj Bench DR 3 for Initial Briefs (Electric) 3" xfId="229"/>
    <cellStyle name="_4.06E Pass Throughs_Book2_Adj Bench DR 3 for Initial Briefs (Electric) 3 2" xfId="14484"/>
    <cellStyle name="_4.06E Pass Throughs_Book2_Adj Bench DR 3 for Initial Briefs (Electric) 4" xfId="14485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6"/>
    <cellStyle name="_4.06E Pass Throughs_Book2_Electric Rev Req Model (2009 GRC) Rebuttal 2 3" xfId="14487"/>
    <cellStyle name="_4.06E Pass Throughs_Book2_Electric Rev Req Model (2009 GRC) Rebuttal 3" xfId="235"/>
    <cellStyle name="_4.06E Pass Throughs_Book2_Electric Rev Req Model (2009 GRC) Rebuttal 3 2" xfId="14488"/>
    <cellStyle name="_4.06E Pass Throughs_Book2_Electric Rev Req Model (2009 GRC) Rebuttal 4" xfId="14489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0"/>
    <cellStyle name="_4.06E Pass Throughs_Book2_Electric Rev Req Model (2009 GRC) Rebuttal REmoval of New  WH Solar AdjustMI 2 3" xfId="14491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2"/>
    <cellStyle name="_4.06E Pass Throughs_Book2_Electric Rev Req Model (2009 GRC) Rebuttal REmoval of New  WH Solar AdjustMI 4" xfId="14493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4"/>
    <cellStyle name="_4.06E Pass Throughs_Book2_Electric Rev Req Model (2009 GRC) Revised 01-18-2010 2 3" xfId="14495"/>
    <cellStyle name="_4.06E Pass Throughs_Book2_Electric Rev Req Model (2009 GRC) Revised 01-18-2010 3" xfId="244"/>
    <cellStyle name="_4.06E Pass Throughs_Book2_Electric Rev Req Model (2009 GRC) Revised 01-18-2010 3 2" xfId="14496"/>
    <cellStyle name="_4.06E Pass Throughs_Book2_Electric Rev Req Model (2009 GRC) Revised 01-18-2010 4" xfId="14497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8"/>
    <cellStyle name="_4.06E Pass Throughs_Book2_Final Order Electric EXHIBIT A-1 2 3" xfId="14499"/>
    <cellStyle name="_4.06E Pass Throughs_Book2_Final Order Electric EXHIBIT A-1 3" xfId="249"/>
    <cellStyle name="_4.06E Pass Throughs_Book2_Final Order Electric EXHIBIT A-1 3 2" xfId="14500"/>
    <cellStyle name="_4.06E Pass Throughs_Book2_Final Order Electric EXHIBIT A-1 4" xfId="14501"/>
    <cellStyle name="_4.06E Pass Throughs_Book4" xfId="250"/>
    <cellStyle name="_4.06E Pass Throughs_Book4 2" xfId="251"/>
    <cellStyle name="_4.06E Pass Throughs_Book4 2 2" xfId="252"/>
    <cellStyle name="_4.06E Pass Throughs_Book4 2 2 2" xfId="14502"/>
    <cellStyle name="_4.06E Pass Throughs_Book4 2 3" xfId="14503"/>
    <cellStyle name="_4.06E Pass Throughs_Book4 3" xfId="253"/>
    <cellStyle name="_4.06E Pass Throughs_Book4 3 2" xfId="14504"/>
    <cellStyle name="_4.06E Pass Throughs_Book4 4" xfId="14505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6"/>
    <cellStyle name="_4.06E Pass Throughs_Book9 2 3" xfId="14507"/>
    <cellStyle name="_4.06E Pass Throughs_Book9 3" xfId="258"/>
    <cellStyle name="_4.06E Pass Throughs_Book9 3 2" xfId="14508"/>
    <cellStyle name="_4.06E Pass Throughs_Book9 4" xfId="14509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0"/>
    <cellStyle name="_4.06E Pass Throughs_DEM-WP(C) Chelan Power Costs" xfId="261"/>
    <cellStyle name="_4.06E Pass Throughs_DEM-WP(C) Chelan Power Costs 2" xfId="14511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2"/>
    <cellStyle name="_4.06E Pass Throughs_DWH-08 (Rate Spread &amp; Design Workpapers)" xfId="264"/>
    <cellStyle name="_4.06E Pass Throughs_Exh A-1 resulting from UE-112050 effective Jan 1 2012" xfId="14513"/>
    <cellStyle name="_4.06E Pass Throughs_Exh G - Klamath Peaker PPA fr C Locke 2-12" xfId="14514"/>
    <cellStyle name="_4.06E Pass Throughs_Exhibit A-1 effective 4-1-11 fr S Free 12-11" xfId="14515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6"/>
    <cellStyle name="_4.06E Pass Throughs_INPUTS 2 3" xfId="14517"/>
    <cellStyle name="_4.06E Pass Throughs_INPUTS 3" xfId="269"/>
    <cellStyle name="_4.06E Pass Throughs_INPUTS 3 2" xfId="14518"/>
    <cellStyle name="_4.06E Pass Throughs_INPUTS 4" xfId="14519"/>
    <cellStyle name="_4.06E Pass Throughs_Mint Farm Generation BPA" xfId="14520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1"/>
    <cellStyle name="_4.06E Pass Throughs_NIM Summary 09GRC 3" xfId="14522"/>
    <cellStyle name="_4.06E Pass Throughs_NIM Summary 09GRC_DEM-WP(C) ENERG10C--ctn Mid-C_042010 2010GRC" xfId="273"/>
    <cellStyle name="_4.06E Pass Throughs_NIM Summary 10" xfId="14523"/>
    <cellStyle name="_4.06E Pass Throughs_NIM Summary 11" xfId="14524"/>
    <cellStyle name="_4.06E Pass Throughs_NIM Summary 12" xfId="14525"/>
    <cellStyle name="_4.06E Pass Throughs_NIM Summary 13" xfId="14526"/>
    <cellStyle name="_4.06E Pass Throughs_NIM Summary 14" xfId="14527"/>
    <cellStyle name="_4.06E Pass Throughs_NIM Summary 15" xfId="14528"/>
    <cellStyle name="_4.06E Pass Throughs_NIM Summary 16" xfId="14529"/>
    <cellStyle name="_4.06E Pass Throughs_NIM Summary 17" xfId="14530"/>
    <cellStyle name="_4.06E Pass Throughs_NIM Summary 18" xfId="14531"/>
    <cellStyle name="_4.06E Pass Throughs_NIM Summary 19" xfId="14532"/>
    <cellStyle name="_4.06E Pass Throughs_NIM Summary 2" xfId="274"/>
    <cellStyle name="_4.06E Pass Throughs_NIM Summary 2 2" xfId="14533"/>
    <cellStyle name="_4.06E Pass Throughs_NIM Summary 20" xfId="14534"/>
    <cellStyle name="_4.06E Pass Throughs_NIM Summary 21" xfId="14535"/>
    <cellStyle name="_4.06E Pass Throughs_NIM Summary 22" xfId="14536"/>
    <cellStyle name="_4.06E Pass Throughs_NIM Summary 23" xfId="14537"/>
    <cellStyle name="_4.06E Pass Throughs_NIM Summary 24" xfId="14538"/>
    <cellStyle name="_4.06E Pass Throughs_NIM Summary 25" xfId="14539"/>
    <cellStyle name="_4.06E Pass Throughs_NIM Summary 26" xfId="14540"/>
    <cellStyle name="_4.06E Pass Throughs_NIM Summary 27" xfId="14541"/>
    <cellStyle name="_4.06E Pass Throughs_NIM Summary 28" xfId="14542"/>
    <cellStyle name="_4.06E Pass Throughs_NIM Summary 29" xfId="14543"/>
    <cellStyle name="_4.06E Pass Throughs_NIM Summary 3" xfId="275"/>
    <cellStyle name="_4.06E Pass Throughs_NIM Summary 3 2" xfId="14544"/>
    <cellStyle name="_4.06E Pass Throughs_NIM Summary 30" xfId="14545"/>
    <cellStyle name="_4.06E Pass Throughs_NIM Summary 31" xfId="14546"/>
    <cellStyle name="_4.06E Pass Throughs_NIM Summary 32" xfId="14547"/>
    <cellStyle name="_4.06E Pass Throughs_NIM Summary 33" xfId="14548"/>
    <cellStyle name="_4.06E Pass Throughs_NIM Summary 34" xfId="14549"/>
    <cellStyle name="_4.06E Pass Throughs_NIM Summary 35" xfId="14550"/>
    <cellStyle name="_4.06E Pass Throughs_NIM Summary 36" xfId="14551"/>
    <cellStyle name="_4.06E Pass Throughs_NIM Summary 37" xfId="14552"/>
    <cellStyle name="_4.06E Pass Throughs_NIM Summary 38" xfId="14553"/>
    <cellStyle name="_4.06E Pass Throughs_NIM Summary 39" xfId="14554"/>
    <cellStyle name="_4.06E Pass Throughs_NIM Summary 4" xfId="276"/>
    <cellStyle name="_4.06E Pass Throughs_NIM Summary 4 2" xfId="14555"/>
    <cellStyle name="_4.06E Pass Throughs_NIM Summary 40" xfId="14556"/>
    <cellStyle name="_4.06E Pass Throughs_NIM Summary 41" xfId="14557"/>
    <cellStyle name="_4.06E Pass Throughs_NIM Summary 42" xfId="14558"/>
    <cellStyle name="_4.06E Pass Throughs_NIM Summary 43" xfId="14559"/>
    <cellStyle name="_4.06E Pass Throughs_NIM Summary 44" xfId="14560"/>
    <cellStyle name="_4.06E Pass Throughs_NIM Summary 45" xfId="14561"/>
    <cellStyle name="_4.06E Pass Throughs_NIM Summary 46" xfId="14562"/>
    <cellStyle name="_4.06E Pass Throughs_NIM Summary 47" xfId="14563"/>
    <cellStyle name="_4.06E Pass Throughs_NIM Summary 48" xfId="14564"/>
    <cellStyle name="_4.06E Pass Throughs_NIM Summary 49" xfId="14565"/>
    <cellStyle name="_4.06E Pass Throughs_NIM Summary 5" xfId="277"/>
    <cellStyle name="_4.06E Pass Throughs_NIM Summary 5 2" xfId="14566"/>
    <cellStyle name="_4.06E Pass Throughs_NIM Summary 50" xfId="14567"/>
    <cellStyle name="_4.06E Pass Throughs_NIM Summary 51" xfId="14568"/>
    <cellStyle name="_4.06E Pass Throughs_NIM Summary 6" xfId="278"/>
    <cellStyle name="_4.06E Pass Throughs_NIM Summary 6 2" xfId="14569"/>
    <cellStyle name="_4.06E Pass Throughs_NIM Summary 7" xfId="279"/>
    <cellStyle name="_4.06E Pass Throughs_NIM Summary 7 2" xfId="14570"/>
    <cellStyle name="_4.06E Pass Throughs_NIM Summary 8" xfId="280"/>
    <cellStyle name="_4.06E Pass Throughs_NIM Summary 8 2" xfId="14571"/>
    <cellStyle name="_4.06E Pass Throughs_NIM Summary 9" xfId="281"/>
    <cellStyle name="_4.06E Pass Throughs_NIM Summary 9 2" xfId="14572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3"/>
    <cellStyle name="_4.06E Pass Throughs_NIM+O&amp;M 3" xfId="14574"/>
    <cellStyle name="_4.06E Pass Throughs_NIM+O&amp;M Monthly" xfId="285"/>
    <cellStyle name="_4.06E Pass Throughs_NIM+O&amp;M Monthly 2" xfId="286"/>
    <cellStyle name="_4.06E Pass Throughs_NIM+O&amp;M Monthly 2 2" xfId="14575"/>
    <cellStyle name="_4.06E Pass Throughs_NIM+O&amp;M Monthly 3" xfId="14576"/>
    <cellStyle name="_4.06E Pass Throughs_PCA 10 -  Exhibit D Dec 2011" xfId="14577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8"/>
    <cellStyle name="_4.06E Pass Throughs_PCA 11 -  Exhibit D Jan 2012 WF" xfId="14579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0"/>
    <cellStyle name="_4.06E Pass Throughs_PCA 9 -  Exhibit D April 2010 (3) 3" xfId="14581"/>
    <cellStyle name="_4.06E Pass Throughs_PCA 9 -  Exhibit D April 2010 (3)_DEM-WP(C) ENERG10C--ctn Mid-C_042010 2010GRC" xfId="293"/>
    <cellStyle name="_4.06E Pass Throughs_PCA 9 -  Exhibit D April 2010 2" xfId="14582"/>
    <cellStyle name="_4.06E Pass Throughs_PCA 9 -  Exhibit D April 2010 3" xfId="14583"/>
    <cellStyle name="_4.06E Pass Throughs_PCA 9 -  Exhibit D April 2010 4" xfId="14584"/>
    <cellStyle name="_4.06E Pass Throughs_PCA 9 -  Exhibit D April 2010 5" xfId="14585"/>
    <cellStyle name="_4.06E Pass Throughs_PCA 9 -  Exhibit D April 2010 6" xfId="14586"/>
    <cellStyle name="_4.06E Pass Throughs_PCA 9 -  Exhibit D Nov 2010" xfId="294"/>
    <cellStyle name="_4.06E Pass Throughs_PCA 9 -  Exhibit D Nov 2010 2" xfId="14587"/>
    <cellStyle name="_4.06E Pass Throughs_PCA 9 - Exhibit D at August 2010" xfId="295"/>
    <cellStyle name="_4.06E Pass Throughs_PCA 9 - Exhibit D at August 2010 2" xfId="14588"/>
    <cellStyle name="_4.06E Pass Throughs_PCA 9 - Exhibit D June 2010 GRC" xfId="296"/>
    <cellStyle name="_4.06E Pass Throughs_PCA 9 - Exhibit D June 2010 GRC 2" xfId="14589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0"/>
    <cellStyle name="_4.06E Pass Throughs_Power Costs - Comparison bx Rbtl-Staff-Jt-PC 2 3" xfId="14591"/>
    <cellStyle name="_4.06E Pass Throughs_Power Costs - Comparison bx Rbtl-Staff-Jt-PC 3" xfId="300"/>
    <cellStyle name="_4.06E Pass Throughs_Power Costs - Comparison bx Rbtl-Staff-Jt-PC 3 2" xfId="14592"/>
    <cellStyle name="_4.06E Pass Throughs_Power Costs - Comparison bx Rbtl-Staff-Jt-PC 4" xfId="14593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4"/>
    <cellStyle name="_4.06E Pass Throughs_Power Costs - Comparison bx Rbtl-Staff-Jt-PC_Adj Bench DR 3 for Initial Briefs (Electric) 2 3" xfId="14595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6"/>
    <cellStyle name="_4.06E Pass Throughs_Power Costs - Comparison bx Rbtl-Staff-Jt-PC_Adj Bench DR 3 for Initial Briefs (Electric) 4" xfId="14597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8"/>
    <cellStyle name="_4.06E Pass Throughs_Power Costs - Comparison bx Rbtl-Staff-Jt-PC_Electric Rev Req Model (2009 GRC) Rebuttal 2 3" xfId="14599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0"/>
    <cellStyle name="_4.06E Pass Throughs_Power Costs - Comparison bx Rbtl-Staff-Jt-PC_Electric Rev Req Model (2009 GRC) Rebuttal 4" xfId="14601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2"/>
    <cellStyle name="_4.06E Pass Throughs_Power Costs - Comparison bx Rbtl-Staff-Jt-PC_Electric Rev Req Model (2009 GRC) Rebuttal REmoval of New  WH Solar AdjustMI 2 3" xfId="14603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4"/>
    <cellStyle name="_4.06E Pass Throughs_Power Costs - Comparison bx Rbtl-Staff-Jt-PC_Electric Rev Req Model (2009 GRC) Rebuttal REmoval of New  WH Solar AdjustMI 4" xfId="14605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6"/>
    <cellStyle name="_4.06E Pass Throughs_Power Costs - Comparison bx Rbtl-Staff-Jt-PC_Electric Rev Req Model (2009 GRC) Revised 01-18-2010 2 3" xfId="14607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8"/>
    <cellStyle name="_4.06E Pass Throughs_Power Costs - Comparison bx Rbtl-Staff-Jt-PC_Electric Rev Req Model (2009 GRC) Revised 01-18-2010 4" xfId="14609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0"/>
    <cellStyle name="_4.06E Pass Throughs_Power Costs - Comparison bx Rbtl-Staff-Jt-PC_Final Order Electric EXHIBIT A-1 2 3" xfId="14611"/>
    <cellStyle name="_4.06E Pass Throughs_Power Costs - Comparison bx Rbtl-Staff-Jt-PC_Final Order Electric EXHIBIT A-1 3" xfId="324"/>
    <cellStyle name="_4.06E Pass Throughs_Power Costs - Comparison bx Rbtl-Staff-Jt-PC_Final Order Electric EXHIBIT A-1 3 2" xfId="14612"/>
    <cellStyle name="_4.06E Pass Throughs_Power Costs - Comparison bx Rbtl-Staff-Jt-PC_Final Order Electric EXHIBIT A-1 4" xfId="14613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4"/>
    <cellStyle name="_4.06E Pass Throughs_Production Adj 4.37 2 3" xfId="14615"/>
    <cellStyle name="_4.06E Pass Throughs_Production Adj 4.37 3" xfId="328"/>
    <cellStyle name="_4.06E Pass Throughs_Production Adj 4.37 3 2" xfId="14616"/>
    <cellStyle name="_4.06E Pass Throughs_Production Adj 4.37 4" xfId="14617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8"/>
    <cellStyle name="_4.06E Pass Throughs_Purchased Power Adj 4.03 2 3" xfId="14619"/>
    <cellStyle name="_4.06E Pass Throughs_Purchased Power Adj 4.03 3" xfId="332"/>
    <cellStyle name="_4.06E Pass Throughs_Purchased Power Adj 4.03 3 2" xfId="14620"/>
    <cellStyle name="_4.06E Pass Throughs_Purchased Power Adj 4.03 4" xfId="14621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2"/>
    <cellStyle name="_4.06E Pass Throughs_Rebuttal Power Costs 2 3" xfId="14623"/>
    <cellStyle name="_4.06E Pass Throughs_Rebuttal Power Costs 3" xfId="336"/>
    <cellStyle name="_4.06E Pass Throughs_Rebuttal Power Costs 3 2" xfId="14624"/>
    <cellStyle name="_4.06E Pass Throughs_Rebuttal Power Costs 4" xfId="14625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6"/>
    <cellStyle name="_4.06E Pass Throughs_Rebuttal Power Costs_Adj Bench DR 3 for Initial Briefs (Electric) 2 3" xfId="14627"/>
    <cellStyle name="_4.06E Pass Throughs_Rebuttal Power Costs_Adj Bench DR 3 for Initial Briefs (Electric) 3" xfId="340"/>
    <cellStyle name="_4.06E Pass Throughs_Rebuttal Power Costs_Adj Bench DR 3 for Initial Briefs (Electric) 3 2" xfId="14628"/>
    <cellStyle name="_4.06E Pass Throughs_Rebuttal Power Costs_Adj Bench DR 3 for Initial Briefs (Electric) 4" xfId="14629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0"/>
    <cellStyle name="_4.06E Pass Throughs_Rebuttal Power Costs_Electric Rev Req Model (2009 GRC) Rebuttal 2 3" xfId="14631"/>
    <cellStyle name="_4.06E Pass Throughs_Rebuttal Power Costs_Electric Rev Req Model (2009 GRC) Rebuttal 3" xfId="346"/>
    <cellStyle name="_4.06E Pass Throughs_Rebuttal Power Costs_Electric Rev Req Model (2009 GRC) Rebuttal 3 2" xfId="14632"/>
    <cellStyle name="_4.06E Pass Throughs_Rebuttal Power Costs_Electric Rev Req Model (2009 GRC) Rebuttal 4" xfId="14633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4"/>
    <cellStyle name="_4.06E Pass Throughs_Rebuttal Power Costs_Electric Rev Req Model (2009 GRC) Rebuttal REmoval of New  WH Solar AdjustMI 2 3" xfId="14635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6"/>
    <cellStyle name="_4.06E Pass Throughs_Rebuttal Power Costs_Electric Rev Req Model (2009 GRC) Rebuttal REmoval of New  WH Solar AdjustMI 4" xfId="14637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8"/>
    <cellStyle name="_4.06E Pass Throughs_Rebuttal Power Costs_Electric Rev Req Model (2009 GRC) Revised 01-18-2010 2 3" xfId="14639"/>
    <cellStyle name="_4.06E Pass Throughs_Rebuttal Power Costs_Electric Rev Req Model (2009 GRC) Revised 01-18-2010 3" xfId="355"/>
    <cellStyle name="_4.06E Pass Throughs_Rebuttal Power Costs_Electric Rev Req Model (2009 GRC) Revised 01-18-2010 3 2" xfId="14640"/>
    <cellStyle name="_4.06E Pass Throughs_Rebuttal Power Costs_Electric Rev Req Model (2009 GRC) Revised 01-18-2010 4" xfId="14641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2"/>
    <cellStyle name="_4.06E Pass Throughs_Rebuttal Power Costs_Final Order Electric EXHIBIT A-1 2 3" xfId="14643"/>
    <cellStyle name="_4.06E Pass Throughs_Rebuttal Power Costs_Final Order Electric EXHIBIT A-1 3" xfId="360"/>
    <cellStyle name="_4.06E Pass Throughs_Rebuttal Power Costs_Final Order Electric EXHIBIT A-1 3 2" xfId="14644"/>
    <cellStyle name="_4.06E Pass Throughs_Rebuttal Power Costs_Final Order Electric EXHIBIT A-1 4" xfId="14645"/>
    <cellStyle name="_4.06E Pass Throughs_RECS vs PTC's w Interest 6-28-10" xfId="14646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7"/>
    <cellStyle name="_4.06E Pass Throughs_ROR &amp; CONV FACTOR 2 3" xfId="14648"/>
    <cellStyle name="_4.06E Pass Throughs_ROR &amp; CONV FACTOR 3" xfId="364"/>
    <cellStyle name="_4.06E Pass Throughs_ROR &amp; CONV FACTOR 3 2" xfId="14649"/>
    <cellStyle name="_4.06E Pass Throughs_ROR &amp; CONV FACTOR 4" xfId="14650"/>
    <cellStyle name="_4.06E Pass Throughs_ROR 5.02" xfId="365"/>
    <cellStyle name="_4.06E Pass Throughs_ROR 5.02 2" xfId="366"/>
    <cellStyle name="_4.06E Pass Throughs_ROR 5.02 2 2" xfId="367"/>
    <cellStyle name="_4.06E Pass Throughs_ROR 5.02 2 2 2" xfId="14651"/>
    <cellStyle name="_4.06E Pass Throughs_ROR 5.02 2 3" xfId="14652"/>
    <cellStyle name="_4.06E Pass Throughs_ROR 5.02 3" xfId="368"/>
    <cellStyle name="_4.06E Pass Throughs_ROR 5.02 3 2" xfId="14653"/>
    <cellStyle name="_4.06E Pass Throughs_ROR 5.02 4" xfId="14654"/>
    <cellStyle name="_4.06E Pass Throughs_Wind Integration 10GRC" xfId="369"/>
    <cellStyle name="_4.06E Pass Throughs_Wind Integration 10GRC 2" xfId="370"/>
    <cellStyle name="_4.06E Pass Throughs_Wind Integration 10GRC 2 2" xfId="14655"/>
    <cellStyle name="_4.06E Pass Throughs_Wind Integration 10GRC 3" xfId="14656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7"/>
    <cellStyle name="_4.13E Montana Energy Tax 2 2 3" xfId="14658"/>
    <cellStyle name="_4.13E Montana Energy Tax 2 3" xfId="376"/>
    <cellStyle name="_4.13E Montana Energy Tax 2 3 2" xfId="14659"/>
    <cellStyle name="_4.13E Montana Energy Tax 2 4" xfId="14660"/>
    <cellStyle name="_4.13E Montana Energy Tax 3" xfId="377"/>
    <cellStyle name="_4.13E Montana Energy Tax 3 2" xfId="378"/>
    <cellStyle name="_4.13E Montana Energy Tax 3 2 2" xfId="379"/>
    <cellStyle name="_4.13E Montana Energy Tax 3 2 2 2" xfId="14661"/>
    <cellStyle name="_4.13E Montana Energy Tax 3 2 3" xfId="14662"/>
    <cellStyle name="_4.13E Montana Energy Tax 3 3" xfId="380"/>
    <cellStyle name="_4.13E Montana Energy Tax 3 3 2" xfId="381"/>
    <cellStyle name="_4.13E Montana Energy Tax 3 3 2 2" xfId="14663"/>
    <cellStyle name="_4.13E Montana Energy Tax 3 3 3" xfId="14664"/>
    <cellStyle name="_4.13E Montana Energy Tax 3 4" xfId="382"/>
    <cellStyle name="_4.13E Montana Energy Tax 3 4 2" xfId="383"/>
    <cellStyle name="_4.13E Montana Energy Tax 3 4 2 2" xfId="14665"/>
    <cellStyle name="_4.13E Montana Energy Tax 3 4 3" xfId="14666"/>
    <cellStyle name="_4.13E Montana Energy Tax 3 5" xfId="14667"/>
    <cellStyle name="_4.13E Montana Energy Tax 4" xfId="384"/>
    <cellStyle name="_4.13E Montana Energy Tax 4 2" xfId="385"/>
    <cellStyle name="_4.13E Montana Energy Tax 4 2 2" xfId="14668"/>
    <cellStyle name="_4.13E Montana Energy Tax 4 3" xfId="14669"/>
    <cellStyle name="_4.13E Montana Energy Tax 5" xfId="386"/>
    <cellStyle name="_4.13E Montana Energy Tax 5 2" xfId="14670"/>
    <cellStyle name="_4.13E Montana Energy Tax 5 2 2" xfId="14671"/>
    <cellStyle name="_4.13E Montana Energy Tax 5 3" xfId="14672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3"/>
    <cellStyle name="_4.13E Montana Energy Tax 8 2" xfId="14674"/>
    <cellStyle name="_4.13E Montana Energy Tax 9" xfId="14675"/>
    <cellStyle name="_4.13E Montana Energy Tax 9 2" xfId="14676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7"/>
    <cellStyle name="_4.13E Montana Energy Tax_04 07E Wild Horse Wind Expansion (C) (2) 2 3" xfId="14678"/>
    <cellStyle name="_4.13E Montana Energy Tax_04 07E Wild Horse Wind Expansion (C) (2) 3" xfId="394"/>
    <cellStyle name="_4.13E Montana Energy Tax_04 07E Wild Horse Wind Expansion (C) (2) 3 2" xfId="14679"/>
    <cellStyle name="_4.13E Montana Energy Tax_04 07E Wild Horse Wind Expansion (C) (2) 4" xfId="14680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1"/>
    <cellStyle name="_4.13E Montana Energy Tax_04 07E Wild Horse Wind Expansion (C) (2)_Adj Bench DR 3 for Initial Briefs (Electric) 2 3" xfId="14682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3"/>
    <cellStyle name="_4.13E Montana Energy Tax_04 07E Wild Horse Wind Expansion (C) (2)_Adj Bench DR 3 for Initial Briefs (Electric) 4" xfId="14684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5"/>
    <cellStyle name="_4.13E Montana Energy Tax_04 07E Wild Horse Wind Expansion (C) (2)_Electric Rev Req Model (2009 GRC)  2 3" xfId="14686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7"/>
    <cellStyle name="_4.13E Montana Energy Tax_04 07E Wild Horse Wind Expansion (C) (2)_Electric Rev Req Model (2009 GRC)  4" xfId="14688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89"/>
    <cellStyle name="_4.13E Montana Energy Tax_04 07E Wild Horse Wind Expansion (C) (2)_Electric Rev Req Model (2009 GRC) Rebuttal 2 3" xfId="14690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1"/>
    <cellStyle name="_4.13E Montana Energy Tax_04 07E Wild Horse Wind Expansion (C) (2)_Electric Rev Req Model (2009 GRC) Rebuttal 4" xfId="14692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3"/>
    <cellStyle name="_4.13E Montana Energy Tax_04 07E Wild Horse Wind Expansion (C) (2)_Electric Rev Req Model (2009 GRC) Rebuttal REmoval of New  WH Solar AdjustMI 2 3" xfId="14694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5"/>
    <cellStyle name="_4.13E Montana Energy Tax_04 07E Wild Horse Wind Expansion (C) (2)_Electric Rev Req Model (2009 GRC) Rebuttal REmoval of New  WH Solar AdjustMI 4" xfId="14696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7"/>
    <cellStyle name="_4.13E Montana Energy Tax_04 07E Wild Horse Wind Expansion (C) (2)_Electric Rev Req Model (2009 GRC) Revised 01-18-2010 2 3" xfId="14698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699"/>
    <cellStyle name="_4.13E Montana Energy Tax_04 07E Wild Horse Wind Expansion (C) (2)_Electric Rev Req Model (2009 GRC) Revised 01-18-2010 4" xfId="14700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1"/>
    <cellStyle name="_4.13E Montana Energy Tax_04 07E Wild Horse Wind Expansion (C) (2)_Final Order Electric EXHIBIT A-1 2 3" xfId="14702"/>
    <cellStyle name="_4.13E Montana Energy Tax_04 07E Wild Horse Wind Expansion (C) (2)_Final Order Electric EXHIBIT A-1 3" xfId="426"/>
    <cellStyle name="_4.13E Montana Energy Tax_04 07E Wild Horse Wind Expansion (C) (2)_Final Order Electric EXHIBIT A-1 3 2" xfId="14703"/>
    <cellStyle name="_4.13E Montana Energy Tax_04 07E Wild Horse Wind Expansion (C) (2)_Final Order Electric EXHIBIT A-1 4" xfId="14704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5"/>
    <cellStyle name="_4.13E Montana Energy Tax_04 07E Wild Horse Wind Expansion (C) (2)_TENASKA REGULATORY ASSET 2 3" xfId="14706"/>
    <cellStyle name="_4.13E Montana Energy Tax_04 07E Wild Horse Wind Expansion (C) (2)_TENASKA REGULATORY ASSET 3" xfId="430"/>
    <cellStyle name="_4.13E Montana Energy Tax_04 07E Wild Horse Wind Expansion (C) (2)_TENASKA REGULATORY ASSET 3 2" xfId="14707"/>
    <cellStyle name="_4.13E Montana Energy Tax_04 07E Wild Horse Wind Expansion (C) (2)_TENASKA REGULATORY ASSET 4" xfId="14708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09"/>
    <cellStyle name="_4.13E Montana Energy Tax_16.37E Wild Horse Expansion DeferralRevwrkingfile SF 2 3" xfId="14710"/>
    <cellStyle name="_4.13E Montana Energy Tax_16.37E Wild Horse Expansion DeferralRevwrkingfile SF 3" xfId="434"/>
    <cellStyle name="_4.13E Montana Energy Tax_16.37E Wild Horse Expansion DeferralRevwrkingfile SF 3 2" xfId="14711"/>
    <cellStyle name="_4.13E Montana Energy Tax_16.37E Wild Horse Expansion DeferralRevwrkingfile SF 4" xfId="14712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3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4"/>
    <cellStyle name="_4.13E Montana Energy Tax_2009 GRC Compl Filing - Exhibit D 3" xfId="14715"/>
    <cellStyle name="_4.13E Montana Energy Tax_2009 GRC Compl Filing - Exhibit D_DEM-WP(C) ENERG10C--ctn Mid-C_042010 2010GRC" xfId="439"/>
    <cellStyle name="_4.13E Montana Energy Tax_2010 PTC's July1_Dec31 2010 " xfId="14716"/>
    <cellStyle name="_4.13E Montana Energy Tax_2010 PTC's Sept10_Aug11 (Version 4)" xfId="14717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8"/>
    <cellStyle name="_4.13E Montana Energy Tax_4 31 Regulatory Assets and Liabilities  7 06- Exhibit D 2 3" xfId="14719"/>
    <cellStyle name="_4.13E Montana Energy Tax_4 31 Regulatory Assets and Liabilities  7 06- Exhibit D 3" xfId="444"/>
    <cellStyle name="_4.13E Montana Energy Tax_4 31 Regulatory Assets and Liabilities  7 06- Exhibit D 3 2" xfId="14720"/>
    <cellStyle name="_4.13E Montana Energy Tax_4 31 Regulatory Assets and Liabilities  7 06- Exhibit D 4" xfId="14721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2"/>
    <cellStyle name="_4.13E Montana Energy Tax_4 31 Regulatory Assets and Liabilities  7 06- Exhibit D_NIM Summary 3" xfId="14723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4"/>
    <cellStyle name="_4.13E Montana Energy Tax_4 31E Reg Asset  Liab and EXH D 10" xfId="14725"/>
    <cellStyle name="_4.13E Montana Energy Tax_4 31E Reg Asset  Liab and EXH D 11" xfId="14726"/>
    <cellStyle name="_4.13E Montana Energy Tax_4 31E Reg Asset  Liab and EXH D 12" xfId="14727"/>
    <cellStyle name="_4.13E Montana Energy Tax_4 31E Reg Asset  Liab and EXH D 13" xfId="14728"/>
    <cellStyle name="_4.13E Montana Energy Tax_4 31E Reg Asset  Liab and EXH D 14" xfId="14729"/>
    <cellStyle name="_4.13E Montana Energy Tax_4 31E Reg Asset  Liab and EXH D 15" xfId="14730"/>
    <cellStyle name="_4.13E Montana Energy Tax_4 31E Reg Asset  Liab and EXH D 16" xfId="14731"/>
    <cellStyle name="_4.13E Montana Energy Tax_4 31E Reg Asset  Liab and EXH D 17" xfId="14732"/>
    <cellStyle name="_4.13E Montana Energy Tax_4 31E Reg Asset  Liab and EXH D 18" xfId="14733"/>
    <cellStyle name="_4.13E Montana Energy Tax_4 31E Reg Asset  Liab and EXH D 19" xfId="14734"/>
    <cellStyle name="_4.13E Montana Energy Tax_4 31E Reg Asset  Liab and EXH D 2" xfId="14735"/>
    <cellStyle name="_4.13E Montana Energy Tax_4 31E Reg Asset  Liab and EXH D 20" xfId="14736"/>
    <cellStyle name="_4.13E Montana Energy Tax_4 31E Reg Asset  Liab and EXH D 21" xfId="14737"/>
    <cellStyle name="_4.13E Montana Energy Tax_4 31E Reg Asset  Liab and EXH D 22" xfId="14738"/>
    <cellStyle name="_4.13E Montana Energy Tax_4 31E Reg Asset  Liab and EXH D 23" xfId="14739"/>
    <cellStyle name="_4.13E Montana Energy Tax_4 31E Reg Asset  Liab and EXH D 24" xfId="14740"/>
    <cellStyle name="_4.13E Montana Energy Tax_4 31E Reg Asset  Liab and EXH D 25" xfId="14741"/>
    <cellStyle name="_4.13E Montana Energy Tax_4 31E Reg Asset  Liab and EXH D 26" xfId="14742"/>
    <cellStyle name="_4.13E Montana Energy Tax_4 31E Reg Asset  Liab and EXH D 27" xfId="14743"/>
    <cellStyle name="_4.13E Montana Energy Tax_4 31E Reg Asset  Liab and EXH D 28" xfId="14744"/>
    <cellStyle name="_4.13E Montana Energy Tax_4 31E Reg Asset  Liab and EXH D 29" xfId="14745"/>
    <cellStyle name="_4.13E Montana Energy Tax_4 31E Reg Asset  Liab and EXH D 3" xfId="14746"/>
    <cellStyle name="_4.13E Montana Energy Tax_4 31E Reg Asset  Liab and EXH D 30" xfId="14747"/>
    <cellStyle name="_4.13E Montana Energy Tax_4 31E Reg Asset  Liab and EXH D 31" xfId="14748"/>
    <cellStyle name="_4.13E Montana Energy Tax_4 31E Reg Asset  Liab and EXH D 32" xfId="14749"/>
    <cellStyle name="_4.13E Montana Energy Tax_4 31E Reg Asset  Liab and EXH D 33" xfId="14750"/>
    <cellStyle name="_4.13E Montana Energy Tax_4 31E Reg Asset  Liab and EXH D 34" xfId="14751"/>
    <cellStyle name="_4.13E Montana Energy Tax_4 31E Reg Asset  Liab and EXH D 35" xfId="14752"/>
    <cellStyle name="_4.13E Montana Energy Tax_4 31E Reg Asset  Liab and EXH D 36" xfId="14753"/>
    <cellStyle name="_4.13E Montana Energy Tax_4 31E Reg Asset  Liab and EXH D 4" xfId="14754"/>
    <cellStyle name="_4.13E Montana Energy Tax_4 31E Reg Asset  Liab and EXH D 5" xfId="14755"/>
    <cellStyle name="_4.13E Montana Energy Tax_4 31E Reg Asset  Liab and EXH D 6" xfId="14756"/>
    <cellStyle name="_4.13E Montana Energy Tax_4 31E Reg Asset  Liab and EXH D 7" xfId="14757"/>
    <cellStyle name="_4.13E Montana Energy Tax_4 31E Reg Asset  Liab and EXH D 8" xfId="14758"/>
    <cellStyle name="_4.13E Montana Energy Tax_4 31E Reg Asset  Liab and EXH D 9" xfId="14759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0"/>
    <cellStyle name="_4.13E Montana Energy Tax_4 32 Regulatory Assets and Liabilities  7 06- Exhibit D 2 3" xfId="14761"/>
    <cellStyle name="_4.13E Montana Energy Tax_4 32 Regulatory Assets and Liabilities  7 06- Exhibit D 3" xfId="454"/>
    <cellStyle name="_4.13E Montana Energy Tax_4 32 Regulatory Assets and Liabilities  7 06- Exhibit D 3 2" xfId="14762"/>
    <cellStyle name="_4.13E Montana Energy Tax_4 32 Regulatory Assets and Liabilities  7 06- Exhibit D 4" xfId="14763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4"/>
    <cellStyle name="_4.13E Montana Energy Tax_4 32 Regulatory Assets and Liabilities  7 06- Exhibit D_NIM Summary 3" xfId="14765"/>
    <cellStyle name="_4.13E Montana Energy Tax_4 32 Regulatory Assets and Liabilities  7 06- Exhibit D_NIM Summary_DEM-WP(C) ENERG10C--ctn Mid-C_042010 2010GRC" xfId="458"/>
    <cellStyle name="_4.13E Montana Energy Tax_Att B to RECs proceeds proposal" xfId="14766"/>
    <cellStyle name="_4.13E Montana Energy Tax_AURORA Total New" xfId="459"/>
    <cellStyle name="_4.13E Montana Energy Tax_AURORA Total New 2" xfId="460"/>
    <cellStyle name="_4.13E Montana Energy Tax_AURORA Total New 2 2" xfId="14767"/>
    <cellStyle name="_4.13E Montana Energy Tax_AURORA Total New 3" xfId="14768"/>
    <cellStyle name="_4.13E Montana Energy Tax_Backup for Attachment B 2010-09-09" xfId="14769"/>
    <cellStyle name="_4.13E Montana Energy Tax_Bench Request - Attachment B" xfId="14770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1"/>
    <cellStyle name="_4.13E Montana Energy Tax_Book2 2 3" xfId="14772"/>
    <cellStyle name="_4.13E Montana Energy Tax_Book2 3" xfId="464"/>
    <cellStyle name="_4.13E Montana Energy Tax_Book2 3 2" xfId="14773"/>
    <cellStyle name="_4.13E Montana Energy Tax_Book2 4" xfId="14774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5"/>
    <cellStyle name="_4.13E Montana Energy Tax_Book2_Adj Bench DR 3 for Initial Briefs (Electric) 2 3" xfId="14776"/>
    <cellStyle name="_4.13E Montana Energy Tax_Book2_Adj Bench DR 3 for Initial Briefs (Electric) 3" xfId="468"/>
    <cellStyle name="_4.13E Montana Energy Tax_Book2_Adj Bench DR 3 for Initial Briefs (Electric) 3 2" xfId="14777"/>
    <cellStyle name="_4.13E Montana Energy Tax_Book2_Adj Bench DR 3 for Initial Briefs (Electric) 4" xfId="14778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79"/>
    <cellStyle name="_4.13E Montana Energy Tax_Book2_Electric Rev Req Model (2009 GRC) Rebuttal 2 3" xfId="14780"/>
    <cellStyle name="_4.13E Montana Energy Tax_Book2_Electric Rev Req Model (2009 GRC) Rebuttal 3" xfId="474"/>
    <cellStyle name="_4.13E Montana Energy Tax_Book2_Electric Rev Req Model (2009 GRC) Rebuttal 3 2" xfId="14781"/>
    <cellStyle name="_4.13E Montana Energy Tax_Book2_Electric Rev Req Model (2009 GRC) Rebuttal 4" xfId="14782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3"/>
    <cellStyle name="_4.13E Montana Energy Tax_Book2_Electric Rev Req Model (2009 GRC) Rebuttal REmoval of New  WH Solar AdjustMI 2 3" xfId="14784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5"/>
    <cellStyle name="_4.13E Montana Energy Tax_Book2_Electric Rev Req Model (2009 GRC) Rebuttal REmoval of New  WH Solar AdjustMI 4" xfId="14786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7"/>
    <cellStyle name="_4.13E Montana Energy Tax_Book2_Electric Rev Req Model (2009 GRC) Revised 01-18-2010 2 3" xfId="14788"/>
    <cellStyle name="_4.13E Montana Energy Tax_Book2_Electric Rev Req Model (2009 GRC) Revised 01-18-2010 3" xfId="483"/>
    <cellStyle name="_4.13E Montana Energy Tax_Book2_Electric Rev Req Model (2009 GRC) Revised 01-18-2010 3 2" xfId="14789"/>
    <cellStyle name="_4.13E Montana Energy Tax_Book2_Electric Rev Req Model (2009 GRC) Revised 01-18-2010 4" xfId="14790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1"/>
    <cellStyle name="_4.13E Montana Energy Tax_Book2_Final Order Electric EXHIBIT A-1 2 3" xfId="14792"/>
    <cellStyle name="_4.13E Montana Energy Tax_Book2_Final Order Electric EXHIBIT A-1 3" xfId="488"/>
    <cellStyle name="_4.13E Montana Energy Tax_Book2_Final Order Electric EXHIBIT A-1 3 2" xfId="14793"/>
    <cellStyle name="_4.13E Montana Energy Tax_Book2_Final Order Electric EXHIBIT A-1 4" xfId="14794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5"/>
    <cellStyle name="_4.13E Montana Energy Tax_Book4 2 3" xfId="14796"/>
    <cellStyle name="_4.13E Montana Energy Tax_Book4 3" xfId="492"/>
    <cellStyle name="_4.13E Montana Energy Tax_Book4 3 2" xfId="14797"/>
    <cellStyle name="_4.13E Montana Energy Tax_Book4 4" xfId="14798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799"/>
    <cellStyle name="_4.13E Montana Energy Tax_Book9 2 3" xfId="14800"/>
    <cellStyle name="_4.13E Montana Energy Tax_Book9 3" xfId="497"/>
    <cellStyle name="_4.13E Montana Energy Tax_Book9 3 2" xfId="14801"/>
    <cellStyle name="_4.13E Montana Energy Tax_Book9 4" xfId="14802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3"/>
    <cellStyle name="_4.13E Montana Energy Tax_DEM-WP(C) Chelan Power Costs" xfId="500"/>
    <cellStyle name="_4.13E Montana Energy Tax_DEM-WP(C) Chelan Power Costs 2" xfId="14804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5"/>
    <cellStyle name="_4.13E Montana Energy Tax_DWH-08 (Rate Spread &amp; Design Workpapers)" xfId="503"/>
    <cellStyle name="_4.13E Montana Energy Tax_Exh A-1 resulting from UE-112050 effective Jan 1 2012" xfId="14806"/>
    <cellStyle name="_4.13E Montana Energy Tax_Exh G - Klamath Peaker PPA fr C Locke 2-12" xfId="14807"/>
    <cellStyle name="_4.13E Montana Energy Tax_Exhibit A-1 effective 4-1-11 fr S Free 12-11" xfId="14808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09"/>
    <cellStyle name="_4.13E Montana Energy Tax_INPUTS 2 3" xfId="14810"/>
    <cellStyle name="_4.13E Montana Energy Tax_INPUTS 3" xfId="508"/>
    <cellStyle name="_4.13E Montana Energy Tax_INPUTS 3 2" xfId="14811"/>
    <cellStyle name="_4.13E Montana Energy Tax_INPUTS 4" xfId="14812"/>
    <cellStyle name="_4.13E Montana Energy Tax_Mint Farm Generation BPA" xfId="14813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4"/>
    <cellStyle name="_4.13E Montana Energy Tax_NIM Summary 09GRC 3" xfId="14815"/>
    <cellStyle name="_4.13E Montana Energy Tax_NIM Summary 09GRC_DEM-WP(C) ENERG10C--ctn Mid-C_042010 2010GRC" xfId="512"/>
    <cellStyle name="_4.13E Montana Energy Tax_NIM Summary 10" xfId="14816"/>
    <cellStyle name="_4.13E Montana Energy Tax_NIM Summary 11" xfId="14817"/>
    <cellStyle name="_4.13E Montana Energy Tax_NIM Summary 12" xfId="14818"/>
    <cellStyle name="_4.13E Montana Energy Tax_NIM Summary 13" xfId="14819"/>
    <cellStyle name="_4.13E Montana Energy Tax_NIM Summary 14" xfId="14820"/>
    <cellStyle name="_4.13E Montana Energy Tax_NIM Summary 15" xfId="14821"/>
    <cellStyle name="_4.13E Montana Energy Tax_NIM Summary 16" xfId="14822"/>
    <cellStyle name="_4.13E Montana Energy Tax_NIM Summary 17" xfId="14823"/>
    <cellStyle name="_4.13E Montana Energy Tax_NIM Summary 18" xfId="14824"/>
    <cellStyle name="_4.13E Montana Energy Tax_NIM Summary 19" xfId="14825"/>
    <cellStyle name="_4.13E Montana Energy Tax_NIM Summary 2" xfId="513"/>
    <cellStyle name="_4.13E Montana Energy Tax_NIM Summary 2 2" xfId="14826"/>
    <cellStyle name="_4.13E Montana Energy Tax_NIM Summary 20" xfId="14827"/>
    <cellStyle name="_4.13E Montana Energy Tax_NIM Summary 21" xfId="14828"/>
    <cellStyle name="_4.13E Montana Energy Tax_NIM Summary 22" xfId="14829"/>
    <cellStyle name="_4.13E Montana Energy Tax_NIM Summary 23" xfId="14830"/>
    <cellStyle name="_4.13E Montana Energy Tax_NIM Summary 24" xfId="14831"/>
    <cellStyle name="_4.13E Montana Energy Tax_NIM Summary 25" xfId="14832"/>
    <cellStyle name="_4.13E Montana Energy Tax_NIM Summary 26" xfId="14833"/>
    <cellStyle name="_4.13E Montana Energy Tax_NIM Summary 27" xfId="14834"/>
    <cellStyle name="_4.13E Montana Energy Tax_NIM Summary 28" xfId="14835"/>
    <cellStyle name="_4.13E Montana Energy Tax_NIM Summary 29" xfId="14836"/>
    <cellStyle name="_4.13E Montana Energy Tax_NIM Summary 3" xfId="514"/>
    <cellStyle name="_4.13E Montana Energy Tax_NIM Summary 3 2" xfId="14837"/>
    <cellStyle name="_4.13E Montana Energy Tax_NIM Summary 30" xfId="14838"/>
    <cellStyle name="_4.13E Montana Energy Tax_NIM Summary 31" xfId="14839"/>
    <cellStyle name="_4.13E Montana Energy Tax_NIM Summary 32" xfId="14840"/>
    <cellStyle name="_4.13E Montana Energy Tax_NIM Summary 33" xfId="14841"/>
    <cellStyle name="_4.13E Montana Energy Tax_NIM Summary 34" xfId="14842"/>
    <cellStyle name="_4.13E Montana Energy Tax_NIM Summary 35" xfId="14843"/>
    <cellStyle name="_4.13E Montana Energy Tax_NIM Summary 36" xfId="14844"/>
    <cellStyle name="_4.13E Montana Energy Tax_NIM Summary 37" xfId="14845"/>
    <cellStyle name="_4.13E Montana Energy Tax_NIM Summary 38" xfId="14846"/>
    <cellStyle name="_4.13E Montana Energy Tax_NIM Summary 39" xfId="14847"/>
    <cellStyle name="_4.13E Montana Energy Tax_NIM Summary 4" xfId="515"/>
    <cellStyle name="_4.13E Montana Energy Tax_NIM Summary 4 2" xfId="14848"/>
    <cellStyle name="_4.13E Montana Energy Tax_NIM Summary 40" xfId="14849"/>
    <cellStyle name="_4.13E Montana Energy Tax_NIM Summary 41" xfId="14850"/>
    <cellStyle name="_4.13E Montana Energy Tax_NIM Summary 42" xfId="14851"/>
    <cellStyle name="_4.13E Montana Energy Tax_NIM Summary 43" xfId="14852"/>
    <cellStyle name="_4.13E Montana Energy Tax_NIM Summary 44" xfId="14853"/>
    <cellStyle name="_4.13E Montana Energy Tax_NIM Summary 45" xfId="14854"/>
    <cellStyle name="_4.13E Montana Energy Tax_NIM Summary 46" xfId="14855"/>
    <cellStyle name="_4.13E Montana Energy Tax_NIM Summary 47" xfId="14856"/>
    <cellStyle name="_4.13E Montana Energy Tax_NIM Summary 48" xfId="14857"/>
    <cellStyle name="_4.13E Montana Energy Tax_NIM Summary 49" xfId="14858"/>
    <cellStyle name="_4.13E Montana Energy Tax_NIM Summary 5" xfId="516"/>
    <cellStyle name="_4.13E Montana Energy Tax_NIM Summary 5 2" xfId="14859"/>
    <cellStyle name="_4.13E Montana Energy Tax_NIM Summary 50" xfId="14860"/>
    <cellStyle name="_4.13E Montana Energy Tax_NIM Summary 51" xfId="14861"/>
    <cellStyle name="_4.13E Montana Energy Tax_NIM Summary 6" xfId="517"/>
    <cellStyle name="_4.13E Montana Energy Tax_NIM Summary 6 2" xfId="14862"/>
    <cellStyle name="_4.13E Montana Energy Tax_NIM Summary 7" xfId="518"/>
    <cellStyle name="_4.13E Montana Energy Tax_NIM Summary 7 2" xfId="14863"/>
    <cellStyle name="_4.13E Montana Energy Tax_NIM Summary 8" xfId="519"/>
    <cellStyle name="_4.13E Montana Energy Tax_NIM Summary 8 2" xfId="14864"/>
    <cellStyle name="_4.13E Montana Energy Tax_NIM Summary 9" xfId="520"/>
    <cellStyle name="_4.13E Montana Energy Tax_NIM Summary 9 2" xfId="14865"/>
    <cellStyle name="_4.13E Montana Energy Tax_NIM Summary_DEM-WP(C) ENERG10C--ctn Mid-C_042010 2010GRC" xfId="521"/>
    <cellStyle name="_4.13E Montana Energy Tax_PCA 10 -  Exhibit D Dec 2011" xfId="14866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7"/>
    <cellStyle name="_4.13E Montana Energy Tax_PCA 11 -  Exhibit D Jan 2012 WF" xfId="14868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69"/>
    <cellStyle name="_4.13E Montana Energy Tax_PCA 9 -  Exhibit D April 2010 (3) 3" xfId="14870"/>
    <cellStyle name="_4.13E Montana Energy Tax_PCA 9 -  Exhibit D April 2010 (3)_DEM-WP(C) ENERG10C--ctn Mid-C_042010 2010GRC" xfId="528"/>
    <cellStyle name="_4.13E Montana Energy Tax_PCA 9 -  Exhibit D April 2010 2" xfId="14871"/>
    <cellStyle name="_4.13E Montana Energy Tax_PCA 9 -  Exhibit D April 2010 3" xfId="14872"/>
    <cellStyle name="_4.13E Montana Energy Tax_PCA 9 -  Exhibit D April 2010 4" xfId="14873"/>
    <cellStyle name="_4.13E Montana Energy Tax_PCA 9 -  Exhibit D April 2010 5" xfId="14874"/>
    <cellStyle name="_4.13E Montana Energy Tax_PCA 9 -  Exhibit D April 2010 6" xfId="14875"/>
    <cellStyle name="_4.13E Montana Energy Tax_PCA 9 -  Exhibit D Nov 2010" xfId="529"/>
    <cellStyle name="_4.13E Montana Energy Tax_PCA 9 -  Exhibit D Nov 2010 2" xfId="14876"/>
    <cellStyle name="_4.13E Montana Energy Tax_PCA 9 - Exhibit D at August 2010" xfId="530"/>
    <cellStyle name="_4.13E Montana Energy Tax_PCA 9 - Exhibit D at August 2010 2" xfId="14877"/>
    <cellStyle name="_4.13E Montana Energy Tax_PCA 9 - Exhibit D June 2010 GRC" xfId="531"/>
    <cellStyle name="_4.13E Montana Energy Tax_PCA 9 - Exhibit D June 2010 GRC 2" xfId="14878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79"/>
    <cellStyle name="_4.13E Montana Energy Tax_Power Costs - Comparison bx Rbtl-Staff-Jt-PC 2 3" xfId="14880"/>
    <cellStyle name="_4.13E Montana Energy Tax_Power Costs - Comparison bx Rbtl-Staff-Jt-PC 3" xfId="535"/>
    <cellStyle name="_4.13E Montana Energy Tax_Power Costs - Comparison bx Rbtl-Staff-Jt-PC 3 2" xfId="14881"/>
    <cellStyle name="_4.13E Montana Energy Tax_Power Costs - Comparison bx Rbtl-Staff-Jt-PC 4" xfId="14882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3"/>
    <cellStyle name="_4.13E Montana Energy Tax_Power Costs - Comparison bx Rbtl-Staff-Jt-PC_Adj Bench DR 3 for Initial Briefs (Electric) 2 3" xfId="14884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5"/>
    <cellStyle name="_4.13E Montana Energy Tax_Power Costs - Comparison bx Rbtl-Staff-Jt-PC_Adj Bench DR 3 for Initial Briefs (Electric) 4" xfId="14886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7"/>
    <cellStyle name="_4.13E Montana Energy Tax_Power Costs - Comparison bx Rbtl-Staff-Jt-PC_Electric Rev Req Model (2009 GRC) Rebuttal 2 3" xfId="14888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89"/>
    <cellStyle name="_4.13E Montana Energy Tax_Power Costs - Comparison bx Rbtl-Staff-Jt-PC_Electric Rev Req Model (2009 GRC) Rebuttal 4" xfId="14890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1"/>
    <cellStyle name="_4.13E Montana Energy Tax_Power Costs - Comparison bx Rbtl-Staff-Jt-PC_Electric Rev Req Model (2009 GRC) Rebuttal REmoval of New  WH Solar AdjustMI 2 3" xfId="14892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3"/>
    <cellStyle name="_4.13E Montana Energy Tax_Power Costs - Comparison bx Rbtl-Staff-Jt-PC_Electric Rev Req Model (2009 GRC) Rebuttal REmoval of New  WH Solar AdjustMI 4" xfId="14894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5"/>
    <cellStyle name="_4.13E Montana Energy Tax_Power Costs - Comparison bx Rbtl-Staff-Jt-PC_Electric Rev Req Model (2009 GRC) Revised 01-18-2010 2 3" xfId="14896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7"/>
    <cellStyle name="_4.13E Montana Energy Tax_Power Costs - Comparison bx Rbtl-Staff-Jt-PC_Electric Rev Req Model (2009 GRC) Revised 01-18-2010 4" xfId="14898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899"/>
    <cellStyle name="_4.13E Montana Energy Tax_Power Costs - Comparison bx Rbtl-Staff-Jt-PC_Final Order Electric EXHIBIT A-1 2 3" xfId="14900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1"/>
    <cellStyle name="_4.13E Montana Energy Tax_Power Costs - Comparison bx Rbtl-Staff-Jt-PC_Final Order Electric EXHIBIT A-1 4" xfId="14902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3"/>
    <cellStyle name="_4.13E Montana Energy Tax_Production Adj 4.37 2 3" xfId="14904"/>
    <cellStyle name="_4.13E Montana Energy Tax_Production Adj 4.37 3" xfId="563"/>
    <cellStyle name="_4.13E Montana Energy Tax_Production Adj 4.37 3 2" xfId="14905"/>
    <cellStyle name="_4.13E Montana Energy Tax_Production Adj 4.37 4" xfId="14906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7"/>
    <cellStyle name="_4.13E Montana Energy Tax_Purchased Power Adj 4.03 2 3" xfId="14908"/>
    <cellStyle name="_4.13E Montana Energy Tax_Purchased Power Adj 4.03 3" xfId="567"/>
    <cellStyle name="_4.13E Montana Energy Tax_Purchased Power Adj 4.03 3 2" xfId="14909"/>
    <cellStyle name="_4.13E Montana Energy Tax_Purchased Power Adj 4.03 4" xfId="14910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1"/>
    <cellStyle name="_4.13E Montana Energy Tax_Rebuttal Power Costs 2 3" xfId="14912"/>
    <cellStyle name="_4.13E Montana Energy Tax_Rebuttal Power Costs 3" xfId="571"/>
    <cellStyle name="_4.13E Montana Energy Tax_Rebuttal Power Costs 3 2" xfId="14913"/>
    <cellStyle name="_4.13E Montana Energy Tax_Rebuttal Power Costs 4" xfId="14914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5"/>
    <cellStyle name="_4.13E Montana Energy Tax_Rebuttal Power Costs_Adj Bench DR 3 for Initial Briefs (Electric) 2 3" xfId="14916"/>
    <cellStyle name="_4.13E Montana Energy Tax_Rebuttal Power Costs_Adj Bench DR 3 for Initial Briefs (Electric) 3" xfId="575"/>
    <cellStyle name="_4.13E Montana Energy Tax_Rebuttal Power Costs_Adj Bench DR 3 for Initial Briefs (Electric) 3 2" xfId="14917"/>
    <cellStyle name="_4.13E Montana Energy Tax_Rebuttal Power Costs_Adj Bench DR 3 for Initial Briefs (Electric) 4" xfId="14918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19"/>
    <cellStyle name="_4.13E Montana Energy Tax_Rebuttal Power Costs_Electric Rev Req Model (2009 GRC) Rebuttal 2 3" xfId="14920"/>
    <cellStyle name="_4.13E Montana Energy Tax_Rebuttal Power Costs_Electric Rev Req Model (2009 GRC) Rebuttal 3" xfId="581"/>
    <cellStyle name="_4.13E Montana Energy Tax_Rebuttal Power Costs_Electric Rev Req Model (2009 GRC) Rebuttal 3 2" xfId="14921"/>
    <cellStyle name="_4.13E Montana Energy Tax_Rebuttal Power Costs_Electric Rev Req Model (2009 GRC) Rebuttal 4" xfId="14922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3"/>
    <cellStyle name="_4.13E Montana Energy Tax_Rebuttal Power Costs_Electric Rev Req Model (2009 GRC) Rebuttal REmoval of New  WH Solar AdjustMI 2 3" xfId="14924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5"/>
    <cellStyle name="_4.13E Montana Energy Tax_Rebuttal Power Costs_Electric Rev Req Model (2009 GRC) Rebuttal REmoval of New  WH Solar AdjustMI 4" xfId="14926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7"/>
    <cellStyle name="_4.13E Montana Energy Tax_Rebuttal Power Costs_Electric Rev Req Model (2009 GRC) Revised 01-18-2010 2 3" xfId="14928"/>
    <cellStyle name="_4.13E Montana Energy Tax_Rebuttal Power Costs_Electric Rev Req Model (2009 GRC) Revised 01-18-2010 3" xfId="590"/>
    <cellStyle name="_4.13E Montana Energy Tax_Rebuttal Power Costs_Electric Rev Req Model (2009 GRC) Revised 01-18-2010 3 2" xfId="14929"/>
    <cellStyle name="_4.13E Montana Energy Tax_Rebuttal Power Costs_Electric Rev Req Model (2009 GRC) Revised 01-18-2010 4" xfId="14930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1"/>
    <cellStyle name="_4.13E Montana Energy Tax_Rebuttal Power Costs_Final Order Electric EXHIBIT A-1 2 3" xfId="14932"/>
    <cellStyle name="_4.13E Montana Energy Tax_Rebuttal Power Costs_Final Order Electric EXHIBIT A-1 3" xfId="595"/>
    <cellStyle name="_4.13E Montana Energy Tax_Rebuttal Power Costs_Final Order Electric EXHIBIT A-1 3 2" xfId="14933"/>
    <cellStyle name="_4.13E Montana Energy Tax_Rebuttal Power Costs_Final Order Electric EXHIBIT A-1 4" xfId="14934"/>
    <cellStyle name="_4.13E Montana Energy Tax_RECS vs PTC's w Interest 6-28-10" xfId="14935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6"/>
    <cellStyle name="_4.13E Montana Energy Tax_ROR &amp; CONV FACTOR 2 3" xfId="14937"/>
    <cellStyle name="_4.13E Montana Energy Tax_ROR &amp; CONV FACTOR 3" xfId="599"/>
    <cellStyle name="_4.13E Montana Energy Tax_ROR &amp; CONV FACTOR 3 2" xfId="14938"/>
    <cellStyle name="_4.13E Montana Energy Tax_ROR &amp; CONV FACTOR 4" xfId="14939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0"/>
    <cellStyle name="_4.13E Montana Energy Tax_ROR 5.02 2 3" xfId="14941"/>
    <cellStyle name="_4.13E Montana Energy Tax_ROR 5.02 3" xfId="603"/>
    <cellStyle name="_4.13E Montana Energy Tax_ROR 5.02 3 2" xfId="14942"/>
    <cellStyle name="_4.13E Montana Energy Tax_ROR 5.02 4" xfId="14943"/>
    <cellStyle name="_4.13E Montana Energy Tax_Wind Integration 10GRC" xfId="604"/>
    <cellStyle name="_4.13E Montana Energy Tax_Wind Integration 10GRC 2" xfId="605"/>
    <cellStyle name="_4.13E Montana Energy Tax_Wind Integration 10GRC 2 2" xfId="14944"/>
    <cellStyle name="_4.13E Montana Energy Tax_Wind Integration 10GRC 3" xfId="14945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6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7"/>
    <cellStyle name="_x0013__Adj Bench DR 3 for Initial Briefs (Electric) 2 3" xfId="14948"/>
    <cellStyle name="_x0013__Adj Bench DR 3 for Initial Briefs (Electric) 3" xfId="613"/>
    <cellStyle name="_x0013__Adj Bench DR 3 for Initial Briefs (Electric) 3 2" xfId="14949"/>
    <cellStyle name="_x0013__Adj Bench DR 3 for Initial Briefs (Electric) 4" xfId="14950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1"/>
    <cellStyle name="_AURORA WIP 2 2 2 2" xfId="14952"/>
    <cellStyle name="_AURORA WIP 2 3" xfId="14953"/>
    <cellStyle name="_AURORA WIP 3" xfId="618"/>
    <cellStyle name="_AURORA WIP 3 2" xfId="14954"/>
    <cellStyle name="_AURORA WIP 3 2 2" xfId="14955"/>
    <cellStyle name="_AURORA WIP 3 3" xfId="14956"/>
    <cellStyle name="_AURORA WIP 4" xfId="619"/>
    <cellStyle name="_AURORA WIP 4 2" xfId="620"/>
    <cellStyle name="_AURORA WIP 5" xfId="621"/>
    <cellStyle name="_AURORA WIP 5 2" xfId="622"/>
    <cellStyle name="_AURORA WIP 6" xfId="14957"/>
    <cellStyle name="_AURORA WIP 6 2" xfId="14958"/>
    <cellStyle name="_AURORA WIP 7" xfId="14959"/>
    <cellStyle name="_AURORA WIP 7 2" xfId="14960"/>
    <cellStyle name="_AURORA WIP 8" xfId="14961"/>
    <cellStyle name="_AURORA WIP 8 2" xfId="14962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3"/>
    <cellStyle name="_AURORA WIP_4 31E Reg Asset  Liab and EXH D 10" xfId="14964"/>
    <cellStyle name="_AURORA WIP_4 31E Reg Asset  Liab and EXH D 11" xfId="14965"/>
    <cellStyle name="_AURORA WIP_4 31E Reg Asset  Liab and EXH D 12" xfId="14966"/>
    <cellStyle name="_AURORA WIP_4 31E Reg Asset  Liab and EXH D 13" xfId="14967"/>
    <cellStyle name="_AURORA WIP_4 31E Reg Asset  Liab and EXH D 14" xfId="14968"/>
    <cellStyle name="_AURORA WIP_4 31E Reg Asset  Liab and EXH D 15" xfId="14969"/>
    <cellStyle name="_AURORA WIP_4 31E Reg Asset  Liab and EXH D 16" xfId="14970"/>
    <cellStyle name="_AURORA WIP_4 31E Reg Asset  Liab and EXH D 17" xfId="14971"/>
    <cellStyle name="_AURORA WIP_4 31E Reg Asset  Liab and EXH D 18" xfId="14972"/>
    <cellStyle name="_AURORA WIP_4 31E Reg Asset  Liab and EXH D 19" xfId="14973"/>
    <cellStyle name="_AURORA WIP_4 31E Reg Asset  Liab and EXH D 2" xfId="14974"/>
    <cellStyle name="_AURORA WIP_4 31E Reg Asset  Liab and EXH D 20" xfId="14975"/>
    <cellStyle name="_AURORA WIP_4 31E Reg Asset  Liab and EXH D 21" xfId="14976"/>
    <cellStyle name="_AURORA WIP_4 31E Reg Asset  Liab and EXH D 22" xfId="14977"/>
    <cellStyle name="_AURORA WIP_4 31E Reg Asset  Liab and EXH D 23" xfId="14978"/>
    <cellStyle name="_AURORA WIP_4 31E Reg Asset  Liab and EXH D 24" xfId="14979"/>
    <cellStyle name="_AURORA WIP_4 31E Reg Asset  Liab and EXH D 25" xfId="14980"/>
    <cellStyle name="_AURORA WIP_4 31E Reg Asset  Liab and EXH D 26" xfId="14981"/>
    <cellStyle name="_AURORA WIP_4 31E Reg Asset  Liab and EXH D 27" xfId="14982"/>
    <cellStyle name="_AURORA WIP_4 31E Reg Asset  Liab and EXH D 28" xfId="14983"/>
    <cellStyle name="_AURORA WIP_4 31E Reg Asset  Liab and EXH D 29" xfId="14984"/>
    <cellStyle name="_AURORA WIP_4 31E Reg Asset  Liab and EXH D 3" xfId="14985"/>
    <cellStyle name="_AURORA WIP_4 31E Reg Asset  Liab and EXH D 30" xfId="14986"/>
    <cellStyle name="_AURORA WIP_4 31E Reg Asset  Liab and EXH D 31" xfId="14987"/>
    <cellStyle name="_AURORA WIP_4 31E Reg Asset  Liab and EXH D 32" xfId="14988"/>
    <cellStyle name="_AURORA WIP_4 31E Reg Asset  Liab and EXH D 33" xfId="14989"/>
    <cellStyle name="_AURORA WIP_4 31E Reg Asset  Liab and EXH D 34" xfId="14990"/>
    <cellStyle name="_AURORA WIP_4 31E Reg Asset  Liab and EXH D 35" xfId="14991"/>
    <cellStyle name="_AURORA WIP_4 31E Reg Asset  Liab and EXH D 36" xfId="14992"/>
    <cellStyle name="_AURORA WIP_4 31E Reg Asset  Liab and EXH D 4" xfId="14993"/>
    <cellStyle name="_AURORA WIP_4 31E Reg Asset  Liab and EXH D 5" xfId="14994"/>
    <cellStyle name="_AURORA WIP_4 31E Reg Asset  Liab and EXH D 6" xfId="14995"/>
    <cellStyle name="_AURORA WIP_4 31E Reg Asset  Liab and EXH D 7" xfId="14996"/>
    <cellStyle name="_AURORA WIP_4 31E Reg Asset  Liab and EXH D 8" xfId="14997"/>
    <cellStyle name="_AURORA WIP_4 31E Reg Asset  Liab and EXH D 9" xfId="14998"/>
    <cellStyle name="_AURORA WIP_Chelan PUD Power Costs (8-10)" xfId="625"/>
    <cellStyle name="_AURORA WIP_Chelan PUD Power Costs (8-10) 2" xfId="14999"/>
    <cellStyle name="_AURORA WIP_compare wind integration" xfId="15000"/>
    <cellStyle name="_AURORA WIP_DEM-WP(C) Chelan Power Costs" xfId="626"/>
    <cellStyle name="_AURORA WIP_DEM-WP(C) Chelan Power Costs 2" xfId="15001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2"/>
    <cellStyle name="_AURORA WIP_DEM-WP(C) Costs Not In AURORA 2010GRC As Filed 3" xfId="629"/>
    <cellStyle name="_AURORA WIP_DEM-WP(C) Costs Not In AURORA 2010GRC As Filed 3 2" xfId="15003"/>
    <cellStyle name="_AURORA WIP_DEM-WP(C) Costs Not In AURORA 2010GRC As Filed 4" xfId="15004"/>
    <cellStyle name="_AURORA WIP_DEM-WP(C) Costs Not In AURORA 2010GRC As Filed 4 2" xfId="15005"/>
    <cellStyle name="_AURORA WIP_DEM-WP(C) Costs Not In AURORA 2010GRC As Filed 5" xfId="15006"/>
    <cellStyle name="_AURORA WIP_DEM-WP(C) Costs Not In AURORA 2010GRC As Filed 5 2" xfId="15007"/>
    <cellStyle name="_AURORA WIP_DEM-WP(C) Costs Not In AURORA 2010GRC As Filed 6" xfId="15008"/>
    <cellStyle name="_AURORA WIP_DEM-WP(C) Costs Not In AURORA 2010GRC As Filed 6 2" xfId="15009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0"/>
    <cellStyle name="_AURORA WIP_NIM Summary" xfId="633"/>
    <cellStyle name="_AURORA WIP_NIM Summary 09GRC" xfId="634"/>
    <cellStyle name="_AURORA WIP_NIM Summary 09GRC 2" xfId="635"/>
    <cellStyle name="_AURORA WIP_NIM Summary 09GRC 2 2" xfId="15011"/>
    <cellStyle name="_AURORA WIP_NIM Summary 09GRC 3" xfId="15012"/>
    <cellStyle name="_AURORA WIP_NIM Summary 09GRC_DEM-WP(C) ENERG10C--ctn Mid-C_042010 2010GRC" xfId="636"/>
    <cellStyle name="_AURORA WIP_NIM Summary 10" xfId="15013"/>
    <cellStyle name="_AURORA WIP_NIM Summary 11" xfId="15014"/>
    <cellStyle name="_AURORA WIP_NIM Summary 12" xfId="15015"/>
    <cellStyle name="_AURORA WIP_NIM Summary 13" xfId="15016"/>
    <cellStyle name="_AURORA WIP_NIM Summary 14" xfId="15017"/>
    <cellStyle name="_AURORA WIP_NIM Summary 15" xfId="15018"/>
    <cellStyle name="_AURORA WIP_NIM Summary 16" xfId="15019"/>
    <cellStyle name="_AURORA WIP_NIM Summary 17" xfId="15020"/>
    <cellStyle name="_AURORA WIP_NIM Summary 18" xfId="15021"/>
    <cellStyle name="_AURORA WIP_NIM Summary 19" xfId="15022"/>
    <cellStyle name="_AURORA WIP_NIM Summary 2" xfId="637"/>
    <cellStyle name="_AURORA WIP_NIM Summary 2 2" xfId="15023"/>
    <cellStyle name="_AURORA WIP_NIM Summary 20" xfId="15024"/>
    <cellStyle name="_AURORA WIP_NIM Summary 21" xfId="15025"/>
    <cellStyle name="_AURORA WIP_NIM Summary 22" xfId="15026"/>
    <cellStyle name="_AURORA WIP_NIM Summary 23" xfId="15027"/>
    <cellStyle name="_AURORA WIP_NIM Summary 24" xfId="15028"/>
    <cellStyle name="_AURORA WIP_NIM Summary 25" xfId="15029"/>
    <cellStyle name="_AURORA WIP_NIM Summary 26" xfId="15030"/>
    <cellStyle name="_AURORA WIP_NIM Summary 27" xfId="15031"/>
    <cellStyle name="_AURORA WIP_NIM Summary 28" xfId="15032"/>
    <cellStyle name="_AURORA WIP_NIM Summary 29" xfId="15033"/>
    <cellStyle name="_AURORA WIP_NIM Summary 3" xfId="638"/>
    <cellStyle name="_AURORA WIP_NIM Summary 3 2" xfId="15034"/>
    <cellStyle name="_AURORA WIP_NIM Summary 30" xfId="15035"/>
    <cellStyle name="_AURORA WIP_NIM Summary 31" xfId="15036"/>
    <cellStyle name="_AURORA WIP_NIM Summary 32" xfId="15037"/>
    <cellStyle name="_AURORA WIP_NIM Summary 33" xfId="15038"/>
    <cellStyle name="_AURORA WIP_NIM Summary 34" xfId="15039"/>
    <cellStyle name="_AURORA WIP_NIM Summary 35" xfId="15040"/>
    <cellStyle name="_AURORA WIP_NIM Summary 36" xfId="15041"/>
    <cellStyle name="_AURORA WIP_NIM Summary 37" xfId="15042"/>
    <cellStyle name="_AURORA WIP_NIM Summary 38" xfId="15043"/>
    <cellStyle name="_AURORA WIP_NIM Summary 39" xfId="15044"/>
    <cellStyle name="_AURORA WIP_NIM Summary 4" xfId="639"/>
    <cellStyle name="_AURORA WIP_NIM Summary 4 2" xfId="15045"/>
    <cellStyle name="_AURORA WIP_NIM Summary 40" xfId="15046"/>
    <cellStyle name="_AURORA WIP_NIM Summary 41" xfId="15047"/>
    <cellStyle name="_AURORA WIP_NIM Summary 42" xfId="15048"/>
    <cellStyle name="_AURORA WIP_NIM Summary 43" xfId="15049"/>
    <cellStyle name="_AURORA WIP_NIM Summary 44" xfId="15050"/>
    <cellStyle name="_AURORA WIP_NIM Summary 45" xfId="15051"/>
    <cellStyle name="_AURORA WIP_NIM Summary 46" xfId="15052"/>
    <cellStyle name="_AURORA WIP_NIM Summary 47" xfId="15053"/>
    <cellStyle name="_AURORA WIP_NIM Summary 48" xfId="15054"/>
    <cellStyle name="_AURORA WIP_NIM Summary 49" xfId="15055"/>
    <cellStyle name="_AURORA WIP_NIM Summary 5" xfId="640"/>
    <cellStyle name="_AURORA WIP_NIM Summary 5 2" xfId="15056"/>
    <cellStyle name="_AURORA WIP_NIM Summary 50" xfId="15057"/>
    <cellStyle name="_AURORA WIP_NIM Summary 51" xfId="15058"/>
    <cellStyle name="_AURORA WIP_NIM Summary 6" xfId="641"/>
    <cellStyle name="_AURORA WIP_NIM Summary 6 2" xfId="15059"/>
    <cellStyle name="_AURORA WIP_NIM Summary 7" xfId="642"/>
    <cellStyle name="_AURORA WIP_NIM Summary 7 2" xfId="15060"/>
    <cellStyle name="_AURORA WIP_NIM Summary 8" xfId="643"/>
    <cellStyle name="_AURORA WIP_NIM Summary 8 2" xfId="15061"/>
    <cellStyle name="_AURORA WIP_NIM Summary 9" xfId="644"/>
    <cellStyle name="_AURORA WIP_NIM Summary 9 2" xfId="15062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3"/>
    <cellStyle name="_AURORA WIP_NIM+O&amp;M 3" xfId="15064"/>
    <cellStyle name="_AURORA WIP_NIM+O&amp;M Monthly" xfId="648"/>
    <cellStyle name="_AURORA WIP_NIM+O&amp;M Monthly 2" xfId="649"/>
    <cellStyle name="_AURORA WIP_NIM+O&amp;M Monthly 2 2" xfId="15065"/>
    <cellStyle name="_AURORA WIP_NIM+O&amp;M Monthly 3" xfId="15066"/>
    <cellStyle name="_AURORA WIP_PCA 9 -  Exhibit D April 2010 (3)" xfId="650"/>
    <cellStyle name="_AURORA WIP_PCA 9 -  Exhibit D April 2010 (3) 2" xfId="651"/>
    <cellStyle name="_AURORA WIP_PCA 9 -  Exhibit D April 2010 (3) 2 2" xfId="15067"/>
    <cellStyle name="_AURORA WIP_PCA 9 -  Exhibit D April 2010 (3) 3" xfId="15068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69"/>
    <cellStyle name="_AURORA WIP_Reconciliation 3" xfId="655"/>
    <cellStyle name="_AURORA WIP_Reconciliation 3 2" xfId="15070"/>
    <cellStyle name="_AURORA WIP_Reconciliation 4" xfId="15071"/>
    <cellStyle name="_AURORA WIP_Reconciliation 4 2" xfId="15072"/>
    <cellStyle name="_AURORA WIP_Reconciliation 5" xfId="15073"/>
    <cellStyle name="_AURORA WIP_Reconciliation 5 2" xfId="15074"/>
    <cellStyle name="_AURORA WIP_Reconciliation 6" xfId="15075"/>
    <cellStyle name="_AURORA WIP_Reconciliation 6 2" xfId="15076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7"/>
    <cellStyle name="_AURORA WIP_Wind Integration 10GRC 3" xfId="15078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79"/>
    <cellStyle name="_Book1 (2) 2 2 3" xfId="15080"/>
    <cellStyle name="_Book1 (2) 2 3" xfId="666"/>
    <cellStyle name="_Book1 (2) 2 3 2" xfId="15081"/>
    <cellStyle name="_Book1 (2) 2 4" xfId="15082"/>
    <cellStyle name="_Book1 (2) 3" xfId="667"/>
    <cellStyle name="_Book1 (2) 3 2" xfId="668"/>
    <cellStyle name="_Book1 (2) 3 2 2" xfId="669"/>
    <cellStyle name="_Book1 (2) 3 2 2 2" xfId="15083"/>
    <cellStyle name="_Book1 (2) 3 2 3" xfId="15084"/>
    <cellStyle name="_Book1 (2) 3 3" xfId="670"/>
    <cellStyle name="_Book1 (2) 3 3 2" xfId="671"/>
    <cellStyle name="_Book1 (2) 3 3 2 2" xfId="15085"/>
    <cellStyle name="_Book1 (2) 3 3 3" xfId="15086"/>
    <cellStyle name="_Book1 (2) 3 4" xfId="672"/>
    <cellStyle name="_Book1 (2) 3 4 2" xfId="673"/>
    <cellStyle name="_Book1 (2) 3 4 2 2" xfId="15087"/>
    <cellStyle name="_Book1 (2) 3 4 3" xfId="15088"/>
    <cellStyle name="_Book1 (2) 3 5" xfId="15089"/>
    <cellStyle name="_Book1 (2) 4" xfId="674"/>
    <cellStyle name="_Book1 (2) 4 2" xfId="675"/>
    <cellStyle name="_Book1 (2) 4 2 2" xfId="15090"/>
    <cellStyle name="_Book1 (2) 4 3" xfId="15091"/>
    <cellStyle name="_Book1 (2) 5" xfId="676"/>
    <cellStyle name="_Book1 (2) 5 2" xfId="15092"/>
    <cellStyle name="_Book1 (2) 5 2 2" xfId="15093"/>
    <cellStyle name="_Book1 (2) 5 3" xfId="15094"/>
    <cellStyle name="_Book1 (2) 6" xfId="677"/>
    <cellStyle name="_Book1 (2) 6 2" xfId="678"/>
    <cellStyle name="_Book1 (2) 7" xfId="679"/>
    <cellStyle name="_Book1 (2) 7 2" xfId="680"/>
    <cellStyle name="_Book1 (2) 8" xfId="15095"/>
    <cellStyle name="_Book1 (2) 8 2" xfId="15096"/>
    <cellStyle name="_Book1 (2) 9" xfId="15097"/>
    <cellStyle name="_Book1 (2) 9 2" xfId="15098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099"/>
    <cellStyle name="_Book1 (2)_04 07E Wild Horse Wind Expansion (C) (2) 2 3" xfId="15100"/>
    <cellStyle name="_Book1 (2)_04 07E Wild Horse Wind Expansion (C) (2) 3" xfId="684"/>
    <cellStyle name="_Book1 (2)_04 07E Wild Horse Wind Expansion (C) (2) 3 2" xfId="15101"/>
    <cellStyle name="_Book1 (2)_04 07E Wild Horse Wind Expansion (C) (2) 4" xfId="15102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3"/>
    <cellStyle name="_Book1 (2)_04 07E Wild Horse Wind Expansion (C) (2)_Adj Bench DR 3 for Initial Briefs (Electric) 2 3" xfId="15104"/>
    <cellStyle name="_Book1 (2)_04 07E Wild Horse Wind Expansion (C) (2)_Adj Bench DR 3 for Initial Briefs (Electric) 3" xfId="688"/>
    <cellStyle name="_Book1 (2)_04 07E Wild Horse Wind Expansion (C) (2)_Adj Bench DR 3 for Initial Briefs (Electric) 3 2" xfId="15105"/>
    <cellStyle name="_Book1 (2)_04 07E Wild Horse Wind Expansion (C) (2)_Adj Bench DR 3 for Initial Briefs (Electric) 4" xfId="15106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7"/>
    <cellStyle name="_Book1 (2)_04 07E Wild Horse Wind Expansion (C) (2)_Electric Rev Req Model (2009 GRC)  2 3" xfId="15108"/>
    <cellStyle name="_Book1 (2)_04 07E Wild Horse Wind Expansion (C) (2)_Electric Rev Req Model (2009 GRC)  3" xfId="695"/>
    <cellStyle name="_Book1 (2)_04 07E Wild Horse Wind Expansion (C) (2)_Electric Rev Req Model (2009 GRC)  3 2" xfId="15109"/>
    <cellStyle name="_Book1 (2)_04 07E Wild Horse Wind Expansion (C) (2)_Electric Rev Req Model (2009 GRC)  4" xfId="15110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1"/>
    <cellStyle name="_Book1 (2)_04 07E Wild Horse Wind Expansion (C) (2)_Electric Rev Req Model (2009 GRC) Rebuttal 2 3" xfId="15112"/>
    <cellStyle name="_Book1 (2)_04 07E Wild Horse Wind Expansion (C) (2)_Electric Rev Req Model (2009 GRC) Rebuttal 3" xfId="700"/>
    <cellStyle name="_Book1 (2)_04 07E Wild Horse Wind Expansion (C) (2)_Electric Rev Req Model (2009 GRC) Rebuttal 3 2" xfId="15113"/>
    <cellStyle name="_Book1 (2)_04 07E Wild Horse Wind Expansion (C) (2)_Electric Rev Req Model (2009 GRC) Rebuttal 4" xfId="15114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5"/>
    <cellStyle name="_Book1 (2)_04 07E Wild Horse Wind Expansion (C) (2)_Electric Rev Req Model (2009 GRC) Rebuttal REmoval of New  WH Solar AdjustMI 2 3" xfId="15116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7"/>
    <cellStyle name="_Book1 (2)_04 07E Wild Horse Wind Expansion (C) (2)_Electric Rev Req Model (2009 GRC) Rebuttal REmoval of New  WH Solar AdjustMI 4" xfId="15118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19"/>
    <cellStyle name="_Book1 (2)_04 07E Wild Horse Wind Expansion (C) (2)_Electric Rev Req Model (2009 GRC) Revised 01-18-2010 2 3" xfId="15120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1"/>
    <cellStyle name="_Book1 (2)_04 07E Wild Horse Wind Expansion (C) (2)_Electric Rev Req Model (2009 GRC) Revised 01-18-2010 4" xfId="15122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3"/>
    <cellStyle name="_Book1 (2)_04 07E Wild Horse Wind Expansion (C) (2)_Final Order Electric EXHIBIT A-1 2 3" xfId="15124"/>
    <cellStyle name="_Book1 (2)_04 07E Wild Horse Wind Expansion (C) (2)_Final Order Electric EXHIBIT A-1 3" xfId="716"/>
    <cellStyle name="_Book1 (2)_04 07E Wild Horse Wind Expansion (C) (2)_Final Order Electric EXHIBIT A-1 3 2" xfId="15125"/>
    <cellStyle name="_Book1 (2)_04 07E Wild Horse Wind Expansion (C) (2)_Final Order Electric EXHIBIT A-1 4" xfId="15126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7"/>
    <cellStyle name="_Book1 (2)_04 07E Wild Horse Wind Expansion (C) (2)_TENASKA REGULATORY ASSET 2 3" xfId="15128"/>
    <cellStyle name="_Book1 (2)_04 07E Wild Horse Wind Expansion (C) (2)_TENASKA REGULATORY ASSET 3" xfId="720"/>
    <cellStyle name="_Book1 (2)_04 07E Wild Horse Wind Expansion (C) (2)_TENASKA REGULATORY ASSET 3 2" xfId="15129"/>
    <cellStyle name="_Book1 (2)_04 07E Wild Horse Wind Expansion (C) (2)_TENASKA REGULATORY ASSET 4" xfId="15130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1"/>
    <cellStyle name="_Book1 (2)_16.37E Wild Horse Expansion DeferralRevwrkingfile SF 2 3" xfId="15132"/>
    <cellStyle name="_Book1 (2)_16.37E Wild Horse Expansion DeferralRevwrkingfile SF 3" xfId="724"/>
    <cellStyle name="_Book1 (2)_16.37E Wild Horse Expansion DeferralRevwrkingfile SF 3 2" xfId="15133"/>
    <cellStyle name="_Book1 (2)_16.37E Wild Horse Expansion DeferralRevwrkingfile SF 4" xfId="15134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5"/>
    <cellStyle name="_Book1 (2)_2009 GRC Compl Filing - Exhibit D" xfId="727"/>
    <cellStyle name="_Book1 (2)_2009 GRC Compl Filing - Exhibit D 2" xfId="728"/>
    <cellStyle name="_Book1 (2)_2009 GRC Compl Filing - Exhibit D 2 2" xfId="15136"/>
    <cellStyle name="_Book1 (2)_2009 GRC Compl Filing - Exhibit D 3" xfId="15137"/>
    <cellStyle name="_Book1 (2)_2009 GRC Compl Filing - Exhibit D_DEM-WP(C) ENERG10C--ctn Mid-C_042010 2010GRC" xfId="729"/>
    <cellStyle name="_Book1 (2)_2010 PTC's July1_Dec31 2010 " xfId="15138"/>
    <cellStyle name="_Book1 (2)_2010 PTC's Sept10_Aug11 (Version 4)" xfId="15139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0"/>
    <cellStyle name="_Book1 (2)_4 31 Regulatory Assets and Liabilities  7 06- Exhibit D 2 3" xfId="15141"/>
    <cellStyle name="_Book1 (2)_4 31 Regulatory Assets and Liabilities  7 06- Exhibit D 3" xfId="734"/>
    <cellStyle name="_Book1 (2)_4 31 Regulatory Assets and Liabilities  7 06- Exhibit D 3 2" xfId="15142"/>
    <cellStyle name="_Book1 (2)_4 31 Regulatory Assets and Liabilities  7 06- Exhibit D 4" xfId="15143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4"/>
    <cellStyle name="_Book1 (2)_4 31 Regulatory Assets and Liabilities  7 06- Exhibit D_NIM Summary 3" xfId="15145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6"/>
    <cellStyle name="_Book1 (2)_4 31E Reg Asset  Liab and EXH D 10" xfId="15147"/>
    <cellStyle name="_Book1 (2)_4 31E Reg Asset  Liab and EXH D 11" xfId="15148"/>
    <cellStyle name="_Book1 (2)_4 31E Reg Asset  Liab and EXH D 12" xfId="15149"/>
    <cellStyle name="_Book1 (2)_4 31E Reg Asset  Liab and EXH D 13" xfId="15150"/>
    <cellStyle name="_Book1 (2)_4 31E Reg Asset  Liab and EXH D 14" xfId="15151"/>
    <cellStyle name="_Book1 (2)_4 31E Reg Asset  Liab and EXH D 15" xfId="15152"/>
    <cellStyle name="_Book1 (2)_4 31E Reg Asset  Liab and EXH D 16" xfId="15153"/>
    <cellStyle name="_Book1 (2)_4 31E Reg Asset  Liab and EXH D 17" xfId="15154"/>
    <cellStyle name="_Book1 (2)_4 31E Reg Asset  Liab and EXH D 18" xfId="15155"/>
    <cellStyle name="_Book1 (2)_4 31E Reg Asset  Liab and EXH D 19" xfId="15156"/>
    <cellStyle name="_Book1 (2)_4 31E Reg Asset  Liab and EXH D 2" xfId="15157"/>
    <cellStyle name="_Book1 (2)_4 31E Reg Asset  Liab and EXH D 20" xfId="15158"/>
    <cellStyle name="_Book1 (2)_4 31E Reg Asset  Liab and EXH D 21" xfId="15159"/>
    <cellStyle name="_Book1 (2)_4 31E Reg Asset  Liab and EXH D 22" xfId="15160"/>
    <cellStyle name="_Book1 (2)_4 31E Reg Asset  Liab and EXH D 23" xfId="15161"/>
    <cellStyle name="_Book1 (2)_4 31E Reg Asset  Liab and EXH D 24" xfId="15162"/>
    <cellStyle name="_Book1 (2)_4 31E Reg Asset  Liab and EXH D 25" xfId="15163"/>
    <cellStyle name="_Book1 (2)_4 31E Reg Asset  Liab and EXH D 26" xfId="15164"/>
    <cellStyle name="_Book1 (2)_4 31E Reg Asset  Liab and EXH D 27" xfId="15165"/>
    <cellStyle name="_Book1 (2)_4 31E Reg Asset  Liab and EXH D 28" xfId="15166"/>
    <cellStyle name="_Book1 (2)_4 31E Reg Asset  Liab and EXH D 29" xfId="15167"/>
    <cellStyle name="_Book1 (2)_4 31E Reg Asset  Liab and EXH D 3" xfId="15168"/>
    <cellStyle name="_Book1 (2)_4 31E Reg Asset  Liab and EXH D 30" xfId="15169"/>
    <cellStyle name="_Book1 (2)_4 31E Reg Asset  Liab and EXH D 31" xfId="15170"/>
    <cellStyle name="_Book1 (2)_4 31E Reg Asset  Liab and EXH D 32" xfId="15171"/>
    <cellStyle name="_Book1 (2)_4 31E Reg Asset  Liab and EXH D 33" xfId="15172"/>
    <cellStyle name="_Book1 (2)_4 31E Reg Asset  Liab and EXH D 34" xfId="15173"/>
    <cellStyle name="_Book1 (2)_4 31E Reg Asset  Liab and EXH D 35" xfId="15174"/>
    <cellStyle name="_Book1 (2)_4 31E Reg Asset  Liab and EXH D 36" xfId="15175"/>
    <cellStyle name="_Book1 (2)_4 31E Reg Asset  Liab and EXH D 4" xfId="15176"/>
    <cellStyle name="_Book1 (2)_4 31E Reg Asset  Liab and EXH D 5" xfId="15177"/>
    <cellStyle name="_Book1 (2)_4 31E Reg Asset  Liab and EXH D 6" xfId="15178"/>
    <cellStyle name="_Book1 (2)_4 31E Reg Asset  Liab and EXH D 7" xfId="15179"/>
    <cellStyle name="_Book1 (2)_4 31E Reg Asset  Liab and EXH D 8" xfId="15180"/>
    <cellStyle name="_Book1 (2)_4 31E Reg Asset  Liab and EXH D 9" xfId="15181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2"/>
    <cellStyle name="_Book1 (2)_4 32 Regulatory Assets and Liabilities  7 06- Exhibit D 2 3" xfId="15183"/>
    <cellStyle name="_Book1 (2)_4 32 Regulatory Assets and Liabilities  7 06- Exhibit D 3" xfId="744"/>
    <cellStyle name="_Book1 (2)_4 32 Regulatory Assets and Liabilities  7 06- Exhibit D 3 2" xfId="15184"/>
    <cellStyle name="_Book1 (2)_4 32 Regulatory Assets and Liabilities  7 06- Exhibit D 4" xfId="15185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6"/>
    <cellStyle name="_Book1 (2)_4 32 Regulatory Assets and Liabilities  7 06- Exhibit D_NIM Summary 3" xfId="15187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8"/>
    <cellStyle name="_Book1 (2)_AURORA Total New" xfId="750"/>
    <cellStyle name="_Book1 (2)_AURORA Total New 2" xfId="751"/>
    <cellStyle name="_Book1 (2)_AURORA Total New 2 2" xfId="15189"/>
    <cellStyle name="_Book1 (2)_AURORA Total New 3" xfId="15190"/>
    <cellStyle name="_Book1 (2)_Backup for Attachment B 2010-09-09" xfId="15191"/>
    <cellStyle name="_Book1 (2)_Bench Request - Attachment B" xfId="15192"/>
    <cellStyle name="_Book1 (2)_Book2" xfId="752"/>
    <cellStyle name="_Book1 (2)_Book2 2" xfId="753"/>
    <cellStyle name="_Book1 (2)_Book2 2 2" xfId="754"/>
    <cellStyle name="_Book1 (2)_Book2 2 2 2" xfId="15193"/>
    <cellStyle name="_Book1 (2)_Book2 2 3" xfId="15194"/>
    <cellStyle name="_Book1 (2)_Book2 3" xfId="755"/>
    <cellStyle name="_Book1 (2)_Book2 3 2" xfId="15195"/>
    <cellStyle name="_Book1 (2)_Book2 4" xfId="15196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7"/>
    <cellStyle name="_Book1 (2)_Book2_Adj Bench DR 3 for Initial Briefs (Electric) 2 3" xfId="15198"/>
    <cellStyle name="_Book1 (2)_Book2_Adj Bench DR 3 for Initial Briefs (Electric) 3" xfId="759"/>
    <cellStyle name="_Book1 (2)_Book2_Adj Bench DR 3 for Initial Briefs (Electric) 3 2" xfId="15199"/>
    <cellStyle name="_Book1 (2)_Book2_Adj Bench DR 3 for Initial Briefs (Electric) 4" xfId="15200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1"/>
    <cellStyle name="_Book1 (2)_Book2_Electric Rev Req Model (2009 GRC) Rebuttal 2 3" xfId="15202"/>
    <cellStyle name="_Book1 (2)_Book2_Electric Rev Req Model (2009 GRC) Rebuttal 3" xfId="765"/>
    <cellStyle name="_Book1 (2)_Book2_Electric Rev Req Model (2009 GRC) Rebuttal 3 2" xfId="15203"/>
    <cellStyle name="_Book1 (2)_Book2_Electric Rev Req Model (2009 GRC) Rebuttal 4" xfId="15204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5"/>
    <cellStyle name="_Book1 (2)_Book2_Electric Rev Req Model (2009 GRC) Rebuttal REmoval of New  WH Solar AdjustMI 2 3" xfId="15206"/>
    <cellStyle name="_Book1 (2)_Book2_Electric Rev Req Model (2009 GRC) Rebuttal REmoval of New  WH Solar AdjustMI 3" xfId="769"/>
    <cellStyle name="_Book1 (2)_Book2_Electric Rev Req Model (2009 GRC) Rebuttal REmoval of New  WH Solar AdjustMI 3 2" xfId="15207"/>
    <cellStyle name="_Book1 (2)_Book2_Electric Rev Req Model (2009 GRC) Rebuttal REmoval of New  WH Solar AdjustMI 4" xfId="15208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09"/>
    <cellStyle name="_Book1 (2)_Book2_Electric Rev Req Model (2009 GRC) Revised 01-18-2010 2 3" xfId="15210"/>
    <cellStyle name="_Book1 (2)_Book2_Electric Rev Req Model (2009 GRC) Revised 01-18-2010 3" xfId="774"/>
    <cellStyle name="_Book1 (2)_Book2_Electric Rev Req Model (2009 GRC) Revised 01-18-2010 3 2" xfId="15211"/>
    <cellStyle name="_Book1 (2)_Book2_Electric Rev Req Model (2009 GRC) Revised 01-18-2010 4" xfId="15212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3"/>
    <cellStyle name="_Book1 (2)_Book2_Final Order Electric EXHIBIT A-1 2 3" xfId="15214"/>
    <cellStyle name="_Book1 (2)_Book2_Final Order Electric EXHIBIT A-1 3" xfId="779"/>
    <cellStyle name="_Book1 (2)_Book2_Final Order Electric EXHIBIT A-1 3 2" xfId="15215"/>
    <cellStyle name="_Book1 (2)_Book2_Final Order Electric EXHIBIT A-1 4" xfId="15216"/>
    <cellStyle name="_Book1 (2)_Book4" xfId="780"/>
    <cellStyle name="_Book1 (2)_Book4 2" xfId="781"/>
    <cellStyle name="_Book1 (2)_Book4 2 2" xfId="782"/>
    <cellStyle name="_Book1 (2)_Book4 2 2 2" xfId="15217"/>
    <cellStyle name="_Book1 (2)_Book4 2 3" xfId="15218"/>
    <cellStyle name="_Book1 (2)_Book4 3" xfId="783"/>
    <cellStyle name="_Book1 (2)_Book4 3 2" xfId="15219"/>
    <cellStyle name="_Book1 (2)_Book4 4" xfId="15220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1"/>
    <cellStyle name="_Book1 (2)_Book9 2 3" xfId="15222"/>
    <cellStyle name="_Book1 (2)_Book9 3" xfId="788"/>
    <cellStyle name="_Book1 (2)_Book9 3 2" xfId="15223"/>
    <cellStyle name="_Book1 (2)_Book9 4" xfId="15224"/>
    <cellStyle name="_Book1 (2)_Book9_DEM-WP(C) ENERG10C--ctn Mid-C_042010 2010GRC" xfId="789"/>
    <cellStyle name="_Book1 (2)_Chelan PUD Power Costs (8-10)" xfId="790"/>
    <cellStyle name="_Book1 (2)_Chelan PUD Power Costs (8-10) 2" xfId="15225"/>
    <cellStyle name="_Book1 (2)_DEM-WP(C) Chelan Power Costs" xfId="791"/>
    <cellStyle name="_Book1 (2)_DEM-WP(C) Chelan Power Costs 2" xfId="15226"/>
    <cellStyle name="_Book1 (2)_DEM-WP(C) ENERG10C--ctn Mid-C_042010 2010GRC" xfId="792"/>
    <cellStyle name="_Book1 (2)_DEM-WP(C) Gas Transport 2010GRC" xfId="793"/>
    <cellStyle name="_Book1 (2)_DEM-WP(C) Gas Transport 2010GRC 2" xfId="15227"/>
    <cellStyle name="_Book1 (2)_DWH-08 (Rate Spread &amp; Design Workpapers)" xfId="794"/>
    <cellStyle name="_Book1 (2)_Exh A-1 resulting from UE-112050 effective Jan 1 2012" xfId="15228"/>
    <cellStyle name="_Book1 (2)_Exh G - Klamath Peaker PPA fr C Locke 2-12" xfId="15229"/>
    <cellStyle name="_Book1 (2)_Exhibit A-1 effective 4-1-11 fr S Free 12-11" xfId="15230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1"/>
    <cellStyle name="_Book1 (2)_INPUTS 2 3" xfId="15232"/>
    <cellStyle name="_Book1 (2)_INPUTS 3" xfId="800"/>
    <cellStyle name="_Book1 (2)_INPUTS 3 2" xfId="15233"/>
    <cellStyle name="_Book1 (2)_INPUTS 4" xfId="15234"/>
    <cellStyle name="_Book1 (2)_Mint Farm Generation BPA" xfId="15235"/>
    <cellStyle name="_Book1 (2)_NIM Summary" xfId="801"/>
    <cellStyle name="_Book1 (2)_NIM Summary 09GRC" xfId="802"/>
    <cellStyle name="_Book1 (2)_NIM Summary 09GRC 2" xfId="803"/>
    <cellStyle name="_Book1 (2)_NIM Summary 09GRC 2 2" xfId="15236"/>
    <cellStyle name="_Book1 (2)_NIM Summary 09GRC 3" xfId="15237"/>
    <cellStyle name="_Book1 (2)_NIM Summary 09GRC_DEM-WP(C) ENERG10C--ctn Mid-C_042010 2010GRC" xfId="804"/>
    <cellStyle name="_Book1 (2)_NIM Summary 10" xfId="15238"/>
    <cellStyle name="_Book1 (2)_NIM Summary 11" xfId="15239"/>
    <cellStyle name="_Book1 (2)_NIM Summary 12" xfId="15240"/>
    <cellStyle name="_Book1 (2)_NIM Summary 13" xfId="15241"/>
    <cellStyle name="_Book1 (2)_NIM Summary 14" xfId="15242"/>
    <cellStyle name="_Book1 (2)_NIM Summary 15" xfId="15243"/>
    <cellStyle name="_Book1 (2)_NIM Summary 16" xfId="15244"/>
    <cellStyle name="_Book1 (2)_NIM Summary 17" xfId="15245"/>
    <cellStyle name="_Book1 (2)_NIM Summary 18" xfId="15246"/>
    <cellStyle name="_Book1 (2)_NIM Summary 19" xfId="15247"/>
    <cellStyle name="_Book1 (2)_NIM Summary 2" xfId="805"/>
    <cellStyle name="_Book1 (2)_NIM Summary 2 2" xfId="15248"/>
    <cellStyle name="_Book1 (2)_NIM Summary 20" xfId="15249"/>
    <cellStyle name="_Book1 (2)_NIM Summary 21" xfId="15250"/>
    <cellStyle name="_Book1 (2)_NIM Summary 22" xfId="15251"/>
    <cellStyle name="_Book1 (2)_NIM Summary 23" xfId="15252"/>
    <cellStyle name="_Book1 (2)_NIM Summary 24" xfId="15253"/>
    <cellStyle name="_Book1 (2)_NIM Summary 25" xfId="15254"/>
    <cellStyle name="_Book1 (2)_NIM Summary 26" xfId="15255"/>
    <cellStyle name="_Book1 (2)_NIM Summary 27" xfId="15256"/>
    <cellStyle name="_Book1 (2)_NIM Summary 28" xfId="15257"/>
    <cellStyle name="_Book1 (2)_NIM Summary 29" xfId="15258"/>
    <cellStyle name="_Book1 (2)_NIM Summary 3" xfId="806"/>
    <cellStyle name="_Book1 (2)_NIM Summary 3 2" xfId="15259"/>
    <cellStyle name="_Book1 (2)_NIM Summary 30" xfId="15260"/>
    <cellStyle name="_Book1 (2)_NIM Summary 31" xfId="15261"/>
    <cellStyle name="_Book1 (2)_NIM Summary 32" xfId="15262"/>
    <cellStyle name="_Book1 (2)_NIM Summary 33" xfId="15263"/>
    <cellStyle name="_Book1 (2)_NIM Summary 34" xfId="15264"/>
    <cellStyle name="_Book1 (2)_NIM Summary 35" xfId="15265"/>
    <cellStyle name="_Book1 (2)_NIM Summary 36" xfId="15266"/>
    <cellStyle name="_Book1 (2)_NIM Summary 37" xfId="15267"/>
    <cellStyle name="_Book1 (2)_NIM Summary 38" xfId="15268"/>
    <cellStyle name="_Book1 (2)_NIM Summary 39" xfId="15269"/>
    <cellStyle name="_Book1 (2)_NIM Summary 4" xfId="807"/>
    <cellStyle name="_Book1 (2)_NIM Summary 4 2" xfId="15270"/>
    <cellStyle name="_Book1 (2)_NIM Summary 40" xfId="15271"/>
    <cellStyle name="_Book1 (2)_NIM Summary 41" xfId="15272"/>
    <cellStyle name="_Book1 (2)_NIM Summary 42" xfId="15273"/>
    <cellStyle name="_Book1 (2)_NIM Summary 43" xfId="15274"/>
    <cellStyle name="_Book1 (2)_NIM Summary 44" xfId="15275"/>
    <cellStyle name="_Book1 (2)_NIM Summary 45" xfId="15276"/>
    <cellStyle name="_Book1 (2)_NIM Summary 46" xfId="15277"/>
    <cellStyle name="_Book1 (2)_NIM Summary 47" xfId="15278"/>
    <cellStyle name="_Book1 (2)_NIM Summary 48" xfId="15279"/>
    <cellStyle name="_Book1 (2)_NIM Summary 49" xfId="15280"/>
    <cellStyle name="_Book1 (2)_NIM Summary 5" xfId="808"/>
    <cellStyle name="_Book1 (2)_NIM Summary 5 2" xfId="15281"/>
    <cellStyle name="_Book1 (2)_NIM Summary 50" xfId="15282"/>
    <cellStyle name="_Book1 (2)_NIM Summary 51" xfId="15283"/>
    <cellStyle name="_Book1 (2)_NIM Summary 6" xfId="809"/>
    <cellStyle name="_Book1 (2)_NIM Summary 6 2" xfId="15284"/>
    <cellStyle name="_Book1 (2)_NIM Summary 7" xfId="810"/>
    <cellStyle name="_Book1 (2)_NIM Summary 7 2" xfId="15285"/>
    <cellStyle name="_Book1 (2)_NIM Summary 8" xfId="811"/>
    <cellStyle name="_Book1 (2)_NIM Summary 8 2" xfId="15286"/>
    <cellStyle name="_Book1 (2)_NIM Summary 9" xfId="812"/>
    <cellStyle name="_Book1 (2)_NIM Summary 9 2" xfId="15287"/>
    <cellStyle name="_Book1 (2)_NIM Summary_DEM-WP(C) ENERG10C--ctn Mid-C_042010 2010GRC" xfId="813"/>
    <cellStyle name="_Book1 (2)_PCA 10 -  Exhibit D Dec 2011" xfId="15288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89"/>
    <cellStyle name="_Book1 (2)_PCA 11 -  Exhibit D Jan 2012 WF" xfId="15290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1"/>
    <cellStyle name="_Book1 (2)_PCA 9 -  Exhibit D April 2010 (3) 3" xfId="15292"/>
    <cellStyle name="_Book1 (2)_PCA 9 -  Exhibit D April 2010 (3)_DEM-WP(C) ENERG10C--ctn Mid-C_042010 2010GRC" xfId="820"/>
    <cellStyle name="_Book1 (2)_PCA 9 -  Exhibit D April 2010 2" xfId="15293"/>
    <cellStyle name="_Book1 (2)_PCA 9 -  Exhibit D April 2010 3" xfId="15294"/>
    <cellStyle name="_Book1 (2)_PCA 9 -  Exhibit D April 2010 4" xfId="15295"/>
    <cellStyle name="_Book1 (2)_PCA 9 -  Exhibit D April 2010 5" xfId="15296"/>
    <cellStyle name="_Book1 (2)_PCA 9 -  Exhibit D April 2010 6" xfId="15297"/>
    <cellStyle name="_Book1 (2)_PCA 9 -  Exhibit D Nov 2010" xfId="821"/>
    <cellStyle name="_Book1 (2)_PCA 9 -  Exhibit D Nov 2010 2" xfId="15298"/>
    <cellStyle name="_Book1 (2)_PCA 9 - Exhibit D at August 2010" xfId="822"/>
    <cellStyle name="_Book1 (2)_PCA 9 - Exhibit D at August 2010 2" xfId="15299"/>
    <cellStyle name="_Book1 (2)_PCA 9 - Exhibit D June 2010 GRC" xfId="823"/>
    <cellStyle name="_Book1 (2)_PCA 9 - Exhibit D June 2010 GRC 2" xfId="15300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1"/>
    <cellStyle name="_Book1 (2)_Power Costs - Comparison bx Rbtl-Staff-Jt-PC 2 3" xfId="15302"/>
    <cellStyle name="_Book1 (2)_Power Costs - Comparison bx Rbtl-Staff-Jt-PC 3" xfId="827"/>
    <cellStyle name="_Book1 (2)_Power Costs - Comparison bx Rbtl-Staff-Jt-PC 3 2" xfId="15303"/>
    <cellStyle name="_Book1 (2)_Power Costs - Comparison bx Rbtl-Staff-Jt-PC 4" xfId="15304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5"/>
    <cellStyle name="_Book1 (2)_Power Costs - Comparison bx Rbtl-Staff-Jt-PC_Adj Bench DR 3 for Initial Briefs (Electric) 2 3" xfId="15306"/>
    <cellStyle name="_Book1 (2)_Power Costs - Comparison bx Rbtl-Staff-Jt-PC_Adj Bench DR 3 for Initial Briefs (Electric) 3" xfId="831"/>
    <cellStyle name="_Book1 (2)_Power Costs - Comparison bx Rbtl-Staff-Jt-PC_Adj Bench DR 3 for Initial Briefs (Electric) 3 2" xfId="15307"/>
    <cellStyle name="_Book1 (2)_Power Costs - Comparison bx Rbtl-Staff-Jt-PC_Adj Bench DR 3 for Initial Briefs (Electric) 4" xfId="15308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09"/>
    <cellStyle name="_Book1 (2)_Power Costs - Comparison bx Rbtl-Staff-Jt-PC_Electric Rev Req Model (2009 GRC) Rebuttal 2 3" xfId="15310"/>
    <cellStyle name="_Book1 (2)_Power Costs - Comparison bx Rbtl-Staff-Jt-PC_Electric Rev Req Model (2009 GRC) Rebuttal 3" xfId="837"/>
    <cellStyle name="_Book1 (2)_Power Costs - Comparison bx Rbtl-Staff-Jt-PC_Electric Rev Req Model (2009 GRC) Rebuttal 3 2" xfId="15311"/>
    <cellStyle name="_Book1 (2)_Power Costs - Comparison bx Rbtl-Staff-Jt-PC_Electric Rev Req Model (2009 GRC) Rebuttal 4" xfId="15312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3"/>
    <cellStyle name="_Book1 (2)_Power Costs - Comparison bx Rbtl-Staff-Jt-PC_Electric Rev Req Model (2009 GRC) Rebuttal REmoval of New  WH Solar AdjustMI 2 3" xfId="15314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5"/>
    <cellStyle name="_Book1 (2)_Power Costs - Comparison bx Rbtl-Staff-Jt-PC_Electric Rev Req Model (2009 GRC) Rebuttal REmoval of New  WH Solar AdjustMI 4" xfId="15316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7"/>
    <cellStyle name="_Book1 (2)_Power Costs - Comparison bx Rbtl-Staff-Jt-PC_Electric Rev Req Model (2009 GRC) Revised 01-18-2010 2 3" xfId="15318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19"/>
    <cellStyle name="_Book1 (2)_Power Costs - Comparison bx Rbtl-Staff-Jt-PC_Electric Rev Req Model (2009 GRC) Revised 01-18-2010 4" xfId="15320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1"/>
    <cellStyle name="_Book1 (2)_Power Costs - Comparison bx Rbtl-Staff-Jt-PC_Final Order Electric EXHIBIT A-1 2 3" xfId="15322"/>
    <cellStyle name="_Book1 (2)_Power Costs - Comparison bx Rbtl-Staff-Jt-PC_Final Order Electric EXHIBIT A-1 3" xfId="851"/>
    <cellStyle name="_Book1 (2)_Power Costs - Comparison bx Rbtl-Staff-Jt-PC_Final Order Electric EXHIBIT A-1 3 2" xfId="15323"/>
    <cellStyle name="_Book1 (2)_Power Costs - Comparison bx Rbtl-Staff-Jt-PC_Final Order Electric EXHIBIT A-1 4" xfId="15324"/>
    <cellStyle name="_Book1 (2)_Production Adj 4.37" xfId="852"/>
    <cellStyle name="_Book1 (2)_Production Adj 4.37 2" xfId="853"/>
    <cellStyle name="_Book1 (2)_Production Adj 4.37 2 2" xfId="854"/>
    <cellStyle name="_Book1 (2)_Production Adj 4.37 2 2 2" xfId="15325"/>
    <cellStyle name="_Book1 (2)_Production Adj 4.37 2 3" xfId="15326"/>
    <cellStyle name="_Book1 (2)_Production Adj 4.37 3" xfId="855"/>
    <cellStyle name="_Book1 (2)_Production Adj 4.37 3 2" xfId="15327"/>
    <cellStyle name="_Book1 (2)_Production Adj 4.37 4" xfId="15328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29"/>
    <cellStyle name="_Book1 (2)_Purchased Power Adj 4.03 2 3" xfId="15330"/>
    <cellStyle name="_Book1 (2)_Purchased Power Adj 4.03 3" xfId="859"/>
    <cellStyle name="_Book1 (2)_Purchased Power Adj 4.03 3 2" xfId="15331"/>
    <cellStyle name="_Book1 (2)_Purchased Power Adj 4.03 4" xfId="15332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3"/>
    <cellStyle name="_Book1 (2)_Rebuttal Power Costs 2 3" xfId="15334"/>
    <cellStyle name="_Book1 (2)_Rebuttal Power Costs 3" xfId="863"/>
    <cellStyle name="_Book1 (2)_Rebuttal Power Costs 3 2" xfId="15335"/>
    <cellStyle name="_Book1 (2)_Rebuttal Power Costs 4" xfId="15336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7"/>
    <cellStyle name="_Book1 (2)_Rebuttal Power Costs_Adj Bench DR 3 for Initial Briefs (Electric) 2 3" xfId="15338"/>
    <cellStyle name="_Book1 (2)_Rebuttal Power Costs_Adj Bench DR 3 for Initial Briefs (Electric) 3" xfId="867"/>
    <cellStyle name="_Book1 (2)_Rebuttal Power Costs_Adj Bench DR 3 for Initial Briefs (Electric) 3 2" xfId="15339"/>
    <cellStyle name="_Book1 (2)_Rebuttal Power Costs_Adj Bench DR 3 for Initial Briefs (Electric) 4" xfId="15340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1"/>
    <cellStyle name="_Book1 (2)_Rebuttal Power Costs_Electric Rev Req Model (2009 GRC) Rebuttal 2 3" xfId="15342"/>
    <cellStyle name="_Book1 (2)_Rebuttal Power Costs_Electric Rev Req Model (2009 GRC) Rebuttal 3" xfId="873"/>
    <cellStyle name="_Book1 (2)_Rebuttal Power Costs_Electric Rev Req Model (2009 GRC) Rebuttal 3 2" xfId="15343"/>
    <cellStyle name="_Book1 (2)_Rebuttal Power Costs_Electric Rev Req Model (2009 GRC) Rebuttal 4" xfId="15344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5"/>
    <cellStyle name="_Book1 (2)_Rebuttal Power Costs_Electric Rev Req Model (2009 GRC) Rebuttal REmoval of New  WH Solar AdjustMI 2 3" xfId="15346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7"/>
    <cellStyle name="_Book1 (2)_Rebuttal Power Costs_Electric Rev Req Model (2009 GRC) Rebuttal REmoval of New  WH Solar AdjustMI 4" xfId="15348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49"/>
    <cellStyle name="_Book1 (2)_Rebuttal Power Costs_Electric Rev Req Model (2009 GRC) Revised 01-18-2010 2 3" xfId="15350"/>
    <cellStyle name="_Book1 (2)_Rebuttal Power Costs_Electric Rev Req Model (2009 GRC) Revised 01-18-2010 3" xfId="882"/>
    <cellStyle name="_Book1 (2)_Rebuttal Power Costs_Electric Rev Req Model (2009 GRC) Revised 01-18-2010 3 2" xfId="15351"/>
    <cellStyle name="_Book1 (2)_Rebuttal Power Costs_Electric Rev Req Model (2009 GRC) Revised 01-18-2010 4" xfId="15352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3"/>
    <cellStyle name="_Book1 (2)_Rebuttal Power Costs_Final Order Electric EXHIBIT A-1 2 3" xfId="15354"/>
    <cellStyle name="_Book1 (2)_Rebuttal Power Costs_Final Order Electric EXHIBIT A-1 3" xfId="887"/>
    <cellStyle name="_Book1 (2)_Rebuttal Power Costs_Final Order Electric EXHIBIT A-1 3 2" xfId="15355"/>
    <cellStyle name="_Book1 (2)_Rebuttal Power Costs_Final Order Electric EXHIBIT A-1 4" xfId="15356"/>
    <cellStyle name="_Book1 (2)_RECS vs PTC's w Interest 6-28-10" xfId="15357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8"/>
    <cellStyle name="_Book1 (2)_ROR &amp; CONV FACTOR 2 3" xfId="15359"/>
    <cellStyle name="_Book1 (2)_ROR &amp; CONV FACTOR 3" xfId="891"/>
    <cellStyle name="_Book1 (2)_ROR &amp; CONV FACTOR 3 2" xfId="15360"/>
    <cellStyle name="_Book1 (2)_ROR &amp; CONV FACTOR 4" xfId="15361"/>
    <cellStyle name="_Book1 (2)_ROR 5.02" xfId="892"/>
    <cellStyle name="_Book1 (2)_ROR 5.02 2" xfId="893"/>
    <cellStyle name="_Book1 (2)_ROR 5.02 2 2" xfId="894"/>
    <cellStyle name="_Book1 (2)_ROR 5.02 2 2 2" xfId="15362"/>
    <cellStyle name="_Book1 (2)_ROR 5.02 2 3" xfId="15363"/>
    <cellStyle name="_Book1 (2)_ROR 5.02 3" xfId="895"/>
    <cellStyle name="_Book1 (2)_ROR 5.02 3 2" xfId="15364"/>
    <cellStyle name="_Book1 (2)_ROR 5.02 4" xfId="15365"/>
    <cellStyle name="_Book1 (2)_Wind Integration 10GRC" xfId="896"/>
    <cellStyle name="_Book1 (2)_Wind Integration 10GRC 2" xfId="897"/>
    <cellStyle name="_Book1 (2)_Wind Integration 10GRC 2 2" xfId="15366"/>
    <cellStyle name="_Book1 (2)_Wind Integration 10GRC 3" xfId="15367"/>
    <cellStyle name="_Book1 (2)_Wind Integration 10GRC_DEM-WP(C) ENERG10C--ctn Mid-C_042010 2010GRC" xfId="898"/>
    <cellStyle name="_Book1 10" xfId="899"/>
    <cellStyle name="_Book1 10 2" xfId="900"/>
    <cellStyle name="_Book1 10 2 2" xfId="15368"/>
    <cellStyle name="_Book1 10 3" xfId="15369"/>
    <cellStyle name="_Book1 11" xfId="901"/>
    <cellStyle name="_Book1 11 2" xfId="902"/>
    <cellStyle name="_Book1 11 2 2" xfId="15370"/>
    <cellStyle name="_Book1 11 3" xfId="15371"/>
    <cellStyle name="_Book1 12" xfId="903"/>
    <cellStyle name="_Book1 12 2" xfId="904"/>
    <cellStyle name="_Book1 12 2 2" xfId="15372"/>
    <cellStyle name="_Book1 12 2 3" xfId="15373"/>
    <cellStyle name="_Book1 12 3" xfId="15374"/>
    <cellStyle name="_Book1 12 3 2" xfId="15375"/>
    <cellStyle name="_Book1 13" xfId="905"/>
    <cellStyle name="_Book1 13 2" xfId="906"/>
    <cellStyle name="_Book1 13 2 2" xfId="15376"/>
    <cellStyle name="_Book1 13 2 3" xfId="15377"/>
    <cellStyle name="_Book1 13 3" xfId="15378"/>
    <cellStyle name="_Book1 13 3 2" xfId="15379"/>
    <cellStyle name="_Book1 14" xfId="907"/>
    <cellStyle name="_Book1 14 2" xfId="908"/>
    <cellStyle name="_Book1 14 2 2" xfId="15380"/>
    <cellStyle name="_Book1 14 2 3" xfId="15381"/>
    <cellStyle name="_Book1 14 3" xfId="15382"/>
    <cellStyle name="_Book1 14 3 2" xfId="15383"/>
    <cellStyle name="_Book1 15" xfId="909"/>
    <cellStyle name="_Book1 15 2" xfId="15384"/>
    <cellStyle name="_Book1 15 2 2" xfId="15385"/>
    <cellStyle name="_Book1 15 3" xfId="15386"/>
    <cellStyle name="_Book1 16" xfId="910"/>
    <cellStyle name="_Book1 16 2" xfId="15387"/>
    <cellStyle name="_Book1 16 2 2" xfId="15388"/>
    <cellStyle name="_Book1 16 3" xfId="15389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0"/>
    <cellStyle name="_Book1 2 2 3" xfId="15391"/>
    <cellStyle name="_Book1 2 3" xfId="920"/>
    <cellStyle name="_Book1 2 3 2" xfId="15392"/>
    <cellStyle name="_Book1 2 4" xfId="15393"/>
    <cellStyle name="_Book1 20" xfId="921"/>
    <cellStyle name="_Book1 20 2" xfId="922"/>
    <cellStyle name="_Book1 21" xfId="923"/>
    <cellStyle name="_Book1 21 2" xfId="924"/>
    <cellStyle name="_Book1 22" xfId="15394"/>
    <cellStyle name="_Book1 22 2" xfId="15395"/>
    <cellStyle name="_Book1 23" xfId="15396"/>
    <cellStyle name="_Book1 23 2" xfId="15397"/>
    <cellStyle name="_Book1 24" xfId="15398"/>
    <cellStyle name="_Book1 24 2" xfId="15399"/>
    <cellStyle name="_Book1 25" xfId="15400"/>
    <cellStyle name="_Book1 25 2" xfId="15401"/>
    <cellStyle name="_Book1 26" xfId="15402"/>
    <cellStyle name="_Book1 26 2" xfId="15403"/>
    <cellStyle name="_Book1 27" xfId="15404"/>
    <cellStyle name="_Book1 27 2" xfId="15405"/>
    <cellStyle name="_Book1 28" xfId="15406"/>
    <cellStyle name="_Book1 28 2" xfId="15407"/>
    <cellStyle name="_Book1 29" xfId="15408"/>
    <cellStyle name="_Book1 29 2" xfId="15409"/>
    <cellStyle name="_Book1 3" xfId="925"/>
    <cellStyle name="_Book1 3 2" xfId="926"/>
    <cellStyle name="_Book1 3 2 2" xfId="15410"/>
    <cellStyle name="_Book1 3 3" xfId="15411"/>
    <cellStyle name="_Book1 30" xfId="15412"/>
    <cellStyle name="_Book1 30 2" xfId="15413"/>
    <cellStyle name="_Book1 31" xfId="15414"/>
    <cellStyle name="_Book1 32" xfId="15415"/>
    <cellStyle name="_Book1 33" xfId="15416"/>
    <cellStyle name="_Book1 33 2" xfId="15417"/>
    <cellStyle name="_Book1 34" xfId="15418"/>
    <cellStyle name="_Book1 34 2" xfId="15419"/>
    <cellStyle name="_Book1 35" xfId="15420"/>
    <cellStyle name="_Book1 35 2" xfId="15421"/>
    <cellStyle name="_Book1 36" xfId="15422"/>
    <cellStyle name="_Book1 4" xfId="927"/>
    <cellStyle name="_Book1 4 2" xfId="928"/>
    <cellStyle name="_Book1 4 2 2" xfId="15423"/>
    <cellStyle name="_Book1 4 3" xfId="15424"/>
    <cellStyle name="_Book1 5" xfId="929"/>
    <cellStyle name="_Book1 5 2" xfId="930"/>
    <cellStyle name="_Book1 5 2 2" xfId="15425"/>
    <cellStyle name="_Book1 5 3" xfId="15426"/>
    <cellStyle name="_Book1 6" xfId="931"/>
    <cellStyle name="_Book1 6 2" xfId="932"/>
    <cellStyle name="_Book1 6 2 2" xfId="15427"/>
    <cellStyle name="_Book1 6 3" xfId="15428"/>
    <cellStyle name="_Book1 7" xfId="933"/>
    <cellStyle name="_Book1 7 2" xfId="934"/>
    <cellStyle name="_Book1 7 2 2" xfId="15429"/>
    <cellStyle name="_Book1 7 3" xfId="15430"/>
    <cellStyle name="_Book1 8" xfId="935"/>
    <cellStyle name="_Book1 8 2" xfId="936"/>
    <cellStyle name="_Book1 8 2 2" xfId="15431"/>
    <cellStyle name="_Book1 8 3" xfId="15432"/>
    <cellStyle name="_Book1 9" xfId="937"/>
    <cellStyle name="_Book1 9 2" xfId="938"/>
    <cellStyle name="_Book1 9 2 2" xfId="15433"/>
    <cellStyle name="_Book1 9 3" xfId="15434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5"/>
    <cellStyle name="_Book1_(C) WHE Proforma with ITC cash grant 10 Yr Amort_for deferral_102809 2 3" xfId="15436"/>
    <cellStyle name="_Book1_(C) WHE Proforma with ITC cash grant 10 Yr Amort_for deferral_102809 3" xfId="942"/>
    <cellStyle name="_Book1_(C) WHE Proforma with ITC cash grant 10 Yr Amort_for deferral_102809 3 2" xfId="15437"/>
    <cellStyle name="_Book1_(C) WHE Proforma with ITC cash grant 10 Yr Amort_for deferral_102809 4" xfId="15438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39"/>
    <cellStyle name="_Book1_(C) WHE Proforma with ITC cash grant 10 Yr Amort_for deferral_102809_16.07E Wild Horse Wind Expansionwrkingfile 2 3" xfId="15440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1"/>
    <cellStyle name="_Book1_(C) WHE Proforma with ITC cash grant 10 Yr Amort_for deferral_102809_16.07E Wild Horse Wind Expansionwrkingfile 4" xfId="15442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3"/>
    <cellStyle name="_Book1_(C) WHE Proforma with ITC cash grant 10 Yr Amort_for deferral_102809_16.07E Wild Horse Wind Expansionwrkingfile SF 2 3" xfId="15444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5"/>
    <cellStyle name="_Book1_(C) WHE Proforma with ITC cash grant 10 Yr Amort_for deferral_102809_16.07E Wild Horse Wind Expansionwrkingfile SF 4" xfId="15446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7"/>
    <cellStyle name="_Book1_(C) WHE Proforma with ITC cash grant 10 Yr Amort_for deferral_102809_16.37E Wild Horse Expansion DeferralRevwrkingfile SF 2 3" xfId="15448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49"/>
    <cellStyle name="_Book1_(C) WHE Proforma with ITC cash grant 10 Yr Amort_for deferral_102809_16.37E Wild Horse Expansion DeferralRevwrkingfile SF 4" xfId="15450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1"/>
    <cellStyle name="_Book1_(C) WHE Proforma with ITC cash grant 10 Yr Amort_for rebuttal_120709 2 3" xfId="15452"/>
    <cellStyle name="_Book1_(C) WHE Proforma with ITC cash grant 10 Yr Amort_for rebuttal_120709 3" xfId="962"/>
    <cellStyle name="_Book1_(C) WHE Proforma with ITC cash grant 10 Yr Amort_for rebuttal_120709 3 2" xfId="15453"/>
    <cellStyle name="_Book1_(C) WHE Proforma with ITC cash grant 10 Yr Amort_for rebuttal_120709 4" xfId="15454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5"/>
    <cellStyle name="_Book1_04.07E Wild Horse Wind Expansion 2 3" xfId="15456"/>
    <cellStyle name="_Book1_04.07E Wild Horse Wind Expansion 3" xfId="967"/>
    <cellStyle name="_Book1_04.07E Wild Horse Wind Expansion 3 2" xfId="15457"/>
    <cellStyle name="_Book1_04.07E Wild Horse Wind Expansion 4" xfId="15458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59"/>
    <cellStyle name="_Book1_04.07E Wild Horse Wind Expansion_16.07E Wild Horse Wind Expansionwrkingfile 2 3" xfId="15460"/>
    <cellStyle name="_Book1_04.07E Wild Horse Wind Expansion_16.07E Wild Horse Wind Expansionwrkingfile 3" xfId="971"/>
    <cellStyle name="_Book1_04.07E Wild Horse Wind Expansion_16.07E Wild Horse Wind Expansionwrkingfile 3 2" xfId="15461"/>
    <cellStyle name="_Book1_04.07E Wild Horse Wind Expansion_16.07E Wild Horse Wind Expansionwrkingfile 4" xfId="15462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3"/>
    <cellStyle name="_Book1_04.07E Wild Horse Wind Expansion_16.07E Wild Horse Wind Expansionwrkingfile SF 2 3" xfId="15464"/>
    <cellStyle name="_Book1_04.07E Wild Horse Wind Expansion_16.07E Wild Horse Wind Expansionwrkingfile SF 3" xfId="975"/>
    <cellStyle name="_Book1_04.07E Wild Horse Wind Expansion_16.07E Wild Horse Wind Expansionwrkingfile SF 3 2" xfId="15465"/>
    <cellStyle name="_Book1_04.07E Wild Horse Wind Expansion_16.07E Wild Horse Wind Expansionwrkingfile SF 4" xfId="15466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7"/>
    <cellStyle name="_Book1_04.07E Wild Horse Wind Expansion_16.37E Wild Horse Expansion DeferralRevwrkingfile SF 2 3" xfId="15468"/>
    <cellStyle name="_Book1_04.07E Wild Horse Wind Expansion_16.37E Wild Horse Expansion DeferralRevwrkingfile SF 3" xfId="981"/>
    <cellStyle name="_Book1_04.07E Wild Horse Wind Expansion_16.37E Wild Horse Expansion DeferralRevwrkingfile SF 3 2" xfId="15469"/>
    <cellStyle name="_Book1_04.07E Wild Horse Wind Expansion_16.37E Wild Horse Expansion DeferralRevwrkingfile SF 4" xfId="15470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1"/>
    <cellStyle name="_Book1_16.07E Wild Horse Wind Expansionwrkingfile 2 3" xfId="15472"/>
    <cellStyle name="_Book1_16.07E Wild Horse Wind Expansionwrkingfile 3" xfId="987"/>
    <cellStyle name="_Book1_16.07E Wild Horse Wind Expansionwrkingfile 3 2" xfId="15473"/>
    <cellStyle name="_Book1_16.07E Wild Horse Wind Expansionwrkingfile 4" xfId="15474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5"/>
    <cellStyle name="_Book1_16.07E Wild Horse Wind Expansionwrkingfile SF 2 3" xfId="15476"/>
    <cellStyle name="_Book1_16.07E Wild Horse Wind Expansionwrkingfile SF 3" xfId="991"/>
    <cellStyle name="_Book1_16.07E Wild Horse Wind Expansionwrkingfile SF 3 2" xfId="15477"/>
    <cellStyle name="_Book1_16.07E Wild Horse Wind Expansionwrkingfile SF 4" xfId="15478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79"/>
    <cellStyle name="_Book1_16.37E Wild Horse Expansion DeferralRevwrkingfile SF 2 3" xfId="15480"/>
    <cellStyle name="_Book1_16.37E Wild Horse Expansion DeferralRevwrkingfile SF 3" xfId="997"/>
    <cellStyle name="_Book1_16.37E Wild Horse Expansion DeferralRevwrkingfile SF 3 2" xfId="15481"/>
    <cellStyle name="_Book1_16.37E Wild Horse Expansion DeferralRevwrkingfile SF 4" xfId="15482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3"/>
    <cellStyle name="_Book1_2009 GRC Compl Filing - Exhibit D" xfId="1000"/>
    <cellStyle name="_Book1_2009 GRC Compl Filing - Exhibit D 2" xfId="1001"/>
    <cellStyle name="_Book1_2009 GRC Compl Filing - Exhibit D 2 2" xfId="15484"/>
    <cellStyle name="_Book1_2009 GRC Compl Filing - Exhibit D 3" xfId="15485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6"/>
    <cellStyle name="_Book1_4 31 Regulatory Assets and Liabilities  7 06- Exhibit D 3" xfId="1007"/>
    <cellStyle name="_Book1_4 31 Regulatory Assets and Liabilities  7 06- Exhibit D 3 2" xfId="15487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8"/>
    <cellStyle name="_Book1_4 31 Regulatory Assets and Liabilities  7 06- Exhibit D_NIM Summary 3" xfId="15489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0"/>
    <cellStyle name="_Book1_4 31 Regulatory Assets and Liabilities  7 06- Exhibit D_NIM+O&amp;M Monthly" xfId="1013"/>
    <cellStyle name="_Book1_4 31 Regulatory Assets and Liabilities  7 06- Exhibit D_NIM+O&amp;M Monthly 2" xfId="15491"/>
    <cellStyle name="_Book1_4 31E Reg Asset  Liab and EXH D" xfId="1014"/>
    <cellStyle name="_Book1_4 31E Reg Asset  Liab and EXH D _ Aug 10 Filing (2)" xfId="1015"/>
    <cellStyle name="_Book1_4 31E Reg Asset  Liab and EXH D _ Aug 10 Filing (2) 2" xfId="15492"/>
    <cellStyle name="_Book1_4 31E Reg Asset  Liab and EXH D 10" xfId="15493"/>
    <cellStyle name="_Book1_4 31E Reg Asset  Liab and EXH D 11" xfId="15494"/>
    <cellStyle name="_Book1_4 31E Reg Asset  Liab and EXH D 12" xfId="15495"/>
    <cellStyle name="_Book1_4 31E Reg Asset  Liab and EXH D 13" xfId="15496"/>
    <cellStyle name="_Book1_4 31E Reg Asset  Liab and EXH D 14" xfId="15497"/>
    <cellStyle name="_Book1_4 31E Reg Asset  Liab and EXH D 15" xfId="15498"/>
    <cellStyle name="_Book1_4 31E Reg Asset  Liab and EXH D 16" xfId="15499"/>
    <cellStyle name="_Book1_4 31E Reg Asset  Liab and EXH D 17" xfId="15500"/>
    <cellStyle name="_Book1_4 31E Reg Asset  Liab and EXH D 18" xfId="15501"/>
    <cellStyle name="_Book1_4 31E Reg Asset  Liab and EXH D 19" xfId="15502"/>
    <cellStyle name="_Book1_4 31E Reg Asset  Liab and EXH D 2" xfId="15503"/>
    <cellStyle name="_Book1_4 31E Reg Asset  Liab and EXH D 20" xfId="15504"/>
    <cellStyle name="_Book1_4 31E Reg Asset  Liab and EXH D 21" xfId="15505"/>
    <cellStyle name="_Book1_4 31E Reg Asset  Liab and EXH D 22" xfId="15506"/>
    <cellStyle name="_Book1_4 31E Reg Asset  Liab and EXH D 23" xfId="15507"/>
    <cellStyle name="_Book1_4 31E Reg Asset  Liab and EXH D 24" xfId="15508"/>
    <cellStyle name="_Book1_4 31E Reg Asset  Liab and EXH D 25" xfId="15509"/>
    <cellStyle name="_Book1_4 31E Reg Asset  Liab and EXH D 26" xfId="15510"/>
    <cellStyle name="_Book1_4 31E Reg Asset  Liab and EXH D 27" xfId="15511"/>
    <cellStyle name="_Book1_4 31E Reg Asset  Liab and EXH D 28" xfId="15512"/>
    <cellStyle name="_Book1_4 31E Reg Asset  Liab and EXH D 29" xfId="15513"/>
    <cellStyle name="_Book1_4 31E Reg Asset  Liab and EXH D 3" xfId="15514"/>
    <cellStyle name="_Book1_4 31E Reg Asset  Liab and EXH D 30" xfId="15515"/>
    <cellStyle name="_Book1_4 31E Reg Asset  Liab and EXH D 31" xfId="15516"/>
    <cellStyle name="_Book1_4 31E Reg Asset  Liab and EXH D 32" xfId="15517"/>
    <cellStyle name="_Book1_4 31E Reg Asset  Liab and EXH D 33" xfId="15518"/>
    <cellStyle name="_Book1_4 31E Reg Asset  Liab and EXH D 34" xfId="15519"/>
    <cellStyle name="_Book1_4 31E Reg Asset  Liab and EXH D 35" xfId="15520"/>
    <cellStyle name="_Book1_4 31E Reg Asset  Liab and EXH D 36" xfId="15521"/>
    <cellStyle name="_Book1_4 31E Reg Asset  Liab and EXH D 4" xfId="15522"/>
    <cellStyle name="_Book1_4 31E Reg Asset  Liab and EXH D 5" xfId="15523"/>
    <cellStyle name="_Book1_4 31E Reg Asset  Liab and EXH D 6" xfId="15524"/>
    <cellStyle name="_Book1_4 31E Reg Asset  Liab and EXH D 7" xfId="15525"/>
    <cellStyle name="_Book1_4 31E Reg Asset  Liab and EXH D 8" xfId="15526"/>
    <cellStyle name="_Book1_4 31E Reg Asset  Liab and EXH D 9" xfId="15527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8"/>
    <cellStyle name="_Book1_4 32 Regulatory Assets and Liabilities  7 06- Exhibit D 3" xfId="1019"/>
    <cellStyle name="_Book1_4 32 Regulatory Assets and Liabilities  7 06- Exhibit D 3 2" xfId="15529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0"/>
    <cellStyle name="_Book1_4 32 Regulatory Assets and Liabilities  7 06- Exhibit D_NIM Summary 3" xfId="15531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2"/>
    <cellStyle name="_Book1_4 32 Regulatory Assets and Liabilities  7 06- Exhibit D_NIM+O&amp;M Monthly" xfId="1025"/>
    <cellStyle name="_Book1_4 32 Regulatory Assets and Liabilities  7 06- Exhibit D_NIM+O&amp;M Monthly 2" xfId="15533"/>
    <cellStyle name="_Book1_AURORA Total New" xfId="1026"/>
    <cellStyle name="_Book1_AURORA Total New 2" xfId="1027"/>
    <cellStyle name="_Book1_AURORA Total New 2 2" xfId="15534"/>
    <cellStyle name="_Book1_AURORA Total New 3" xfId="15535"/>
    <cellStyle name="_Book1_Book1" xfId="15536"/>
    <cellStyle name="_Book1_Book2" xfId="1028"/>
    <cellStyle name="_Book1_Book2 2" xfId="1029"/>
    <cellStyle name="_Book1_Book2 2 2" xfId="1030"/>
    <cellStyle name="_Book1_Book2 2 2 2" xfId="15537"/>
    <cellStyle name="_Book1_Book2 2 3" xfId="15538"/>
    <cellStyle name="_Book1_Book2 3" xfId="1031"/>
    <cellStyle name="_Book1_Book2 3 2" xfId="15539"/>
    <cellStyle name="_Book1_Book2 4" xfId="15540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1"/>
    <cellStyle name="_Book1_Book2_Adj Bench DR 3 for Initial Briefs (Electric) 2 3" xfId="15542"/>
    <cellStyle name="_Book1_Book2_Adj Bench DR 3 for Initial Briefs (Electric) 3" xfId="1035"/>
    <cellStyle name="_Book1_Book2_Adj Bench DR 3 for Initial Briefs (Electric) 3 2" xfId="15543"/>
    <cellStyle name="_Book1_Book2_Adj Bench DR 3 for Initial Briefs (Electric) 4" xfId="15544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5"/>
    <cellStyle name="_Book1_Book2_Electric Rev Req Model (2009 GRC) Rebuttal 2 3" xfId="15546"/>
    <cellStyle name="_Book1_Book2_Electric Rev Req Model (2009 GRC) Rebuttal 3" xfId="1041"/>
    <cellStyle name="_Book1_Book2_Electric Rev Req Model (2009 GRC) Rebuttal 3 2" xfId="15547"/>
    <cellStyle name="_Book1_Book2_Electric Rev Req Model (2009 GRC) Rebuttal 4" xfId="15548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49"/>
    <cellStyle name="_Book1_Book2_Electric Rev Req Model (2009 GRC) Rebuttal REmoval of New  WH Solar AdjustMI 2 3" xfId="15550"/>
    <cellStyle name="_Book1_Book2_Electric Rev Req Model (2009 GRC) Rebuttal REmoval of New  WH Solar AdjustMI 3" xfId="1045"/>
    <cellStyle name="_Book1_Book2_Electric Rev Req Model (2009 GRC) Rebuttal REmoval of New  WH Solar AdjustMI 3 2" xfId="15551"/>
    <cellStyle name="_Book1_Book2_Electric Rev Req Model (2009 GRC) Rebuttal REmoval of New  WH Solar AdjustMI 4" xfId="15552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3"/>
    <cellStyle name="_Book1_Book2_Electric Rev Req Model (2009 GRC) Revised 01-18-2010 2 3" xfId="15554"/>
    <cellStyle name="_Book1_Book2_Electric Rev Req Model (2009 GRC) Revised 01-18-2010 3" xfId="1050"/>
    <cellStyle name="_Book1_Book2_Electric Rev Req Model (2009 GRC) Revised 01-18-2010 3 2" xfId="15555"/>
    <cellStyle name="_Book1_Book2_Electric Rev Req Model (2009 GRC) Revised 01-18-2010 4" xfId="15556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7"/>
    <cellStyle name="_Book1_Book2_Final Order Electric EXHIBIT A-1 2 3" xfId="15558"/>
    <cellStyle name="_Book1_Book2_Final Order Electric EXHIBIT A-1 3" xfId="1055"/>
    <cellStyle name="_Book1_Book2_Final Order Electric EXHIBIT A-1 3 2" xfId="15559"/>
    <cellStyle name="_Book1_Book2_Final Order Electric EXHIBIT A-1 4" xfId="15560"/>
    <cellStyle name="_Book1_Book4" xfId="1056"/>
    <cellStyle name="_Book1_Book4 2" xfId="1057"/>
    <cellStyle name="_Book1_Book4 2 2" xfId="1058"/>
    <cellStyle name="_Book1_Book4 2 2 2" xfId="15561"/>
    <cellStyle name="_Book1_Book4 2 3" xfId="15562"/>
    <cellStyle name="_Book1_Book4 3" xfId="1059"/>
    <cellStyle name="_Book1_Book4 3 2" xfId="15563"/>
    <cellStyle name="_Book1_Book4 4" xfId="15564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5"/>
    <cellStyle name="_Book1_Book9 2 3" xfId="15566"/>
    <cellStyle name="_Book1_Book9 3" xfId="1064"/>
    <cellStyle name="_Book1_Book9 3 2" xfId="15567"/>
    <cellStyle name="_Book1_Book9 4" xfId="15568"/>
    <cellStyle name="_Book1_Book9_DEM-WP(C) ENERG10C--ctn Mid-C_042010 2010GRC" xfId="1065"/>
    <cellStyle name="_Book1_Chelan PUD Power Costs (8-10)" xfId="1066"/>
    <cellStyle name="_Book1_Chelan PUD Power Costs (8-10) 2" xfId="15569"/>
    <cellStyle name="_Book1_DEM-WP(C) Chelan Power Costs" xfId="1067"/>
    <cellStyle name="_Book1_DEM-WP(C) Chelan Power Costs 2" xfId="15570"/>
    <cellStyle name="_Book1_DEM-WP(C) ENERG10C--ctn Mid-C_042010 2010GRC" xfId="1068"/>
    <cellStyle name="_Book1_DEM-WP(C) Gas Transport 2010GRC" xfId="1069"/>
    <cellStyle name="_Book1_DEM-WP(C) Gas Transport 2010GRC 2" xfId="15571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2"/>
    <cellStyle name="_Book1_Electric COS Inputs 2 2 3" xfId="15573"/>
    <cellStyle name="_Book1_Electric COS Inputs 2 3" xfId="1074"/>
    <cellStyle name="_Book1_Electric COS Inputs 2 3 2" xfId="1075"/>
    <cellStyle name="_Book1_Electric COS Inputs 2 3 2 2" xfId="15574"/>
    <cellStyle name="_Book1_Electric COS Inputs 2 3 3" xfId="15575"/>
    <cellStyle name="_Book1_Electric COS Inputs 2 4" xfId="1076"/>
    <cellStyle name="_Book1_Electric COS Inputs 2 4 2" xfId="1077"/>
    <cellStyle name="_Book1_Electric COS Inputs 2 4 2 2" xfId="15576"/>
    <cellStyle name="_Book1_Electric COS Inputs 2 4 3" xfId="15577"/>
    <cellStyle name="_Book1_Electric COS Inputs 2 5" xfId="15578"/>
    <cellStyle name="_Book1_Electric COS Inputs 3" xfId="1078"/>
    <cellStyle name="_Book1_Electric COS Inputs 3 2" xfId="1079"/>
    <cellStyle name="_Book1_Electric COS Inputs 3 2 2" xfId="15579"/>
    <cellStyle name="_Book1_Electric COS Inputs 3 3" xfId="15580"/>
    <cellStyle name="_Book1_Electric COS Inputs 4" xfId="1080"/>
    <cellStyle name="_Book1_Electric COS Inputs 4 2" xfId="1081"/>
    <cellStyle name="_Book1_Electric COS Inputs 4 2 2" xfId="15581"/>
    <cellStyle name="_Book1_Electric COS Inputs 4 3" xfId="15582"/>
    <cellStyle name="_Book1_Electric COS Inputs 5" xfId="1082"/>
    <cellStyle name="_Book1_Electric COS Inputs 5 2" xfId="15583"/>
    <cellStyle name="_Book1_Electric COS Inputs 6" xfId="1083"/>
    <cellStyle name="_Book1_Exh A-1 resulting from UE-112050 effective Jan 1 2012" xfId="15584"/>
    <cellStyle name="_Book1_Exh G - Klamath Peaker PPA fr C Locke 2-12" xfId="15585"/>
    <cellStyle name="_Book1_Exhibit A-1 effective 4-1-11 fr S Free 12-11" xfId="15586"/>
    <cellStyle name="_Book1_LSRWEP LGIA like Acctg Petition Aug 2010" xfId="1084"/>
    <cellStyle name="_Book1_LSRWEP LGIA like Acctg Petition Aug 2010 2" xfId="15587"/>
    <cellStyle name="_Book1_Mint Farm Generation BPA" xfId="15588"/>
    <cellStyle name="_Book1_NIM Summary" xfId="1085"/>
    <cellStyle name="_Book1_NIM Summary 09GRC" xfId="1086"/>
    <cellStyle name="_Book1_NIM Summary 09GRC 2" xfId="1087"/>
    <cellStyle name="_Book1_NIM Summary 09GRC 2 2" xfId="15589"/>
    <cellStyle name="_Book1_NIM Summary 09GRC 3" xfId="15590"/>
    <cellStyle name="_Book1_NIM Summary 09GRC_DEM-WP(C) ENERG10C--ctn Mid-C_042010 2010GRC" xfId="1088"/>
    <cellStyle name="_Book1_NIM Summary 10" xfId="15591"/>
    <cellStyle name="_Book1_NIM Summary 11" xfId="15592"/>
    <cellStyle name="_Book1_NIM Summary 12" xfId="15593"/>
    <cellStyle name="_Book1_NIM Summary 13" xfId="15594"/>
    <cellStyle name="_Book1_NIM Summary 14" xfId="15595"/>
    <cellStyle name="_Book1_NIM Summary 15" xfId="15596"/>
    <cellStyle name="_Book1_NIM Summary 16" xfId="15597"/>
    <cellStyle name="_Book1_NIM Summary 17" xfId="15598"/>
    <cellStyle name="_Book1_NIM Summary 18" xfId="15599"/>
    <cellStyle name="_Book1_NIM Summary 19" xfId="15600"/>
    <cellStyle name="_Book1_NIM Summary 2" xfId="1089"/>
    <cellStyle name="_Book1_NIM Summary 2 2" xfId="15601"/>
    <cellStyle name="_Book1_NIM Summary 20" xfId="15602"/>
    <cellStyle name="_Book1_NIM Summary 21" xfId="15603"/>
    <cellStyle name="_Book1_NIM Summary 22" xfId="15604"/>
    <cellStyle name="_Book1_NIM Summary 23" xfId="15605"/>
    <cellStyle name="_Book1_NIM Summary 24" xfId="15606"/>
    <cellStyle name="_Book1_NIM Summary 25" xfId="15607"/>
    <cellStyle name="_Book1_NIM Summary 26" xfId="15608"/>
    <cellStyle name="_Book1_NIM Summary 27" xfId="15609"/>
    <cellStyle name="_Book1_NIM Summary 28" xfId="15610"/>
    <cellStyle name="_Book1_NIM Summary 29" xfId="15611"/>
    <cellStyle name="_Book1_NIM Summary 3" xfId="1090"/>
    <cellStyle name="_Book1_NIM Summary 3 2" xfId="15612"/>
    <cellStyle name="_Book1_NIM Summary 30" xfId="15613"/>
    <cellStyle name="_Book1_NIM Summary 31" xfId="15614"/>
    <cellStyle name="_Book1_NIM Summary 32" xfId="15615"/>
    <cellStyle name="_Book1_NIM Summary 33" xfId="15616"/>
    <cellStyle name="_Book1_NIM Summary 34" xfId="15617"/>
    <cellStyle name="_Book1_NIM Summary 35" xfId="15618"/>
    <cellStyle name="_Book1_NIM Summary 36" xfId="15619"/>
    <cellStyle name="_Book1_NIM Summary 37" xfId="15620"/>
    <cellStyle name="_Book1_NIM Summary 38" xfId="15621"/>
    <cellStyle name="_Book1_NIM Summary 39" xfId="15622"/>
    <cellStyle name="_Book1_NIM Summary 4" xfId="1091"/>
    <cellStyle name="_Book1_NIM Summary 4 2" xfId="15623"/>
    <cellStyle name="_Book1_NIM Summary 40" xfId="15624"/>
    <cellStyle name="_Book1_NIM Summary 41" xfId="15625"/>
    <cellStyle name="_Book1_NIM Summary 42" xfId="15626"/>
    <cellStyle name="_Book1_NIM Summary 43" xfId="15627"/>
    <cellStyle name="_Book1_NIM Summary 44" xfId="15628"/>
    <cellStyle name="_Book1_NIM Summary 45" xfId="15629"/>
    <cellStyle name="_Book1_NIM Summary 46" xfId="15630"/>
    <cellStyle name="_Book1_NIM Summary 47" xfId="15631"/>
    <cellStyle name="_Book1_NIM Summary 48" xfId="15632"/>
    <cellStyle name="_Book1_NIM Summary 49" xfId="15633"/>
    <cellStyle name="_Book1_NIM Summary 5" xfId="1092"/>
    <cellStyle name="_Book1_NIM Summary 5 2" xfId="15634"/>
    <cellStyle name="_Book1_NIM Summary 50" xfId="15635"/>
    <cellStyle name="_Book1_NIM Summary 51" xfId="15636"/>
    <cellStyle name="_Book1_NIM Summary 6" xfId="1093"/>
    <cellStyle name="_Book1_NIM Summary 6 2" xfId="15637"/>
    <cellStyle name="_Book1_NIM Summary 7" xfId="1094"/>
    <cellStyle name="_Book1_NIM Summary 7 2" xfId="15638"/>
    <cellStyle name="_Book1_NIM Summary 8" xfId="1095"/>
    <cellStyle name="_Book1_NIM Summary 8 2" xfId="15639"/>
    <cellStyle name="_Book1_NIM Summary 9" xfId="1096"/>
    <cellStyle name="_Book1_NIM Summary 9 2" xfId="15640"/>
    <cellStyle name="_Book1_NIM Summary_DEM-WP(C) ENERG10C--ctn Mid-C_042010 2010GRC" xfId="1097"/>
    <cellStyle name="_Book1_NIM+O&amp;M" xfId="1098"/>
    <cellStyle name="_Book1_NIM+O&amp;M 2" xfId="1099"/>
    <cellStyle name="_Book1_NIM+O&amp;M 2 2" xfId="15641"/>
    <cellStyle name="_Book1_NIM+O&amp;M 3" xfId="15642"/>
    <cellStyle name="_Book1_NIM+O&amp;M Monthly" xfId="1100"/>
    <cellStyle name="_Book1_NIM+O&amp;M Monthly 2" xfId="1101"/>
    <cellStyle name="_Book1_NIM+O&amp;M Monthly 2 2" xfId="15643"/>
    <cellStyle name="_Book1_NIM+O&amp;M Monthly 3" xfId="15644"/>
    <cellStyle name="_Book1_PCA 10 -  Exhibit D Dec 2011" xfId="15645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6"/>
    <cellStyle name="_Book1_PCA 11 -  Exhibit D Jan 2012 WF" xfId="15647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8"/>
    <cellStyle name="_Book1_PCA 9 -  Exhibit D April 2010 (3) 3" xfId="15649"/>
    <cellStyle name="_Book1_PCA 9 -  Exhibit D April 2010 (3)_DEM-WP(C) ENERG10C--ctn Mid-C_042010 2010GRC" xfId="1108"/>
    <cellStyle name="_Book1_PCA 9 -  Exhibit D April 2010 2" xfId="15650"/>
    <cellStyle name="_Book1_PCA 9 -  Exhibit D April 2010 3" xfId="15651"/>
    <cellStyle name="_Book1_PCA 9 -  Exhibit D April 2010 4" xfId="15652"/>
    <cellStyle name="_Book1_PCA 9 -  Exhibit D April 2010 5" xfId="15653"/>
    <cellStyle name="_Book1_PCA 9 -  Exhibit D April 2010 6" xfId="15654"/>
    <cellStyle name="_Book1_PCA 9 -  Exhibit D Nov 2010" xfId="1109"/>
    <cellStyle name="_Book1_PCA 9 -  Exhibit D Nov 2010 2" xfId="15655"/>
    <cellStyle name="_Book1_PCA 9 - Exhibit D at August 2010" xfId="1110"/>
    <cellStyle name="_Book1_PCA 9 - Exhibit D at August 2010 2" xfId="15656"/>
    <cellStyle name="_Book1_PCA 9 - Exhibit D June 2010 GRC" xfId="1111"/>
    <cellStyle name="_Book1_PCA 9 - Exhibit D June 2010 GRC 2" xfId="15657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8"/>
    <cellStyle name="_Book1_Power Costs - Comparison bx Rbtl-Staff-Jt-PC 2 3" xfId="15659"/>
    <cellStyle name="_Book1_Power Costs - Comparison bx Rbtl-Staff-Jt-PC 3" xfId="1115"/>
    <cellStyle name="_Book1_Power Costs - Comparison bx Rbtl-Staff-Jt-PC 3 2" xfId="15660"/>
    <cellStyle name="_Book1_Power Costs - Comparison bx Rbtl-Staff-Jt-PC 4" xfId="15661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2"/>
    <cellStyle name="_Book1_Power Costs - Comparison bx Rbtl-Staff-Jt-PC_Adj Bench DR 3 for Initial Briefs (Electric) 2 3" xfId="15663"/>
    <cellStyle name="_Book1_Power Costs - Comparison bx Rbtl-Staff-Jt-PC_Adj Bench DR 3 for Initial Briefs (Electric) 3" xfId="1119"/>
    <cellStyle name="_Book1_Power Costs - Comparison bx Rbtl-Staff-Jt-PC_Adj Bench DR 3 for Initial Briefs (Electric) 3 2" xfId="15664"/>
    <cellStyle name="_Book1_Power Costs - Comparison bx Rbtl-Staff-Jt-PC_Adj Bench DR 3 for Initial Briefs (Electric) 4" xfId="15665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6"/>
    <cellStyle name="_Book1_Power Costs - Comparison bx Rbtl-Staff-Jt-PC_Electric Rev Req Model (2009 GRC) Rebuttal 2 3" xfId="15667"/>
    <cellStyle name="_Book1_Power Costs - Comparison bx Rbtl-Staff-Jt-PC_Electric Rev Req Model (2009 GRC) Rebuttal 3" xfId="1125"/>
    <cellStyle name="_Book1_Power Costs - Comparison bx Rbtl-Staff-Jt-PC_Electric Rev Req Model (2009 GRC) Rebuttal 3 2" xfId="15668"/>
    <cellStyle name="_Book1_Power Costs - Comparison bx Rbtl-Staff-Jt-PC_Electric Rev Req Model (2009 GRC) Rebuttal 4" xfId="15669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0"/>
    <cellStyle name="_Book1_Power Costs - Comparison bx Rbtl-Staff-Jt-PC_Electric Rev Req Model (2009 GRC) Rebuttal REmoval of New  WH Solar AdjustMI 2 3" xfId="15671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2"/>
    <cellStyle name="_Book1_Power Costs - Comparison bx Rbtl-Staff-Jt-PC_Electric Rev Req Model (2009 GRC) Rebuttal REmoval of New  WH Solar AdjustMI 4" xfId="15673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4"/>
    <cellStyle name="_Book1_Power Costs - Comparison bx Rbtl-Staff-Jt-PC_Electric Rev Req Model (2009 GRC) Revised 01-18-2010 2 3" xfId="15675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6"/>
    <cellStyle name="_Book1_Power Costs - Comparison bx Rbtl-Staff-Jt-PC_Electric Rev Req Model (2009 GRC) Revised 01-18-2010 4" xfId="15677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8"/>
    <cellStyle name="_Book1_Power Costs - Comparison bx Rbtl-Staff-Jt-PC_Final Order Electric EXHIBIT A-1 2 3" xfId="15679"/>
    <cellStyle name="_Book1_Power Costs - Comparison bx Rbtl-Staff-Jt-PC_Final Order Electric EXHIBIT A-1 3" xfId="1139"/>
    <cellStyle name="_Book1_Power Costs - Comparison bx Rbtl-Staff-Jt-PC_Final Order Electric EXHIBIT A-1 3 2" xfId="15680"/>
    <cellStyle name="_Book1_Power Costs - Comparison bx Rbtl-Staff-Jt-PC_Final Order Electric EXHIBIT A-1 4" xfId="15681"/>
    <cellStyle name="_Book1_Production Adj 4.37" xfId="1140"/>
    <cellStyle name="_Book1_Production Adj 4.37 2" xfId="1141"/>
    <cellStyle name="_Book1_Production Adj 4.37 2 2" xfId="1142"/>
    <cellStyle name="_Book1_Production Adj 4.37 2 2 2" xfId="15682"/>
    <cellStyle name="_Book1_Production Adj 4.37 2 3" xfId="15683"/>
    <cellStyle name="_Book1_Production Adj 4.37 3" xfId="1143"/>
    <cellStyle name="_Book1_Production Adj 4.37 3 2" xfId="15684"/>
    <cellStyle name="_Book1_Production Adj 4.37 4" xfId="15685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6"/>
    <cellStyle name="_Book1_Purchased Power Adj 4.03 2 3" xfId="15687"/>
    <cellStyle name="_Book1_Purchased Power Adj 4.03 3" xfId="1147"/>
    <cellStyle name="_Book1_Purchased Power Adj 4.03 3 2" xfId="15688"/>
    <cellStyle name="_Book1_Purchased Power Adj 4.03 4" xfId="15689"/>
    <cellStyle name="_Book1_Rebuttal Power Costs" xfId="1148"/>
    <cellStyle name="_Book1_Rebuttal Power Costs 2" xfId="1149"/>
    <cellStyle name="_Book1_Rebuttal Power Costs 2 2" xfId="1150"/>
    <cellStyle name="_Book1_Rebuttal Power Costs 2 2 2" xfId="15690"/>
    <cellStyle name="_Book1_Rebuttal Power Costs 2 3" xfId="15691"/>
    <cellStyle name="_Book1_Rebuttal Power Costs 3" xfId="1151"/>
    <cellStyle name="_Book1_Rebuttal Power Costs 3 2" xfId="15692"/>
    <cellStyle name="_Book1_Rebuttal Power Costs 4" xfId="15693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4"/>
    <cellStyle name="_Book1_Rebuttal Power Costs_Adj Bench DR 3 for Initial Briefs (Electric) 2 3" xfId="15695"/>
    <cellStyle name="_Book1_Rebuttal Power Costs_Adj Bench DR 3 for Initial Briefs (Electric) 3" xfId="1155"/>
    <cellStyle name="_Book1_Rebuttal Power Costs_Adj Bench DR 3 for Initial Briefs (Electric) 3 2" xfId="15696"/>
    <cellStyle name="_Book1_Rebuttal Power Costs_Adj Bench DR 3 for Initial Briefs (Electric) 4" xfId="15697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8"/>
    <cellStyle name="_Book1_Rebuttal Power Costs_Electric Rev Req Model (2009 GRC) Rebuttal 2 3" xfId="15699"/>
    <cellStyle name="_Book1_Rebuttal Power Costs_Electric Rev Req Model (2009 GRC) Rebuttal 3" xfId="1161"/>
    <cellStyle name="_Book1_Rebuttal Power Costs_Electric Rev Req Model (2009 GRC) Rebuttal 3 2" xfId="15700"/>
    <cellStyle name="_Book1_Rebuttal Power Costs_Electric Rev Req Model (2009 GRC) Rebuttal 4" xfId="15701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2"/>
    <cellStyle name="_Book1_Rebuttal Power Costs_Electric Rev Req Model (2009 GRC) Rebuttal REmoval of New  WH Solar AdjustMI 2 3" xfId="15703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4"/>
    <cellStyle name="_Book1_Rebuttal Power Costs_Electric Rev Req Model (2009 GRC) Rebuttal REmoval of New  WH Solar AdjustMI 4" xfId="15705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6"/>
    <cellStyle name="_Book1_Rebuttal Power Costs_Electric Rev Req Model (2009 GRC) Revised 01-18-2010 2 3" xfId="15707"/>
    <cellStyle name="_Book1_Rebuttal Power Costs_Electric Rev Req Model (2009 GRC) Revised 01-18-2010 3" xfId="1170"/>
    <cellStyle name="_Book1_Rebuttal Power Costs_Electric Rev Req Model (2009 GRC) Revised 01-18-2010 3 2" xfId="15708"/>
    <cellStyle name="_Book1_Rebuttal Power Costs_Electric Rev Req Model (2009 GRC) Revised 01-18-2010 4" xfId="15709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0"/>
    <cellStyle name="_Book1_Rebuttal Power Costs_Final Order Electric EXHIBIT A-1 2 3" xfId="15711"/>
    <cellStyle name="_Book1_Rebuttal Power Costs_Final Order Electric EXHIBIT A-1 3" xfId="1175"/>
    <cellStyle name="_Book1_Rebuttal Power Costs_Final Order Electric EXHIBIT A-1 3 2" xfId="15712"/>
    <cellStyle name="_Book1_Rebuttal Power Costs_Final Order Electric EXHIBIT A-1 4" xfId="15713"/>
    <cellStyle name="_Book1_ROR 5.02" xfId="1176"/>
    <cellStyle name="_Book1_ROR 5.02 2" xfId="1177"/>
    <cellStyle name="_Book1_ROR 5.02 2 2" xfId="1178"/>
    <cellStyle name="_Book1_ROR 5.02 2 2 2" xfId="15714"/>
    <cellStyle name="_Book1_ROR 5.02 2 3" xfId="15715"/>
    <cellStyle name="_Book1_ROR 5.02 3" xfId="1179"/>
    <cellStyle name="_Book1_ROR 5.02 3 2" xfId="15716"/>
    <cellStyle name="_Book1_ROR 5.02 4" xfId="15717"/>
    <cellStyle name="_Book1_Transmission Workbook for May BOD" xfId="1180"/>
    <cellStyle name="_Book1_Transmission Workbook for May BOD 2" xfId="1181"/>
    <cellStyle name="_Book1_Transmission Workbook for May BOD 2 2" xfId="15718"/>
    <cellStyle name="_Book1_Transmission Workbook for May BOD 3" xfId="15719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0"/>
    <cellStyle name="_Book1_Wind Integration 10GRC 3" xfId="15721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2"/>
    <cellStyle name="_Book2 10 11" xfId="15723"/>
    <cellStyle name="_Book2 10 12" xfId="15724"/>
    <cellStyle name="_Book2 10 13" xfId="15725"/>
    <cellStyle name="_Book2 10 14" xfId="15726"/>
    <cellStyle name="_Book2 10 15" xfId="15727"/>
    <cellStyle name="_Book2 10 16" xfId="15728"/>
    <cellStyle name="_Book2 10 17" xfId="15729"/>
    <cellStyle name="_Book2 10 18" xfId="15730"/>
    <cellStyle name="_Book2 10 19" xfId="15731"/>
    <cellStyle name="_Book2 10 2" xfId="1190"/>
    <cellStyle name="_x0013__Book2 10 2" xfId="15732"/>
    <cellStyle name="_Book2 10 2 2" xfId="15733"/>
    <cellStyle name="_Book2 10 2 3" xfId="15734"/>
    <cellStyle name="_Book2 10 20" xfId="15735"/>
    <cellStyle name="_Book2 10 21" xfId="15736"/>
    <cellStyle name="_Book2 10 22" xfId="15737"/>
    <cellStyle name="_Book2 10 23" xfId="15738"/>
    <cellStyle name="_Book2 10 24" xfId="15739"/>
    <cellStyle name="_Book2 10 3" xfId="15740"/>
    <cellStyle name="_x0013__Book2 10 3" xfId="15741"/>
    <cellStyle name="_Book2 10 4" xfId="15742"/>
    <cellStyle name="_Book2 10 5" xfId="15743"/>
    <cellStyle name="_Book2 10 6" xfId="15744"/>
    <cellStyle name="_Book2 10 7" xfId="15745"/>
    <cellStyle name="_Book2 10 8" xfId="15746"/>
    <cellStyle name="_Book2 10 9" xfId="15747"/>
    <cellStyle name="_Book2 11" xfId="1191"/>
    <cellStyle name="_x0013__Book2 11" xfId="1192"/>
    <cellStyle name="_Book2 11 10" xfId="15748"/>
    <cellStyle name="_Book2 11 11" xfId="15749"/>
    <cellStyle name="_Book2 11 12" xfId="15750"/>
    <cellStyle name="_Book2 11 13" xfId="15751"/>
    <cellStyle name="_Book2 11 14" xfId="15752"/>
    <cellStyle name="_Book2 11 15" xfId="15753"/>
    <cellStyle name="_Book2 11 16" xfId="15754"/>
    <cellStyle name="_Book2 11 17" xfId="15755"/>
    <cellStyle name="_Book2 11 18" xfId="15756"/>
    <cellStyle name="_Book2 11 19" xfId="15757"/>
    <cellStyle name="_Book2 11 2" xfId="1193"/>
    <cellStyle name="_Book2 11 2 2" xfId="15758"/>
    <cellStyle name="_Book2 11 20" xfId="15759"/>
    <cellStyle name="_Book2 11 21" xfId="15760"/>
    <cellStyle name="_Book2 11 22" xfId="15761"/>
    <cellStyle name="_Book2 11 3" xfId="15762"/>
    <cellStyle name="_Book2 11 4" xfId="15763"/>
    <cellStyle name="_Book2 11 5" xfId="15764"/>
    <cellStyle name="_Book2 11 6" xfId="15765"/>
    <cellStyle name="_Book2 11 7" xfId="15766"/>
    <cellStyle name="_Book2 11 8" xfId="15767"/>
    <cellStyle name="_Book2 11 9" xfId="15768"/>
    <cellStyle name="_Book2 12" xfId="1194"/>
    <cellStyle name="_x0013__Book2 12" xfId="1195"/>
    <cellStyle name="_Book2 12 10" xfId="15769"/>
    <cellStyle name="_Book2 12 11" xfId="15770"/>
    <cellStyle name="_Book2 12 12" xfId="15771"/>
    <cellStyle name="_Book2 12 13" xfId="15772"/>
    <cellStyle name="_Book2 12 14" xfId="15773"/>
    <cellStyle name="_Book2 12 15" xfId="15774"/>
    <cellStyle name="_Book2 12 16" xfId="15775"/>
    <cellStyle name="_Book2 12 17" xfId="15776"/>
    <cellStyle name="_Book2 12 18" xfId="15777"/>
    <cellStyle name="_Book2 12 19" xfId="15778"/>
    <cellStyle name="_Book2 12 2" xfId="1196"/>
    <cellStyle name="_Book2 12 2 2" xfId="15779"/>
    <cellStyle name="_Book2 12 20" xfId="15780"/>
    <cellStyle name="_Book2 12 21" xfId="15781"/>
    <cellStyle name="_Book2 12 22" xfId="15782"/>
    <cellStyle name="_Book2 12 23" xfId="15783"/>
    <cellStyle name="_Book2 12 24" xfId="15784"/>
    <cellStyle name="_Book2 12 3" xfId="15785"/>
    <cellStyle name="_Book2 12 4" xfId="15786"/>
    <cellStyle name="_Book2 12 5" xfId="15787"/>
    <cellStyle name="_Book2 12 6" xfId="15788"/>
    <cellStyle name="_Book2 12 7" xfId="15789"/>
    <cellStyle name="_Book2 12 8" xfId="15790"/>
    <cellStyle name="_Book2 12 9" xfId="15791"/>
    <cellStyle name="_Book2 13" xfId="1197"/>
    <cellStyle name="_x0013__Book2 13" xfId="15792"/>
    <cellStyle name="_Book2 13 10" xfId="15793"/>
    <cellStyle name="_Book2 13 11" xfId="15794"/>
    <cellStyle name="_Book2 13 12" xfId="15795"/>
    <cellStyle name="_Book2 13 13" xfId="15796"/>
    <cellStyle name="_Book2 13 14" xfId="15797"/>
    <cellStyle name="_Book2 13 15" xfId="15798"/>
    <cellStyle name="_Book2 13 16" xfId="15799"/>
    <cellStyle name="_Book2 13 17" xfId="15800"/>
    <cellStyle name="_Book2 13 18" xfId="15801"/>
    <cellStyle name="_Book2 13 19" xfId="15802"/>
    <cellStyle name="_Book2 13 2" xfId="1198"/>
    <cellStyle name="_Book2 13 2 2" xfId="15803"/>
    <cellStyle name="_Book2 13 20" xfId="15804"/>
    <cellStyle name="_Book2 13 21" xfId="15805"/>
    <cellStyle name="_Book2 13 22" xfId="15806"/>
    <cellStyle name="_Book2 13 23" xfId="15807"/>
    <cellStyle name="_Book2 13 24" xfId="15808"/>
    <cellStyle name="_Book2 13 3" xfId="15809"/>
    <cellStyle name="_Book2 13 4" xfId="15810"/>
    <cellStyle name="_Book2 13 5" xfId="15811"/>
    <cellStyle name="_Book2 13 6" xfId="15812"/>
    <cellStyle name="_Book2 13 7" xfId="15813"/>
    <cellStyle name="_Book2 13 8" xfId="15814"/>
    <cellStyle name="_Book2 13 9" xfId="15815"/>
    <cellStyle name="_Book2 14" xfId="1199"/>
    <cellStyle name="_x0013__Book2 14" xfId="15816"/>
    <cellStyle name="_Book2 14 10" xfId="15817"/>
    <cellStyle name="_Book2 14 11" xfId="15818"/>
    <cellStyle name="_Book2 14 12" xfId="15819"/>
    <cellStyle name="_Book2 14 13" xfId="15820"/>
    <cellStyle name="_Book2 14 14" xfId="15821"/>
    <cellStyle name="_Book2 14 15" xfId="15822"/>
    <cellStyle name="_Book2 14 16" xfId="15823"/>
    <cellStyle name="_Book2 14 17" xfId="15824"/>
    <cellStyle name="_Book2 14 18" xfId="15825"/>
    <cellStyle name="_Book2 14 19" xfId="15826"/>
    <cellStyle name="_Book2 14 2" xfId="1200"/>
    <cellStyle name="_Book2 14 2 2" xfId="15827"/>
    <cellStyle name="_Book2 14 20" xfId="15828"/>
    <cellStyle name="_Book2 14 21" xfId="15829"/>
    <cellStyle name="_Book2 14 22" xfId="15830"/>
    <cellStyle name="_Book2 14 23" xfId="15831"/>
    <cellStyle name="_Book2 14 24" xfId="15832"/>
    <cellStyle name="_Book2 14 3" xfId="15833"/>
    <cellStyle name="_Book2 14 4" xfId="15834"/>
    <cellStyle name="_Book2 14 5" xfId="15835"/>
    <cellStyle name="_Book2 14 6" xfId="15836"/>
    <cellStyle name="_Book2 14 7" xfId="15837"/>
    <cellStyle name="_Book2 14 8" xfId="15838"/>
    <cellStyle name="_Book2 14 9" xfId="15839"/>
    <cellStyle name="_Book2 15" xfId="1201"/>
    <cellStyle name="_x0013__Book2 15" xfId="15840"/>
    <cellStyle name="_Book2 15 10" xfId="15841"/>
    <cellStyle name="_Book2 15 11" xfId="15842"/>
    <cellStyle name="_Book2 15 12" xfId="15843"/>
    <cellStyle name="_Book2 15 13" xfId="15844"/>
    <cellStyle name="_Book2 15 14" xfId="15845"/>
    <cellStyle name="_Book2 15 15" xfId="15846"/>
    <cellStyle name="_Book2 15 16" xfId="15847"/>
    <cellStyle name="_Book2 15 17" xfId="15848"/>
    <cellStyle name="_Book2 15 18" xfId="15849"/>
    <cellStyle name="_Book2 15 19" xfId="15850"/>
    <cellStyle name="_Book2 15 2" xfId="1202"/>
    <cellStyle name="_Book2 15 2 2" xfId="15851"/>
    <cellStyle name="_Book2 15 20" xfId="15852"/>
    <cellStyle name="_Book2 15 21" xfId="15853"/>
    <cellStyle name="_Book2 15 22" xfId="15854"/>
    <cellStyle name="_Book2 15 23" xfId="15855"/>
    <cellStyle name="_Book2 15 24" xfId="15856"/>
    <cellStyle name="_Book2 15 3" xfId="15857"/>
    <cellStyle name="_Book2 15 4" xfId="15858"/>
    <cellStyle name="_Book2 15 5" xfId="15859"/>
    <cellStyle name="_Book2 15 6" xfId="15860"/>
    <cellStyle name="_Book2 15 7" xfId="15861"/>
    <cellStyle name="_Book2 15 8" xfId="15862"/>
    <cellStyle name="_Book2 15 9" xfId="15863"/>
    <cellStyle name="_Book2 16" xfId="1203"/>
    <cellStyle name="_x0013__Book2 16" xfId="15864"/>
    <cellStyle name="_Book2 16 10" xfId="15865"/>
    <cellStyle name="_Book2 16 11" xfId="15866"/>
    <cellStyle name="_Book2 16 12" xfId="15867"/>
    <cellStyle name="_Book2 16 13" xfId="15868"/>
    <cellStyle name="_Book2 16 14" xfId="15869"/>
    <cellStyle name="_Book2 16 15" xfId="15870"/>
    <cellStyle name="_Book2 16 16" xfId="15871"/>
    <cellStyle name="_Book2 16 17" xfId="15872"/>
    <cellStyle name="_Book2 16 18" xfId="15873"/>
    <cellStyle name="_Book2 16 19" xfId="15874"/>
    <cellStyle name="_Book2 16 2" xfId="1204"/>
    <cellStyle name="_Book2 16 2 2" xfId="15875"/>
    <cellStyle name="_Book2 16 20" xfId="15876"/>
    <cellStyle name="_Book2 16 21" xfId="15877"/>
    <cellStyle name="_Book2 16 22" xfId="15878"/>
    <cellStyle name="_Book2 16 23" xfId="15879"/>
    <cellStyle name="_Book2 16 3" xfId="15880"/>
    <cellStyle name="_Book2 16 4" xfId="15881"/>
    <cellStyle name="_Book2 16 5" xfId="15882"/>
    <cellStyle name="_Book2 16 6" xfId="15883"/>
    <cellStyle name="_Book2 16 7" xfId="15884"/>
    <cellStyle name="_Book2 16 8" xfId="15885"/>
    <cellStyle name="_Book2 16 9" xfId="15886"/>
    <cellStyle name="_Book2 17" xfId="1205"/>
    <cellStyle name="_x0013__Book2 17" xfId="15887"/>
    <cellStyle name="_Book2 17 10" xfId="15888"/>
    <cellStyle name="_Book2 17 11" xfId="15889"/>
    <cellStyle name="_Book2 17 12" xfId="15890"/>
    <cellStyle name="_Book2 17 13" xfId="15891"/>
    <cellStyle name="_Book2 17 14" xfId="15892"/>
    <cellStyle name="_Book2 17 15" xfId="15893"/>
    <cellStyle name="_Book2 17 16" xfId="15894"/>
    <cellStyle name="_Book2 17 17" xfId="15895"/>
    <cellStyle name="_Book2 17 18" xfId="15896"/>
    <cellStyle name="_Book2 17 19" xfId="15897"/>
    <cellStyle name="_Book2 17 2" xfId="1206"/>
    <cellStyle name="_Book2 17 2 2" xfId="15898"/>
    <cellStyle name="_Book2 17 20" xfId="15899"/>
    <cellStyle name="_Book2 17 21" xfId="15900"/>
    <cellStyle name="_Book2 17 3" xfId="15901"/>
    <cellStyle name="_Book2 17 4" xfId="15902"/>
    <cellStyle name="_Book2 17 5" xfId="15903"/>
    <cellStyle name="_Book2 17 6" xfId="15904"/>
    <cellStyle name="_Book2 17 7" xfId="15905"/>
    <cellStyle name="_Book2 17 8" xfId="15906"/>
    <cellStyle name="_Book2 17 9" xfId="15907"/>
    <cellStyle name="_Book2 18" xfId="1207"/>
    <cellStyle name="_x0013__Book2 18" xfId="15908"/>
    <cellStyle name="_Book2 18 10" xfId="15909"/>
    <cellStyle name="_Book2 18 11" xfId="15910"/>
    <cellStyle name="_Book2 18 12" xfId="15911"/>
    <cellStyle name="_Book2 18 13" xfId="15912"/>
    <cellStyle name="_Book2 18 14" xfId="15913"/>
    <cellStyle name="_Book2 18 15" xfId="15914"/>
    <cellStyle name="_Book2 18 16" xfId="15915"/>
    <cellStyle name="_Book2 18 17" xfId="15916"/>
    <cellStyle name="_Book2 18 18" xfId="15917"/>
    <cellStyle name="_Book2 18 19" xfId="15918"/>
    <cellStyle name="_Book2 18 2" xfId="1208"/>
    <cellStyle name="_Book2 18 2 2" xfId="15919"/>
    <cellStyle name="_Book2 18 20" xfId="15920"/>
    <cellStyle name="_Book2 18 21" xfId="15921"/>
    <cellStyle name="_Book2 18 3" xfId="15922"/>
    <cellStyle name="_Book2 18 4" xfId="15923"/>
    <cellStyle name="_Book2 18 5" xfId="15924"/>
    <cellStyle name="_Book2 18 6" xfId="15925"/>
    <cellStyle name="_Book2 18 7" xfId="15926"/>
    <cellStyle name="_Book2 18 8" xfId="15927"/>
    <cellStyle name="_Book2 18 9" xfId="15928"/>
    <cellStyle name="_Book2 19" xfId="1209"/>
    <cellStyle name="_x0013__Book2 19" xfId="15929"/>
    <cellStyle name="_Book2 19 10" xfId="15930"/>
    <cellStyle name="_Book2 19 11" xfId="15931"/>
    <cellStyle name="_Book2 19 12" xfId="15932"/>
    <cellStyle name="_Book2 19 13" xfId="15933"/>
    <cellStyle name="_Book2 19 14" xfId="15934"/>
    <cellStyle name="_Book2 19 15" xfId="15935"/>
    <cellStyle name="_Book2 19 16" xfId="15936"/>
    <cellStyle name="_Book2 19 17" xfId="15937"/>
    <cellStyle name="_Book2 19 18" xfId="15938"/>
    <cellStyle name="_Book2 19 19" xfId="15939"/>
    <cellStyle name="_Book2 19 2" xfId="15940"/>
    <cellStyle name="_Book2 19 20" xfId="15941"/>
    <cellStyle name="_Book2 19 3" xfId="15942"/>
    <cellStyle name="_Book2 19 4" xfId="15943"/>
    <cellStyle name="_Book2 19 5" xfId="15944"/>
    <cellStyle name="_Book2 19 6" xfId="15945"/>
    <cellStyle name="_Book2 19 7" xfId="15946"/>
    <cellStyle name="_Book2 19 8" xfId="15947"/>
    <cellStyle name="_Book2 19 9" xfId="15948"/>
    <cellStyle name="_Book2 2" xfId="1210"/>
    <cellStyle name="_x0013__Book2 2" xfId="1211"/>
    <cellStyle name="_Book2 2 10" xfId="1212"/>
    <cellStyle name="_x0013__Book2 2 10" xfId="15949"/>
    <cellStyle name="_Book2 2 10 2" xfId="15950"/>
    <cellStyle name="_Book2 2 11" xfId="15951"/>
    <cellStyle name="_x0013__Book2 2 11" xfId="15952"/>
    <cellStyle name="_Book2 2 12" xfId="15953"/>
    <cellStyle name="_x0013__Book2 2 12" xfId="15954"/>
    <cellStyle name="_Book2 2 13" xfId="15955"/>
    <cellStyle name="_x0013__Book2 2 13" xfId="15956"/>
    <cellStyle name="_Book2 2 14" xfId="15957"/>
    <cellStyle name="_x0013__Book2 2 14" xfId="15958"/>
    <cellStyle name="_Book2 2 15" xfId="15959"/>
    <cellStyle name="_x0013__Book2 2 15" xfId="15960"/>
    <cellStyle name="_Book2 2 16" xfId="15961"/>
    <cellStyle name="_x0013__Book2 2 16" xfId="15962"/>
    <cellStyle name="_Book2 2 17" xfId="15963"/>
    <cellStyle name="_x0013__Book2 2 17" xfId="15964"/>
    <cellStyle name="_Book2 2 18" xfId="15965"/>
    <cellStyle name="_x0013__Book2 2 18" xfId="15966"/>
    <cellStyle name="_Book2 2 19" xfId="15967"/>
    <cellStyle name="_x0013__Book2 2 19" xfId="15968"/>
    <cellStyle name="_Book2 2 2" xfId="1213"/>
    <cellStyle name="_x0013__Book2 2 2" xfId="1214"/>
    <cellStyle name="_Book2 2 2 10" xfId="15969"/>
    <cellStyle name="_Book2 2 2 11" xfId="15970"/>
    <cellStyle name="_Book2 2 2 12" xfId="15971"/>
    <cellStyle name="_Book2 2 2 13" xfId="15972"/>
    <cellStyle name="_Book2 2 2 14" xfId="15973"/>
    <cellStyle name="_Book2 2 2 15" xfId="15974"/>
    <cellStyle name="_Book2 2 2 16" xfId="15975"/>
    <cellStyle name="_Book2 2 2 17" xfId="15976"/>
    <cellStyle name="_Book2 2 2 18" xfId="15977"/>
    <cellStyle name="_Book2 2 2 19" xfId="15978"/>
    <cellStyle name="_Book2 2 2 2" xfId="1215"/>
    <cellStyle name="_x0013__Book2 2 2 2" xfId="15979"/>
    <cellStyle name="_Book2 2 2 2 2" xfId="15980"/>
    <cellStyle name="_Book2 2 2 2 3" xfId="15981"/>
    <cellStyle name="_Book2 2 2 20" xfId="15982"/>
    <cellStyle name="_Book2 2 2 21" xfId="15983"/>
    <cellStyle name="_Book2 2 2 22" xfId="15984"/>
    <cellStyle name="_Book2 2 2 23" xfId="15985"/>
    <cellStyle name="_Book2 2 2 3" xfId="15986"/>
    <cellStyle name="_x0013__Book2 2 2 3" xfId="15987"/>
    <cellStyle name="_Book2 2 2 4" xfId="15988"/>
    <cellStyle name="_Book2 2 2 5" xfId="15989"/>
    <cellStyle name="_Book2 2 2 6" xfId="15990"/>
    <cellStyle name="_Book2 2 2 7" xfId="15991"/>
    <cellStyle name="_Book2 2 2 8" xfId="15992"/>
    <cellStyle name="_Book2 2 2 9" xfId="15993"/>
    <cellStyle name="_Book2 2 20" xfId="15994"/>
    <cellStyle name="_x0013__Book2 2 20" xfId="15995"/>
    <cellStyle name="_Book2 2 21" xfId="15996"/>
    <cellStyle name="_x0013__Book2 2 21" xfId="15997"/>
    <cellStyle name="_Book2 2 22" xfId="15998"/>
    <cellStyle name="_x0013__Book2 2 22" xfId="15999"/>
    <cellStyle name="_Book2 2 23" xfId="16000"/>
    <cellStyle name="_x0013__Book2 2 23" xfId="16001"/>
    <cellStyle name="_Book2 2 24" xfId="16002"/>
    <cellStyle name="_Book2 2 25" xfId="16003"/>
    <cellStyle name="_Book2 2 26" xfId="16004"/>
    <cellStyle name="_Book2 2 27" xfId="16005"/>
    <cellStyle name="_Book2 2 28" xfId="16006"/>
    <cellStyle name="_Book2 2 29" xfId="16007"/>
    <cellStyle name="_Book2 2 3" xfId="1216"/>
    <cellStyle name="_x0013__Book2 2 3" xfId="16008"/>
    <cellStyle name="_Book2 2 3 2" xfId="1217"/>
    <cellStyle name="_Book2 2 3 2 2" xfId="16009"/>
    <cellStyle name="_Book2 2 3 3" xfId="16010"/>
    <cellStyle name="_Book2 2 3 4" xfId="16011"/>
    <cellStyle name="_Book2 2 3 5" xfId="16012"/>
    <cellStyle name="_Book2 2 30" xfId="16013"/>
    <cellStyle name="_Book2 2 31" xfId="16014"/>
    <cellStyle name="_Book2 2 32" xfId="16015"/>
    <cellStyle name="_Book2 2 33" xfId="16016"/>
    <cellStyle name="_Book2 2 34" xfId="16017"/>
    <cellStyle name="_Book2 2 35" xfId="16018"/>
    <cellStyle name="_Book2 2 36" xfId="16019"/>
    <cellStyle name="_Book2 2 37" xfId="16020"/>
    <cellStyle name="_Book2 2 38" xfId="16021"/>
    <cellStyle name="_Book2 2 39" xfId="16022"/>
    <cellStyle name="_Book2 2 4" xfId="1218"/>
    <cellStyle name="_x0013__Book2 2 4" xfId="16023"/>
    <cellStyle name="_Book2 2 4 2" xfId="1219"/>
    <cellStyle name="_Book2 2 4 2 2" xfId="16024"/>
    <cellStyle name="_Book2 2 4 3" xfId="16025"/>
    <cellStyle name="_Book2 2 4 4" xfId="16026"/>
    <cellStyle name="_Book2 2 40" xfId="16027"/>
    <cellStyle name="_Book2 2 41" xfId="16028"/>
    <cellStyle name="_Book2 2 42" xfId="16029"/>
    <cellStyle name="_Book2 2 43" xfId="16030"/>
    <cellStyle name="_Book2 2 44" xfId="16031"/>
    <cellStyle name="_Book2 2 45" xfId="16032"/>
    <cellStyle name="_Book2 2 46" xfId="16033"/>
    <cellStyle name="_Book2 2 47" xfId="16034"/>
    <cellStyle name="_Book2 2 48" xfId="16035"/>
    <cellStyle name="_Book2 2 49" xfId="16036"/>
    <cellStyle name="_Book2 2 5" xfId="1220"/>
    <cellStyle name="_x0013__Book2 2 5" xfId="16037"/>
    <cellStyle name="_Book2 2 5 2" xfId="1221"/>
    <cellStyle name="_Book2 2 5 2 2" xfId="16038"/>
    <cellStyle name="_Book2 2 5 3" xfId="16039"/>
    <cellStyle name="_Book2 2 5 4" xfId="16040"/>
    <cellStyle name="_Book2 2 50" xfId="16041"/>
    <cellStyle name="_Book2 2 51" xfId="16042"/>
    <cellStyle name="_Book2 2 52" xfId="16043"/>
    <cellStyle name="_Book2 2 6" xfId="1222"/>
    <cellStyle name="_x0013__Book2 2 6" xfId="16044"/>
    <cellStyle name="_Book2 2 6 2" xfId="1223"/>
    <cellStyle name="_Book2 2 6 2 2" xfId="16045"/>
    <cellStyle name="_Book2 2 6 3" xfId="16046"/>
    <cellStyle name="_Book2 2 6 4" xfId="16047"/>
    <cellStyle name="_Book2 2 7" xfId="1224"/>
    <cellStyle name="_x0013__Book2 2 7" xfId="16048"/>
    <cellStyle name="_Book2 2 7 2" xfId="1225"/>
    <cellStyle name="_Book2 2 7 2 2" xfId="16049"/>
    <cellStyle name="_Book2 2 7 3" xfId="16050"/>
    <cellStyle name="_Book2 2 7 4" xfId="16051"/>
    <cellStyle name="_Book2 2 8" xfId="1226"/>
    <cellStyle name="_x0013__Book2 2 8" xfId="16052"/>
    <cellStyle name="_Book2 2 8 2" xfId="1227"/>
    <cellStyle name="_Book2 2 8 2 2" xfId="16053"/>
    <cellStyle name="_Book2 2 8 3" xfId="16054"/>
    <cellStyle name="_Book2 2 9" xfId="1228"/>
    <cellStyle name="_x0013__Book2 2 9" xfId="16055"/>
    <cellStyle name="_Book2 2 9 2" xfId="1229"/>
    <cellStyle name="_Book2 2 9 2 2" xfId="16056"/>
    <cellStyle name="_Book2 2 9 3" xfId="16057"/>
    <cellStyle name="_Book2 20" xfId="1230"/>
    <cellStyle name="_x0013__Book2 20" xfId="16058"/>
    <cellStyle name="_Book2 20 10" xfId="16059"/>
    <cellStyle name="_Book2 20 11" xfId="16060"/>
    <cellStyle name="_Book2 20 12" xfId="16061"/>
    <cellStyle name="_Book2 20 13" xfId="16062"/>
    <cellStyle name="_Book2 20 14" xfId="16063"/>
    <cellStyle name="_Book2 20 15" xfId="16064"/>
    <cellStyle name="_Book2 20 16" xfId="16065"/>
    <cellStyle name="_Book2 20 17" xfId="16066"/>
    <cellStyle name="_Book2 20 18" xfId="16067"/>
    <cellStyle name="_Book2 20 19" xfId="16068"/>
    <cellStyle name="_Book2 20 2" xfId="16069"/>
    <cellStyle name="_Book2 20 20" xfId="16070"/>
    <cellStyle name="_Book2 20 3" xfId="16071"/>
    <cellStyle name="_Book2 20 4" xfId="16072"/>
    <cellStyle name="_Book2 20 5" xfId="16073"/>
    <cellStyle name="_Book2 20 6" xfId="16074"/>
    <cellStyle name="_Book2 20 7" xfId="16075"/>
    <cellStyle name="_Book2 20 8" xfId="16076"/>
    <cellStyle name="_Book2 20 9" xfId="16077"/>
    <cellStyle name="_Book2 21" xfId="1231"/>
    <cellStyle name="_x0013__Book2 21" xfId="16078"/>
    <cellStyle name="_Book2 21 10" xfId="16079"/>
    <cellStyle name="_Book2 21 11" xfId="16080"/>
    <cellStyle name="_Book2 21 12" xfId="16081"/>
    <cellStyle name="_Book2 21 13" xfId="16082"/>
    <cellStyle name="_Book2 21 14" xfId="16083"/>
    <cellStyle name="_Book2 21 15" xfId="16084"/>
    <cellStyle name="_Book2 21 16" xfId="16085"/>
    <cellStyle name="_Book2 21 17" xfId="16086"/>
    <cellStyle name="_Book2 21 18" xfId="16087"/>
    <cellStyle name="_Book2 21 19" xfId="16088"/>
    <cellStyle name="_Book2 21 2" xfId="16089"/>
    <cellStyle name="_Book2 21 3" xfId="16090"/>
    <cellStyle name="_Book2 21 4" xfId="16091"/>
    <cellStyle name="_Book2 21 5" xfId="16092"/>
    <cellStyle name="_Book2 21 6" xfId="16093"/>
    <cellStyle name="_Book2 21 7" xfId="16094"/>
    <cellStyle name="_Book2 21 8" xfId="16095"/>
    <cellStyle name="_Book2 21 9" xfId="16096"/>
    <cellStyle name="_Book2 22" xfId="1232"/>
    <cellStyle name="_x0013__Book2 22" xfId="16097"/>
    <cellStyle name="_Book2 22 10" xfId="16098"/>
    <cellStyle name="_Book2 22 11" xfId="16099"/>
    <cellStyle name="_Book2 22 12" xfId="16100"/>
    <cellStyle name="_Book2 22 13" xfId="16101"/>
    <cellStyle name="_Book2 22 14" xfId="16102"/>
    <cellStyle name="_Book2 22 15" xfId="16103"/>
    <cellStyle name="_Book2 22 16" xfId="16104"/>
    <cellStyle name="_Book2 22 17" xfId="16105"/>
    <cellStyle name="_Book2 22 18" xfId="16106"/>
    <cellStyle name="_Book2 22 2" xfId="16107"/>
    <cellStyle name="_Book2 22 3" xfId="16108"/>
    <cellStyle name="_Book2 22 4" xfId="16109"/>
    <cellStyle name="_Book2 22 5" xfId="16110"/>
    <cellStyle name="_Book2 22 6" xfId="16111"/>
    <cellStyle name="_Book2 22 7" xfId="16112"/>
    <cellStyle name="_Book2 22 8" xfId="16113"/>
    <cellStyle name="_Book2 22 9" xfId="16114"/>
    <cellStyle name="_Book2 23" xfId="1233"/>
    <cellStyle name="_x0013__Book2 23" xfId="16115"/>
    <cellStyle name="_Book2 23 10" xfId="16116"/>
    <cellStyle name="_Book2 23 11" xfId="16117"/>
    <cellStyle name="_Book2 23 12" xfId="16118"/>
    <cellStyle name="_Book2 23 13" xfId="16119"/>
    <cellStyle name="_Book2 23 14" xfId="16120"/>
    <cellStyle name="_Book2 23 15" xfId="16121"/>
    <cellStyle name="_Book2 23 16" xfId="16122"/>
    <cellStyle name="_Book2 23 17" xfId="16123"/>
    <cellStyle name="_Book2 23 2" xfId="16124"/>
    <cellStyle name="_Book2 23 3" xfId="16125"/>
    <cellStyle name="_Book2 23 4" xfId="16126"/>
    <cellStyle name="_Book2 23 5" xfId="16127"/>
    <cellStyle name="_Book2 23 6" xfId="16128"/>
    <cellStyle name="_Book2 23 7" xfId="16129"/>
    <cellStyle name="_Book2 23 8" xfId="16130"/>
    <cellStyle name="_Book2 23 9" xfId="16131"/>
    <cellStyle name="_Book2 24" xfId="1234"/>
    <cellStyle name="_x0013__Book2 24" xfId="16132"/>
    <cellStyle name="_Book2 24 10" xfId="16133"/>
    <cellStyle name="_Book2 24 11" xfId="16134"/>
    <cellStyle name="_Book2 24 12" xfId="16135"/>
    <cellStyle name="_Book2 24 13" xfId="16136"/>
    <cellStyle name="_Book2 24 14" xfId="16137"/>
    <cellStyle name="_Book2 24 15" xfId="16138"/>
    <cellStyle name="_Book2 24 16" xfId="16139"/>
    <cellStyle name="_Book2 24 2" xfId="16140"/>
    <cellStyle name="_Book2 24 3" xfId="16141"/>
    <cellStyle name="_Book2 24 4" xfId="16142"/>
    <cellStyle name="_Book2 24 5" xfId="16143"/>
    <cellStyle name="_Book2 24 6" xfId="16144"/>
    <cellStyle name="_Book2 24 7" xfId="16145"/>
    <cellStyle name="_Book2 24 8" xfId="16146"/>
    <cellStyle name="_Book2 24 9" xfId="16147"/>
    <cellStyle name="_Book2 25" xfId="1235"/>
    <cellStyle name="_x0013__Book2 25" xfId="16148"/>
    <cellStyle name="_Book2 25 2" xfId="16149"/>
    <cellStyle name="_Book2 25 3" xfId="16150"/>
    <cellStyle name="_Book2 26" xfId="1236"/>
    <cellStyle name="_x0013__Book2 26" xfId="16151"/>
    <cellStyle name="_Book2 26 2" xfId="16152"/>
    <cellStyle name="_Book2 26 3" xfId="16153"/>
    <cellStyle name="_Book2 27" xfId="1237"/>
    <cellStyle name="_x0013__Book2 27" xfId="16154"/>
    <cellStyle name="_Book2 27 2" xfId="16155"/>
    <cellStyle name="_Book2 27 3" xfId="16156"/>
    <cellStyle name="_Book2 28" xfId="1238"/>
    <cellStyle name="_x0013__Book2 28" xfId="16157"/>
    <cellStyle name="_Book2 28 2" xfId="16158"/>
    <cellStyle name="_Book2 28 3" xfId="16159"/>
    <cellStyle name="_Book2 29" xfId="1239"/>
    <cellStyle name="_x0013__Book2 29" xfId="16160"/>
    <cellStyle name="_Book2 29 2" xfId="16161"/>
    <cellStyle name="_Book2 29 3" xfId="16162"/>
    <cellStyle name="_Book2 3" xfId="1240"/>
    <cellStyle name="_x0013__Book2 3" xfId="1241"/>
    <cellStyle name="_Book2 3 10" xfId="1242"/>
    <cellStyle name="_Book2 3 10 2" xfId="1243"/>
    <cellStyle name="_Book2 3 10 2 2" xfId="16163"/>
    <cellStyle name="_Book2 3 10 3" xfId="16164"/>
    <cellStyle name="_Book2 3 11" xfId="1244"/>
    <cellStyle name="_Book2 3 11 2" xfId="1245"/>
    <cellStyle name="_Book2 3 11 2 2" xfId="16165"/>
    <cellStyle name="_Book2 3 11 3" xfId="16166"/>
    <cellStyle name="_Book2 3 12" xfId="1246"/>
    <cellStyle name="_Book2 3 12 2" xfId="1247"/>
    <cellStyle name="_Book2 3 12 2 2" xfId="16167"/>
    <cellStyle name="_Book2 3 12 3" xfId="16168"/>
    <cellStyle name="_Book2 3 13" xfId="1248"/>
    <cellStyle name="_Book2 3 13 2" xfId="1249"/>
    <cellStyle name="_Book2 3 13 2 2" xfId="16169"/>
    <cellStyle name="_Book2 3 13 3" xfId="16170"/>
    <cellStyle name="_Book2 3 14" xfId="1250"/>
    <cellStyle name="_Book2 3 14 2" xfId="1251"/>
    <cellStyle name="_Book2 3 14 2 2" xfId="16171"/>
    <cellStyle name="_Book2 3 14 3" xfId="16172"/>
    <cellStyle name="_Book2 3 15" xfId="1252"/>
    <cellStyle name="_Book2 3 15 2" xfId="1253"/>
    <cellStyle name="_Book2 3 15 2 2" xfId="16173"/>
    <cellStyle name="_Book2 3 15 3" xfId="16174"/>
    <cellStyle name="_Book2 3 16" xfId="1254"/>
    <cellStyle name="_Book2 3 16 2" xfId="1255"/>
    <cellStyle name="_Book2 3 16 2 2" xfId="16175"/>
    <cellStyle name="_Book2 3 16 3" xfId="16176"/>
    <cellStyle name="_Book2 3 17" xfId="1256"/>
    <cellStyle name="_Book2 3 17 2" xfId="1257"/>
    <cellStyle name="_Book2 3 17 2 2" xfId="16177"/>
    <cellStyle name="_Book2 3 17 3" xfId="16178"/>
    <cellStyle name="_Book2 3 18" xfId="1258"/>
    <cellStyle name="_Book2 3 18 2" xfId="1259"/>
    <cellStyle name="_Book2 3 18 2 2" xfId="16179"/>
    <cellStyle name="_Book2 3 18 3" xfId="16180"/>
    <cellStyle name="_Book2 3 19" xfId="1260"/>
    <cellStyle name="_Book2 3 19 2" xfId="1261"/>
    <cellStyle name="_Book2 3 19 2 2" xfId="16181"/>
    <cellStyle name="_Book2 3 19 3" xfId="16182"/>
    <cellStyle name="_Book2 3 2" xfId="1262"/>
    <cellStyle name="_x0013__Book2 3 2" xfId="1263"/>
    <cellStyle name="_Book2 3 2 2" xfId="1264"/>
    <cellStyle name="_x0013__Book2 3 2 2" xfId="16183"/>
    <cellStyle name="_Book2 3 2 2 2" xfId="16184"/>
    <cellStyle name="_Book2 3 2 2 3" xfId="16185"/>
    <cellStyle name="_Book2 3 2 3" xfId="16186"/>
    <cellStyle name="_x0013__Book2 3 2 3" xfId="16187"/>
    <cellStyle name="_Book2 3 2 4" xfId="16188"/>
    <cellStyle name="_Book2 3 20" xfId="1265"/>
    <cellStyle name="_Book2 3 20 2" xfId="1266"/>
    <cellStyle name="_Book2 3 20 2 2" xfId="16189"/>
    <cellStyle name="_Book2 3 20 3" xfId="16190"/>
    <cellStyle name="_Book2 3 21" xfId="1267"/>
    <cellStyle name="_Book2 3 21 2" xfId="1268"/>
    <cellStyle name="_Book2 3 21 2 2" xfId="16191"/>
    <cellStyle name="_Book2 3 21 3" xfId="16192"/>
    <cellStyle name="_Book2 3 22" xfId="1269"/>
    <cellStyle name="_Book2 3 22 2" xfId="16193"/>
    <cellStyle name="_Book2 3 23" xfId="1270"/>
    <cellStyle name="_Book2 3 23 2" xfId="16194"/>
    <cellStyle name="_Book2 3 24" xfId="1271"/>
    <cellStyle name="_Book2 3 24 2" xfId="16195"/>
    <cellStyle name="_Book2 3 25" xfId="1272"/>
    <cellStyle name="_Book2 3 25 2" xfId="16196"/>
    <cellStyle name="_Book2 3 26" xfId="1273"/>
    <cellStyle name="_Book2 3 26 2" xfId="16197"/>
    <cellStyle name="_Book2 3 27" xfId="1274"/>
    <cellStyle name="_Book2 3 27 2" xfId="16198"/>
    <cellStyle name="_Book2 3 28" xfId="1275"/>
    <cellStyle name="_Book2 3 28 2" xfId="16199"/>
    <cellStyle name="_Book2 3 29" xfId="1276"/>
    <cellStyle name="_Book2 3 29 2" xfId="16200"/>
    <cellStyle name="_Book2 3 3" xfId="1277"/>
    <cellStyle name="_x0013__Book2 3 3" xfId="16201"/>
    <cellStyle name="_Book2 3 3 2" xfId="1278"/>
    <cellStyle name="_Book2 3 3 2 2" xfId="16202"/>
    <cellStyle name="_Book2 3 3 3" xfId="16203"/>
    <cellStyle name="_Book2 3 3 4" xfId="16204"/>
    <cellStyle name="_Book2 3 30" xfId="1279"/>
    <cellStyle name="_Book2 3 30 2" xfId="16205"/>
    <cellStyle name="_Book2 3 31" xfId="1280"/>
    <cellStyle name="_Book2 3 31 2" xfId="16206"/>
    <cellStyle name="_Book2 3 32" xfId="1281"/>
    <cellStyle name="_Book2 3 32 2" xfId="16207"/>
    <cellStyle name="_Book2 3 33" xfId="1282"/>
    <cellStyle name="_Book2 3 33 2" xfId="16208"/>
    <cellStyle name="_Book2 3 34" xfId="1283"/>
    <cellStyle name="_Book2 3 34 2" xfId="16209"/>
    <cellStyle name="_Book2 3 35" xfId="1284"/>
    <cellStyle name="_Book2 3 35 2" xfId="16210"/>
    <cellStyle name="_Book2 3 36" xfId="1285"/>
    <cellStyle name="_Book2 3 36 2" xfId="16211"/>
    <cellStyle name="_Book2 3 37" xfId="1286"/>
    <cellStyle name="_Book2 3 37 2" xfId="16212"/>
    <cellStyle name="_Book2 3 38" xfId="1287"/>
    <cellStyle name="_Book2 3 38 2" xfId="16213"/>
    <cellStyle name="_Book2 3 39" xfId="1288"/>
    <cellStyle name="_Book2 3 39 2" xfId="16214"/>
    <cellStyle name="_Book2 3 4" xfId="1289"/>
    <cellStyle name="_x0013__Book2 3 4" xfId="16215"/>
    <cellStyle name="_Book2 3 4 2" xfId="1290"/>
    <cellStyle name="_Book2 3 4 2 2" xfId="16216"/>
    <cellStyle name="_Book2 3 4 3" xfId="16217"/>
    <cellStyle name="_Book2 3 40" xfId="1291"/>
    <cellStyle name="_Book2 3 40 2" xfId="16218"/>
    <cellStyle name="_Book2 3 41" xfId="1292"/>
    <cellStyle name="_Book2 3 41 2" xfId="16219"/>
    <cellStyle name="_Book2 3 42" xfId="1293"/>
    <cellStyle name="_Book2 3 42 2" xfId="16220"/>
    <cellStyle name="_Book2 3 43" xfId="1294"/>
    <cellStyle name="_Book2 3 43 2" xfId="16221"/>
    <cellStyle name="_Book2 3 44" xfId="1295"/>
    <cellStyle name="_Book2 3 44 2" xfId="16222"/>
    <cellStyle name="_Book2 3 45" xfId="1296"/>
    <cellStyle name="_Book2 3 45 2" xfId="16223"/>
    <cellStyle name="_Book2 3 46" xfId="16224"/>
    <cellStyle name="_Book2 3 47" xfId="16225"/>
    <cellStyle name="_Book2 3 5" xfId="1297"/>
    <cellStyle name="_x0013__Book2 3 5" xfId="16226"/>
    <cellStyle name="_Book2 3 5 2" xfId="1298"/>
    <cellStyle name="_Book2 3 5 2 2" xfId="16227"/>
    <cellStyle name="_Book2 3 5 3" xfId="16228"/>
    <cellStyle name="_Book2 3 6" xfId="1299"/>
    <cellStyle name="_x0013__Book2 3 6" xfId="16229"/>
    <cellStyle name="_Book2 3 6 2" xfId="1300"/>
    <cellStyle name="_Book2 3 6 2 2" xfId="16230"/>
    <cellStyle name="_Book2 3 6 3" xfId="16231"/>
    <cellStyle name="_Book2 3 7" xfId="1301"/>
    <cellStyle name="_Book2 3 7 2" xfId="1302"/>
    <cellStyle name="_Book2 3 7 2 2" xfId="16232"/>
    <cellStyle name="_Book2 3 7 3" xfId="16233"/>
    <cellStyle name="_Book2 3 8" xfId="1303"/>
    <cellStyle name="_Book2 3 8 2" xfId="1304"/>
    <cellStyle name="_Book2 3 8 2 2" xfId="16234"/>
    <cellStyle name="_Book2 3 8 3" xfId="16235"/>
    <cellStyle name="_Book2 3 9" xfId="1305"/>
    <cellStyle name="_Book2 3 9 2" xfId="1306"/>
    <cellStyle name="_Book2 3 9 2 2" xfId="16236"/>
    <cellStyle name="_Book2 3 9 3" xfId="16237"/>
    <cellStyle name="_Book2 30" xfId="1307"/>
    <cellStyle name="_x0013__Book2 30" xfId="16238"/>
    <cellStyle name="_Book2 30 2" xfId="16239"/>
    <cellStyle name="_Book2 30 3" xfId="16240"/>
    <cellStyle name="_Book2 31" xfId="1308"/>
    <cellStyle name="_x0013__Book2 31" xfId="16241"/>
    <cellStyle name="_Book2 31 2" xfId="16242"/>
    <cellStyle name="_Book2 31 3" xfId="16243"/>
    <cellStyle name="_Book2 32" xfId="1309"/>
    <cellStyle name="_x0013__Book2 32" xfId="16244"/>
    <cellStyle name="_Book2 32 2" xfId="16245"/>
    <cellStyle name="_Book2 32 3" xfId="16246"/>
    <cellStyle name="_Book2 33" xfId="1310"/>
    <cellStyle name="_x0013__Book2 33" xfId="16247"/>
    <cellStyle name="_Book2 33 2" xfId="16248"/>
    <cellStyle name="_Book2 33 3" xfId="16249"/>
    <cellStyle name="_Book2 34" xfId="1311"/>
    <cellStyle name="_x0013__Book2 34" xfId="16250"/>
    <cellStyle name="_Book2 35" xfId="1312"/>
    <cellStyle name="_x0013__Book2 35" xfId="16251"/>
    <cellStyle name="_Book2 36" xfId="1313"/>
    <cellStyle name="_x0013__Book2 36" xfId="16252"/>
    <cellStyle name="_Book2 37" xfId="1314"/>
    <cellStyle name="_x0013__Book2 37" xfId="16253"/>
    <cellStyle name="_Book2 38" xfId="1315"/>
    <cellStyle name="_x0013__Book2 38" xfId="16254"/>
    <cellStyle name="_Book2 39" xfId="1316"/>
    <cellStyle name="_x0013__Book2 39" xfId="16255"/>
    <cellStyle name="_Book2 4" xfId="1317"/>
    <cellStyle name="_x0013__Book2 4" xfId="1318"/>
    <cellStyle name="_Book2 4 10" xfId="1319"/>
    <cellStyle name="_Book2 4 10 2" xfId="1320"/>
    <cellStyle name="_Book2 4 10 2 2" xfId="16256"/>
    <cellStyle name="_Book2 4 10 3" xfId="16257"/>
    <cellStyle name="_Book2 4 11" xfId="1321"/>
    <cellStyle name="_Book2 4 11 2" xfId="1322"/>
    <cellStyle name="_Book2 4 11 2 2" xfId="16258"/>
    <cellStyle name="_Book2 4 11 3" xfId="16259"/>
    <cellStyle name="_Book2 4 12" xfId="1323"/>
    <cellStyle name="_Book2 4 12 2" xfId="1324"/>
    <cellStyle name="_Book2 4 12 2 2" xfId="16260"/>
    <cellStyle name="_Book2 4 12 3" xfId="16261"/>
    <cellStyle name="_Book2 4 13" xfId="1325"/>
    <cellStyle name="_Book2 4 13 2" xfId="1326"/>
    <cellStyle name="_Book2 4 13 2 2" xfId="16262"/>
    <cellStyle name="_Book2 4 13 3" xfId="16263"/>
    <cellStyle name="_Book2 4 14" xfId="1327"/>
    <cellStyle name="_Book2 4 14 2" xfId="1328"/>
    <cellStyle name="_Book2 4 14 2 2" xfId="16264"/>
    <cellStyle name="_Book2 4 14 3" xfId="16265"/>
    <cellStyle name="_Book2 4 15" xfId="1329"/>
    <cellStyle name="_Book2 4 15 2" xfId="1330"/>
    <cellStyle name="_Book2 4 15 2 2" xfId="16266"/>
    <cellStyle name="_Book2 4 15 3" xfId="16267"/>
    <cellStyle name="_Book2 4 16" xfId="1331"/>
    <cellStyle name="_Book2 4 16 2" xfId="1332"/>
    <cellStyle name="_Book2 4 16 2 2" xfId="16268"/>
    <cellStyle name="_Book2 4 16 3" xfId="16269"/>
    <cellStyle name="_Book2 4 17" xfId="1333"/>
    <cellStyle name="_Book2 4 17 2" xfId="1334"/>
    <cellStyle name="_Book2 4 17 2 2" xfId="16270"/>
    <cellStyle name="_Book2 4 17 3" xfId="16271"/>
    <cellStyle name="_Book2 4 18" xfId="1335"/>
    <cellStyle name="_Book2 4 18 2" xfId="1336"/>
    <cellStyle name="_Book2 4 18 2 2" xfId="16272"/>
    <cellStyle name="_Book2 4 18 3" xfId="16273"/>
    <cellStyle name="_Book2 4 19" xfId="1337"/>
    <cellStyle name="_Book2 4 19 2" xfId="1338"/>
    <cellStyle name="_Book2 4 19 2 2" xfId="16274"/>
    <cellStyle name="_Book2 4 19 3" xfId="16275"/>
    <cellStyle name="_Book2 4 2" xfId="1339"/>
    <cellStyle name="_x0013__Book2 4 2" xfId="1340"/>
    <cellStyle name="_Book2 4 2 2" xfId="1341"/>
    <cellStyle name="_x0013__Book2 4 2 2" xfId="16276"/>
    <cellStyle name="_Book2 4 2 2 2" xfId="16277"/>
    <cellStyle name="_Book2 4 2 2 3" xfId="16278"/>
    <cellStyle name="_Book2 4 2 3" xfId="16279"/>
    <cellStyle name="_x0013__Book2 4 2 3" xfId="16280"/>
    <cellStyle name="_Book2 4 2 4" xfId="16281"/>
    <cellStyle name="_Book2 4 2 5" xfId="16282"/>
    <cellStyle name="_Book2 4 2 6" xfId="16283"/>
    <cellStyle name="_Book2 4 20" xfId="1342"/>
    <cellStyle name="_Book2 4 20 2" xfId="1343"/>
    <cellStyle name="_Book2 4 20 2 2" xfId="16284"/>
    <cellStyle name="_Book2 4 20 3" xfId="16285"/>
    <cellStyle name="_Book2 4 21" xfId="1344"/>
    <cellStyle name="_Book2 4 21 2" xfId="16286"/>
    <cellStyle name="_Book2 4 22" xfId="1345"/>
    <cellStyle name="_Book2 4 22 2" xfId="16287"/>
    <cellStyle name="_Book2 4 23" xfId="1346"/>
    <cellStyle name="_Book2 4 23 2" xfId="16288"/>
    <cellStyle name="_Book2 4 24" xfId="1347"/>
    <cellStyle name="_Book2 4 24 2" xfId="16289"/>
    <cellStyle name="_Book2 4 25" xfId="1348"/>
    <cellStyle name="_Book2 4 25 2" xfId="16290"/>
    <cellStyle name="_Book2 4 26" xfId="1349"/>
    <cellStyle name="_Book2 4 26 2" xfId="16291"/>
    <cellStyle name="_Book2 4 27" xfId="1350"/>
    <cellStyle name="_Book2 4 27 2" xfId="16292"/>
    <cellStyle name="_Book2 4 28" xfId="1351"/>
    <cellStyle name="_Book2 4 28 2" xfId="16293"/>
    <cellStyle name="_Book2 4 29" xfId="1352"/>
    <cellStyle name="_Book2 4 29 2" xfId="16294"/>
    <cellStyle name="_Book2 4 3" xfId="1353"/>
    <cellStyle name="_x0013__Book2 4 3" xfId="16295"/>
    <cellStyle name="_Book2 4 3 2" xfId="1354"/>
    <cellStyle name="_Book2 4 3 2 2" xfId="16296"/>
    <cellStyle name="_Book2 4 3 3" xfId="16297"/>
    <cellStyle name="_Book2 4 3 4" xfId="16298"/>
    <cellStyle name="_Book2 4 3 5" xfId="16299"/>
    <cellStyle name="_Book2 4 30" xfId="1355"/>
    <cellStyle name="_Book2 4 30 2" xfId="16300"/>
    <cellStyle name="_Book2 4 31" xfId="1356"/>
    <cellStyle name="_Book2 4 31 2" xfId="16301"/>
    <cellStyle name="_Book2 4 32" xfId="1357"/>
    <cellStyle name="_Book2 4 32 2" xfId="16302"/>
    <cellStyle name="_Book2 4 33" xfId="1358"/>
    <cellStyle name="_Book2 4 33 2" xfId="16303"/>
    <cellStyle name="_Book2 4 34" xfId="1359"/>
    <cellStyle name="_Book2 4 34 2" xfId="16304"/>
    <cellStyle name="_Book2 4 35" xfId="1360"/>
    <cellStyle name="_Book2 4 35 2" xfId="16305"/>
    <cellStyle name="_Book2 4 36" xfId="1361"/>
    <cellStyle name="_Book2 4 36 2" xfId="16306"/>
    <cellStyle name="_Book2 4 37" xfId="1362"/>
    <cellStyle name="_Book2 4 37 2" xfId="16307"/>
    <cellStyle name="_Book2 4 38" xfId="1363"/>
    <cellStyle name="_Book2 4 38 2" xfId="16308"/>
    <cellStyle name="_Book2 4 39" xfId="1364"/>
    <cellStyle name="_Book2 4 39 2" xfId="16309"/>
    <cellStyle name="_Book2 4 4" xfId="1365"/>
    <cellStyle name="_x0013__Book2 4 4" xfId="16310"/>
    <cellStyle name="_Book2 4 4 2" xfId="1366"/>
    <cellStyle name="_Book2 4 4 2 2" xfId="16311"/>
    <cellStyle name="_Book2 4 4 3" xfId="16312"/>
    <cellStyle name="_Book2 4 4 4" xfId="16313"/>
    <cellStyle name="_Book2 4 40" xfId="1367"/>
    <cellStyle name="_Book2 4 40 2" xfId="16314"/>
    <cellStyle name="_Book2 4 41" xfId="1368"/>
    <cellStyle name="_Book2 4 41 2" xfId="16315"/>
    <cellStyle name="_Book2 4 42" xfId="1369"/>
    <cellStyle name="_Book2 4 42 2" xfId="16316"/>
    <cellStyle name="_Book2 4 43" xfId="1370"/>
    <cellStyle name="_Book2 4 43 2" xfId="16317"/>
    <cellStyle name="_Book2 4 44" xfId="1371"/>
    <cellStyle name="_Book2 4 44 2" xfId="16318"/>
    <cellStyle name="_Book2 4 45" xfId="1372"/>
    <cellStyle name="_Book2 4 45 2" xfId="16319"/>
    <cellStyle name="_Book2 4 46" xfId="16320"/>
    <cellStyle name="_Book2 4 47" xfId="16321"/>
    <cellStyle name="_Book2 4 5" xfId="1373"/>
    <cellStyle name="_x0013__Book2 4 5" xfId="16322"/>
    <cellStyle name="_Book2 4 5 2" xfId="1374"/>
    <cellStyle name="_Book2 4 5 2 2" xfId="16323"/>
    <cellStyle name="_Book2 4 5 3" xfId="16324"/>
    <cellStyle name="_Book2 4 6" xfId="1375"/>
    <cellStyle name="_x0013__Book2 4 6" xfId="16325"/>
    <cellStyle name="_Book2 4 6 2" xfId="1376"/>
    <cellStyle name="_Book2 4 6 2 2" xfId="16326"/>
    <cellStyle name="_Book2 4 6 3" xfId="16327"/>
    <cellStyle name="_Book2 4 7" xfId="1377"/>
    <cellStyle name="_Book2 4 7 2" xfId="1378"/>
    <cellStyle name="_Book2 4 7 2 2" xfId="16328"/>
    <cellStyle name="_Book2 4 7 3" xfId="16329"/>
    <cellStyle name="_Book2 4 8" xfId="1379"/>
    <cellStyle name="_Book2 4 8 2" xfId="1380"/>
    <cellStyle name="_Book2 4 8 2 2" xfId="16330"/>
    <cellStyle name="_Book2 4 8 3" xfId="16331"/>
    <cellStyle name="_Book2 4 9" xfId="1381"/>
    <cellStyle name="_Book2 4 9 2" xfId="1382"/>
    <cellStyle name="_Book2 4 9 2 2" xfId="16332"/>
    <cellStyle name="_Book2 4 9 3" xfId="16333"/>
    <cellStyle name="_Book2 40" xfId="1383"/>
    <cellStyle name="_x0013__Book2 40" xfId="16334"/>
    <cellStyle name="_Book2 41" xfId="1384"/>
    <cellStyle name="_x0013__Book2 41" xfId="16335"/>
    <cellStyle name="_Book2 42" xfId="1385"/>
    <cellStyle name="_x0013__Book2 42" xfId="16336"/>
    <cellStyle name="_Book2 43" xfId="1386"/>
    <cellStyle name="_x0013__Book2 43" xfId="16337"/>
    <cellStyle name="_Book2 44" xfId="1387"/>
    <cellStyle name="_x0013__Book2 44" xfId="16338"/>
    <cellStyle name="_Book2 45" xfId="1388"/>
    <cellStyle name="_x0013__Book2 45" xfId="16339"/>
    <cellStyle name="_Book2 46" xfId="1389"/>
    <cellStyle name="_x0013__Book2 46" xfId="16340"/>
    <cellStyle name="_Book2 47" xfId="1390"/>
    <cellStyle name="_x0013__Book2 47" xfId="16341"/>
    <cellStyle name="_Book2 48" xfId="1391"/>
    <cellStyle name="_x0013__Book2 48" xfId="16342"/>
    <cellStyle name="_Book2 49" xfId="1392"/>
    <cellStyle name="_x0013__Book2 49" xfId="16343"/>
    <cellStyle name="_Book2 5" xfId="1393"/>
    <cellStyle name="_x0013__Book2 5" xfId="1394"/>
    <cellStyle name="_Book2 5 10" xfId="16344"/>
    <cellStyle name="_Book2 5 11" xfId="16345"/>
    <cellStyle name="_Book2 5 12" xfId="16346"/>
    <cellStyle name="_Book2 5 13" xfId="16347"/>
    <cellStyle name="_Book2 5 14" xfId="16348"/>
    <cellStyle name="_Book2 5 15" xfId="16349"/>
    <cellStyle name="_Book2 5 16" xfId="16350"/>
    <cellStyle name="_Book2 5 17" xfId="16351"/>
    <cellStyle name="_Book2 5 18" xfId="16352"/>
    <cellStyle name="_Book2 5 19" xfId="16353"/>
    <cellStyle name="_Book2 5 2" xfId="1395"/>
    <cellStyle name="_x0013__Book2 5 2" xfId="1396"/>
    <cellStyle name="_Book2 5 2 2" xfId="1397"/>
    <cellStyle name="_x0013__Book2 5 2 2" xfId="16354"/>
    <cellStyle name="_Book2 5 2 2 2" xfId="16355"/>
    <cellStyle name="_Book2 5 2 2 3" xfId="16356"/>
    <cellStyle name="_Book2 5 2 3" xfId="16357"/>
    <cellStyle name="_x0013__Book2 5 2 3" xfId="16358"/>
    <cellStyle name="_Book2 5 2 4" xfId="16359"/>
    <cellStyle name="_Book2 5 20" xfId="16360"/>
    <cellStyle name="_Book2 5 21" xfId="16361"/>
    <cellStyle name="_Book2 5 22" xfId="16362"/>
    <cellStyle name="_Book2 5 23" xfId="16363"/>
    <cellStyle name="_Book2 5 24" xfId="16364"/>
    <cellStyle name="_Book2 5 25" xfId="16365"/>
    <cellStyle name="_Book2 5 26" xfId="16366"/>
    <cellStyle name="_Book2 5 27" xfId="16367"/>
    <cellStyle name="_Book2 5 28" xfId="16368"/>
    <cellStyle name="_Book2 5 29" xfId="16369"/>
    <cellStyle name="_Book2 5 3" xfId="1398"/>
    <cellStyle name="_x0013__Book2 5 3" xfId="16370"/>
    <cellStyle name="_Book2 5 3 2" xfId="1399"/>
    <cellStyle name="_Book2 5 3 2 2" xfId="16371"/>
    <cellStyle name="_Book2 5 3 3" xfId="16372"/>
    <cellStyle name="_Book2 5 3 4" xfId="16373"/>
    <cellStyle name="_Book2 5 30" xfId="16374"/>
    <cellStyle name="_Book2 5 31" xfId="16375"/>
    <cellStyle name="_Book2 5 32" xfId="16376"/>
    <cellStyle name="_Book2 5 33" xfId="16377"/>
    <cellStyle name="_Book2 5 34" xfId="16378"/>
    <cellStyle name="_Book2 5 35" xfId="16379"/>
    <cellStyle name="_Book2 5 36" xfId="16380"/>
    <cellStyle name="_Book2 5 4" xfId="1400"/>
    <cellStyle name="_x0013__Book2 5 4" xfId="16381"/>
    <cellStyle name="_Book2 5 4 2" xfId="1401"/>
    <cellStyle name="_Book2 5 4 2 2" xfId="16382"/>
    <cellStyle name="_Book2 5 4 3" xfId="16383"/>
    <cellStyle name="_Book2 5 5" xfId="1402"/>
    <cellStyle name="_Book2 5 5 2" xfId="1403"/>
    <cellStyle name="_Book2 5 5 2 2" xfId="16384"/>
    <cellStyle name="_Book2 5 5 3" xfId="16385"/>
    <cellStyle name="_Book2 5 6" xfId="1404"/>
    <cellStyle name="_Book2 5 6 2" xfId="1405"/>
    <cellStyle name="_Book2 5 6 2 2" xfId="16386"/>
    <cellStyle name="_Book2 5 6 3" xfId="16387"/>
    <cellStyle name="_Book2 5 7" xfId="1406"/>
    <cellStyle name="_Book2 5 7 2" xfId="16388"/>
    <cellStyle name="_Book2 5 8" xfId="16389"/>
    <cellStyle name="_Book2 5 9" xfId="16390"/>
    <cellStyle name="_Book2 50" xfId="1407"/>
    <cellStyle name="_x0013__Book2 50" xfId="16391"/>
    <cellStyle name="_Book2 51" xfId="1408"/>
    <cellStyle name="_x0013__Book2 51" xfId="16392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3"/>
    <cellStyle name="_Book2 6 11" xfId="16394"/>
    <cellStyle name="_Book2 6 12" xfId="16395"/>
    <cellStyle name="_Book2 6 13" xfId="16396"/>
    <cellStyle name="_Book2 6 14" xfId="16397"/>
    <cellStyle name="_Book2 6 15" xfId="16398"/>
    <cellStyle name="_Book2 6 16" xfId="16399"/>
    <cellStyle name="_Book2 6 17" xfId="16400"/>
    <cellStyle name="_Book2 6 18" xfId="16401"/>
    <cellStyle name="_Book2 6 19" xfId="16402"/>
    <cellStyle name="_Book2 6 2" xfId="1415"/>
    <cellStyle name="_x0013__Book2 6 2" xfId="1416"/>
    <cellStyle name="_Book2 6 2 2" xfId="16403"/>
    <cellStyle name="_x0013__Book2 6 2 2" xfId="16404"/>
    <cellStyle name="_Book2 6 2 3" xfId="16405"/>
    <cellStyle name="_x0013__Book2 6 2 3" xfId="16406"/>
    <cellStyle name="_Book2 6 20" xfId="16407"/>
    <cellStyle name="_Book2 6 21" xfId="16408"/>
    <cellStyle name="_Book2 6 22" xfId="16409"/>
    <cellStyle name="_Book2 6 23" xfId="16410"/>
    <cellStyle name="_Book2 6 24" xfId="16411"/>
    <cellStyle name="_Book2 6 25" xfId="16412"/>
    <cellStyle name="_Book2 6 26" xfId="16413"/>
    <cellStyle name="_Book2 6 27" xfId="16414"/>
    <cellStyle name="_Book2 6 28" xfId="16415"/>
    <cellStyle name="_Book2 6 29" xfId="16416"/>
    <cellStyle name="_Book2 6 3" xfId="16417"/>
    <cellStyle name="_x0013__Book2 6 3" xfId="16418"/>
    <cellStyle name="_Book2 6 30" xfId="16419"/>
    <cellStyle name="_Book2 6 31" xfId="16420"/>
    <cellStyle name="_Book2 6 32" xfId="16421"/>
    <cellStyle name="_Book2 6 33" xfId="16422"/>
    <cellStyle name="_Book2 6 34" xfId="16423"/>
    <cellStyle name="_Book2 6 35" xfId="16424"/>
    <cellStyle name="_Book2 6 4" xfId="16425"/>
    <cellStyle name="_x0013__Book2 6 4" xfId="16426"/>
    <cellStyle name="_Book2 6 5" xfId="16427"/>
    <cellStyle name="_Book2 6 6" xfId="16428"/>
    <cellStyle name="_Book2 6 7" xfId="16429"/>
    <cellStyle name="_Book2 6 8" xfId="16430"/>
    <cellStyle name="_Book2 6 9" xfId="16431"/>
    <cellStyle name="_Book2 7" xfId="1417"/>
    <cellStyle name="_x0013__Book2 7" xfId="1418"/>
    <cellStyle name="_Book2 7 10" xfId="16432"/>
    <cellStyle name="_Book2 7 11" xfId="16433"/>
    <cellStyle name="_Book2 7 12" xfId="16434"/>
    <cellStyle name="_Book2 7 13" xfId="16435"/>
    <cellStyle name="_Book2 7 14" xfId="16436"/>
    <cellStyle name="_Book2 7 15" xfId="16437"/>
    <cellStyle name="_Book2 7 16" xfId="16438"/>
    <cellStyle name="_Book2 7 17" xfId="16439"/>
    <cellStyle name="_Book2 7 18" xfId="16440"/>
    <cellStyle name="_Book2 7 19" xfId="16441"/>
    <cellStyle name="_Book2 7 2" xfId="1419"/>
    <cellStyle name="_x0013__Book2 7 2" xfId="1420"/>
    <cellStyle name="_Book2 7 2 2" xfId="16442"/>
    <cellStyle name="_x0013__Book2 7 2 2" xfId="16443"/>
    <cellStyle name="_Book2 7 2 3" xfId="16444"/>
    <cellStyle name="_x0013__Book2 7 2 3" xfId="16445"/>
    <cellStyle name="_Book2 7 20" xfId="16446"/>
    <cellStyle name="_Book2 7 21" xfId="16447"/>
    <cellStyle name="_Book2 7 22" xfId="16448"/>
    <cellStyle name="_Book2 7 23" xfId="16449"/>
    <cellStyle name="_Book2 7 24" xfId="16450"/>
    <cellStyle name="_Book2 7 25" xfId="16451"/>
    <cellStyle name="_Book2 7 26" xfId="16452"/>
    <cellStyle name="_Book2 7 27" xfId="16453"/>
    <cellStyle name="_Book2 7 28" xfId="16454"/>
    <cellStyle name="_Book2 7 29" xfId="16455"/>
    <cellStyle name="_Book2 7 3" xfId="16456"/>
    <cellStyle name="_x0013__Book2 7 3" xfId="16457"/>
    <cellStyle name="_Book2 7 30" xfId="16458"/>
    <cellStyle name="_Book2 7 31" xfId="16459"/>
    <cellStyle name="_Book2 7 32" xfId="16460"/>
    <cellStyle name="_Book2 7 33" xfId="16461"/>
    <cellStyle name="_Book2 7 34" xfId="16462"/>
    <cellStyle name="_Book2 7 4" xfId="16463"/>
    <cellStyle name="_x0013__Book2 7 4" xfId="16464"/>
    <cellStyle name="_Book2 7 5" xfId="16465"/>
    <cellStyle name="_Book2 7 6" xfId="16466"/>
    <cellStyle name="_Book2 7 7" xfId="16467"/>
    <cellStyle name="_Book2 7 8" xfId="16468"/>
    <cellStyle name="_Book2 7 9" xfId="16469"/>
    <cellStyle name="_Book2 8" xfId="1421"/>
    <cellStyle name="_x0013__Book2 8" xfId="1422"/>
    <cellStyle name="_Book2 8 10" xfId="16470"/>
    <cellStyle name="_Book2 8 11" xfId="16471"/>
    <cellStyle name="_Book2 8 12" xfId="16472"/>
    <cellStyle name="_Book2 8 13" xfId="16473"/>
    <cellStyle name="_Book2 8 14" xfId="16474"/>
    <cellStyle name="_Book2 8 15" xfId="16475"/>
    <cellStyle name="_Book2 8 16" xfId="16476"/>
    <cellStyle name="_Book2 8 17" xfId="16477"/>
    <cellStyle name="_Book2 8 18" xfId="16478"/>
    <cellStyle name="_Book2 8 19" xfId="16479"/>
    <cellStyle name="_Book2 8 2" xfId="1423"/>
    <cellStyle name="_x0013__Book2 8 2" xfId="1424"/>
    <cellStyle name="_Book2 8 2 2" xfId="16480"/>
    <cellStyle name="_x0013__Book2 8 2 2" xfId="16481"/>
    <cellStyle name="_Book2 8 2 3" xfId="16482"/>
    <cellStyle name="_x0013__Book2 8 2 3" xfId="16483"/>
    <cellStyle name="_Book2 8 20" xfId="16484"/>
    <cellStyle name="_Book2 8 21" xfId="16485"/>
    <cellStyle name="_Book2 8 22" xfId="16486"/>
    <cellStyle name="_Book2 8 23" xfId="16487"/>
    <cellStyle name="_Book2 8 24" xfId="16488"/>
    <cellStyle name="_Book2 8 25" xfId="16489"/>
    <cellStyle name="_Book2 8 26" xfId="16490"/>
    <cellStyle name="_Book2 8 27" xfId="16491"/>
    <cellStyle name="_Book2 8 28" xfId="16492"/>
    <cellStyle name="_Book2 8 29" xfId="16493"/>
    <cellStyle name="_Book2 8 3" xfId="16494"/>
    <cellStyle name="_x0013__Book2 8 3" xfId="16495"/>
    <cellStyle name="_Book2 8 30" xfId="16496"/>
    <cellStyle name="_Book2 8 31" xfId="16497"/>
    <cellStyle name="_Book2 8 32" xfId="16498"/>
    <cellStyle name="_Book2 8 33" xfId="16499"/>
    <cellStyle name="_Book2 8 4" xfId="16500"/>
    <cellStyle name="_x0013__Book2 8 4" xfId="16501"/>
    <cellStyle name="_Book2 8 5" xfId="16502"/>
    <cellStyle name="_Book2 8 6" xfId="16503"/>
    <cellStyle name="_Book2 8 7" xfId="16504"/>
    <cellStyle name="_Book2 8 8" xfId="16505"/>
    <cellStyle name="_Book2 8 9" xfId="16506"/>
    <cellStyle name="_Book2 9" xfId="1425"/>
    <cellStyle name="_x0013__Book2 9" xfId="1426"/>
    <cellStyle name="_Book2 9 10" xfId="16507"/>
    <cellStyle name="_Book2 9 11" xfId="16508"/>
    <cellStyle name="_Book2 9 12" xfId="16509"/>
    <cellStyle name="_Book2 9 13" xfId="16510"/>
    <cellStyle name="_Book2 9 14" xfId="16511"/>
    <cellStyle name="_Book2 9 15" xfId="16512"/>
    <cellStyle name="_Book2 9 16" xfId="16513"/>
    <cellStyle name="_Book2 9 17" xfId="16514"/>
    <cellStyle name="_Book2 9 18" xfId="16515"/>
    <cellStyle name="_Book2 9 19" xfId="16516"/>
    <cellStyle name="_Book2 9 2" xfId="1427"/>
    <cellStyle name="_x0013__Book2 9 2" xfId="1428"/>
    <cellStyle name="_Book2 9 2 2" xfId="16517"/>
    <cellStyle name="_x0013__Book2 9 2 2" xfId="16518"/>
    <cellStyle name="_Book2 9 2 3" xfId="16519"/>
    <cellStyle name="_x0013__Book2 9 2 3" xfId="16520"/>
    <cellStyle name="_Book2 9 20" xfId="16521"/>
    <cellStyle name="_Book2 9 21" xfId="16522"/>
    <cellStyle name="_Book2 9 22" xfId="16523"/>
    <cellStyle name="_Book2 9 23" xfId="16524"/>
    <cellStyle name="_Book2 9 24" xfId="16525"/>
    <cellStyle name="_Book2 9 3" xfId="16526"/>
    <cellStyle name="_x0013__Book2 9 3" xfId="16527"/>
    <cellStyle name="_Book2 9 4" xfId="16528"/>
    <cellStyle name="_x0013__Book2 9 4" xfId="16529"/>
    <cellStyle name="_Book2 9 5" xfId="16530"/>
    <cellStyle name="_Book2 9 6" xfId="16531"/>
    <cellStyle name="_Book2 9 7" xfId="16532"/>
    <cellStyle name="_Book2 9 8" xfId="16533"/>
    <cellStyle name="_Book2 9 9" xfId="16534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5"/>
    <cellStyle name="_Book2_04 07E Wild Horse Wind Expansion (C) (2) 2 3" xfId="16536"/>
    <cellStyle name="_Book2_04 07E Wild Horse Wind Expansion (C) (2) 3" xfId="1432"/>
    <cellStyle name="_Book2_04 07E Wild Horse Wind Expansion (C) (2) 3 2" xfId="16537"/>
    <cellStyle name="_Book2_04 07E Wild Horse Wind Expansion (C) (2) 4" xfId="16538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39"/>
    <cellStyle name="_Book2_04 07E Wild Horse Wind Expansion (C) (2)_Adj Bench DR 3 for Initial Briefs (Electric) 2 3" xfId="16540"/>
    <cellStyle name="_Book2_04 07E Wild Horse Wind Expansion (C) (2)_Adj Bench DR 3 for Initial Briefs (Electric) 3" xfId="1436"/>
    <cellStyle name="_Book2_04 07E Wild Horse Wind Expansion (C) (2)_Adj Bench DR 3 for Initial Briefs (Electric) 3 2" xfId="16541"/>
    <cellStyle name="_Book2_04 07E Wild Horse Wind Expansion (C) (2)_Adj Bench DR 3 for Initial Briefs (Electric) 4" xfId="16542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3"/>
    <cellStyle name="_Book2_04 07E Wild Horse Wind Expansion (C) (2)_Electric Rev Req Model (2009 GRC)  2 3" xfId="16544"/>
    <cellStyle name="_Book2_04 07E Wild Horse Wind Expansion (C) (2)_Electric Rev Req Model (2009 GRC)  3" xfId="1443"/>
    <cellStyle name="_Book2_04 07E Wild Horse Wind Expansion (C) (2)_Electric Rev Req Model (2009 GRC)  3 2" xfId="16545"/>
    <cellStyle name="_Book2_04 07E Wild Horse Wind Expansion (C) (2)_Electric Rev Req Model (2009 GRC)  4" xfId="16546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7"/>
    <cellStyle name="_Book2_04 07E Wild Horse Wind Expansion (C) (2)_Electric Rev Req Model (2009 GRC) Rebuttal 2 3" xfId="16548"/>
    <cellStyle name="_Book2_04 07E Wild Horse Wind Expansion (C) (2)_Electric Rev Req Model (2009 GRC) Rebuttal 3" xfId="1448"/>
    <cellStyle name="_Book2_04 07E Wild Horse Wind Expansion (C) (2)_Electric Rev Req Model (2009 GRC) Rebuttal 3 2" xfId="16549"/>
    <cellStyle name="_Book2_04 07E Wild Horse Wind Expansion (C) (2)_Electric Rev Req Model (2009 GRC) Rebuttal 4" xfId="16550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1"/>
    <cellStyle name="_Book2_04 07E Wild Horse Wind Expansion (C) (2)_Electric Rev Req Model (2009 GRC) Rebuttal REmoval of New  WH Solar AdjustMI 2 3" xfId="16552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3"/>
    <cellStyle name="_Book2_04 07E Wild Horse Wind Expansion (C) (2)_Electric Rev Req Model (2009 GRC) Rebuttal REmoval of New  WH Solar AdjustMI 4" xfId="16554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5"/>
    <cellStyle name="_Book2_04 07E Wild Horse Wind Expansion (C) (2)_Electric Rev Req Model (2009 GRC) Revised 01-18-2010 2 3" xfId="16556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7"/>
    <cellStyle name="_Book2_04 07E Wild Horse Wind Expansion (C) (2)_Electric Rev Req Model (2009 GRC) Revised 01-18-2010 4" xfId="16558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59"/>
    <cellStyle name="_Book2_04 07E Wild Horse Wind Expansion (C) (2)_Final Order Electric EXHIBIT A-1 2 3" xfId="16560"/>
    <cellStyle name="_Book2_04 07E Wild Horse Wind Expansion (C) (2)_Final Order Electric EXHIBIT A-1 3" xfId="1464"/>
    <cellStyle name="_Book2_04 07E Wild Horse Wind Expansion (C) (2)_Final Order Electric EXHIBIT A-1 3 2" xfId="16561"/>
    <cellStyle name="_Book2_04 07E Wild Horse Wind Expansion (C) (2)_Final Order Electric EXHIBIT A-1 4" xfId="16562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3"/>
    <cellStyle name="_Book2_04 07E Wild Horse Wind Expansion (C) (2)_TENASKA REGULATORY ASSET 2 3" xfId="16564"/>
    <cellStyle name="_Book2_04 07E Wild Horse Wind Expansion (C) (2)_TENASKA REGULATORY ASSET 3" xfId="1468"/>
    <cellStyle name="_Book2_04 07E Wild Horse Wind Expansion (C) (2)_TENASKA REGULATORY ASSET 3 2" xfId="16565"/>
    <cellStyle name="_Book2_04 07E Wild Horse Wind Expansion (C) (2)_TENASKA REGULATORY ASSET 4" xfId="16566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7"/>
    <cellStyle name="_Book2_16.37E Wild Horse Expansion DeferralRevwrkingfile SF 2 3" xfId="16568"/>
    <cellStyle name="_Book2_16.37E Wild Horse Expansion DeferralRevwrkingfile SF 3" xfId="1472"/>
    <cellStyle name="_Book2_16.37E Wild Horse Expansion DeferralRevwrkingfile SF 3 2" xfId="16569"/>
    <cellStyle name="_Book2_16.37E Wild Horse Expansion DeferralRevwrkingfile SF 4" xfId="16570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1"/>
    <cellStyle name="_Book2_2009 GRC Compl Filing - Exhibit D" xfId="1475"/>
    <cellStyle name="_Book2_2009 GRC Compl Filing - Exhibit D 2" xfId="1476"/>
    <cellStyle name="_Book2_2009 GRC Compl Filing - Exhibit D 2 2" xfId="16572"/>
    <cellStyle name="_Book2_2009 GRC Compl Filing - Exhibit D 3" xfId="16573"/>
    <cellStyle name="_Book2_2009 GRC Compl Filing - Exhibit D_DEM-WP(C) ENERG10C--ctn Mid-C_042010 2010GRC" xfId="1477"/>
    <cellStyle name="_Book2_2010 PTC's July1_Dec31 2010 " xfId="16574"/>
    <cellStyle name="_Book2_2010 PTC's Sept10_Aug11 (Version 4)" xfId="16575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6"/>
    <cellStyle name="_Book2_4 31 Regulatory Assets and Liabilities  7 06- Exhibit D 2 3" xfId="16577"/>
    <cellStyle name="_Book2_4 31 Regulatory Assets and Liabilities  7 06- Exhibit D 3" xfId="1482"/>
    <cellStyle name="_Book2_4 31 Regulatory Assets and Liabilities  7 06- Exhibit D 3 2" xfId="16578"/>
    <cellStyle name="_Book2_4 31 Regulatory Assets and Liabilities  7 06- Exhibit D 4" xfId="16579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0"/>
    <cellStyle name="_Book2_4 31 Regulatory Assets and Liabilities  7 06- Exhibit D_NIM Summary 3" xfId="16581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2"/>
    <cellStyle name="_Book2_4 31E Reg Asset  Liab and EXH D 10" xfId="16583"/>
    <cellStyle name="_Book2_4 31E Reg Asset  Liab and EXH D 11" xfId="16584"/>
    <cellStyle name="_Book2_4 31E Reg Asset  Liab and EXH D 12" xfId="16585"/>
    <cellStyle name="_Book2_4 31E Reg Asset  Liab and EXH D 13" xfId="16586"/>
    <cellStyle name="_Book2_4 31E Reg Asset  Liab and EXH D 14" xfId="16587"/>
    <cellStyle name="_Book2_4 31E Reg Asset  Liab and EXH D 15" xfId="16588"/>
    <cellStyle name="_Book2_4 31E Reg Asset  Liab and EXH D 16" xfId="16589"/>
    <cellStyle name="_Book2_4 31E Reg Asset  Liab and EXH D 17" xfId="16590"/>
    <cellStyle name="_Book2_4 31E Reg Asset  Liab and EXH D 18" xfId="16591"/>
    <cellStyle name="_Book2_4 31E Reg Asset  Liab and EXH D 19" xfId="16592"/>
    <cellStyle name="_Book2_4 31E Reg Asset  Liab and EXH D 2" xfId="16593"/>
    <cellStyle name="_Book2_4 31E Reg Asset  Liab and EXH D 20" xfId="16594"/>
    <cellStyle name="_Book2_4 31E Reg Asset  Liab and EXH D 21" xfId="16595"/>
    <cellStyle name="_Book2_4 31E Reg Asset  Liab and EXH D 22" xfId="16596"/>
    <cellStyle name="_Book2_4 31E Reg Asset  Liab and EXH D 23" xfId="16597"/>
    <cellStyle name="_Book2_4 31E Reg Asset  Liab and EXH D 24" xfId="16598"/>
    <cellStyle name="_Book2_4 31E Reg Asset  Liab and EXH D 25" xfId="16599"/>
    <cellStyle name="_Book2_4 31E Reg Asset  Liab and EXH D 26" xfId="16600"/>
    <cellStyle name="_Book2_4 31E Reg Asset  Liab and EXH D 27" xfId="16601"/>
    <cellStyle name="_Book2_4 31E Reg Asset  Liab and EXH D 28" xfId="16602"/>
    <cellStyle name="_Book2_4 31E Reg Asset  Liab and EXH D 29" xfId="16603"/>
    <cellStyle name="_Book2_4 31E Reg Asset  Liab and EXH D 3" xfId="16604"/>
    <cellStyle name="_Book2_4 31E Reg Asset  Liab and EXH D 30" xfId="16605"/>
    <cellStyle name="_Book2_4 31E Reg Asset  Liab and EXH D 31" xfId="16606"/>
    <cellStyle name="_Book2_4 31E Reg Asset  Liab and EXH D 32" xfId="16607"/>
    <cellStyle name="_Book2_4 31E Reg Asset  Liab and EXH D 33" xfId="16608"/>
    <cellStyle name="_Book2_4 31E Reg Asset  Liab and EXH D 34" xfId="16609"/>
    <cellStyle name="_Book2_4 31E Reg Asset  Liab and EXH D 35" xfId="16610"/>
    <cellStyle name="_Book2_4 31E Reg Asset  Liab and EXH D 36" xfId="16611"/>
    <cellStyle name="_Book2_4 31E Reg Asset  Liab and EXH D 4" xfId="16612"/>
    <cellStyle name="_Book2_4 31E Reg Asset  Liab and EXH D 5" xfId="16613"/>
    <cellStyle name="_Book2_4 31E Reg Asset  Liab and EXH D 6" xfId="16614"/>
    <cellStyle name="_Book2_4 31E Reg Asset  Liab and EXH D 7" xfId="16615"/>
    <cellStyle name="_Book2_4 31E Reg Asset  Liab and EXH D 8" xfId="16616"/>
    <cellStyle name="_Book2_4 31E Reg Asset  Liab and EXH D 9" xfId="16617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8"/>
    <cellStyle name="_Book2_4 32 Regulatory Assets and Liabilities  7 06- Exhibit D 2 3" xfId="16619"/>
    <cellStyle name="_Book2_4 32 Regulatory Assets and Liabilities  7 06- Exhibit D 3" xfId="1492"/>
    <cellStyle name="_Book2_4 32 Regulatory Assets and Liabilities  7 06- Exhibit D 3 2" xfId="16620"/>
    <cellStyle name="_Book2_4 32 Regulatory Assets and Liabilities  7 06- Exhibit D 4" xfId="16621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2"/>
    <cellStyle name="_Book2_4 32 Regulatory Assets and Liabilities  7 06- Exhibit D_NIM Summary 3" xfId="16623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4"/>
    <cellStyle name="_x0013__Book2_Adj Bench DR 3 for Initial Briefs (Electric) 2 3" xfId="16625"/>
    <cellStyle name="_x0013__Book2_Adj Bench DR 3 for Initial Briefs (Electric) 3" xfId="1501"/>
    <cellStyle name="_x0013__Book2_Adj Bench DR 3 for Initial Briefs (Electric) 3 2" xfId="16626"/>
    <cellStyle name="_x0013__Book2_Adj Bench DR 3 for Initial Briefs (Electric) 4" xfId="16627"/>
    <cellStyle name="_x0013__Book2_Adj Bench DR 3 for Initial Briefs (Electric)_DEM-WP(C) ENERG10C--ctn Mid-C_042010 2010GRC" xfId="1502"/>
    <cellStyle name="_Book2_Att B to RECs proceeds proposal" xfId="16628"/>
    <cellStyle name="_Book2_AURORA Total New" xfId="1503"/>
    <cellStyle name="_Book2_AURORA Total New 2" xfId="1504"/>
    <cellStyle name="_Book2_AURORA Total New 2 2" xfId="16629"/>
    <cellStyle name="_Book2_AURORA Total New 3" xfId="16630"/>
    <cellStyle name="_Book2_Backup for Attachment B 2010-09-09" xfId="16631"/>
    <cellStyle name="_Book2_Bench Request - Attachment B" xfId="16632"/>
    <cellStyle name="_Book2_Book2" xfId="1505"/>
    <cellStyle name="_Book2_Book2 2" xfId="1506"/>
    <cellStyle name="_Book2_Book2 2 2" xfId="1507"/>
    <cellStyle name="_Book2_Book2 2 2 2" xfId="16633"/>
    <cellStyle name="_Book2_Book2 2 3" xfId="16634"/>
    <cellStyle name="_Book2_Book2 3" xfId="1508"/>
    <cellStyle name="_Book2_Book2 3 2" xfId="16635"/>
    <cellStyle name="_Book2_Book2 4" xfId="16636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7"/>
    <cellStyle name="_Book2_Book2_Adj Bench DR 3 for Initial Briefs (Electric) 2 3" xfId="16638"/>
    <cellStyle name="_Book2_Book2_Adj Bench DR 3 for Initial Briefs (Electric) 3" xfId="1512"/>
    <cellStyle name="_Book2_Book2_Adj Bench DR 3 for Initial Briefs (Electric) 3 2" xfId="16639"/>
    <cellStyle name="_Book2_Book2_Adj Bench DR 3 for Initial Briefs (Electric) 4" xfId="16640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1"/>
    <cellStyle name="_Book2_Book2_Electric Rev Req Model (2009 GRC) Rebuttal 2 3" xfId="16642"/>
    <cellStyle name="_Book2_Book2_Electric Rev Req Model (2009 GRC) Rebuttal 3" xfId="1518"/>
    <cellStyle name="_Book2_Book2_Electric Rev Req Model (2009 GRC) Rebuttal 3 2" xfId="16643"/>
    <cellStyle name="_Book2_Book2_Electric Rev Req Model (2009 GRC) Rebuttal 4" xfId="16644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5"/>
    <cellStyle name="_Book2_Book2_Electric Rev Req Model (2009 GRC) Rebuttal REmoval of New  WH Solar AdjustMI 2 3" xfId="16646"/>
    <cellStyle name="_Book2_Book2_Electric Rev Req Model (2009 GRC) Rebuttal REmoval of New  WH Solar AdjustMI 3" xfId="1522"/>
    <cellStyle name="_Book2_Book2_Electric Rev Req Model (2009 GRC) Rebuttal REmoval of New  WH Solar AdjustMI 3 2" xfId="16647"/>
    <cellStyle name="_Book2_Book2_Electric Rev Req Model (2009 GRC) Rebuttal REmoval of New  WH Solar AdjustMI 4" xfId="16648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49"/>
    <cellStyle name="_Book2_Book2_Electric Rev Req Model (2009 GRC) Revised 01-18-2010 2 3" xfId="16650"/>
    <cellStyle name="_Book2_Book2_Electric Rev Req Model (2009 GRC) Revised 01-18-2010 3" xfId="1527"/>
    <cellStyle name="_Book2_Book2_Electric Rev Req Model (2009 GRC) Revised 01-18-2010 3 2" xfId="16651"/>
    <cellStyle name="_Book2_Book2_Electric Rev Req Model (2009 GRC) Revised 01-18-2010 4" xfId="16652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3"/>
    <cellStyle name="_Book2_Book2_Final Order Electric EXHIBIT A-1 2 3" xfId="16654"/>
    <cellStyle name="_Book2_Book2_Final Order Electric EXHIBIT A-1 3" xfId="1532"/>
    <cellStyle name="_Book2_Book2_Final Order Electric EXHIBIT A-1 3 2" xfId="16655"/>
    <cellStyle name="_Book2_Book2_Final Order Electric EXHIBIT A-1 4" xfId="16656"/>
    <cellStyle name="_Book2_Book4" xfId="1533"/>
    <cellStyle name="_Book2_Book4 2" xfId="1534"/>
    <cellStyle name="_Book2_Book4 2 2" xfId="1535"/>
    <cellStyle name="_Book2_Book4 2 2 2" xfId="16657"/>
    <cellStyle name="_Book2_Book4 2 3" xfId="16658"/>
    <cellStyle name="_Book2_Book4 3" xfId="1536"/>
    <cellStyle name="_Book2_Book4 3 2" xfId="16659"/>
    <cellStyle name="_Book2_Book4 4" xfId="16660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1"/>
    <cellStyle name="_Book2_Book9 2 3" xfId="16662"/>
    <cellStyle name="_Book2_Book9 3" xfId="1541"/>
    <cellStyle name="_Book2_Book9 3 2" xfId="16663"/>
    <cellStyle name="_Book2_Book9 4" xfId="16664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5"/>
    <cellStyle name="_Book2_DEM-WP(C) Chelan Power Costs" xfId="1547"/>
    <cellStyle name="_Book2_DEM-WP(C) Chelan Power Costs 2" xfId="16666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7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8"/>
    <cellStyle name="_x0013__Book2_Electric Rev Req Model (2009 GRC) Rebuttal 2 3" xfId="16669"/>
    <cellStyle name="_x0013__Book2_Electric Rev Req Model (2009 GRC) Rebuttal 3" xfId="1555"/>
    <cellStyle name="_x0013__Book2_Electric Rev Req Model (2009 GRC) Rebuttal 3 2" xfId="16670"/>
    <cellStyle name="_x0013__Book2_Electric Rev Req Model (2009 GRC) Rebuttal 4" xfId="16671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2"/>
    <cellStyle name="_x0013__Book2_Electric Rev Req Model (2009 GRC) Rebuttal REmoval of New  WH Solar AdjustMI 2 3" xfId="16673"/>
    <cellStyle name="_x0013__Book2_Electric Rev Req Model (2009 GRC) Rebuttal REmoval of New  WH Solar AdjustMI 3" xfId="1559"/>
    <cellStyle name="_x0013__Book2_Electric Rev Req Model (2009 GRC) Rebuttal REmoval of New  WH Solar AdjustMI 3 2" xfId="16674"/>
    <cellStyle name="_x0013__Book2_Electric Rev Req Model (2009 GRC) Rebuttal REmoval of New  WH Solar AdjustMI 4" xfId="16675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6"/>
    <cellStyle name="_x0013__Book2_Electric Rev Req Model (2009 GRC) Revised 01-18-2010 2 3" xfId="16677"/>
    <cellStyle name="_x0013__Book2_Electric Rev Req Model (2009 GRC) Revised 01-18-2010 3" xfId="1564"/>
    <cellStyle name="_x0013__Book2_Electric Rev Req Model (2009 GRC) Revised 01-18-2010 3 2" xfId="16678"/>
    <cellStyle name="_x0013__Book2_Electric Rev Req Model (2009 GRC) Revised 01-18-2010 4" xfId="16679"/>
    <cellStyle name="_x0013__Book2_Electric Rev Req Model (2009 GRC) Revised 01-18-2010_DEM-WP(C) ENERG10C--ctn Mid-C_042010 2010GRC" xfId="1565"/>
    <cellStyle name="_Book2_Exh A-1 resulting from UE-112050 effective Jan 1 2012" xfId="16680"/>
    <cellStyle name="_Book2_Exh G - Klamath Peaker PPA fr C Locke 2-12" xfId="16681"/>
    <cellStyle name="_Book2_Exhibit A-1 effective 4-1-11 fr S Free 12-11" xfId="16682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3"/>
    <cellStyle name="_x0013__Book2_Final Order Electric EXHIBIT A-1 2 3" xfId="16684"/>
    <cellStyle name="_x0013__Book2_Final Order Electric EXHIBIT A-1 3" xfId="1570"/>
    <cellStyle name="_x0013__Book2_Final Order Electric EXHIBIT A-1 3 2" xfId="16685"/>
    <cellStyle name="_x0013__Book2_Final Order Electric EXHIBIT A-1 4" xfId="16686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7"/>
    <cellStyle name="_Book2_INPUTS 2 3" xfId="16688"/>
    <cellStyle name="_Book2_INPUTS 3" xfId="1575"/>
    <cellStyle name="_Book2_INPUTS 3 2" xfId="16689"/>
    <cellStyle name="_Book2_INPUTS 4" xfId="16690"/>
    <cellStyle name="_Book2_Mint Farm Generation BPA" xfId="16691"/>
    <cellStyle name="_Book2_NIM Summary" xfId="1576"/>
    <cellStyle name="_Book2_NIM Summary 09GRC" xfId="1577"/>
    <cellStyle name="_Book2_NIM Summary 09GRC 2" xfId="1578"/>
    <cellStyle name="_Book2_NIM Summary 09GRC 2 2" xfId="16692"/>
    <cellStyle name="_Book2_NIM Summary 09GRC 3" xfId="16693"/>
    <cellStyle name="_Book2_NIM Summary 09GRC_DEM-WP(C) ENERG10C--ctn Mid-C_042010 2010GRC" xfId="1579"/>
    <cellStyle name="_Book2_NIM Summary 10" xfId="16694"/>
    <cellStyle name="_Book2_NIM Summary 11" xfId="16695"/>
    <cellStyle name="_Book2_NIM Summary 12" xfId="16696"/>
    <cellStyle name="_Book2_NIM Summary 13" xfId="16697"/>
    <cellStyle name="_Book2_NIM Summary 14" xfId="16698"/>
    <cellStyle name="_Book2_NIM Summary 15" xfId="16699"/>
    <cellStyle name="_Book2_NIM Summary 16" xfId="16700"/>
    <cellStyle name="_Book2_NIM Summary 17" xfId="16701"/>
    <cellStyle name="_Book2_NIM Summary 18" xfId="16702"/>
    <cellStyle name="_Book2_NIM Summary 19" xfId="16703"/>
    <cellStyle name="_Book2_NIM Summary 2" xfId="1580"/>
    <cellStyle name="_Book2_NIM Summary 2 2" xfId="16704"/>
    <cellStyle name="_Book2_NIM Summary 20" xfId="16705"/>
    <cellStyle name="_Book2_NIM Summary 21" xfId="16706"/>
    <cellStyle name="_Book2_NIM Summary 22" xfId="16707"/>
    <cellStyle name="_Book2_NIM Summary 23" xfId="16708"/>
    <cellStyle name="_Book2_NIM Summary 24" xfId="16709"/>
    <cellStyle name="_Book2_NIM Summary 25" xfId="16710"/>
    <cellStyle name="_Book2_NIM Summary 26" xfId="16711"/>
    <cellStyle name="_Book2_NIM Summary 27" xfId="16712"/>
    <cellStyle name="_Book2_NIM Summary 28" xfId="16713"/>
    <cellStyle name="_Book2_NIM Summary 29" xfId="16714"/>
    <cellStyle name="_Book2_NIM Summary 3" xfId="1581"/>
    <cellStyle name="_Book2_NIM Summary 3 2" xfId="16715"/>
    <cellStyle name="_Book2_NIM Summary 30" xfId="16716"/>
    <cellStyle name="_Book2_NIM Summary 31" xfId="16717"/>
    <cellStyle name="_Book2_NIM Summary 32" xfId="16718"/>
    <cellStyle name="_Book2_NIM Summary 33" xfId="16719"/>
    <cellStyle name="_Book2_NIM Summary 34" xfId="16720"/>
    <cellStyle name="_Book2_NIM Summary 35" xfId="16721"/>
    <cellStyle name="_Book2_NIM Summary 36" xfId="16722"/>
    <cellStyle name="_Book2_NIM Summary 37" xfId="16723"/>
    <cellStyle name="_Book2_NIM Summary 38" xfId="16724"/>
    <cellStyle name="_Book2_NIM Summary 39" xfId="16725"/>
    <cellStyle name="_Book2_NIM Summary 4" xfId="1582"/>
    <cellStyle name="_Book2_NIM Summary 4 2" xfId="16726"/>
    <cellStyle name="_Book2_NIM Summary 40" xfId="16727"/>
    <cellStyle name="_Book2_NIM Summary 41" xfId="16728"/>
    <cellStyle name="_Book2_NIM Summary 42" xfId="16729"/>
    <cellStyle name="_Book2_NIM Summary 43" xfId="16730"/>
    <cellStyle name="_Book2_NIM Summary 44" xfId="16731"/>
    <cellStyle name="_Book2_NIM Summary 45" xfId="16732"/>
    <cellStyle name="_Book2_NIM Summary 46" xfId="16733"/>
    <cellStyle name="_Book2_NIM Summary 47" xfId="16734"/>
    <cellStyle name="_Book2_NIM Summary 48" xfId="16735"/>
    <cellStyle name="_Book2_NIM Summary 49" xfId="16736"/>
    <cellStyle name="_Book2_NIM Summary 5" xfId="1583"/>
    <cellStyle name="_Book2_NIM Summary 5 2" xfId="16737"/>
    <cellStyle name="_Book2_NIM Summary 50" xfId="16738"/>
    <cellStyle name="_Book2_NIM Summary 51" xfId="16739"/>
    <cellStyle name="_Book2_NIM Summary 6" xfId="1584"/>
    <cellStyle name="_Book2_NIM Summary 6 2" xfId="16740"/>
    <cellStyle name="_Book2_NIM Summary 7" xfId="1585"/>
    <cellStyle name="_Book2_NIM Summary 7 2" xfId="16741"/>
    <cellStyle name="_Book2_NIM Summary 8" xfId="1586"/>
    <cellStyle name="_Book2_NIM Summary 8 2" xfId="16742"/>
    <cellStyle name="_Book2_NIM Summary 9" xfId="1587"/>
    <cellStyle name="_Book2_NIM Summary 9 2" xfId="16743"/>
    <cellStyle name="_Book2_NIM Summary_DEM-WP(C) ENERG10C--ctn Mid-C_042010 2010GRC" xfId="1588"/>
    <cellStyle name="_Book2_PCA 10 -  Exhibit D Dec 2011" xfId="16744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5"/>
    <cellStyle name="_Book2_PCA 11 -  Exhibit D Jan 2012 WF" xfId="16746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7"/>
    <cellStyle name="_Book2_PCA 9 -  Exhibit D April 2010 (3) 3" xfId="16748"/>
    <cellStyle name="_Book2_PCA 9 -  Exhibit D April 2010 (3)_DEM-WP(C) ENERG10C--ctn Mid-C_042010 2010GRC" xfId="1595"/>
    <cellStyle name="_Book2_PCA 9 -  Exhibit D April 2010 2" xfId="16749"/>
    <cellStyle name="_Book2_PCA 9 -  Exhibit D April 2010 3" xfId="16750"/>
    <cellStyle name="_Book2_PCA 9 -  Exhibit D April 2010 4" xfId="16751"/>
    <cellStyle name="_Book2_PCA 9 -  Exhibit D April 2010 5" xfId="16752"/>
    <cellStyle name="_Book2_PCA 9 -  Exhibit D April 2010 6" xfId="16753"/>
    <cellStyle name="_Book2_PCA 9 -  Exhibit D Nov 2010" xfId="1596"/>
    <cellStyle name="_Book2_PCA 9 -  Exhibit D Nov 2010 2" xfId="16754"/>
    <cellStyle name="_Book2_PCA 9 - Exhibit D at August 2010" xfId="1597"/>
    <cellStyle name="_Book2_PCA 9 - Exhibit D at August 2010 2" xfId="16755"/>
    <cellStyle name="_Book2_PCA 9 - Exhibit D June 2010 GRC" xfId="1598"/>
    <cellStyle name="_Book2_PCA 9 - Exhibit D June 2010 GRC 2" xfId="16756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7"/>
    <cellStyle name="_Book2_Power Costs - Comparison bx Rbtl-Staff-Jt-PC 2 3" xfId="16758"/>
    <cellStyle name="_Book2_Power Costs - Comparison bx Rbtl-Staff-Jt-PC 3" xfId="1602"/>
    <cellStyle name="_Book2_Power Costs - Comparison bx Rbtl-Staff-Jt-PC 3 2" xfId="16759"/>
    <cellStyle name="_Book2_Power Costs - Comparison bx Rbtl-Staff-Jt-PC 4" xfId="16760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1"/>
    <cellStyle name="_Book2_Power Costs - Comparison bx Rbtl-Staff-Jt-PC_Adj Bench DR 3 for Initial Briefs (Electric) 2 3" xfId="16762"/>
    <cellStyle name="_Book2_Power Costs - Comparison bx Rbtl-Staff-Jt-PC_Adj Bench DR 3 for Initial Briefs (Electric) 3" xfId="1606"/>
    <cellStyle name="_Book2_Power Costs - Comparison bx Rbtl-Staff-Jt-PC_Adj Bench DR 3 for Initial Briefs (Electric) 3 2" xfId="16763"/>
    <cellStyle name="_Book2_Power Costs - Comparison bx Rbtl-Staff-Jt-PC_Adj Bench DR 3 for Initial Briefs (Electric) 4" xfId="16764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5"/>
    <cellStyle name="_Book2_Power Costs - Comparison bx Rbtl-Staff-Jt-PC_Electric Rev Req Model (2009 GRC) Rebuttal 2 3" xfId="16766"/>
    <cellStyle name="_Book2_Power Costs - Comparison bx Rbtl-Staff-Jt-PC_Electric Rev Req Model (2009 GRC) Rebuttal 3" xfId="1612"/>
    <cellStyle name="_Book2_Power Costs - Comparison bx Rbtl-Staff-Jt-PC_Electric Rev Req Model (2009 GRC) Rebuttal 3 2" xfId="16767"/>
    <cellStyle name="_Book2_Power Costs - Comparison bx Rbtl-Staff-Jt-PC_Electric Rev Req Model (2009 GRC) Rebuttal 4" xfId="16768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69"/>
    <cellStyle name="_Book2_Power Costs - Comparison bx Rbtl-Staff-Jt-PC_Electric Rev Req Model (2009 GRC) Rebuttal REmoval of New  WH Solar AdjustMI 2 3" xfId="16770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1"/>
    <cellStyle name="_Book2_Power Costs - Comparison bx Rbtl-Staff-Jt-PC_Electric Rev Req Model (2009 GRC) Rebuttal REmoval of New  WH Solar AdjustMI 4" xfId="16772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3"/>
    <cellStyle name="_Book2_Power Costs - Comparison bx Rbtl-Staff-Jt-PC_Electric Rev Req Model (2009 GRC) Revised 01-18-2010 2 3" xfId="16774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5"/>
    <cellStyle name="_Book2_Power Costs - Comparison bx Rbtl-Staff-Jt-PC_Electric Rev Req Model (2009 GRC) Revised 01-18-2010 4" xfId="16776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7"/>
    <cellStyle name="_Book2_Power Costs - Comparison bx Rbtl-Staff-Jt-PC_Final Order Electric EXHIBIT A-1 2 3" xfId="16778"/>
    <cellStyle name="_Book2_Power Costs - Comparison bx Rbtl-Staff-Jt-PC_Final Order Electric EXHIBIT A-1 3" xfId="1626"/>
    <cellStyle name="_Book2_Power Costs - Comparison bx Rbtl-Staff-Jt-PC_Final Order Electric EXHIBIT A-1 3 2" xfId="16779"/>
    <cellStyle name="_Book2_Power Costs - Comparison bx Rbtl-Staff-Jt-PC_Final Order Electric EXHIBIT A-1 4" xfId="16780"/>
    <cellStyle name="_Book2_Production Adj 4.37" xfId="1627"/>
    <cellStyle name="_Book2_Production Adj 4.37 2" xfId="1628"/>
    <cellStyle name="_Book2_Production Adj 4.37 2 2" xfId="1629"/>
    <cellStyle name="_Book2_Production Adj 4.37 2 2 2" xfId="16781"/>
    <cellStyle name="_Book2_Production Adj 4.37 2 3" xfId="16782"/>
    <cellStyle name="_Book2_Production Adj 4.37 3" xfId="1630"/>
    <cellStyle name="_Book2_Production Adj 4.37 3 2" xfId="16783"/>
    <cellStyle name="_Book2_Production Adj 4.37 4" xfId="16784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5"/>
    <cellStyle name="_Book2_Purchased Power Adj 4.03 2 3" xfId="16786"/>
    <cellStyle name="_Book2_Purchased Power Adj 4.03 3" xfId="1634"/>
    <cellStyle name="_Book2_Purchased Power Adj 4.03 3 2" xfId="16787"/>
    <cellStyle name="_Book2_Purchased Power Adj 4.03 4" xfId="16788"/>
    <cellStyle name="_Book2_Rebuttal Power Costs" xfId="1635"/>
    <cellStyle name="_Book2_Rebuttal Power Costs 2" xfId="1636"/>
    <cellStyle name="_Book2_Rebuttal Power Costs 2 2" xfId="1637"/>
    <cellStyle name="_Book2_Rebuttal Power Costs 2 2 2" xfId="16789"/>
    <cellStyle name="_Book2_Rebuttal Power Costs 2 3" xfId="16790"/>
    <cellStyle name="_Book2_Rebuttal Power Costs 3" xfId="1638"/>
    <cellStyle name="_Book2_Rebuttal Power Costs 3 2" xfId="16791"/>
    <cellStyle name="_Book2_Rebuttal Power Costs 4" xfId="16792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3"/>
    <cellStyle name="_Book2_Rebuttal Power Costs_Adj Bench DR 3 for Initial Briefs (Electric) 2 3" xfId="16794"/>
    <cellStyle name="_Book2_Rebuttal Power Costs_Adj Bench DR 3 for Initial Briefs (Electric) 3" xfId="1642"/>
    <cellStyle name="_Book2_Rebuttal Power Costs_Adj Bench DR 3 for Initial Briefs (Electric) 3 2" xfId="16795"/>
    <cellStyle name="_Book2_Rebuttal Power Costs_Adj Bench DR 3 for Initial Briefs (Electric) 4" xfId="16796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7"/>
    <cellStyle name="_Book2_Rebuttal Power Costs_Electric Rev Req Model (2009 GRC) Rebuttal 2 3" xfId="16798"/>
    <cellStyle name="_Book2_Rebuttal Power Costs_Electric Rev Req Model (2009 GRC) Rebuttal 3" xfId="1648"/>
    <cellStyle name="_Book2_Rebuttal Power Costs_Electric Rev Req Model (2009 GRC) Rebuttal 3 2" xfId="16799"/>
    <cellStyle name="_Book2_Rebuttal Power Costs_Electric Rev Req Model (2009 GRC) Rebuttal 4" xfId="16800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1"/>
    <cellStyle name="_Book2_Rebuttal Power Costs_Electric Rev Req Model (2009 GRC) Rebuttal REmoval of New  WH Solar AdjustMI 2 3" xfId="16802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3"/>
    <cellStyle name="_Book2_Rebuttal Power Costs_Electric Rev Req Model (2009 GRC) Rebuttal REmoval of New  WH Solar AdjustMI 4" xfId="16804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5"/>
    <cellStyle name="_Book2_Rebuttal Power Costs_Electric Rev Req Model (2009 GRC) Revised 01-18-2010 2 3" xfId="16806"/>
    <cellStyle name="_Book2_Rebuttal Power Costs_Electric Rev Req Model (2009 GRC) Revised 01-18-2010 3" xfId="1657"/>
    <cellStyle name="_Book2_Rebuttal Power Costs_Electric Rev Req Model (2009 GRC) Revised 01-18-2010 3 2" xfId="16807"/>
    <cellStyle name="_Book2_Rebuttal Power Costs_Electric Rev Req Model (2009 GRC) Revised 01-18-2010 4" xfId="16808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09"/>
    <cellStyle name="_Book2_Rebuttal Power Costs_Final Order Electric EXHIBIT A-1 2 3" xfId="16810"/>
    <cellStyle name="_Book2_Rebuttal Power Costs_Final Order Electric EXHIBIT A-1 3" xfId="1662"/>
    <cellStyle name="_Book2_Rebuttal Power Costs_Final Order Electric EXHIBIT A-1 3 2" xfId="16811"/>
    <cellStyle name="_Book2_Rebuttal Power Costs_Final Order Electric EXHIBIT A-1 4" xfId="16812"/>
    <cellStyle name="_Book2_RECS vs PTC's w Interest 6-28-10" xfId="16813"/>
    <cellStyle name="_Book2_ROR &amp; CONV FACTOR" xfId="1663"/>
    <cellStyle name="_Book2_ROR &amp; CONV FACTOR 2" xfId="1664"/>
    <cellStyle name="_Book2_ROR &amp; CONV FACTOR 2 2" xfId="1665"/>
    <cellStyle name="_Book2_ROR &amp; CONV FACTOR 2 2 2" xfId="16814"/>
    <cellStyle name="_Book2_ROR &amp; CONV FACTOR 2 3" xfId="16815"/>
    <cellStyle name="_Book2_ROR &amp; CONV FACTOR 3" xfId="1666"/>
    <cellStyle name="_Book2_ROR &amp; CONV FACTOR 3 2" xfId="16816"/>
    <cellStyle name="_Book2_ROR &amp; CONV FACTOR 4" xfId="16817"/>
    <cellStyle name="_Book2_ROR 5.02" xfId="1667"/>
    <cellStyle name="_Book2_ROR 5.02 2" xfId="1668"/>
    <cellStyle name="_Book2_ROR 5.02 2 2" xfId="1669"/>
    <cellStyle name="_Book2_ROR 5.02 2 2 2" xfId="16818"/>
    <cellStyle name="_Book2_ROR 5.02 2 3" xfId="16819"/>
    <cellStyle name="_Book2_ROR 5.02 3" xfId="1670"/>
    <cellStyle name="_Book2_ROR 5.02 3 2" xfId="16820"/>
    <cellStyle name="_Book2_ROR 5.02 4" xfId="16821"/>
    <cellStyle name="_Book2_Wind Integration 10GRC" xfId="1671"/>
    <cellStyle name="_Book2_Wind Integration 10GRC 2" xfId="1672"/>
    <cellStyle name="_Book2_Wind Integration 10GRC 2 2" xfId="16822"/>
    <cellStyle name="_Book2_Wind Integration 10GRC 3" xfId="16823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4"/>
    <cellStyle name="_Book5 2 2 2" xfId="16825"/>
    <cellStyle name="_Book5 2 3" xfId="16826"/>
    <cellStyle name="_Book5 3" xfId="1677"/>
    <cellStyle name="_Book5 3 2" xfId="16827"/>
    <cellStyle name="_Book5 4" xfId="1678"/>
    <cellStyle name="_Book5 4 2" xfId="1679"/>
    <cellStyle name="_Book5 5" xfId="16828"/>
    <cellStyle name="_Book5 5 2" xfId="16829"/>
    <cellStyle name="_Book5 6" xfId="16830"/>
    <cellStyle name="_Book5 6 2" xfId="16831"/>
    <cellStyle name="_Book5 7" xfId="16832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3"/>
    <cellStyle name="_Book5_compare wind integration" xfId="16834"/>
    <cellStyle name="_Book5_DEM-WP(C) Chelan Power Costs" xfId="1683"/>
    <cellStyle name="_Book5_DEM-WP(C) Chelan Power Costs 2" xfId="16835"/>
    <cellStyle name="_Book5_DEM-WP(C) Costs Not In AURORA 2010GRC As Filed" xfId="1684"/>
    <cellStyle name="_Book5_DEM-WP(C) Costs Not In AURORA 2010GRC As Filed 2" xfId="1685"/>
    <cellStyle name="_Book5_DEM-WP(C) Costs Not In AURORA 2010GRC As Filed 2 2" xfId="16836"/>
    <cellStyle name="_Book5_DEM-WP(C) Costs Not In AURORA 2010GRC As Filed 3" xfId="1686"/>
    <cellStyle name="_Book5_DEM-WP(C) Costs Not In AURORA 2010GRC As Filed 3 2" xfId="16837"/>
    <cellStyle name="_Book5_DEM-WP(C) Costs Not In AURORA 2010GRC As Filed 4" xfId="16838"/>
    <cellStyle name="_Book5_DEM-WP(C) Costs Not In AURORA 2010GRC As Filed 4 2" xfId="16839"/>
    <cellStyle name="_Book5_DEM-WP(C) Costs Not In AURORA 2010GRC As Filed 5" xfId="16840"/>
    <cellStyle name="_Book5_DEM-WP(C) Costs Not In AURORA 2010GRC As Filed 5 2" xfId="16841"/>
    <cellStyle name="_Book5_DEM-WP(C) Costs Not In AURORA 2010GRC As Filed 6" xfId="16842"/>
    <cellStyle name="_Book5_DEM-WP(C) Costs Not In AURORA 2010GRC As Filed 6 2" xfId="16843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4"/>
    <cellStyle name="_Book5_NIM Summary" xfId="1689"/>
    <cellStyle name="_Book5_NIM Summary 09GRC" xfId="1690"/>
    <cellStyle name="_Book5_NIM Summary 10" xfId="16845"/>
    <cellStyle name="_Book5_NIM Summary 11" xfId="16846"/>
    <cellStyle name="_Book5_NIM Summary 12" xfId="16847"/>
    <cellStyle name="_Book5_NIM Summary 13" xfId="16848"/>
    <cellStyle name="_Book5_NIM Summary 14" xfId="16849"/>
    <cellStyle name="_Book5_NIM Summary 15" xfId="16850"/>
    <cellStyle name="_Book5_NIM Summary 16" xfId="16851"/>
    <cellStyle name="_Book5_NIM Summary 17" xfId="16852"/>
    <cellStyle name="_Book5_NIM Summary 18" xfId="16853"/>
    <cellStyle name="_Book5_NIM Summary 19" xfId="16854"/>
    <cellStyle name="_Book5_NIM Summary 2" xfId="1691"/>
    <cellStyle name="_Book5_NIM Summary 2 2" xfId="16855"/>
    <cellStyle name="_Book5_NIM Summary 20" xfId="16856"/>
    <cellStyle name="_Book5_NIM Summary 21" xfId="16857"/>
    <cellStyle name="_Book5_NIM Summary 22" xfId="16858"/>
    <cellStyle name="_Book5_NIM Summary 23" xfId="16859"/>
    <cellStyle name="_Book5_NIM Summary 24" xfId="16860"/>
    <cellStyle name="_Book5_NIM Summary 25" xfId="16861"/>
    <cellStyle name="_Book5_NIM Summary 26" xfId="16862"/>
    <cellStyle name="_Book5_NIM Summary 27" xfId="16863"/>
    <cellStyle name="_Book5_NIM Summary 28" xfId="16864"/>
    <cellStyle name="_Book5_NIM Summary 29" xfId="16865"/>
    <cellStyle name="_Book5_NIM Summary 3" xfId="1692"/>
    <cellStyle name="_Book5_NIM Summary 3 2" xfId="16866"/>
    <cellStyle name="_Book5_NIM Summary 30" xfId="16867"/>
    <cellStyle name="_Book5_NIM Summary 31" xfId="16868"/>
    <cellStyle name="_Book5_NIM Summary 32" xfId="16869"/>
    <cellStyle name="_Book5_NIM Summary 33" xfId="16870"/>
    <cellStyle name="_Book5_NIM Summary 34" xfId="16871"/>
    <cellStyle name="_Book5_NIM Summary 35" xfId="16872"/>
    <cellStyle name="_Book5_NIM Summary 36" xfId="16873"/>
    <cellStyle name="_Book5_NIM Summary 37" xfId="16874"/>
    <cellStyle name="_Book5_NIM Summary 38" xfId="16875"/>
    <cellStyle name="_Book5_NIM Summary 39" xfId="16876"/>
    <cellStyle name="_Book5_NIM Summary 4" xfId="1693"/>
    <cellStyle name="_Book5_NIM Summary 4 2" xfId="16877"/>
    <cellStyle name="_Book5_NIM Summary 40" xfId="16878"/>
    <cellStyle name="_Book5_NIM Summary 41" xfId="16879"/>
    <cellStyle name="_Book5_NIM Summary 42" xfId="16880"/>
    <cellStyle name="_Book5_NIM Summary 43" xfId="16881"/>
    <cellStyle name="_Book5_NIM Summary 44" xfId="16882"/>
    <cellStyle name="_Book5_NIM Summary 45" xfId="16883"/>
    <cellStyle name="_Book5_NIM Summary 46" xfId="16884"/>
    <cellStyle name="_Book5_NIM Summary 47" xfId="16885"/>
    <cellStyle name="_Book5_NIM Summary 48" xfId="16886"/>
    <cellStyle name="_Book5_NIM Summary 49" xfId="16887"/>
    <cellStyle name="_Book5_NIM Summary 5" xfId="1694"/>
    <cellStyle name="_Book5_NIM Summary 5 2" xfId="16888"/>
    <cellStyle name="_Book5_NIM Summary 50" xfId="16889"/>
    <cellStyle name="_Book5_NIM Summary 51" xfId="16890"/>
    <cellStyle name="_Book5_NIM Summary 6" xfId="1695"/>
    <cellStyle name="_Book5_NIM Summary 6 2" xfId="16891"/>
    <cellStyle name="_Book5_NIM Summary 7" xfId="1696"/>
    <cellStyle name="_Book5_NIM Summary 7 2" xfId="16892"/>
    <cellStyle name="_Book5_NIM Summary 8" xfId="1697"/>
    <cellStyle name="_Book5_NIM Summary 8 2" xfId="16893"/>
    <cellStyle name="_Book5_NIM Summary 9" xfId="1698"/>
    <cellStyle name="_Book5_NIM Summary 9 2" xfId="16894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5"/>
    <cellStyle name="_Book5_Reconciliation 3" xfId="1703"/>
    <cellStyle name="_Book5_Reconciliation 3 2" xfId="16896"/>
    <cellStyle name="_Book5_Reconciliation 4" xfId="16897"/>
    <cellStyle name="_Book5_Reconciliation 4 2" xfId="16898"/>
    <cellStyle name="_Book5_Reconciliation 5" xfId="16899"/>
    <cellStyle name="_Book5_Reconciliation 5 2" xfId="16900"/>
    <cellStyle name="_Book5_Reconciliation 6" xfId="16901"/>
    <cellStyle name="_Book5_Reconciliation 6 2" xfId="16902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3"/>
    <cellStyle name="_Book5_Wind Integration 10GRC 3" xfId="16904"/>
    <cellStyle name="_Book5_Wind Integration 10GRC_DEM-WP(C) ENERG10C--ctn Mid-C_042010 2010GRC" xfId="1707"/>
    <cellStyle name="_BPA NOS" xfId="1708"/>
    <cellStyle name="_BPA NOS 2" xfId="1709"/>
    <cellStyle name="_BPA NOS 2 2" xfId="16905"/>
    <cellStyle name="_BPA NOS 2 2 2" xfId="16906"/>
    <cellStyle name="_BPA NOS 2 3" xfId="16907"/>
    <cellStyle name="_BPA NOS 3" xfId="1710"/>
    <cellStyle name="_BPA NOS 3 2" xfId="1711"/>
    <cellStyle name="_BPA NOS 4" xfId="16908"/>
    <cellStyle name="_BPA NOS 4 2" xfId="16909"/>
    <cellStyle name="_BPA NOS 5" xfId="16910"/>
    <cellStyle name="_BPA NOS 5 2" xfId="16911"/>
    <cellStyle name="_BPA NOS 6" xfId="16912"/>
    <cellStyle name="_BPA NOS 6 2" xfId="16913"/>
    <cellStyle name="_BPA NOS_DEM-WP(C) Chelan Power Costs" xfId="1712"/>
    <cellStyle name="_BPA NOS_DEM-WP(C) Chelan Power Costs 2" xfId="16914"/>
    <cellStyle name="_BPA NOS_DEM-WP(C) ENERG10C--ctn Mid-C_042010 2010GRC" xfId="1713"/>
    <cellStyle name="_BPA NOS_DEM-WP(C) Gas Transport 2010GRC" xfId="1714"/>
    <cellStyle name="_BPA NOS_DEM-WP(C) Gas Transport 2010GRC 2" xfId="16915"/>
    <cellStyle name="_BPA NOS_DEM-WP(C) Wind Integration Summary 2010GRC" xfId="1715"/>
    <cellStyle name="_BPA NOS_DEM-WP(C) Wind Integration Summary 2010GRC 2" xfId="1716"/>
    <cellStyle name="_BPA NOS_DEM-WP(C) Wind Integration Summary 2010GRC 2 2" xfId="16916"/>
    <cellStyle name="_BPA NOS_DEM-WP(C) Wind Integration Summary 2010GRC 3" xfId="16917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8"/>
    <cellStyle name="_BPA NOS_NIM Summary 3" xfId="16919"/>
    <cellStyle name="_BPA NOS_NIM Summary_DEM-WP(C) ENERG10C--ctn Mid-C_042010 2010GRC" xfId="1720"/>
    <cellStyle name="_Chelan Debt Forecast 12.19.05" xfId="1721"/>
    <cellStyle name="_Chelan Debt Forecast 12.19.05 10" xfId="16920"/>
    <cellStyle name="_Chelan Debt Forecast 12.19.05 10 2" xfId="16921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2"/>
    <cellStyle name="_Chelan Debt Forecast 12.19.05 2 2 3" xfId="16923"/>
    <cellStyle name="_Chelan Debt Forecast 12.19.05 2 3" xfId="1725"/>
    <cellStyle name="_Chelan Debt Forecast 12.19.05 2 3 2" xfId="16924"/>
    <cellStyle name="_Chelan Debt Forecast 12.19.05 2 4" xfId="16925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6"/>
    <cellStyle name="_Chelan Debt Forecast 12.19.05 3 2 3" xfId="16927"/>
    <cellStyle name="_Chelan Debt Forecast 12.19.05 3 3" xfId="1729"/>
    <cellStyle name="_Chelan Debt Forecast 12.19.05 3 3 2" xfId="1730"/>
    <cellStyle name="_Chelan Debt Forecast 12.19.05 3 3 2 2" xfId="16928"/>
    <cellStyle name="_Chelan Debt Forecast 12.19.05 3 3 3" xfId="16929"/>
    <cellStyle name="_Chelan Debt Forecast 12.19.05 3 4" xfId="1731"/>
    <cellStyle name="_Chelan Debt Forecast 12.19.05 3 4 2" xfId="1732"/>
    <cellStyle name="_Chelan Debt Forecast 12.19.05 3 4 2 2" xfId="16930"/>
    <cellStyle name="_Chelan Debt Forecast 12.19.05 3 4 3" xfId="16931"/>
    <cellStyle name="_Chelan Debt Forecast 12.19.05 3 5" xfId="16932"/>
    <cellStyle name="_Chelan Debt Forecast 12.19.05 4" xfId="1733"/>
    <cellStyle name="_Chelan Debt Forecast 12.19.05 4 2" xfId="1734"/>
    <cellStyle name="_Chelan Debt Forecast 12.19.05 4 2 2" xfId="16933"/>
    <cellStyle name="_Chelan Debt Forecast 12.19.05 4 3" xfId="16934"/>
    <cellStyle name="_Chelan Debt Forecast 12.19.05 5" xfId="1735"/>
    <cellStyle name="_Chelan Debt Forecast 12.19.05 5 2" xfId="1736"/>
    <cellStyle name="_Chelan Debt Forecast 12.19.05 5 2 2" xfId="16935"/>
    <cellStyle name="_Chelan Debt Forecast 12.19.05 5 2 3" xfId="16936"/>
    <cellStyle name="_Chelan Debt Forecast 12.19.05 5 3" xfId="16937"/>
    <cellStyle name="_Chelan Debt Forecast 12.19.05 5 3 2" xfId="16938"/>
    <cellStyle name="_Chelan Debt Forecast 12.19.05 6" xfId="1737"/>
    <cellStyle name="_Chelan Debt Forecast 12.19.05 6 2" xfId="16939"/>
    <cellStyle name="_Chelan Debt Forecast 12.19.05 6 2 2" xfId="16940"/>
    <cellStyle name="_Chelan Debt Forecast 12.19.05 6 3" xfId="16941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2"/>
    <cellStyle name="_Chelan Debt Forecast 12.19.05 9 2" xfId="16943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4"/>
    <cellStyle name="_Chelan Debt Forecast 12.19.05_(C) WHE Proforma with ITC cash grant 10 Yr Amort_for deferral_102809 2 3" xfId="16945"/>
    <cellStyle name="_Chelan Debt Forecast 12.19.05_(C) WHE Proforma with ITC cash grant 10 Yr Amort_for deferral_102809 3" xfId="1745"/>
    <cellStyle name="_Chelan Debt Forecast 12.19.05_(C) WHE Proforma with ITC cash grant 10 Yr Amort_for deferral_102809 3 2" xfId="16946"/>
    <cellStyle name="_Chelan Debt Forecast 12.19.05_(C) WHE Proforma with ITC cash grant 10 Yr Amort_for deferral_102809 4" xfId="16947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8"/>
    <cellStyle name="_Chelan Debt Forecast 12.19.05_(C) WHE Proforma with ITC cash grant 10 Yr Amort_for deferral_102809_16.07E Wild Horse Wind Expansionwrkingfile 2 3" xfId="16949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0"/>
    <cellStyle name="_Chelan Debt Forecast 12.19.05_(C) WHE Proforma with ITC cash grant 10 Yr Amort_for deferral_102809_16.07E Wild Horse Wind Expansionwrkingfile 4" xfId="16951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2"/>
    <cellStyle name="_Chelan Debt Forecast 12.19.05_(C) WHE Proforma with ITC cash grant 10 Yr Amort_for deferral_102809_16.07E Wild Horse Wind Expansionwrkingfile SF 2 3" xfId="16953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4"/>
    <cellStyle name="_Chelan Debt Forecast 12.19.05_(C) WHE Proforma with ITC cash grant 10 Yr Amort_for deferral_102809_16.07E Wild Horse Wind Expansionwrkingfile SF 4" xfId="16955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6"/>
    <cellStyle name="_Chelan Debt Forecast 12.19.05_(C) WHE Proforma with ITC cash grant 10 Yr Amort_for deferral_102809_16.37E Wild Horse Expansion DeferralRevwrkingfile SF 2 3" xfId="16957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8"/>
    <cellStyle name="_Chelan Debt Forecast 12.19.05_(C) WHE Proforma with ITC cash grant 10 Yr Amort_for deferral_102809_16.37E Wild Horse Expansion DeferralRevwrkingfile SF 4" xfId="16959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0"/>
    <cellStyle name="_Chelan Debt Forecast 12.19.05_(C) WHE Proforma with ITC cash grant 10 Yr Amort_for rebuttal_120709 2 3" xfId="16961"/>
    <cellStyle name="_Chelan Debt Forecast 12.19.05_(C) WHE Proforma with ITC cash grant 10 Yr Amort_for rebuttal_120709 3" xfId="1765"/>
    <cellStyle name="_Chelan Debt Forecast 12.19.05_(C) WHE Proforma with ITC cash grant 10 Yr Amort_for rebuttal_120709 3 2" xfId="16962"/>
    <cellStyle name="_Chelan Debt Forecast 12.19.05_(C) WHE Proforma with ITC cash grant 10 Yr Amort_for rebuttal_120709 4" xfId="16963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4"/>
    <cellStyle name="_Chelan Debt Forecast 12.19.05_04.07E Wild Horse Wind Expansion 2 3" xfId="16965"/>
    <cellStyle name="_Chelan Debt Forecast 12.19.05_04.07E Wild Horse Wind Expansion 3" xfId="1770"/>
    <cellStyle name="_Chelan Debt Forecast 12.19.05_04.07E Wild Horse Wind Expansion 3 2" xfId="16966"/>
    <cellStyle name="_Chelan Debt Forecast 12.19.05_04.07E Wild Horse Wind Expansion 4" xfId="16967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8"/>
    <cellStyle name="_Chelan Debt Forecast 12.19.05_04.07E Wild Horse Wind Expansion_16.07E Wild Horse Wind Expansionwrkingfile 2 3" xfId="16969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0"/>
    <cellStyle name="_Chelan Debt Forecast 12.19.05_04.07E Wild Horse Wind Expansion_16.07E Wild Horse Wind Expansionwrkingfile 4" xfId="16971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2"/>
    <cellStyle name="_Chelan Debt Forecast 12.19.05_04.07E Wild Horse Wind Expansion_16.07E Wild Horse Wind Expansionwrkingfile SF 2 3" xfId="16973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4"/>
    <cellStyle name="_Chelan Debt Forecast 12.19.05_04.07E Wild Horse Wind Expansion_16.07E Wild Horse Wind Expansionwrkingfile SF 4" xfId="16975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6"/>
    <cellStyle name="_Chelan Debt Forecast 12.19.05_04.07E Wild Horse Wind Expansion_16.37E Wild Horse Expansion DeferralRevwrkingfile SF 2 3" xfId="16977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8"/>
    <cellStyle name="_Chelan Debt Forecast 12.19.05_04.07E Wild Horse Wind Expansion_16.37E Wild Horse Expansion DeferralRevwrkingfile SF 4" xfId="16979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0"/>
    <cellStyle name="_Chelan Debt Forecast 12.19.05_16.07E Wild Horse Wind Expansionwrkingfile 2 3" xfId="16981"/>
    <cellStyle name="_Chelan Debt Forecast 12.19.05_16.07E Wild Horse Wind Expansionwrkingfile 3" xfId="1790"/>
    <cellStyle name="_Chelan Debt Forecast 12.19.05_16.07E Wild Horse Wind Expansionwrkingfile 3 2" xfId="16982"/>
    <cellStyle name="_Chelan Debt Forecast 12.19.05_16.07E Wild Horse Wind Expansionwrkingfile 4" xfId="16983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4"/>
    <cellStyle name="_Chelan Debt Forecast 12.19.05_16.07E Wild Horse Wind Expansionwrkingfile SF 2 3" xfId="16985"/>
    <cellStyle name="_Chelan Debt Forecast 12.19.05_16.07E Wild Horse Wind Expansionwrkingfile SF 3" xfId="1794"/>
    <cellStyle name="_Chelan Debt Forecast 12.19.05_16.07E Wild Horse Wind Expansionwrkingfile SF 3 2" xfId="16986"/>
    <cellStyle name="_Chelan Debt Forecast 12.19.05_16.07E Wild Horse Wind Expansionwrkingfile SF 4" xfId="16987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8"/>
    <cellStyle name="_Chelan Debt Forecast 12.19.05_16.37E Wild Horse Expansion DeferralRevwrkingfile SF 2 3" xfId="16989"/>
    <cellStyle name="_Chelan Debt Forecast 12.19.05_16.37E Wild Horse Expansion DeferralRevwrkingfile SF 3" xfId="1800"/>
    <cellStyle name="_Chelan Debt Forecast 12.19.05_16.37E Wild Horse Expansion DeferralRevwrkingfile SF 3 2" xfId="16990"/>
    <cellStyle name="_Chelan Debt Forecast 12.19.05_16.37E Wild Horse Expansion DeferralRevwrkingfile SF 4" xfId="16991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2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3"/>
    <cellStyle name="_Chelan Debt Forecast 12.19.05_2009 GRC Compl Filing - Exhibit D 3" xfId="16994"/>
    <cellStyle name="_Chelan Debt Forecast 12.19.05_2009 GRC Compl Filing - Exhibit D_DEM-WP(C) ENERG10C--ctn Mid-C_042010 2010GRC" xfId="1805"/>
    <cellStyle name="_Chelan Debt Forecast 12.19.05_2010 PTC's July1_Dec31 2010 " xfId="16995"/>
    <cellStyle name="_Chelan Debt Forecast 12.19.05_2010 PTC's Sept10_Aug11 (Version 4)" xfId="16996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7"/>
    <cellStyle name="_Chelan Debt Forecast 12.19.05_4 31 Regulatory Assets and Liabilities  7 06- Exhibit D 3" xfId="1810"/>
    <cellStyle name="_Chelan Debt Forecast 12.19.05_4 31 Regulatory Assets and Liabilities  7 06- Exhibit D 3 2" xfId="16998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6999"/>
    <cellStyle name="_Chelan Debt Forecast 12.19.05_4 31 Regulatory Assets and Liabilities  7 06- Exhibit D_NIM Summary 3" xfId="17000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1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2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3"/>
    <cellStyle name="_Chelan Debt Forecast 12.19.05_4 31E Reg Asset  Liab and EXH D 10" xfId="17004"/>
    <cellStyle name="_Chelan Debt Forecast 12.19.05_4 31E Reg Asset  Liab and EXH D 11" xfId="17005"/>
    <cellStyle name="_Chelan Debt Forecast 12.19.05_4 31E Reg Asset  Liab and EXH D 12" xfId="17006"/>
    <cellStyle name="_Chelan Debt Forecast 12.19.05_4 31E Reg Asset  Liab and EXH D 13" xfId="17007"/>
    <cellStyle name="_Chelan Debt Forecast 12.19.05_4 31E Reg Asset  Liab and EXH D 14" xfId="17008"/>
    <cellStyle name="_Chelan Debt Forecast 12.19.05_4 31E Reg Asset  Liab and EXH D 15" xfId="17009"/>
    <cellStyle name="_Chelan Debt Forecast 12.19.05_4 31E Reg Asset  Liab and EXH D 16" xfId="17010"/>
    <cellStyle name="_Chelan Debt Forecast 12.19.05_4 31E Reg Asset  Liab and EXH D 17" xfId="17011"/>
    <cellStyle name="_Chelan Debt Forecast 12.19.05_4 31E Reg Asset  Liab and EXH D 18" xfId="17012"/>
    <cellStyle name="_Chelan Debt Forecast 12.19.05_4 31E Reg Asset  Liab and EXH D 19" xfId="17013"/>
    <cellStyle name="_Chelan Debt Forecast 12.19.05_4 31E Reg Asset  Liab and EXH D 2" xfId="17014"/>
    <cellStyle name="_Chelan Debt Forecast 12.19.05_4 31E Reg Asset  Liab and EXH D 20" xfId="17015"/>
    <cellStyle name="_Chelan Debt Forecast 12.19.05_4 31E Reg Asset  Liab and EXH D 21" xfId="17016"/>
    <cellStyle name="_Chelan Debt Forecast 12.19.05_4 31E Reg Asset  Liab and EXH D 22" xfId="17017"/>
    <cellStyle name="_Chelan Debt Forecast 12.19.05_4 31E Reg Asset  Liab and EXH D 23" xfId="17018"/>
    <cellStyle name="_Chelan Debt Forecast 12.19.05_4 31E Reg Asset  Liab and EXH D 24" xfId="17019"/>
    <cellStyle name="_Chelan Debt Forecast 12.19.05_4 31E Reg Asset  Liab and EXH D 25" xfId="17020"/>
    <cellStyle name="_Chelan Debt Forecast 12.19.05_4 31E Reg Asset  Liab and EXH D 26" xfId="17021"/>
    <cellStyle name="_Chelan Debt Forecast 12.19.05_4 31E Reg Asset  Liab and EXH D 27" xfId="17022"/>
    <cellStyle name="_Chelan Debt Forecast 12.19.05_4 31E Reg Asset  Liab and EXH D 28" xfId="17023"/>
    <cellStyle name="_Chelan Debt Forecast 12.19.05_4 31E Reg Asset  Liab and EXH D 29" xfId="17024"/>
    <cellStyle name="_Chelan Debt Forecast 12.19.05_4 31E Reg Asset  Liab and EXH D 3" xfId="17025"/>
    <cellStyle name="_Chelan Debt Forecast 12.19.05_4 31E Reg Asset  Liab and EXH D 30" xfId="17026"/>
    <cellStyle name="_Chelan Debt Forecast 12.19.05_4 31E Reg Asset  Liab and EXH D 31" xfId="17027"/>
    <cellStyle name="_Chelan Debt Forecast 12.19.05_4 31E Reg Asset  Liab and EXH D 32" xfId="17028"/>
    <cellStyle name="_Chelan Debt Forecast 12.19.05_4 31E Reg Asset  Liab and EXH D 33" xfId="17029"/>
    <cellStyle name="_Chelan Debt Forecast 12.19.05_4 31E Reg Asset  Liab and EXH D 34" xfId="17030"/>
    <cellStyle name="_Chelan Debt Forecast 12.19.05_4 31E Reg Asset  Liab and EXH D 35" xfId="17031"/>
    <cellStyle name="_Chelan Debt Forecast 12.19.05_4 31E Reg Asset  Liab and EXH D 36" xfId="17032"/>
    <cellStyle name="_Chelan Debt Forecast 12.19.05_4 31E Reg Asset  Liab and EXH D 4" xfId="17033"/>
    <cellStyle name="_Chelan Debt Forecast 12.19.05_4 31E Reg Asset  Liab and EXH D 5" xfId="17034"/>
    <cellStyle name="_Chelan Debt Forecast 12.19.05_4 31E Reg Asset  Liab and EXH D 6" xfId="17035"/>
    <cellStyle name="_Chelan Debt Forecast 12.19.05_4 31E Reg Asset  Liab and EXH D 7" xfId="17036"/>
    <cellStyle name="_Chelan Debt Forecast 12.19.05_4 31E Reg Asset  Liab and EXH D 8" xfId="17037"/>
    <cellStyle name="_Chelan Debt Forecast 12.19.05_4 31E Reg Asset  Liab and EXH D 9" xfId="17038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39"/>
    <cellStyle name="_Chelan Debt Forecast 12.19.05_4 32 Regulatory Assets and Liabilities  7 06- Exhibit D 3" xfId="1822"/>
    <cellStyle name="_Chelan Debt Forecast 12.19.05_4 32 Regulatory Assets and Liabilities  7 06- Exhibit D 3 2" xfId="17040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1"/>
    <cellStyle name="_Chelan Debt Forecast 12.19.05_4 32 Regulatory Assets and Liabilities  7 06- Exhibit D_NIM Summary 3" xfId="17042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3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4"/>
    <cellStyle name="_Chelan Debt Forecast 12.19.05_ACCOUNTS" xfId="1829"/>
    <cellStyle name="_Chelan Debt Forecast 12.19.05_Att B to RECs proceeds proposal" xfId="17045"/>
    <cellStyle name="_Chelan Debt Forecast 12.19.05_AURORA Total New" xfId="1830"/>
    <cellStyle name="_Chelan Debt Forecast 12.19.05_AURORA Total New 2" xfId="1831"/>
    <cellStyle name="_Chelan Debt Forecast 12.19.05_AURORA Total New 2 2" xfId="17046"/>
    <cellStyle name="_Chelan Debt Forecast 12.19.05_AURORA Total New 3" xfId="17047"/>
    <cellStyle name="_Chelan Debt Forecast 12.19.05_Backup for Attachment B 2010-09-09" xfId="17048"/>
    <cellStyle name="_Chelan Debt Forecast 12.19.05_Bench Request - Attachment B" xfId="17049"/>
    <cellStyle name="_Chelan Debt Forecast 12.19.05_Book1" xfId="17050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1"/>
    <cellStyle name="_Chelan Debt Forecast 12.19.05_Book2 2 3" xfId="17052"/>
    <cellStyle name="_Chelan Debt Forecast 12.19.05_Book2 3" xfId="1835"/>
    <cellStyle name="_Chelan Debt Forecast 12.19.05_Book2 3 2" xfId="17053"/>
    <cellStyle name="_Chelan Debt Forecast 12.19.05_Book2 4" xfId="17054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5"/>
    <cellStyle name="_Chelan Debt Forecast 12.19.05_Book2_Adj Bench DR 3 for Initial Briefs (Electric) 2 3" xfId="17056"/>
    <cellStyle name="_Chelan Debt Forecast 12.19.05_Book2_Adj Bench DR 3 for Initial Briefs (Electric) 3" xfId="1839"/>
    <cellStyle name="_Chelan Debt Forecast 12.19.05_Book2_Adj Bench DR 3 for Initial Briefs (Electric) 3 2" xfId="17057"/>
    <cellStyle name="_Chelan Debt Forecast 12.19.05_Book2_Adj Bench DR 3 for Initial Briefs (Electric) 4" xfId="17058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59"/>
    <cellStyle name="_Chelan Debt Forecast 12.19.05_Book2_Electric Rev Req Model (2009 GRC) Rebuttal 2 3" xfId="17060"/>
    <cellStyle name="_Chelan Debt Forecast 12.19.05_Book2_Electric Rev Req Model (2009 GRC) Rebuttal 3" xfId="1845"/>
    <cellStyle name="_Chelan Debt Forecast 12.19.05_Book2_Electric Rev Req Model (2009 GRC) Rebuttal 3 2" xfId="17061"/>
    <cellStyle name="_Chelan Debt Forecast 12.19.05_Book2_Electric Rev Req Model (2009 GRC) Rebuttal 4" xfId="17062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3"/>
    <cellStyle name="_Chelan Debt Forecast 12.19.05_Book2_Electric Rev Req Model (2009 GRC) Rebuttal REmoval of New  WH Solar AdjustMI 2 3" xfId="17064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5"/>
    <cellStyle name="_Chelan Debt Forecast 12.19.05_Book2_Electric Rev Req Model (2009 GRC) Rebuttal REmoval of New  WH Solar AdjustMI 4" xfId="17066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7"/>
    <cellStyle name="_Chelan Debt Forecast 12.19.05_Book2_Electric Rev Req Model (2009 GRC) Revised 01-18-2010 2 3" xfId="17068"/>
    <cellStyle name="_Chelan Debt Forecast 12.19.05_Book2_Electric Rev Req Model (2009 GRC) Revised 01-18-2010 3" xfId="1854"/>
    <cellStyle name="_Chelan Debt Forecast 12.19.05_Book2_Electric Rev Req Model (2009 GRC) Revised 01-18-2010 3 2" xfId="17069"/>
    <cellStyle name="_Chelan Debt Forecast 12.19.05_Book2_Electric Rev Req Model (2009 GRC) Revised 01-18-2010 4" xfId="17070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1"/>
    <cellStyle name="_Chelan Debt Forecast 12.19.05_Book2_Final Order Electric EXHIBIT A-1 2 3" xfId="17072"/>
    <cellStyle name="_Chelan Debt Forecast 12.19.05_Book2_Final Order Electric EXHIBIT A-1 3" xfId="1859"/>
    <cellStyle name="_Chelan Debt Forecast 12.19.05_Book2_Final Order Electric EXHIBIT A-1 3 2" xfId="17073"/>
    <cellStyle name="_Chelan Debt Forecast 12.19.05_Book2_Final Order Electric EXHIBIT A-1 4" xfId="17074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5"/>
    <cellStyle name="_Chelan Debt Forecast 12.19.05_Book4 2 3" xfId="17076"/>
    <cellStyle name="_Chelan Debt Forecast 12.19.05_Book4 3" xfId="1863"/>
    <cellStyle name="_Chelan Debt Forecast 12.19.05_Book4 3 2" xfId="17077"/>
    <cellStyle name="_Chelan Debt Forecast 12.19.05_Book4 4" xfId="17078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79"/>
    <cellStyle name="_Chelan Debt Forecast 12.19.05_Book9 2 3" xfId="17080"/>
    <cellStyle name="_Chelan Debt Forecast 12.19.05_Book9 3" xfId="1868"/>
    <cellStyle name="_Chelan Debt Forecast 12.19.05_Book9 3 2" xfId="17081"/>
    <cellStyle name="_Chelan Debt Forecast 12.19.05_Book9 4" xfId="17082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3"/>
    <cellStyle name="_Chelan Debt Forecast 12.19.05_DEM-WP(C) Chelan Power Costs" xfId="1874"/>
    <cellStyle name="_Chelan Debt Forecast 12.19.05_DEM-WP(C) Chelan Power Costs 2" xfId="17084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5"/>
    <cellStyle name="_Chelan Debt Forecast 12.19.05_DWH-08 (Rate Spread &amp; Design Workpapers)" xfId="1877"/>
    <cellStyle name="_Chelan Debt Forecast 12.19.05_Exh A-1 resulting from UE-112050 effective Jan 1 2012" xfId="17086"/>
    <cellStyle name="_Chelan Debt Forecast 12.19.05_Exh G - Klamath Peaker PPA fr C Locke 2-12" xfId="17087"/>
    <cellStyle name="_Chelan Debt Forecast 12.19.05_Exhibit A-1 effective 4-1-11 fr S Free 12-11" xfId="17088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89"/>
    <cellStyle name="_Chelan Debt Forecast 12.19.05_Exhibit D fr R Gho 12-31-08 3" xfId="17090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1"/>
    <cellStyle name="_Chelan Debt Forecast 12.19.05_Exhibit D fr R Gho 12-31-08 v2 3" xfId="17092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3"/>
    <cellStyle name="_Chelan Debt Forecast 12.19.05_Exhibit D fr R Gho 12-31-08 v2_NIM Summary 3" xfId="17094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5"/>
    <cellStyle name="_Chelan Debt Forecast 12.19.05_Exhibit D fr R Gho 12-31-08_NIM Summary 3" xfId="17096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7"/>
    <cellStyle name="_Chelan Debt Forecast 12.19.05_Hopkins Ridge Prepaid Tran - Interest Earned RY 12ME Feb  '11 3" xfId="17098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099"/>
    <cellStyle name="_Chelan Debt Forecast 12.19.05_Hopkins Ridge Prepaid Tran - Interest Earned RY 12ME Feb  '11_NIM Summary 3" xfId="17100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1"/>
    <cellStyle name="_Chelan Debt Forecast 12.19.05_Hopkins Ridge Prepaid Tran - Interest Earned RY 12ME Feb  '11_Transmission Workbook for May BOD 3" xfId="17102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3"/>
    <cellStyle name="_Chelan Debt Forecast 12.19.05_INPUTS 2 3" xfId="17104"/>
    <cellStyle name="_Chelan Debt Forecast 12.19.05_INPUTS 3" xfId="1905"/>
    <cellStyle name="_Chelan Debt Forecast 12.19.05_INPUTS 3 2" xfId="17105"/>
    <cellStyle name="_Chelan Debt Forecast 12.19.05_INPUTS 4" xfId="17106"/>
    <cellStyle name="_Chelan Debt Forecast 12.19.05_LSRWEP LGIA like Acctg Petition Aug 2010" xfId="1906"/>
    <cellStyle name="_Chelan Debt Forecast 12.19.05_LSRWEP LGIA like Acctg Petition Aug 2010 2" xfId="17107"/>
    <cellStyle name="_Chelan Debt Forecast 12.19.05_Mint Farm Generation BPA" xfId="17108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09"/>
    <cellStyle name="_Chelan Debt Forecast 12.19.05_NIM Summary 09GRC 3" xfId="17110"/>
    <cellStyle name="_Chelan Debt Forecast 12.19.05_NIM Summary 09GRC_DEM-WP(C) ENERG10C--ctn Mid-C_042010 2010GRC" xfId="1910"/>
    <cellStyle name="_Chelan Debt Forecast 12.19.05_NIM Summary 10" xfId="17111"/>
    <cellStyle name="_Chelan Debt Forecast 12.19.05_NIM Summary 11" xfId="17112"/>
    <cellStyle name="_Chelan Debt Forecast 12.19.05_NIM Summary 12" xfId="17113"/>
    <cellStyle name="_Chelan Debt Forecast 12.19.05_NIM Summary 13" xfId="17114"/>
    <cellStyle name="_Chelan Debt Forecast 12.19.05_NIM Summary 14" xfId="17115"/>
    <cellStyle name="_Chelan Debt Forecast 12.19.05_NIM Summary 15" xfId="17116"/>
    <cellStyle name="_Chelan Debt Forecast 12.19.05_NIM Summary 16" xfId="17117"/>
    <cellStyle name="_Chelan Debt Forecast 12.19.05_NIM Summary 17" xfId="17118"/>
    <cellStyle name="_Chelan Debt Forecast 12.19.05_NIM Summary 18" xfId="17119"/>
    <cellStyle name="_Chelan Debt Forecast 12.19.05_NIM Summary 19" xfId="17120"/>
    <cellStyle name="_Chelan Debt Forecast 12.19.05_NIM Summary 2" xfId="1911"/>
    <cellStyle name="_Chelan Debt Forecast 12.19.05_NIM Summary 2 2" xfId="17121"/>
    <cellStyle name="_Chelan Debt Forecast 12.19.05_NIM Summary 20" xfId="17122"/>
    <cellStyle name="_Chelan Debt Forecast 12.19.05_NIM Summary 21" xfId="17123"/>
    <cellStyle name="_Chelan Debt Forecast 12.19.05_NIM Summary 22" xfId="17124"/>
    <cellStyle name="_Chelan Debt Forecast 12.19.05_NIM Summary 23" xfId="17125"/>
    <cellStyle name="_Chelan Debt Forecast 12.19.05_NIM Summary 24" xfId="17126"/>
    <cellStyle name="_Chelan Debt Forecast 12.19.05_NIM Summary 25" xfId="17127"/>
    <cellStyle name="_Chelan Debt Forecast 12.19.05_NIM Summary 26" xfId="17128"/>
    <cellStyle name="_Chelan Debt Forecast 12.19.05_NIM Summary 27" xfId="17129"/>
    <cellStyle name="_Chelan Debt Forecast 12.19.05_NIM Summary 28" xfId="17130"/>
    <cellStyle name="_Chelan Debt Forecast 12.19.05_NIM Summary 29" xfId="17131"/>
    <cellStyle name="_Chelan Debt Forecast 12.19.05_NIM Summary 3" xfId="1912"/>
    <cellStyle name="_Chelan Debt Forecast 12.19.05_NIM Summary 3 2" xfId="17132"/>
    <cellStyle name="_Chelan Debt Forecast 12.19.05_NIM Summary 30" xfId="17133"/>
    <cellStyle name="_Chelan Debt Forecast 12.19.05_NIM Summary 31" xfId="17134"/>
    <cellStyle name="_Chelan Debt Forecast 12.19.05_NIM Summary 32" xfId="17135"/>
    <cellStyle name="_Chelan Debt Forecast 12.19.05_NIM Summary 33" xfId="17136"/>
    <cellStyle name="_Chelan Debt Forecast 12.19.05_NIM Summary 34" xfId="17137"/>
    <cellStyle name="_Chelan Debt Forecast 12.19.05_NIM Summary 35" xfId="17138"/>
    <cellStyle name="_Chelan Debt Forecast 12.19.05_NIM Summary 36" xfId="17139"/>
    <cellStyle name="_Chelan Debt Forecast 12.19.05_NIM Summary 37" xfId="17140"/>
    <cellStyle name="_Chelan Debt Forecast 12.19.05_NIM Summary 38" xfId="17141"/>
    <cellStyle name="_Chelan Debt Forecast 12.19.05_NIM Summary 39" xfId="17142"/>
    <cellStyle name="_Chelan Debt Forecast 12.19.05_NIM Summary 4" xfId="1913"/>
    <cellStyle name="_Chelan Debt Forecast 12.19.05_NIM Summary 4 2" xfId="17143"/>
    <cellStyle name="_Chelan Debt Forecast 12.19.05_NIM Summary 40" xfId="17144"/>
    <cellStyle name="_Chelan Debt Forecast 12.19.05_NIM Summary 41" xfId="17145"/>
    <cellStyle name="_Chelan Debt Forecast 12.19.05_NIM Summary 42" xfId="17146"/>
    <cellStyle name="_Chelan Debt Forecast 12.19.05_NIM Summary 43" xfId="17147"/>
    <cellStyle name="_Chelan Debt Forecast 12.19.05_NIM Summary 44" xfId="17148"/>
    <cellStyle name="_Chelan Debt Forecast 12.19.05_NIM Summary 45" xfId="17149"/>
    <cellStyle name="_Chelan Debt Forecast 12.19.05_NIM Summary 46" xfId="17150"/>
    <cellStyle name="_Chelan Debt Forecast 12.19.05_NIM Summary 47" xfId="17151"/>
    <cellStyle name="_Chelan Debt Forecast 12.19.05_NIM Summary 48" xfId="17152"/>
    <cellStyle name="_Chelan Debt Forecast 12.19.05_NIM Summary 49" xfId="17153"/>
    <cellStyle name="_Chelan Debt Forecast 12.19.05_NIM Summary 5" xfId="1914"/>
    <cellStyle name="_Chelan Debt Forecast 12.19.05_NIM Summary 5 2" xfId="17154"/>
    <cellStyle name="_Chelan Debt Forecast 12.19.05_NIM Summary 50" xfId="17155"/>
    <cellStyle name="_Chelan Debt Forecast 12.19.05_NIM Summary 51" xfId="17156"/>
    <cellStyle name="_Chelan Debt Forecast 12.19.05_NIM Summary 6" xfId="1915"/>
    <cellStyle name="_Chelan Debt Forecast 12.19.05_NIM Summary 6 2" xfId="17157"/>
    <cellStyle name="_Chelan Debt Forecast 12.19.05_NIM Summary 7" xfId="1916"/>
    <cellStyle name="_Chelan Debt Forecast 12.19.05_NIM Summary 7 2" xfId="17158"/>
    <cellStyle name="_Chelan Debt Forecast 12.19.05_NIM Summary 8" xfId="1917"/>
    <cellStyle name="_Chelan Debt Forecast 12.19.05_NIM Summary 8 2" xfId="17159"/>
    <cellStyle name="_Chelan Debt Forecast 12.19.05_NIM Summary 9" xfId="1918"/>
    <cellStyle name="_Chelan Debt Forecast 12.19.05_NIM Summary 9 2" xfId="17160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1"/>
    <cellStyle name="_Chelan Debt Forecast 12.19.05_NIM+O&amp;M 3" xfId="17162"/>
    <cellStyle name="_Chelan Debt Forecast 12.19.05_NIM+O&amp;M Monthly" xfId="1922"/>
    <cellStyle name="_Chelan Debt Forecast 12.19.05_NIM+O&amp;M Monthly 2" xfId="1923"/>
    <cellStyle name="_Chelan Debt Forecast 12.19.05_NIM+O&amp;M Monthly 2 2" xfId="17163"/>
    <cellStyle name="_Chelan Debt Forecast 12.19.05_NIM+O&amp;M Monthly 3" xfId="17164"/>
    <cellStyle name="_Chelan Debt Forecast 12.19.05_PCA 10 -  Exhibit D Dec 2011" xfId="17165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6"/>
    <cellStyle name="_Chelan Debt Forecast 12.19.05_PCA 11 -  Exhibit D Jan 2012 WF" xfId="17167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8"/>
    <cellStyle name="_Chelan Debt Forecast 12.19.05_PCA 7 - Exhibit D update 11_30_08 (2) 2 3" xfId="17169"/>
    <cellStyle name="_Chelan Debt Forecast 12.19.05_PCA 7 - Exhibit D update 11_30_08 (2) 3" xfId="1930"/>
    <cellStyle name="_Chelan Debt Forecast 12.19.05_PCA 7 - Exhibit D update 11_30_08 (2) 3 2" xfId="17170"/>
    <cellStyle name="_Chelan Debt Forecast 12.19.05_PCA 7 - Exhibit D update 11_30_08 (2) 4" xfId="17171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2"/>
    <cellStyle name="_Chelan Debt Forecast 12.19.05_PCA 7 - Exhibit D update 11_30_08 (2)_NIM Summary 3" xfId="17173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4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5"/>
    <cellStyle name="_Chelan Debt Forecast 12.19.05_PCA 9 -  Exhibit D April 2010 (3) 3" xfId="17176"/>
    <cellStyle name="_Chelan Debt Forecast 12.19.05_PCA 9 -  Exhibit D April 2010 (3)_DEM-WP(C) ENERG10C--ctn Mid-C_042010 2010GRC" xfId="1939"/>
    <cellStyle name="_Chelan Debt Forecast 12.19.05_PCA 9 -  Exhibit D April 2010 2" xfId="17177"/>
    <cellStyle name="_Chelan Debt Forecast 12.19.05_PCA 9 -  Exhibit D April 2010 3" xfId="17178"/>
    <cellStyle name="_Chelan Debt Forecast 12.19.05_PCA 9 -  Exhibit D April 2010 4" xfId="17179"/>
    <cellStyle name="_Chelan Debt Forecast 12.19.05_PCA 9 -  Exhibit D April 2010 5" xfId="17180"/>
    <cellStyle name="_Chelan Debt Forecast 12.19.05_PCA 9 -  Exhibit D April 2010 6" xfId="17181"/>
    <cellStyle name="_Chelan Debt Forecast 12.19.05_PCA 9 -  Exhibit D Feb 2010" xfId="1940"/>
    <cellStyle name="_Chelan Debt Forecast 12.19.05_PCA 9 -  Exhibit D Feb 2010 2" xfId="17182"/>
    <cellStyle name="_Chelan Debt Forecast 12.19.05_PCA 9 -  Exhibit D Feb 2010 v2" xfId="1941"/>
    <cellStyle name="_Chelan Debt Forecast 12.19.05_PCA 9 -  Exhibit D Feb 2010 v2 2" xfId="17183"/>
    <cellStyle name="_Chelan Debt Forecast 12.19.05_PCA 9 -  Exhibit D Feb 2010 WF" xfId="1942"/>
    <cellStyle name="_Chelan Debt Forecast 12.19.05_PCA 9 -  Exhibit D Feb 2010 WF 2" xfId="17184"/>
    <cellStyle name="_Chelan Debt Forecast 12.19.05_PCA 9 -  Exhibit D Jan 2010" xfId="1943"/>
    <cellStyle name="_Chelan Debt Forecast 12.19.05_PCA 9 -  Exhibit D Jan 2010 2" xfId="17185"/>
    <cellStyle name="_Chelan Debt Forecast 12.19.05_PCA 9 -  Exhibit D March 2010 (2)" xfId="1944"/>
    <cellStyle name="_Chelan Debt Forecast 12.19.05_PCA 9 -  Exhibit D March 2010 (2) 2" xfId="17186"/>
    <cellStyle name="_Chelan Debt Forecast 12.19.05_PCA 9 -  Exhibit D Nov 2010" xfId="1945"/>
    <cellStyle name="_Chelan Debt Forecast 12.19.05_PCA 9 -  Exhibit D Nov 2010 2" xfId="17187"/>
    <cellStyle name="_Chelan Debt Forecast 12.19.05_PCA 9 - Exhibit D at August 2010" xfId="1946"/>
    <cellStyle name="_Chelan Debt Forecast 12.19.05_PCA 9 - Exhibit D at August 2010 2" xfId="17188"/>
    <cellStyle name="_Chelan Debt Forecast 12.19.05_PCA 9 - Exhibit D June 2010 GRC" xfId="1947"/>
    <cellStyle name="_Chelan Debt Forecast 12.19.05_PCA 9 - Exhibit D June 2010 GRC 2" xfId="17189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0"/>
    <cellStyle name="_Chelan Debt Forecast 12.19.05_Power Costs - Comparison bx Rbtl-Staff-Jt-PC 2 3" xfId="17191"/>
    <cellStyle name="_Chelan Debt Forecast 12.19.05_Power Costs - Comparison bx Rbtl-Staff-Jt-PC 3" xfId="1951"/>
    <cellStyle name="_Chelan Debt Forecast 12.19.05_Power Costs - Comparison bx Rbtl-Staff-Jt-PC 3 2" xfId="17192"/>
    <cellStyle name="_Chelan Debt Forecast 12.19.05_Power Costs - Comparison bx Rbtl-Staff-Jt-PC 4" xfId="17193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4"/>
    <cellStyle name="_Chelan Debt Forecast 12.19.05_Power Costs - Comparison bx Rbtl-Staff-Jt-PC_Adj Bench DR 3 for Initial Briefs (Electric) 2 3" xfId="17195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6"/>
    <cellStyle name="_Chelan Debt Forecast 12.19.05_Power Costs - Comparison bx Rbtl-Staff-Jt-PC_Adj Bench DR 3 for Initial Briefs (Electric) 4" xfId="17197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8"/>
    <cellStyle name="_Chelan Debt Forecast 12.19.05_Power Costs - Comparison bx Rbtl-Staff-Jt-PC_Electric Rev Req Model (2009 GRC) Rebuttal 2 3" xfId="17199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0"/>
    <cellStyle name="_Chelan Debt Forecast 12.19.05_Power Costs - Comparison bx Rbtl-Staff-Jt-PC_Electric Rev Req Model (2009 GRC) Rebuttal 4" xfId="17201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2"/>
    <cellStyle name="_Chelan Debt Forecast 12.19.05_Power Costs - Comparison bx Rbtl-Staff-Jt-PC_Electric Rev Req Model (2009 GRC) Rebuttal REmoval of New  WH Solar AdjustMI 2 3" xfId="17203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4"/>
    <cellStyle name="_Chelan Debt Forecast 12.19.05_Power Costs - Comparison bx Rbtl-Staff-Jt-PC_Electric Rev Req Model (2009 GRC) Rebuttal REmoval of New  WH Solar AdjustMI 4" xfId="17205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6"/>
    <cellStyle name="_Chelan Debt Forecast 12.19.05_Power Costs - Comparison bx Rbtl-Staff-Jt-PC_Electric Rev Req Model (2009 GRC) Revised 01-18-2010 2 3" xfId="17207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8"/>
    <cellStyle name="_Chelan Debt Forecast 12.19.05_Power Costs - Comparison bx Rbtl-Staff-Jt-PC_Electric Rev Req Model (2009 GRC) Revised 01-18-2010 4" xfId="17209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0"/>
    <cellStyle name="_Chelan Debt Forecast 12.19.05_Power Costs - Comparison bx Rbtl-Staff-Jt-PC_Final Order Electric EXHIBIT A-1 2 3" xfId="17211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2"/>
    <cellStyle name="_Chelan Debt Forecast 12.19.05_Power Costs - Comparison bx Rbtl-Staff-Jt-PC_Final Order Electric EXHIBIT A-1 4" xfId="17213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4"/>
    <cellStyle name="_Chelan Debt Forecast 12.19.05_Production Adj 4.37 2 3" xfId="17215"/>
    <cellStyle name="_Chelan Debt Forecast 12.19.05_Production Adj 4.37 3" xfId="1979"/>
    <cellStyle name="_Chelan Debt Forecast 12.19.05_Production Adj 4.37 3 2" xfId="17216"/>
    <cellStyle name="_Chelan Debt Forecast 12.19.05_Production Adj 4.37 4" xfId="17217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8"/>
    <cellStyle name="_Chelan Debt Forecast 12.19.05_Purchased Power Adj 4.03 2 3" xfId="17219"/>
    <cellStyle name="_Chelan Debt Forecast 12.19.05_Purchased Power Adj 4.03 3" xfId="1983"/>
    <cellStyle name="_Chelan Debt Forecast 12.19.05_Purchased Power Adj 4.03 3 2" xfId="17220"/>
    <cellStyle name="_Chelan Debt Forecast 12.19.05_Purchased Power Adj 4.03 4" xfId="17221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2"/>
    <cellStyle name="_Chelan Debt Forecast 12.19.05_Rebuttal Power Costs 2 3" xfId="17223"/>
    <cellStyle name="_Chelan Debt Forecast 12.19.05_Rebuttal Power Costs 3" xfId="1987"/>
    <cellStyle name="_Chelan Debt Forecast 12.19.05_Rebuttal Power Costs 3 2" xfId="17224"/>
    <cellStyle name="_Chelan Debt Forecast 12.19.05_Rebuttal Power Costs 4" xfId="17225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6"/>
    <cellStyle name="_Chelan Debt Forecast 12.19.05_Rebuttal Power Costs_Adj Bench DR 3 for Initial Briefs (Electric) 2 3" xfId="17227"/>
    <cellStyle name="_Chelan Debt Forecast 12.19.05_Rebuttal Power Costs_Adj Bench DR 3 for Initial Briefs (Electric) 3" xfId="1991"/>
    <cellStyle name="_Chelan Debt Forecast 12.19.05_Rebuttal Power Costs_Adj Bench DR 3 for Initial Briefs (Electric) 3 2" xfId="17228"/>
    <cellStyle name="_Chelan Debt Forecast 12.19.05_Rebuttal Power Costs_Adj Bench DR 3 for Initial Briefs (Electric) 4" xfId="17229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0"/>
    <cellStyle name="_Chelan Debt Forecast 12.19.05_Rebuttal Power Costs_Electric Rev Req Model (2009 GRC) Rebuttal 2 3" xfId="17231"/>
    <cellStyle name="_Chelan Debt Forecast 12.19.05_Rebuttal Power Costs_Electric Rev Req Model (2009 GRC) Rebuttal 3" xfId="1997"/>
    <cellStyle name="_Chelan Debt Forecast 12.19.05_Rebuttal Power Costs_Electric Rev Req Model (2009 GRC) Rebuttal 3 2" xfId="17232"/>
    <cellStyle name="_Chelan Debt Forecast 12.19.05_Rebuttal Power Costs_Electric Rev Req Model (2009 GRC) Rebuttal 4" xfId="17233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4"/>
    <cellStyle name="_Chelan Debt Forecast 12.19.05_Rebuttal Power Costs_Electric Rev Req Model (2009 GRC) Rebuttal REmoval of New  WH Solar AdjustMI 2 3" xfId="17235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6"/>
    <cellStyle name="_Chelan Debt Forecast 12.19.05_Rebuttal Power Costs_Electric Rev Req Model (2009 GRC) Rebuttal REmoval of New  WH Solar AdjustMI 4" xfId="17237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8"/>
    <cellStyle name="_Chelan Debt Forecast 12.19.05_Rebuttal Power Costs_Electric Rev Req Model (2009 GRC) Revised 01-18-2010 2 3" xfId="17239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0"/>
    <cellStyle name="_Chelan Debt Forecast 12.19.05_Rebuttal Power Costs_Electric Rev Req Model (2009 GRC) Revised 01-18-2010 4" xfId="17241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2"/>
    <cellStyle name="_Chelan Debt Forecast 12.19.05_Rebuttal Power Costs_Final Order Electric EXHIBIT A-1 2 3" xfId="17243"/>
    <cellStyle name="_Chelan Debt Forecast 12.19.05_Rebuttal Power Costs_Final Order Electric EXHIBIT A-1 3" xfId="2011"/>
    <cellStyle name="_Chelan Debt Forecast 12.19.05_Rebuttal Power Costs_Final Order Electric EXHIBIT A-1 3 2" xfId="17244"/>
    <cellStyle name="_Chelan Debt Forecast 12.19.05_Rebuttal Power Costs_Final Order Electric EXHIBIT A-1 4" xfId="17245"/>
    <cellStyle name="_Chelan Debt Forecast 12.19.05_RECS vs PTC's w Interest 6-28-10" xfId="17246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7"/>
    <cellStyle name="_Chelan Debt Forecast 12.19.05_ROR &amp; CONV FACTOR 2 3" xfId="17248"/>
    <cellStyle name="_Chelan Debt Forecast 12.19.05_ROR &amp; CONV FACTOR 3" xfId="2015"/>
    <cellStyle name="_Chelan Debt Forecast 12.19.05_ROR &amp; CONV FACTOR 3 2" xfId="17249"/>
    <cellStyle name="_Chelan Debt Forecast 12.19.05_ROR &amp; CONV FACTOR 4" xfId="17250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1"/>
    <cellStyle name="_Chelan Debt Forecast 12.19.05_ROR 5.02 2 3" xfId="17252"/>
    <cellStyle name="_Chelan Debt Forecast 12.19.05_ROR 5.02 3" xfId="2019"/>
    <cellStyle name="_Chelan Debt Forecast 12.19.05_ROR 5.02 3 2" xfId="17253"/>
    <cellStyle name="_Chelan Debt Forecast 12.19.05_ROR 5.02 4" xfId="17254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5"/>
    <cellStyle name="_Chelan Debt Forecast 12.19.05_Transmission Workbook for May BOD 3" xfId="17256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7"/>
    <cellStyle name="_Chelan Debt Forecast 12.19.05_Wind Integration 10GRC 3" xfId="17258"/>
    <cellStyle name="_Chelan Debt Forecast 12.19.05_Wind Integration 10GRC_DEM-WP(C) ENERG10C--ctn Mid-C_042010 2010GRC" xfId="2026"/>
    <cellStyle name="_x0013__Colstrip 1&amp;2 Annual O&amp;M Budgets" xfId="17259"/>
    <cellStyle name="_Colstrip FOR - GADS 1990-2009" xfId="2027"/>
    <cellStyle name="_Colstrip FOR - GADS 1990-2009 2" xfId="2028"/>
    <cellStyle name="_Colstrip FOR - GADS 1990-2009 2 2" xfId="17260"/>
    <cellStyle name="_Colstrip FOR - GADS 1990-2009 3" xfId="2029"/>
    <cellStyle name="_Colstrip FOR - GADS 1990-2009 3 2" xfId="17261"/>
    <cellStyle name="_Colstrip FOR - GADS 1990-2009 4" xfId="17262"/>
    <cellStyle name="_Colstrip FOR - GADS 1990-2009 4 2" xfId="17263"/>
    <cellStyle name="_Colstrip FOR - GADS 1990-2009 5" xfId="17264"/>
    <cellStyle name="_Colstrip FOR - GADS 1990-2009 5 2" xfId="17265"/>
    <cellStyle name="_Colstrip FOR - GADS 1990-2009 6" xfId="17266"/>
    <cellStyle name="_Colstrip FOR - GADS 1990-2009 6 2" xfId="17267"/>
    <cellStyle name="_compare wind integration" xfId="17268"/>
    <cellStyle name="_x0013__Confidential Material" xfId="2030"/>
    <cellStyle name="_x0013__Confidential Material 2" xfId="17269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0"/>
    <cellStyle name="_Costs not in AURORA 06GRC 2 2 3" xfId="17271"/>
    <cellStyle name="_Costs not in AURORA 06GRC 2 3" xfId="2036"/>
    <cellStyle name="_Costs not in AURORA 06GRC 2 3 2" xfId="17272"/>
    <cellStyle name="_Costs not in AURORA 06GRC 2 4" xfId="17273"/>
    <cellStyle name="_Costs not in AURORA 06GRC 3" xfId="2037"/>
    <cellStyle name="_Costs not in AURORA 06GRC 3 2" xfId="2038"/>
    <cellStyle name="_Costs not in AURORA 06GRC 3 2 2" xfId="2039"/>
    <cellStyle name="_Costs not in AURORA 06GRC 3 2 2 2" xfId="17274"/>
    <cellStyle name="_Costs not in AURORA 06GRC 3 2 3" xfId="17275"/>
    <cellStyle name="_Costs not in AURORA 06GRC 3 3" xfId="2040"/>
    <cellStyle name="_Costs not in AURORA 06GRC 3 3 2" xfId="2041"/>
    <cellStyle name="_Costs not in AURORA 06GRC 3 3 2 2" xfId="17276"/>
    <cellStyle name="_Costs not in AURORA 06GRC 3 3 3" xfId="17277"/>
    <cellStyle name="_Costs not in AURORA 06GRC 3 4" xfId="2042"/>
    <cellStyle name="_Costs not in AURORA 06GRC 3 4 2" xfId="2043"/>
    <cellStyle name="_Costs not in AURORA 06GRC 3 4 2 2" xfId="17278"/>
    <cellStyle name="_Costs not in AURORA 06GRC 3 4 3" xfId="17279"/>
    <cellStyle name="_Costs not in AURORA 06GRC 3 5" xfId="17280"/>
    <cellStyle name="_Costs not in AURORA 06GRC 4" xfId="2044"/>
    <cellStyle name="_Costs not in AURORA 06GRC 4 2" xfId="2045"/>
    <cellStyle name="_Costs not in AURORA 06GRC 4 2 2" xfId="17281"/>
    <cellStyle name="_Costs not in AURORA 06GRC 4 3" xfId="17282"/>
    <cellStyle name="_Costs not in AURORA 06GRC 5" xfId="2046"/>
    <cellStyle name="_Costs not in AURORA 06GRC 5 2" xfId="17283"/>
    <cellStyle name="_Costs not in AURORA 06GRC 5 2 2" xfId="17284"/>
    <cellStyle name="_Costs not in AURORA 06GRC 5 3" xfId="17285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6"/>
    <cellStyle name="_Costs not in AURORA 06GRC 8 2" xfId="17287"/>
    <cellStyle name="_Costs not in AURORA 06GRC 9" xfId="17288"/>
    <cellStyle name="_Costs not in AURORA 06GRC 9 2" xfId="17289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0"/>
    <cellStyle name="_Costs not in AURORA 06GRC_04 07E Wild Horse Wind Expansion (C) (2) 2 3" xfId="17291"/>
    <cellStyle name="_Costs not in AURORA 06GRC_04 07E Wild Horse Wind Expansion (C) (2) 3" xfId="2054"/>
    <cellStyle name="_Costs not in AURORA 06GRC_04 07E Wild Horse Wind Expansion (C) (2) 3 2" xfId="17292"/>
    <cellStyle name="_Costs not in AURORA 06GRC_04 07E Wild Horse Wind Expansion (C) (2) 4" xfId="17293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4"/>
    <cellStyle name="_Costs not in AURORA 06GRC_04 07E Wild Horse Wind Expansion (C) (2)_Adj Bench DR 3 for Initial Briefs (Electric) 2 3" xfId="17295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6"/>
    <cellStyle name="_Costs not in AURORA 06GRC_04 07E Wild Horse Wind Expansion (C) (2)_Adj Bench DR 3 for Initial Briefs (Electric) 4" xfId="17297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8"/>
    <cellStyle name="_Costs not in AURORA 06GRC_04 07E Wild Horse Wind Expansion (C) (2)_Electric Rev Req Model (2009 GRC)  2 3" xfId="17299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0"/>
    <cellStyle name="_Costs not in AURORA 06GRC_04 07E Wild Horse Wind Expansion (C) (2)_Electric Rev Req Model (2009 GRC)  4" xfId="17301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2"/>
    <cellStyle name="_Costs not in AURORA 06GRC_04 07E Wild Horse Wind Expansion (C) (2)_Electric Rev Req Model (2009 GRC) Rebuttal 2 3" xfId="17303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4"/>
    <cellStyle name="_Costs not in AURORA 06GRC_04 07E Wild Horse Wind Expansion (C) (2)_Electric Rev Req Model (2009 GRC) Rebuttal 4" xfId="17305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6"/>
    <cellStyle name="_Costs not in AURORA 06GRC_04 07E Wild Horse Wind Expansion (C) (2)_Electric Rev Req Model (2009 GRC) Rebuttal REmoval of New  WH Solar AdjustMI 2 3" xfId="17307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8"/>
    <cellStyle name="_Costs not in AURORA 06GRC_04 07E Wild Horse Wind Expansion (C) (2)_Electric Rev Req Model (2009 GRC) Rebuttal REmoval of New  WH Solar AdjustMI 4" xfId="17309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0"/>
    <cellStyle name="_Costs not in AURORA 06GRC_04 07E Wild Horse Wind Expansion (C) (2)_Electric Rev Req Model (2009 GRC) Revised 01-18-2010 2 3" xfId="17311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2"/>
    <cellStyle name="_Costs not in AURORA 06GRC_04 07E Wild Horse Wind Expansion (C) (2)_Electric Rev Req Model (2009 GRC) Revised 01-18-2010 4" xfId="17313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4"/>
    <cellStyle name="_Costs not in AURORA 06GRC_04 07E Wild Horse Wind Expansion (C) (2)_Final Order Electric EXHIBIT A-1 2 3" xfId="17315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6"/>
    <cellStyle name="_Costs not in AURORA 06GRC_04 07E Wild Horse Wind Expansion (C) (2)_Final Order Electric EXHIBIT A-1 4" xfId="17317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8"/>
    <cellStyle name="_Costs not in AURORA 06GRC_04 07E Wild Horse Wind Expansion (C) (2)_TENASKA REGULATORY ASSET 2 3" xfId="17319"/>
    <cellStyle name="_Costs not in AURORA 06GRC_04 07E Wild Horse Wind Expansion (C) (2)_TENASKA REGULATORY ASSET 3" xfId="2090"/>
    <cellStyle name="_Costs not in AURORA 06GRC_04 07E Wild Horse Wind Expansion (C) (2)_TENASKA REGULATORY ASSET 3 2" xfId="17320"/>
    <cellStyle name="_Costs not in AURORA 06GRC_04 07E Wild Horse Wind Expansion (C) (2)_TENASKA REGULATORY ASSET 4" xfId="17321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2"/>
    <cellStyle name="_Costs not in AURORA 06GRC_16.37E Wild Horse Expansion DeferralRevwrkingfile SF 2 3" xfId="17323"/>
    <cellStyle name="_Costs not in AURORA 06GRC_16.37E Wild Horse Expansion DeferralRevwrkingfile SF 3" xfId="2094"/>
    <cellStyle name="_Costs not in AURORA 06GRC_16.37E Wild Horse Expansion DeferralRevwrkingfile SF 3 2" xfId="17324"/>
    <cellStyle name="_Costs not in AURORA 06GRC_16.37E Wild Horse Expansion DeferralRevwrkingfile SF 4" xfId="17325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6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7"/>
    <cellStyle name="_Costs not in AURORA 06GRC_2009 GRC Compl Filing - Exhibit D 3" xfId="17328"/>
    <cellStyle name="_Costs not in AURORA 06GRC_2009 GRC Compl Filing - Exhibit D_DEM-WP(C) ENERG10C--ctn Mid-C_042010 2010GRC" xfId="2099"/>
    <cellStyle name="_Costs not in AURORA 06GRC_2010 PTC's July1_Dec31 2010 " xfId="17329"/>
    <cellStyle name="_Costs not in AURORA 06GRC_2010 PTC's Sept10_Aug11 (Version 4)" xfId="17330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1"/>
    <cellStyle name="_Costs not in AURORA 06GRC_4 31 Regulatory Assets and Liabilities  7 06- Exhibit D 2 3" xfId="17332"/>
    <cellStyle name="_Costs not in AURORA 06GRC_4 31 Regulatory Assets and Liabilities  7 06- Exhibit D 3" xfId="2104"/>
    <cellStyle name="_Costs not in AURORA 06GRC_4 31 Regulatory Assets and Liabilities  7 06- Exhibit D 3 2" xfId="17333"/>
    <cellStyle name="_Costs not in AURORA 06GRC_4 31 Regulatory Assets and Liabilities  7 06- Exhibit D 4" xfId="17334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5"/>
    <cellStyle name="_Costs not in AURORA 06GRC_4 31 Regulatory Assets and Liabilities  7 06- Exhibit D_NIM Summary 3" xfId="17336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7"/>
    <cellStyle name="_Costs not in AURORA 06GRC_4 31E Reg Asset  Liab and EXH D 10" xfId="17338"/>
    <cellStyle name="_Costs not in AURORA 06GRC_4 31E Reg Asset  Liab and EXH D 11" xfId="17339"/>
    <cellStyle name="_Costs not in AURORA 06GRC_4 31E Reg Asset  Liab and EXH D 12" xfId="17340"/>
    <cellStyle name="_Costs not in AURORA 06GRC_4 31E Reg Asset  Liab and EXH D 13" xfId="17341"/>
    <cellStyle name="_Costs not in AURORA 06GRC_4 31E Reg Asset  Liab and EXH D 14" xfId="17342"/>
    <cellStyle name="_Costs not in AURORA 06GRC_4 31E Reg Asset  Liab and EXH D 15" xfId="17343"/>
    <cellStyle name="_Costs not in AURORA 06GRC_4 31E Reg Asset  Liab and EXH D 16" xfId="17344"/>
    <cellStyle name="_Costs not in AURORA 06GRC_4 31E Reg Asset  Liab and EXH D 17" xfId="17345"/>
    <cellStyle name="_Costs not in AURORA 06GRC_4 31E Reg Asset  Liab and EXH D 18" xfId="17346"/>
    <cellStyle name="_Costs not in AURORA 06GRC_4 31E Reg Asset  Liab and EXH D 19" xfId="17347"/>
    <cellStyle name="_Costs not in AURORA 06GRC_4 31E Reg Asset  Liab and EXH D 2" xfId="17348"/>
    <cellStyle name="_Costs not in AURORA 06GRC_4 31E Reg Asset  Liab and EXH D 20" xfId="17349"/>
    <cellStyle name="_Costs not in AURORA 06GRC_4 31E Reg Asset  Liab and EXH D 21" xfId="17350"/>
    <cellStyle name="_Costs not in AURORA 06GRC_4 31E Reg Asset  Liab and EXH D 22" xfId="17351"/>
    <cellStyle name="_Costs not in AURORA 06GRC_4 31E Reg Asset  Liab and EXH D 23" xfId="17352"/>
    <cellStyle name="_Costs not in AURORA 06GRC_4 31E Reg Asset  Liab and EXH D 24" xfId="17353"/>
    <cellStyle name="_Costs not in AURORA 06GRC_4 31E Reg Asset  Liab and EXH D 25" xfId="17354"/>
    <cellStyle name="_Costs not in AURORA 06GRC_4 31E Reg Asset  Liab and EXH D 26" xfId="17355"/>
    <cellStyle name="_Costs not in AURORA 06GRC_4 31E Reg Asset  Liab and EXH D 27" xfId="17356"/>
    <cellStyle name="_Costs not in AURORA 06GRC_4 31E Reg Asset  Liab and EXH D 28" xfId="17357"/>
    <cellStyle name="_Costs not in AURORA 06GRC_4 31E Reg Asset  Liab and EXH D 29" xfId="17358"/>
    <cellStyle name="_Costs not in AURORA 06GRC_4 31E Reg Asset  Liab and EXH D 3" xfId="17359"/>
    <cellStyle name="_Costs not in AURORA 06GRC_4 31E Reg Asset  Liab and EXH D 30" xfId="17360"/>
    <cellStyle name="_Costs not in AURORA 06GRC_4 31E Reg Asset  Liab and EXH D 31" xfId="17361"/>
    <cellStyle name="_Costs not in AURORA 06GRC_4 31E Reg Asset  Liab and EXH D 32" xfId="17362"/>
    <cellStyle name="_Costs not in AURORA 06GRC_4 31E Reg Asset  Liab and EXH D 33" xfId="17363"/>
    <cellStyle name="_Costs not in AURORA 06GRC_4 31E Reg Asset  Liab and EXH D 34" xfId="17364"/>
    <cellStyle name="_Costs not in AURORA 06GRC_4 31E Reg Asset  Liab and EXH D 35" xfId="17365"/>
    <cellStyle name="_Costs not in AURORA 06GRC_4 31E Reg Asset  Liab and EXH D 36" xfId="17366"/>
    <cellStyle name="_Costs not in AURORA 06GRC_4 31E Reg Asset  Liab and EXH D 4" xfId="17367"/>
    <cellStyle name="_Costs not in AURORA 06GRC_4 31E Reg Asset  Liab and EXH D 5" xfId="17368"/>
    <cellStyle name="_Costs not in AURORA 06GRC_4 31E Reg Asset  Liab and EXH D 6" xfId="17369"/>
    <cellStyle name="_Costs not in AURORA 06GRC_4 31E Reg Asset  Liab and EXH D 7" xfId="17370"/>
    <cellStyle name="_Costs not in AURORA 06GRC_4 31E Reg Asset  Liab and EXH D 8" xfId="17371"/>
    <cellStyle name="_Costs not in AURORA 06GRC_4 31E Reg Asset  Liab and EXH D 9" xfId="17372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3"/>
    <cellStyle name="_Costs not in AURORA 06GRC_4 32 Regulatory Assets and Liabilities  7 06- Exhibit D 2 3" xfId="17374"/>
    <cellStyle name="_Costs not in AURORA 06GRC_4 32 Regulatory Assets and Liabilities  7 06- Exhibit D 3" xfId="2114"/>
    <cellStyle name="_Costs not in AURORA 06GRC_4 32 Regulatory Assets and Liabilities  7 06- Exhibit D 3 2" xfId="17375"/>
    <cellStyle name="_Costs not in AURORA 06GRC_4 32 Regulatory Assets and Liabilities  7 06- Exhibit D 4" xfId="17376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7"/>
    <cellStyle name="_Costs not in AURORA 06GRC_4 32 Regulatory Assets and Liabilities  7 06- Exhibit D_NIM Summary 3" xfId="17378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79"/>
    <cellStyle name="_Costs not in AURORA 06GRC_AURORA Total New" xfId="2120"/>
    <cellStyle name="_Costs not in AURORA 06GRC_AURORA Total New 2" xfId="2121"/>
    <cellStyle name="_Costs not in AURORA 06GRC_AURORA Total New 2 2" xfId="17380"/>
    <cellStyle name="_Costs not in AURORA 06GRC_AURORA Total New 3" xfId="17381"/>
    <cellStyle name="_Costs not in AURORA 06GRC_Backup for Attachment B 2010-09-09" xfId="17382"/>
    <cellStyle name="_Costs not in AURORA 06GRC_Bench Request - Attachment B" xfId="17383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4"/>
    <cellStyle name="_Costs not in AURORA 06GRC_Book2 2 3" xfId="17385"/>
    <cellStyle name="_Costs not in AURORA 06GRC_Book2 3" xfId="2125"/>
    <cellStyle name="_Costs not in AURORA 06GRC_Book2 3 2" xfId="17386"/>
    <cellStyle name="_Costs not in AURORA 06GRC_Book2 4" xfId="17387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8"/>
    <cellStyle name="_Costs not in AURORA 06GRC_Book2_Adj Bench DR 3 for Initial Briefs (Electric) 2 3" xfId="17389"/>
    <cellStyle name="_Costs not in AURORA 06GRC_Book2_Adj Bench DR 3 for Initial Briefs (Electric) 3" xfId="2129"/>
    <cellStyle name="_Costs not in AURORA 06GRC_Book2_Adj Bench DR 3 for Initial Briefs (Electric) 3 2" xfId="17390"/>
    <cellStyle name="_Costs not in AURORA 06GRC_Book2_Adj Bench DR 3 for Initial Briefs (Electric) 4" xfId="17391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2"/>
    <cellStyle name="_Costs not in AURORA 06GRC_Book2_Electric Rev Req Model (2009 GRC) Rebuttal 2 3" xfId="17393"/>
    <cellStyle name="_Costs not in AURORA 06GRC_Book2_Electric Rev Req Model (2009 GRC) Rebuttal 3" xfId="2135"/>
    <cellStyle name="_Costs not in AURORA 06GRC_Book2_Electric Rev Req Model (2009 GRC) Rebuttal 3 2" xfId="17394"/>
    <cellStyle name="_Costs not in AURORA 06GRC_Book2_Electric Rev Req Model (2009 GRC) Rebuttal 4" xfId="17395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6"/>
    <cellStyle name="_Costs not in AURORA 06GRC_Book2_Electric Rev Req Model (2009 GRC) Rebuttal REmoval of New  WH Solar AdjustMI 2 3" xfId="17397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8"/>
    <cellStyle name="_Costs not in AURORA 06GRC_Book2_Electric Rev Req Model (2009 GRC) Rebuttal REmoval of New  WH Solar AdjustMI 4" xfId="17399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0"/>
    <cellStyle name="_Costs not in AURORA 06GRC_Book2_Electric Rev Req Model (2009 GRC) Revised 01-18-2010 2 3" xfId="17401"/>
    <cellStyle name="_Costs not in AURORA 06GRC_Book2_Electric Rev Req Model (2009 GRC) Revised 01-18-2010 3" xfId="2144"/>
    <cellStyle name="_Costs not in AURORA 06GRC_Book2_Electric Rev Req Model (2009 GRC) Revised 01-18-2010 3 2" xfId="17402"/>
    <cellStyle name="_Costs not in AURORA 06GRC_Book2_Electric Rev Req Model (2009 GRC) Revised 01-18-2010 4" xfId="17403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4"/>
    <cellStyle name="_Costs not in AURORA 06GRC_Book2_Final Order Electric EXHIBIT A-1 2 3" xfId="17405"/>
    <cellStyle name="_Costs not in AURORA 06GRC_Book2_Final Order Electric EXHIBIT A-1 3" xfId="2149"/>
    <cellStyle name="_Costs not in AURORA 06GRC_Book2_Final Order Electric EXHIBIT A-1 3 2" xfId="17406"/>
    <cellStyle name="_Costs not in AURORA 06GRC_Book2_Final Order Electric EXHIBIT A-1 4" xfId="17407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8"/>
    <cellStyle name="_Costs not in AURORA 06GRC_Book4 2 3" xfId="17409"/>
    <cellStyle name="_Costs not in AURORA 06GRC_Book4 3" xfId="2153"/>
    <cellStyle name="_Costs not in AURORA 06GRC_Book4 3 2" xfId="17410"/>
    <cellStyle name="_Costs not in AURORA 06GRC_Book4 4" xfId="17411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2"/>
    <cellStyle name="_Costs not in AURORA 06GRC_Book9 2 3" xfId="17413"/>
    <cellStyle name="_Costs not in AURORA 06GRC_Book9 3" xfId="2158"/>
    <cellStyle name="_Costs not in AURORA 06GRC_Book9 3 2" xfId="17414"/>
    <cellStyle name="_Costs not in AURORA 06GRC_Book9 4" xfId="17415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6"/>
    <cellStyle name="_Costs not in AURORA 06GRC_DEM-WP(C) Chelan Power Costs" xfId="2164"/>
    <cellStyle name="_Costs not in AURORA 06GRC_DEM-WP(C) Chelan Power Costs 2" xfId="17417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8"/>
    <cellStyle name="_Costs not in AURORA 06GRC_DWH-08 (Rate Spread &amp; Design Workpapers)" xfId="2167"/>
    <cellStyle name="_Costs not in AURORA 06GRC_Exh A-1 resulting from UE-112050 effective Jan 1 2012" xfId="17419"/>
    <cellStyle name="_Costs not in AURORA 06GRC_Exh G - Klamath Peaker PPA fr C Locke 2-12" xfId="17420"/>
    <cellStyle name="_Costs not in AURORA 06GRC_Exhibit A-1 effective 4-1-11 fr S Free 12-11" xfId="17421"/>
    <cellStyle name="_Costs not in AURORA 06GRC_Exhibit D fr R Gho 12-31-08" xfId="2168"/>
    <cellStyle name="_Costs not in AURORA 06GRC_Exhibit D fr R Gho 12-31-08 2" xfId="2169"/>
    <cellStyle name="_Costs not in AURORA 06GRC_Exhibit D fr R Gho 12-31-08 2 2" xfId="17422"/>
    <cellStyle name="_Costs not in AURORA 06GRC_Exhibit D fr R Gho 12-31-08 3" xfId="17423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4"/>
    <cellStyle name="_Costs not in AURORA 06GRC_Exhibit D fr R Gho 12-31-08 v2 3" xfId="17425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6"/>
    <cellStyle name="_Costs not in AURORA 06GRC_Exhibit D fr R Gho 12-31-08 v2_NIM Summary 3" xfId="17427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8"/>
    <cellStyle name="_Costs not in AURORA 06GRC_Exhibit D fr R Gho 12-31-08_NIM Summary 3" xfId="17429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0"/>
    <cellStyle name="_Costs not in AURORA 06GRC_Hopkins Ridge Prepaid Tran - Interest Earned RY 12ME Feb  '11 3" xfId="17431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2"/>
    <cellStyle name="_Costs not in AURORA 06GRC_Hopkins Ridge Prepaid Tran - Interest Earned RY 12ME Feb  '11_NIM Summary 3" xfId="17433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4"/>
    <cellStyle name="_Costs not in AURORA 06GRC_Hopkins Ridge Prepaid Tran - Interest Earned RY 12ME Feb  '11_Transmission Workbook for May BOD 3" xfId="17435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6"/>
    <cellStyle name="_Costs not in AURORA 06GRC_INPUTS 2 3" xfId="17437"/>
    <cellStyle name="_Costs not in AURORA 06GRC_INPUTS 3" xfId="2195"/>
    <cellStyle name="_Costs not in AURORA 06GRC_INPUTS 3 2" xfId="17438"/>
    <cellStyle name="_Costs not in AURORA 06GRC_INPUTS 4" xfId="17439"/>
    <cellStyle name="_Costs not in AURORA 06GRC_Mint Farm Generation BPA" xfId="17440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1"/>
    <cellStyle name="_Costs not in AURORA 06GRC_NIM Summary 09GRC 3" xfId="17442"/>
    <cellStyle name="_Costs not in AURORA 06GRC_NIM Summary 09GRC_DEM-WP(C) ENERG10C--ctn Mid-C_042010 2010GRC" xfId="2199"/>
    <cellStyle name="_Costs not in AURORA 06GRC_NIM Summary 10" xfId="17443"/>
    <cellStyle name="_Costs not in AURORA 06GRC_NIM Summary 11" xfId="17444"/>
    <cellStyle name="_Costs not in AURORA 06GRC_NIM Summary 12" xfId="17445"/>
    <cellStyle name="_Costs not in AURORA 06GRC_NIM Summary 13" xfId="17446"/>
    <cellStyle name="_Costs not in AURORA 06GRC_NIM Summary 14" xfId="17447"/>
    <cellStyle name="_Costs not in AURORA 06GRC_NIM Summary 15" xfId="17448"/>
    <cellStyle name="_Costs not in AURORA 06GRC_NIM Summary 16" xfId="17449"/>
    <cellStyle name="_Costs not in AURORA 06GRC_NIM Summary 17" xfId="17450"/>
    <cellStyle name="_Costs not in AURORA 06GRC_NIM Summary 18" xfId="17451"/>
    <cellStyle name="_Costs not in AURORA 06GRC_NIM Summary 19" xfId="17452"/>
    <cellStyle name="_Costs not in AURORA 06GRC_NIM Summary 2" xfId="2200"/>
    <cellStyle name="_Costs not in AURORA 06GRC_NIM Summary 2 2" xfId="17453"/>
    <cellStyle name="_Costs not in AURORA 06GRC_NIM Summary 20" xfId="17454"/>
    <cellStyle name="_Costs not in AURORA 06GRC_NIM Summary 21" xfId="17455"/>
    <cellStyle name="_Costs not in AURORA 06GRC_NIM Summary 22" xfId="17456"/>
    <cellStyle name="_Costs not in AURORA 06GRC_NIM Summary 23" xfId="17457"/>
    <cellStyle name="_Costs not in AURORA 06GRC_NIM Summary 24" xfId="17458"/>
    <cellStyle name="_Costs not in AURORA 06GRC_NIM Summary 25" xfId="17459"/>
    <cellStyle name="_Costs not in AURORA 06GRC_NIM Summary 26" xfId="17460"/>
    <cellStyle name="_Costs not in AURORA 06GRC_NIM Summary 27" xfId="17461"/>
    <cellStyle name="_Costs not in AURORA 06GRC_NIM Summary 28" xfId="17462"/>
    <cellStyle name="_Costs not in AURORA 06GRC_NIM Summary 29" xfId="17463"/>
    <cellStyle name="_Costs not in AURORA 06GRC_NIM Summary 3" xfId="2201"/>
    <cellStyle name="_Costs not in AURORA 06GRC_NIM Summary 3 2" xfId="17464"/>
    <cellStyle name="_Costs not in AURORA 06GRC_NIM Summary 30" xfId="17465"/>
    <cellStyle name="_Costs not in AURORA 06GRC_NIM Summary 31" xfId="17466"/>
    <cellStyle name="_Costs not in AURORA 06GRC_NIM Summary 32" xfId="17467"/>
    <cellStyle name="_Costs not in AURORA 06GRC_NIM Summary 33" xfId="17468"/>
    <cellStyle name="_Costs not in AURORA 06GRC_NIM Summary 34" xfId="17469"/>
    <cellStyle name="_Costs not in AURORA 06GRC_NIM Summary 35" xfId="17470"/>
    <cellStyle name="_Costs not in AURORA 06GRC_NIM Summary 36" xfId="17471"/>
    <cellStyle name="_Costs not in AURORA 06GRC_NIM Summary 37" xfId="17472"/>
    <cellStyle name="_Costs not in AURORA 06GRC_NIM Summary 38" xfId="17473"/>
    <cellStyle name="_Costs not in AURORA 06GRC_NIM Summary 39" xfId="17474"/>
    <cellStyle name="_Costs not in AURORA 06GRC_NIM Summary 4" xfId="2202"/>
    <cellStyle name="_Costs not in AURORA 06GRC_NIM Summary 4 2" xfId="17475"/>
    <cellStyle name="_Costs not in AURORA 06GRC_NIM Summary 40" xfId="17476"/>
    <cellStyle name="_Costs not in AURORA 06GRC_NIM Summary 41" xfId="17477"/>
    <cellStyle name="_Costs not in AURORA 06GRC_NIM Summary 42" xfId="17478"/>
    <cellStyle name="_Costs not in AURORA 06GRC_NIM Summary 43" xfId="17479"/>
    <cellStyle name="_Costs not in AURORA 06GRC_NIM Summary 44" xfId="17480"/>
    <cellStyle name="_Costs not in AURORA 06GRC_NIM Summary 45" xfId="17481"/>
    <cellStyle name="_Costs not in AURORA 06GRC_NIM Summary 46" xfId="17482"/>
    <cellStyle name="_Costs not in AURORA 06GRC_NIM Summary 47" xfId="17483"/>
    <cellStyle name="_Costs not in AURORA 06GRC_NIM Summary 48" xfId="17484"/>
    <cellStyle name="_Costs not in AURORA 06GRC_NIM Summary 49" xfId="17485"/>
    <cellStyle name="_Costs not in AURORA 06GRC_NIM Summary 5" xfId="2203"/>
    <cellStyle name="_Costs not in AURORA 06GRC_NIM Summary 5 2" xfId="17486"/>
    <cellStyle name="_Costs not in AURORA 06GRC_NIM Summary 50" xfId="17487"/>
    <cellStyle name="_Costs not in AURORA 06GRC_NIM Summary 51" xfId="17488"/>
    <cellStyle name="_Costs not in AURORA 06GRC_NIM Summary 6" xfId="2204"/>
    <cellStyle name="_Costs not in AURORA 06GRC_NIM Summary 6 2" xfId="17489"/>
    <cellStyle name="_Costs not in AURORA 06GRC_NIM Summary 7" xfId="2205"/>
    <cellStyle name="_Costs not in AURORA 06GRC_NIM Summary 7 2" xfId="17490"/>
    <cellStyle name="_Costs not in AURORA 06GRC_NIM Summary 8" xfId="2206"/>
    <cellStyle name="_Costs not in AURORA 06GRC_NIM Summary 8 2" xfId="17491"/>
    <cellStyle name="_Costs not in AURORA 06GRC_NIM Summary 9" xfId="2207"/>
    <cellStyle name="_Costs not in AURORA 06GRC_NIM Summary 9 2" xfId="17492"/>
    <cellStyle name="_Costs not in AURORA 06GRC_NIM Summary_DEM-WP(C) ENERG10C--ctn Mid-C_042010 2010GRC" xfId="2208"/>
    <cellStyle name="_Costs not in AURORA 06GRC_PCA 10 -  Exhibit D Dec 2011" xfId="17493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4"/>
    <cellStyle name="_Costs not in AURORA 06GRC_PCA 11 -  Exhibit D Jan 2012 WF" xfId="17495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6"/>
    <cellStyle name="_Costs not in AURORA 06GRC_PCA 7 - Exhibit D update 11_30_08 (2) 2 3" xfId="17497"/>
    <cellStyle name="_Costs not in AURORA 06GRC_PCA 7 - Exhibit D update 11_30_08 (2) 3" xfId="2215"/>
    <cellStyle name="_Costs not in AURORA 06GRC_PCA 7 - Exhibit D update 11_30_08 (2) 3 2" xfId="17498"/>
    <cellStyle name="_Costs not in AURORA 06GRC_PCA 7 - Exhibit D update 11_30_08 (2) 4" xfId="17499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0"/>
    <cellStyle name="_Costs not in AURORA 06GRC_PCA 7 - Exhibit D update 11_30_08 (2)_NIM Summary 3" xfId="17501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2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3"/>
    <cellStyle name="_Costs not in AURORA 06GRC_PCA 9 -  Exhibit D April 2010 (3) 3" xfId="17504"/>
    <cellStyle name="_Costs not in AURORA 06GRC_PCA 9 -  Exhibit D April 2010 (3)_DEM-WP(C) ENERG10C--ctn Mid-C_042010 2010GRC" xfId="2224"/>
    <cellStyle name="_Costs not in AURORA 06GRC_PCA 9 -  Exhibit D April 2010 2" xfId="17505"/>
    <cellStyle name="_Costs not in AURORA 06GRC_PCA 9 -  Exhibit D April 2010 3" xfId="17506"/>
    <cellStyle name="_Costs not in AURORA 06GRC_PCA 9 -  Exhibit D April 2010 4" xfId="17507"/>
    <cellStyle name="_Costs not in AURORA 06GRC_PCA 9 -  Exhibit D April 2010 5" xfId="17508"/>
    <cellStyle name="_Costs not in AURORA 06GRC_PCA 9 -  Exhibit D April 2010 6" xfId="17509"/>
    <cellStyle name="_Costs not in AURORA 06GRC_PCA 9 -  Exhibit D Feb 2010" xfId="2225"/>
    <cellStyle name="_Costs not in AURORA 06GRC_PCA 9 -  Exhibit D Feb 2010 2" xfId="17510"/>
    <cellStyle name="_Costs not in AURORA 06GRC_PCA 9 -  Exhibit D Feb 2010 v2" xfId="2226"/>
    <cellStyle name="_Costs not in AURORA 06GRC_PCA 9 -  Exhibit D Feb 2010 v2 2" xfId="17511"/>
    <cellStyle name="_Costs not in AURORA 06GRC_PCA 9 -  Exhibit D Feb 2010 WF" xfId="2227"/>
    <cellStyle name="_Costs not in AURORA 06GRC_PCA 9 -  Exhibit D Feb 2010 WF 2" xfId="17512"/>
    <cellStyle name="_Costs not in AURORA 06GRC_PCA 9 -  Exhibit D Jan 2010" xfId="2228"/>
    <cellStyle name="_Costs not in AURORA 06GRC_PCA 9 -  Exhibit D Jan 2010 2" xfId="17513"/>
    <cellStyle name="_Costs not in AURORA 06GRC_PCA 9 -  Exhibit D March 2010 (2)" xfId="2229"/>
    <cellStyle name="_Costs not in AURORA 06GRC_PCA 9 -  Exhibit D March 2010 (2) 2" xfId="17514"/>
    <cellStyle name="_Costs not in AURORA 06GRC_PCA 9 -  Exhibit D Nov 2010" xfId="2230"/>
    <cellStyle name="_Costs not in AURORA 06GRC_PCA 9 -  Exhibit D Nov 2010 2" xfId="17515"/>
    <cellStyle name="_Costs not in AURORA 06GRC_PCA 9 - Exhibit D at August 2010" xfId="2231"/>
    <cellStyle name="_Costs not in AURORA 06GRC_PCA 9 - Exhibit D at August 2010 2" xfId="17516"/>
    <cellStyle name="_Costs not in AURORA 06GRC_PCA 9 - Exhibit D June 2010 GRC" xfId="2232"/>
    <cellStyle name="_Costs not in AURORA 06GRC_PCA 9 - Exhibit D June 2010 GRC 2" xfId="17517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8"/>
    <cellStyle name="_Costs not in AURORA 06GRC_Power Costs - Comparison bx Rbtl-Staff-Jt-PC 2 3" xfId="17519"/>
    <cellStyle name="_Costs not in AURORA 06GRC_Power Costs - Comparison bx Rbtl-Staff-Jt-PC 3" xfId="2236"/>
    <cellStyle name="_Costs not in AURORA 06GRC_Power Costs - Comparison bx Rbtl-Staff-Jt-PC 3 2" xfId="17520"/>
    <cellStyle name="_Costs not in AURORA 06GRC_Power Costs - Comparison bx Rbtl-Staff-Jt-PC 4" xfId="17521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2"/>
    <cellStyle name="_Costs not in AURORA 06GRC_Power Costs - Comparison bx Rbtl-Staff-Jt-PC_Adj Bench DR 3 for Initial Briefs (Electric) 2 3" xfId="17523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4"/>
    <cellStyle name="_Costs not in AURORA 06GRC_Power Costs - Comparison bx Rbtl-Staff-Jt-PC_Adj Bench DR 3 for Initial Briefs (Electric) 4" xfId="17525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6"/>
    <cellStyle name="_Costs not in AURORA 06GRC_Power Costs - Comparison bx Rbtl-Staff-Jt-PC_Electric Rev Req Model (2009 GRC) Rebuttal 2 3" xfId="17527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8"/>
    <cellStyle name="_Costs not in AURORA 06GRC_Power Costs - Comparison bx Rbtl-Staff-Jt-PC_Electric Rev Req Model (2009 GRC) Rebuttal 4" xfId="17529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0"/>
    <cellStyle name="_Costs not in AURORA 06GRC_Power Costs - Comparison bx Rbtl-Staff-Jt-PC_Electric Rev Req Model (2009 GRC) Rebuttal REmoval of New  WH Solar AdjustMI 2 3" xfId="17531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2"/>
    <cellStyle name="_Costs not in AURORA 06GRC_Power Costs - Comparison bx Rbtl-Staff-Jt-PC_Electric Rev Req Model (2009 GRC) Rebuttal REmoval of New  WH Solar AdjustMI 4" xfId="17533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4"/>
    <cellStyle name="_Costs not in AURORA 06GRC_Power Costs - Comparison bx Rbtl-Staff-Jt-PC_Electric Rev Req Model (2009 GRC) Revised 01-18-2010 2 3" xfId="17535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6"/>
    <cellStyle name="_Costs not in AURORA 06GRC_Power Costs - Comparison bx Rbtl-Staff-Jt-PC_Electric Rev Req Model (2009 GRC) Revised 01-18-2010 4" xfId="17537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8"/>
    <cellStyle name="_Costs not in AURORA 06GRC_Power Costs - Comparison bx Rbtl-Staff-Jt-PC_Final Order Electric EXHIBIT A-1 2 3" xfId="17539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0"/>
    <cellStyle name="_Costs not in AURORA 06GRC_Power Costs - Comparison bx Rbtl-Staff-Jt-PC_Final Order Electric EXHIBIT A-1 4" xfId="17541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2"/>
    <cellStyle name="_Costs not in AURORA 06GRC_Production Adj 4.37 2 3" xfId="17543"/>
    <cellStyle name="_Costs not in AURORA 06GRC_Production Adj 4.37 3" xfId="2264"/>
    <cellStyle name="_Costs not in AURORA 06GRC_Production Adj 4.37 3 2" xfId="17544"/>
    <cellStyle name="_Costs not in AURORA 06GRC_Production Adj 4.37 4" xfId="17545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6"/>
    <cellStyle name="_Costs not in AURORA 06GRC_Purchased Power Adj 4.03 2 3" xfId="17547"/>
    <cellStyle name="_Costs not in AURORA 06GRC_Purchased Power Adj 4.03 3" xfId="2268"/>
    <cellStyle name="_Costs not in AURORA 06GRC_Purchased Power Adj 4.03 3 2" xfId="17548"/>
    <cellStyle name="_Costs not in AURORA 06GRC_Purchased Power Adj 4.03 4" xfId="17549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0"/>
    <cellStyle name="_Costs not in AURORA 06GRC_Rebuttal Power Costs 2 3" xfId="17551"/>
    <cellStyle name="_Costs not in AURORA 06GRC_Rebuttal Power Costs 3" xfId="2272"/>
    <cellStyle name="_Costs not in AURORA 06GRC_Rebuttal Power Costs 3 2" xfId="17552"/>
    <cellStyle name="_Costs not in AURORA 06GRC_Rebuttal Power Costs 4" xfId="17553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4"/>
    <cellStyle name="_Costs not in AURORA 06GRC_Rebuttal Power Costs_Adj Bench DR 3 for Initial Briefs (Electric) 2 3" xfId="17555"/>
    <cellStyle name="_Costs not in AURORA 06GRC_Rebuttal Power Costs_Adj Bench DR 3 for Initial Briefs (Electric) 3" xfId="2276"/>
    <cellStyle name="_Costs not in AURORA 06GRC_Rebuttal Power Costs_Adj Bench DR 3 for Initial Briefs (Electric) 3 2" xfId="17556"/>
    <cellStyle name="_Costs not in AURORA 06GRC_Rebuttal Power Costs_Adj Bench DR 3 for Initial Briefs (Electric) 4" xfId="17557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8"/>
    <cellStyle name="_Costs not in AURORA 06GRC_Rebuttal Power Costs_Electric Rev Req Model (2009 GRC) Rebuttal 2 3" xfId="17559"/>
    <cellStyle name="_Costs not in AURORA 06GRC_Rebuttal Power Costs_Electric Rev Req Model (2009 GRC) Rebuttal 3" xfId="2282"/>
    <cellStyle name="_Costs not in AURORA 06GRC_Rebuttal Power Costs_Electric Rev Req Model (2009 GRC) Rebuttal 3 2" xfId="17560"/>
    <cellStyle name="_Costs not in AURORA 06GRC_Rebuttal Power Costs_Electric Rev Req Model (2009 GRC) Rebuttal 4" xfId="17561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2"/>
    <cellStyle name="_Costs not in AURORA 06GRC_Rebuttal Power Costs_Electric Rev Req Model (2009 GRC) Rebuttal REmoval of New  WH Solar AdjustMI 2 3" xfId="17563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4"/>
    <cellStyle name="_Costs not in AURORA 06GRC_Rebuttal Power Costs_Electric Rev Req Model (2009 GRC) Rebuttal REmoval of New  WH Solar AdjustMI 4" xfId="17565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6"/>
    <cellStyle name="_Costs not in AURORA 06GRC_Rebuttal Power Costs_Electric Rev Req Model (2009 GRC) Revised 01-18-2010 2 3" xfId="17567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8"/>
    <cellStyle name="_Costs not in AURORA 06GRC_Rebuttal Power Costs_Electric Rev Req Model (2009 GRC) Revised 01-18-2010 4" xfId="17569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0"/>
    <cellStyle name="_Costs not in AURORA 06GRC_Rebuttal Power Costs_Final Order Electric EXHIBIT A-1 2 3" xfId="17571"/>
    <cellStyle name="_Costs not in AURORA 06GRC_Rebuttal Power Costs_Final Order Electric EXHIBIT A-1 3" xfId="2296"/>
    <cellStyle name="_Costs not in AURORA 06GRC_Rebuttal Power Costs_Final Order Electric EXHIBIT A-1 3 2" xfId="17572"/>
    <cellStyle name="_Costs not in AURORA 06GRC_Rebuttal Power Costs_Final Order Electric EXHIBIT A-1 4" xfId="17573"/>
    <cellStyle name="_Costs not in AURORA 06GRC_RECS vs PTC's w Interest 6-28-10" xfId="17574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5"/>
    <cellStyle name="_Costs not in AURORA 06GRC_ROR &amp; CONV FACTOR 2 3" xfId="17576"/>
    <cellStyle name="_Costs not in AURORA 06GRC_ROR &amp; CONV FACTOR 3" xfId="2300"/>
    <cellStyle name="_Costs not in AURORA 06GRC_ROR &amp; CONV FACTOR 3 2" xfId="17577"/>
    <cellStyle name="_Costs not in AURORA 06GRC_ROR &amp; CONV FACTOR 4" xfId="17578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79"/>
    <cellStyle name="_Costs not in AURORA 06GRC_ROR 5.02 2 3" xfId="17580"/>
    <cellStyle name="_Costs not in AURORA 06GRC_ROR 5.02 3" xfId="2304"/>
    <cellStyle name="_Costs not in AURORA 06GRC_ROR 5.02 3 2" xfId="17581"/>
    <cellStyle name="_Costs not in AURORA 06GRC_ROR 5.02 4" xfId="17582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3"/>
    <cellStyle name="_Costs not in AURORA 06GRC_Transmission Workbook for May BOD 3" xfId="17584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5"/>
    <cellStyle name="_Costs not in AURORA 06GRC_Wind Integration 10GRC 3" xfId="17586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7"/>
    <cellStyle name="_Costs not in AURORA 2006GRC 6.15.06 2 2 3" xfId="17588"/>
    <cellStyle name="_Costs not in AURORA 2006GRC 6.15.06 2 3" xfId="2316"/>
    <cellStyle name="_Costs not in AURORA 2006GRC 6.15.06 2 3 2" xfId="17589"/>
    <cellStyle name="_Costs not in AURORA 2006GRC 6.15.06 2 4" xfId="17590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1"/>
    <cellStyle name="_Costs not in AURORA 2006GRC 6.15.06 3 2 3" xfId="17592"/>
    <cellStyle name="_Costs not in AURORA 2006GRC 6.15.06 3 3" xfId="2320"/>
    <cellStyle name="_Costs not in AURORA 2006GRC 6.15.06 3 3 2" xfId="2321"/>
    <cellStyle name="_Costs not in AURORA 2006GRC 6.15.06 3 3 2 2" xfId="17593"/>
    <cellStyle name="_Costs not in AURORA 2006GRC 6.15.06 3 3 3" xfId="17594"/>
    <cellStyle name="_Costs not in AURORA 2006GRC 6.15.06 3 4" xfId="2322"/>
    <cellStyle name="_Costs not in AURORA 2006GRC 6.15.06 3 4 2" xfId="2323"/>
    <cellStyle name="_Costs not in AURORA 2006GRC 6.15.06 3 4 2 2" xfId="17595"/>
    <cellStyle name="_Costs not in AURORA 2006GRC 6.15.06 3 4 3" xfId="17596"/>
    <cellStyle name="_Costs not in AURORA 2006GRC 6.15.06 3 5" xfId="17597"/>
    <cellStyle name="_Costs not in AURORA 2006GRC 6.15.06 4" xfId="2324"/>
    <cellStyle name="_Costs not in AURORA 2006GRC 6.15.06 4 2" xfId="2325"/>
    <cellStyle name="_Costs not in AURORA 2006GRC 6.15.06 4 2 2" xfId="17598"/>
    <cellStyle name="_Costs not in AURORA 2006GRC 6.15.06 4 3" xfId="17599"/>
    <cellStyle name="_Costs not in AURORA 2006GRC 6.15.06 5" xfId="2326"/>
    <cellStyle name="_Costs not in AURORA 2006GRC 6.15.06 5 2" xfId="17600"/>
    <cellStyle name="_Costs not in AURORA 2006GRC 6.15.06 5 2 2" xfId="17601"/>
    <cellStyle name="_Costs not in AURORA 2006GRC 6.15.06 5 3" xfId="17602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3"/>
    <cellStyle name="_Costs not in AURORA 2006GRC 6.15.06 8 2" xfId="17604"/>
    <cellStyle name="_Costs not in AURORA 2006GRC 6.15.06 9" xfId="17605"/>
    <cellStyle name="_Costs not in AURORA 2006GRC 6.15.06 9 2" xfId="17606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7"/>
    <cellStyle name="_Costs not in AURORA 2006GRC 6.15.06_04 07E Wild Horse Wind Expansion (C) (2) 2 3" xfId="17608"/>
    <cellStyle name="_Costs not in AURORA 2006GRC 6.15.06_04 07E Wild Horse Wind Expansion (C) (2) 3" xfId="2334"/>
    <cellStyle name="_Costs not in AURORA 2006GRC 6.15.06_04 07E Wild Horse Wind Expansion (C) (2) 3 2" xfId="17609"/>
    <cellStyle name="_Costs not in AURORA 2006GRC 6.15.06_04 07E Wild Horse Wind Expansion (C) (2) 4" xfId="17610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1"/>
    <cellStyle name="_Costs not in AURORA 2006GRC 6.15.06_04 07E Wild Horse Wind Expansion (C) (2)_Adj Bench DR 3 for Initial Briefs (Electric) 2 3" xfId="17612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3"/>
    <cellStyle name="_Costs not in AURORA 2006GRC 6.15.06_04 07E Wild Horse Wind Expansion (C) (2)_Adj Bench DR 3 for Initial Briefs (Electric) 4" xfId="17614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5"/>
    <cellStyle name="_Costs not in AURORA 2006GRC 6.15.06_04 07E Wild Horse Wind Expansion (C) (2)_Electric Rev Req Model (2009 GRC)  2 3" xfId="17616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7"/>
    <cellStyle name="_Costs not in AURORA 2006GRC 6.15.06_04 07E Wild Horse Wind Expansion (C) (2)_Electric Rev Req Model (2009 GRC)  4" xfId="17618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19"/>
    <cellStyle name="_Costs not in AURORA 2006GRC 6.15.06_04 07E Wild Horse Wind Expansion (C) (2)_Electric Rev Req Model (2009 GRC) Rebuttal 2 3" xfId="17620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1"/>
    <cellStyle name="_Costs not in AURORA 2006GRC 6.15.06_04 07E Wild Horse Wind Expansion (C) (2)_Electric Rev Req Model (2009 GRC) Rebuttal 4" xfId="17622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3"/>
    <cellStyle name="_Costs not in AURORA 2006GRC 6.15.06_04 07E Wild Horse Wind Expansion (C) (2)_Electric Rev Req Model (2009 GRC) Rebuttal REmoval of New  WH Solar AdjustMI 2 3" xfId="17624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5"/>
    <cellStyle name="_Costs not in AURORA 2006GRC 6.15.06_04 07E Wild Horse Wind Expansion (C) (2)_Electric Rev Req Model (2009 GRC) Rebuttal REmoval of New  WH Solar AdjustMI 4" xfId="17626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7"/>
    <cellStyle name="_Costs not in AURORA 2006GRC 6.15.06_04 07E Wild Horse Wind Expansion (C) (2)_Electric Rev Req Model (2009 GRC) Revised 01-18-2010 2 3" xfId="17628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29"/>
    <cellStyle name="_Costs not in AURORA 2006GRC 6.15.06_04 07E Wild Horse Wind Expansion (C) (2)_Electric Rev Req Model (2009 GRC) Revised 01-18-2010 4" xfId="17630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1"/>
    <cellStyle name="_Costs not in AURORA 2006GRC 6.15.06_04 07E Wild Horse Wind Expansion (C) (2)_Final Order Electric EXHIBIT A-1 2 3" xfId="17632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3"/>
    <cellStyle name="_Costs not in AURORA 2006GRC 6.15.06_04 07E Wild Horse Wind Expansion (C) (2)_Final Order Electric EXHIBIT A-1 4" xfId="17634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5"/>
    <cellStyle name="_Costs not in AURORA 2006GRC 6.15.06_04 07E Wild Horse Wind Expansion (C) (2)_TENASKA REGULATORY ASSET 2 3" xfId="17636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7"/>
    <cellStyle name="_Costs not in AURORA 2006GRC 6.15.06_04 07E Wild Horse Wind Expansion (C) (2)_TENASKA REGULATORY ASSET 4" xfId="17638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39"/>
    <cellStyle name="_Costs not in AURORA 2006GRC 6.15.06_16.37E Wild Horse Expansion DeferralRevwrkingfile SF 2 3" xfId="17640"/>
    <cellStyle name="_Costs not in AURORA 2006GRC 6.15.06_16.37E Wild Horse Expansion DeferralRevwrkingfile SF 3" xfId="2374"/>
    <cellStyle name="_Costs not in AURORA 2006GRC 6.15.06_16.37E Wild Horse Expansion DeferralRevwrkingfile SF 3 2" xfId="17641"/>
    <cellStyle name="_Costs not in AURORA 2006GRC 6.15.06_16.37E Wild Horse Expansion DeferralRevwrkingfile SF 4" xfId="17642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3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4"/>
    <cellStyle name="_Costs not in AURORA 2006GRC 6.15.06_2009 GRC Compl Filing - Exhibit D 3" xfId="17645"/>
    <cellStyle name="_Costs not in AURORA 2006GRC 6.15.06_2009 GRC Compl Filing - Exhibit D_DEM-WP(C) ENERG10C--ctn Mid-C_042010 2010GRC" xfId="2379"/>
    <cellStyle name="_Costs not in AURORA 2006GRC 6.15.06_2010 PTC's July1_Dec31 2010 " xfId="17646"/>
    <cellStyle name="_Costs not in AURORA 2006GRC 6.15.06_2010 PTC's Sept10_Aug11 (Version 4)" xfId="17647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8"/>
    <cellStyle name="_Costs not in AURORA 2006GRC 6.15.06_4 31 Regulatory Assets and Liabilities  7 06- Exhibit D 2 3" xfId="17649"/>
    <cellStyle name="_Costs not in AURORA 2006GRC 6.15.06_4 31 Regulatory Assets and Liabilities  7 06- Exhibit D 3" xfId="2384"/>
    <cellStyle name="_Costs not in AURORA 2006GRC 6.15.06_4 31 Regulatory Assets and Liabilities  7 06- Exhibit D 3 2" xfId="17650"/>
    <cellStyle name="_Costs not in AURORA 2006GRC 6.15.06_4 31 Regulatory Assets and Liabilities  7 06- Exhibit D 4" xfId="17651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2"/>
    <cellStyle name="_Costs not in AURORA 2006GRC 6.15.06_4 31 Regulatory Assets and Liabilities  7 06- Exhibit D_NIM Summary 3" xfId="17653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4"/>
    <cellStyle name="_Costs not in AURORA 2006GRC 6.15.06_4 31E Reg Asset  Liab and EXH D 10" xfId="17655"/>
    <cellStyle name="_Costs not in AURORA 2006GRC 6.15.06_4 31E Reg Asset  Liab and EXH D 11" xfId="17656"/>
    <cellStyle name="_Costs not in AURORA 2006GRC 6.15.06_4 31E Reg Asset  Liab and EXH D 12" xfId="17657"/>
    <cellStyle name="_Costs not in AURORA 2006GRC 6.15.06_4 31E Reg Asset  Liab and EXH D 13" xfId="17658"/>
    <cellStyle name="_Costs not in AURORA 2006GRC 6.15.06_4 31E Reg Asset  Liab and EXH D 14" xfId="17659"/>
    <cellStyle name="_Costs not in AURORA 2006GRC 6.15.06_4 31E Reg Asset  Liab and EXH D 15" xfId="17660"/>
    <cellStyle name="_Costs not in AURORA 2006GRC 6.15.06_4 31E Reg Asset  Liab and EXH D 16" xfId="17661"/>
    <cellStyle name="_Costs not in AURORA 2006GRC 6.15.06_4 31E Reg Asset  Liab and EXH D 17" xfId="17662"/>
    <cellStyle name="_Costs not in AURORA 2006GRC 6.15.06_4 31E Reg Asset  Liab and EXH D 18" xfId="17663"/>
    <cellStyle name="_Costs not in AURORA 2006GRC 6.15.06_4 31E Reg Asset  Liab and EXH D 19" xfId="17664"/>
    <cellStyle name="_Costs not in AURORA 2006GRC 6.15.06_4 31E Reg Asset  Liab and EXH D 2" xfId="17665"/>
    <cellStyle name="_Costs not in AURORA 2006GRC 6.15.06_4 31E Reg Asset  Liab and EXH D 20" xfId="17666"/>
    <cellStyle name="_Costs not in AURORA 2006GRC 6.15.06_4 31E Reg Asset  Liab and EXH D 21" xfId="17667"/>
    <cellStyle name="_Costs not in AURORA 2006GRC 6.15.06_4 31E Reg Asset  Liab and EXH D 22" xfId="17668"/>
    <cellStyle name="_Costs not in AURORA 2006GRC 6.15.06_4 31E Reg Asset  Liab and EXH D 23" xfId="17669"/>
    <cellStyle name="_Costs not in AURORA 2006GRC 6.15.06_4 31E Reg Asset  Liab and EXH D 24" xfId="17670"/>
    <cellStyle name="_Costs not in AURORA 2006GRC 6.15.06_4 31E Reg Asset  Liab and EXH D 25" xfId="17671"/>
    <cellStyle name="_Costs not in AURORA 2006GRC 6.15.06_4 31E Reg Asset  Liab and EXH D 26" xfId="17672"/>
    <cellStyle name="_Costs not in AURORA 2006GRC 6.15.06_4 31E Reg Asset  Liab and EXH D 27" xfId="17673"/>
    <cellStyle name="_Costs not in AURORA 2006GRC 6.15.06_4 31E Reg Asset  Liab and EXH D 28" xfId="17674"/>
    <cellStyle name="_Costs not in AURORA 2006GRC 6.15.06_4 31E Reg Asset  Liab and EXH D 29" xfId="17675"/>
    <cellStyle name="_Costs not in AURORA 2006GRC 6.15.06_4 31E Reg Asset  Liab and EXH D 3" xfId="17676"/>
    <cellStyle name="_Costs not in AURORA 2006GRC 6.15.06_4 31E Reg Asset  Liab and EXH D 30" xfId="17677"/>
    <cellStyle name="_Costs not in AURORA 2006GRC 6.15.06_4 31E Reg Asset  Liab and EXH D 31" xfId="17678"/>
    <cellStyle name="_Costs not in AURORA 2006GRC 6.15.06_4 31E Reg Asset  Liab and EXH D 32" xfId="17679"/>
    <cellStyle name="_Costs not in AURORA 2006GRC 6.15.06_4 31E Reg Asset  Liab and EXH D 33" xfId="17680"/>
    <cellStyle name="_Costs not in AURORA 2006GRC 6.15.06_4 31E Reg Asset  Liab and EXH D 34" xfId="17681"/>
    <cellStyle name="_Costs not in AURORA 2006GRC 6.15.06_4 31E Reg Asset  Liab and EXH D 35" xfId="17682"/>
    <cellStyle name="_Costs not in AURORA 2006GRC 6.15.06_4 31E Reg Asset  Liab and EXH D 36" xfId="17683"/>
    <cellStyle name="_Costs not in AURORA 2006GRC 6.15.06_4 31E Reg Asset  Liab and EXH D 4" xfId="17684"/>
    <cellStyle name="_Costs not in AURORA 2006GRC 6.15.06_4 31E Reg Asset  Liab and EXH D 5" xfId="17685"/>
    <cellStyle name="_Costs not in AURORA 2006GRC 6.15.06_4 31E Reg Asset  Liab and EXH D 6" xfId="17686"/>
    <cellStyle name="_Costs not in AURORA 2006GRC 6.15.06_4 31E Reg Asset  Liab and EXH D 7" xfId="17687"/>
    <cellStyle name="_Costs not in AURORA 2006GRC 6.15.06_4 31E Reg Asset  Liab and EXH D 8" xfId="17688"/>
    <cellStyle name="_Costs not in AURORA 2006GRC 6.15.06_4 31E Reg Asset  Liab and EXH D 9" xfId="17689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0"/>
    <cellStyle name="_Costs not in AURORA 2006GRC 6.15.06_4 32 Regulatory Assets and Liabilities  7 06- Exhibit D 2 3" xfId="17691"/>
    <cellStyle name="_Costs not in AURORA 2006GRC 6.15.06_4 32 Regulatory Assets and Liabilities  7 06- Exhibit D 3" xfId="2394"/>
    <cellStyle name="_Costs not in AURORA 2006GRC 6.15.06_4 32 Regulatory Assets and Liabilities  7 06- Exhibit D 3 2" xfId="17692"/>
    <cellStyle name="_Costs not in AURORA 2006GRC 6.15.06_4 32 Regulatory Assets and Liabilities  7 06- Exhibit D 4" xfId="17693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4"/>
    <cellStyle name="_Costs not in AURORA 2006GRC 6.15.06_4 32 Regulatory Assets and Liabilities  7 06- Exhibit D_NIM Summary 3" xfId="17695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6"/>
    <cellStyle name="_Costs not in AURORA 2006GRC 6.15.06_AURORA Total New" xfId="2400"/>
    <cellStyle name="_Costs not in AURORA 2006GRC 6.15.06_AURORA Total New 2" xfId="2401"/>
    <cellStyle name="_Costs not in AURORA 2006GRC 6.15.06_AURORA Total New 2 2" xfId="17697"/>
    <cellStyle name="_Costs not in AURORA 2006GRC 6.15.06_AURORA Total New 3" xfId="17698"/>
    <cellStyle name="_Costs not in AURORA 2006GRC 6.15.06_Backup for Attachment B 2010-09-09" xfId="17699"/>
    <cellStyle name="_Costs not in AURORA 2006GRC 6.15.06_Bench Request - Attachment B" xfId="17700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1"/>
    <cellStyle name="_Costs not in AURORA 2006GRC 6.15.06_Book2 2 3" xfId="17702"/>
    <cellStyle name="_Costs not in AURORA 2006GRC 6.15.06_Book2 3" xfId="2405"/>
    <cellStyle name="_Costs not in AURORA 2006GRC 6.15.06_Book2 3 2" xfId="17703"/>
    <cellStyle name="_Costs not in AURORA 2006GRC 6.15.06_Book2 4" xfId="17704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5"/>
    <cellStyle name="_Costs not in AURORA 2006GRC 6.15.06_Book2_Adj Bench DR 3 for Initial Briefs (Electric) 2 3" xfId="17706"/>
    <cellStyle name="_Costs not in AURORA 2006GRC 6.15.06_Book2_Adj Bench DR 3 for Initial Briefs (Electric) 3" xfId="2409"/>
    <cellStyle name="_Costs not in AURORA 2006GRC 6.15.06_Book2_Adj Bench DR 3 for Initial Briefs (Electric) 3 2" xfId="17707"/>
    <cellStyle name="_Costs not in AURORA 2006GRC 6.15.06_Book2_Adj Bench DR 3 for Initial Briefs (Electric) 4" xfId="17708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09"/>
    <cellStyle name="_Costs not in AURORA 2006GRC 6.15.06_Book2_Electric Rev Req Model (2009 GRC) Rebuttal 2 3" xfId="17710"/>
    <cellStyle name="_Costs not in AURORA 2006GRC 6.15.06_Book2_Electric Rev Req Model (2009 GRC) Rebuttal 3" xfId="2415"/>
    <cellStyle name="_Costs not in AURORA 2006GRC 6.15.06_Book2_Electric Rev Req Model (2009 GRC) Rebuttal 3 2" xfId="17711"/>
    <cellStyle name="_Costs not in AURORA 2006GRC 6.15.06_Book2_Electric Rev Req Model (2009 GRC) Rebuttal 4" xfId="17712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3"/>
    <cellStyle name="_Costs not in AURORA 2006GRC 6.15.06_Book2_Electric Rev Req Model (2009 GRC) Rebuttal REmoval of New  WH Solar AdjustMI 2 3" xfId="17714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5"/>
    <cellStyle name="_Costs not in AURORA 2006GRC 6.15.06_Book2_Electric Rev Req Model (2009 GRC) Rebuttal REmoval of New  WH Solar AdjustMI 4" xfId="17716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7"/>
    <cellStyle name="_Costs not in AURORA 2006GRC 6.15.06_Book2_Electric Rev Req Model (2009 GRC) Revised 01-18-2010 2 3" xfId="17718"/>
    <cellStyle name="_Costs not in AURORA 2006GRC 6.15.06_Book2_Electric Rev Req Model (2009 GRC) Revised 01-18-2010 3" xfId="2424"/>
    <cellStyle name="_Costs not in AURORA 2006GRC 6.15.06_Book2_Electric Rev Req Model (2009 GRC) Revised 01-18-2010 3 2" xfId="17719"/>
    <cellStyle name="_Costs not in AURORA 2006GRC 6.15.06_Book2_Electric Rev Req Model (2009 GRC) Revised 01-18-2010 4" xfId="17720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1"/>
    <cellStyle name="_Costs not in AURORA 2006GRC 6.15.06_Book2_Final Order Electric EXHIBIT A-1 2 3" xfId="17722"/>
    <cellStyle name="_Costs not in AURORA 2006GRC 6.15.06_Book2_Final Order Electric EXHIBIT A-1 3" xfId="2429"/>
    <cellStyle name="_Costs not in AURORA 2006GRC 6.15.06_Book2_Final Order Electric EXHIBIT A-1 3 2" xfId="17723"/>
    <cellStyle name="_Costs not in AURORA 2006GRC 6.15.06_Book2_Final Order Electric EXHIBIT A-1 4" xfId="17724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5"/>
    <cellStyle name="_Costs not in AURORA 2006GRC 6.15.06_Book4 2 3" xfId="17726"/>
    <cellStyle name="_Costs not in AURORA 2006GRC 6.15.06_Book4 3" xfId="2433"/>
    <cellStyle name="_Costs not in AURORA 2006GRC 6.15.06_Book4 3 2" xfId="17727"/>
    <cellStyle name="_Costs not in AURORA 2006GRC 6.15.06_Book4 4" xfId="17728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29"/>
    <cellStyle name="_Costs not in AURORA 2006GRC 6.15.06_Book9 2 3" xfId="17730"/>
    <cellStyle name="_Costs not in AURORA 2006GRC 6.15.06_Book9 3" xfId="2438"/>
    <cellStyle name="_Costs not in AURORA 2006GRC 6.15.06_Book9 3 2" xfId="17731"/>
    <cellStyle name="_Costs not in AURORA 2006GRC 6.15.06_Book9 4" xfId="17732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3"/>
    <cellStyle name="_Costs not in AURORA 2006GRC 6.15.06_DEM-WP(C) Chelan Power Costs" xfId="2441"/>
    <cellStyle name="_Costs not in AURORA 2006GRC 6.15.06_DEM-WP(C) Chelan Power Costs 2" xfId="17734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5"/>
    <cellStyle name="_Costs not in AURORA 2006GRC 6.15.06_DWH-08 (Rate Spread &amp; Design Workpapers)" xfId="2444"/>
    <cellStyle name="_Costs not in AURORA 2006GRC 6.15.06_Exh A-1 resulting from UE-112050 effective Jan 1 2012" xfId="17736"/>
    <cellStyle name="_Costs not in AURORA 2006GRC 6.15.06_Exh G - Klamath Peaker PPA fr C Locke 2-12" xfId="17737"/>
    <cellStyle name="_Costs not in AURORA 2006GRC 6.15.06_Exhibit A-1 effective 4-1-11 fr S Free 12-11" xfId="17738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39"/>
    <cellStyle name="_Costs not in AURORA 2006GRC 6.15.06_INPUTS 2 3" xfId="17740"/>
    <cellStyle name="_Costs not in AURORA 2006GRC 6.15.06_INPUTS 3" xfId="2450"/>
    <cellStyle name="_Costs not in AURORA 2006GRC 6.15.06_INPUTS 3 2" xfId="17741"/>
    <cellStyle name="_Costs not in AURORA 2006GRC 6.15.06_INPUTS 4" xfId="17742"/>
    <cellStyle name="_Costs not in AURORA 2006GRC 6.15.06_Mint Farm Generation BPA" xfId="17743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4"/>
    <cellStyle name="_Costs not in AURORA 2006GRC 6.15.06_NIM Summary 09GRC 3" xfId="17745"/>
    <cellStyle name="_Costs not in AURORA 2006GRC 6.15.06_NIM Summary 09GRC_DEM-WP(C) ENERG10C--ctn Mid-C_042010 2010GRC" xfId="2454"/>
    <cellStyle name="_Costs not in AURORA 2006GRC 6.15.06_NIM Summary 10" xfId="17746"/>
    <cellStyle name="_Costs not in AURORA 2006GRC 6.15.06_NIM Summary 11" xfId="17747"/>
    <cellStyle name="_Costs not in AURORA 2006GRC 6.15.06_NIM Summary 12" xfId="17748"/>
    <cellStyle name="_Costs not in AURORA 2006GRC 6.15.06_NIM Summary 13" xfId="17749"/>
    <cellStyle name="_Costs not in AURORA 2006GRC 6.15.06_NIM Summary 14" xfId="17750"/>
    <cellStyle name="_Costs not in AURORA 2006GRC 6.15.06_NIM Summary 15" xfId="17751"/>
    <cellStyle name="_Costs not in AURORA 2006GRC 6.15.06_NIM Summary 16" xfId="17752"/>
    <cellStyle name="_Costs not in AURORA 2006GRC 6.15.06_NIM Summary 17" xfId="17753"/>
    <cellStyle name="_Costs not in AURORA 2006GRC 6.15.06_NIM Summary 18" xfId="17754"/>
    <cellStyle name="_Costs not in AURORA 2006GRC 6.15.06_NIM Summary 19" xfId="17755"/>
    <cellStyle name="_Costs not in AURORA 2006GRC 6.15.06_NIM Summary 2" xfId="2455"/>
    <cellStyle name="_Costs not in AURORA 2006GRC 6.15.06_NIM Summary 2 2" xfId="17756"/>
    <cellStyle name="_Costs not in AURORA 2006GRC 6.15.06_NIM Summary 20" xfId="17757"/>
    <cellStyle name="_Costs not in AURORA 2006GRC 6.15.06_NIM Summary 21" xfId="17758"/>
    <cellStyle name="_Costs not in AURORA 2006GRC 6.15.06_NIM Summary 22" xfId="17759"/>
    <cellStyle name="_Costs not in AURORA 2006GRC 6.15.06_NIM Summary 23" xfId="17760"/>
    <cellStyle name="_Costs not in AURORA 2006GRC 6.15.06_NIM Summary 24" xfId="17761"/>
    <cellStyle name="_Costs not in AURORA 2006GRC 6.15.06_NIM Summary 25" xfId="17762"/>
    <cellStyle name="_Costs not in AURORA 2006GRC 6.15.06_NIM Summary 26" xfId="17763"/>
    <cellStyle name="_Costs not in AURORA 2006GRC 6.15.06_NIM Summary 27" xfId="17764"/>
    <cellStyle name="_Costs not in AURORA 2006GRC 6.15.06_NIM Summary 28" xfId="17765"/>
    <cellStyle name="_Costs not in AURORA 2006GRC 6.15.06_NIM Summary 29" xfId="17766"/>
    <cellStyle name="_Costs not in AURORA 2006GRC 6.15.06_NIM Summary 3" xfId="2456"/>
    <cellStyle name="_Costs not in AURORA 2006GRC 6.15.06_NIM Summary 3 2" xfId="17767"/>
    <cellStyle name="_Costs not in AURORA 2006GRC 6.15.06_NIM Summary 30" xfId="17768"/>
    <cellStyle name="_Costs not in AURORA 2006GRC 6.15.06_NIM Summary 31" xfId="17769"/>
    <cellStyle name="_Costs not in AURORA 2006GRC 6.15.06_NIM Summary 32" xfId="17770"/>
    <cellStyle name="_Costs not in AURORA 2006GRC 6.15.06_NIM Summary 33" xfId="17771"/>
    <cellStyle name="_Costs not in AURORA 2006GRC 6.15.06_NIM Summary 34" xfId="17772"/>
    <cellStyle name="_Costs not in AURORA 2006GRC 6.15.06_NIM Summary 35" xfId="17773"/>
    <cellStyle name="_Costs not in AURORA 2006GRC 6.15.06_NIM Summary 36" xfId="17774"/>
    <cellStyle name="_Costs not in AURORA 2006GRC 6.15.06_NIM Summary 37" xfId="17775"/>
    <cellStyle name="_Costs not in AURORA 2006GRC 6.15.06_NIM Summary 38" xfId="17776"/>
    <cellStyle name="_Costs not in AURORA 2006GRC 6.15.06_NIM Summary 39" xfId="17777"/>
    <cellStyle name="_Costs not in AURORA 2006GRC 6.15.06_NIM Summary 4" xfId="2457"/>
    <cellStyle name="_Costs not in AURORA 2006GRC 6.15.06_NIM Summary 4 2" xfId="17778"/>
    <cellStyle name="_Costs not in AURORA 2006GRC 6.15.06_NIM Summary 40" xfId="17779"/>
    <cellStyle name="_Costs not in AURORA 2006GRC 6.15.06_NIM Summary 41" xfId="17780"/>
    <cellStyle name="_Costs not in AURORA 2006GRC 6.15.06_NIM Summary 42" xfId="17781"/>
    <cellStyle name="_Costs not in AURORA 2006GRC 6.15.06_NIM Summary 43" xfId="17782"/>
    <cellStyle name="_Costs not in AURORA 2006GRC 6.15.06_NIM Summary 44" xfId="17783"/>
    <cellStyle name="_Costs not in AURORA 2006GRC 6.15.06_NIM Summary 45" xfId="17784"/>
    <cellStyle name="_Costs not in AURORA 2006GRC 6.15.06_NIM Summary 46" xfId="17785"/>
    <cellStyle name="_Costs not in AURORA 2006GRC 6.15.06_NIM Summary 47" xfId="17786"/>
    <cellStyle name="_Costs not in AURORA 2006GRC 6.15.06_NIM Summary 48" xfId="17787"/>
    <cellStyle name="_Costs not in AURORA 2006GRC 6.15.06_NIM Summary 49" xfId="17788"/>
    <cellStyle name="_Costs not in AURORA 2006GRC 6.15.06_NIM Summary 5" xfId="2458"/>
    <cellStyle name="_Costs not in AURORA 2006GRC 6.15.06_NIM Summary 5 2" xfId="17789"/>
    <cellStyle name="_Costs not in AURORA 2006GRC 6.15.06_NIM Summary 50" xfId="17790"/>
    <cellStyle name="_Costs not in AURORA 2006GRC 6.15.06_NIM Summary 51" xfId="17791"/>
    <cellStyle name="_Costs not in AURORA 2006GRC 6.15.06_NIM Summary 6" xfId="2459"/>
    <cellStyle name="_Costs not in AURORA 2006GRC 6.15.06_NIM Summary 6 2" xfId="17792"/>
    <cellStyle name="_Costs not in AURORA 2006GRC 6.15.06_NIM Summary 7" xfId="2460"/>
    <cellStyle name="_Costs not in AURORA 2006GRC 6.15.06_NIM Summary 7 2" xfId="17793"/>
    <cellStyle name="_Costs not in AURORA 2006GRC 6.15.06_NIM Summary 8" xfId="2461"/>
    <cellStyle name="_Costs not in AURORA 2006GRC 6.15.06_NIM Summary 8 2" xfId="17794"/>
    <cellStyle name="_Costs not in AURORA 2006GRC 6.15.06_NIM Summary 9" xfId="2462"/>
    <cellStyle name="_Costs not in AURORA 2006GRC 6.15.06_NIM Summary 9 2" xfId="17795"/>
    <cellStyle name="_Costs not in AURORA 2006GRC 6.15.06_NIM Summary_DEM-WP(C) ENERG10C--ctn Mid-C_042010 2010GRC" xfId="2463"/>
    <cellStyle name="_Costs not in AURORA 2006GRC 6.15.06_PCA 10 -  Exhibit D Dec 2011" xfId="17796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7"/>
    <cellStyle name="_Costs not in AURORA 2006GRC 6.15.06_PCA 11 -  Exhibit D Jan 2012 WF" xfId="17798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799"/>
    <cellStyle name="_Costs not in AURORA 2006GRC 6.15.06_PCA 9 -  Exhibit D April 2010 (3) 3" xfId="17800"/>
    <cellStyle name="_Costs not in AURORA 2006GRC 6.15.06_PCA 9 -  Exhibit D April 2010 (3)_DEM-WP(C) ENERG10C--ctn Mid-C_042010 2010GRC" xfId="2470"/>
    <cellStyle name="_Costs not in AURORA 2006GRC 6.15.06_PCA 9 -  Exhibit D April 2010 2" xfId="17801"/>
    <cellStyle name="_Costs not in AURORA 2006GRC 6.15.06_PCA 9 -  Exhibit D April 2010 3" xfId="17802"/>
    <cellStyle name="_Costs not in AURORA 2006GRC 6.15.06_PCA 9 -  Exhibit D April 2010 4" xfId="17803"/>
    <cellStyle name="_Costs not in AURORA 2006GRC 6.15.06_PCA 9 -  Exhibit D April 2010 5" xfId="17804"/>
    <cellStyle name="_Costs not in AURORA 2006GRC 6.15.06_PCA 9 -  Exhibit D April 2010 6" xfId="17805"/>
    <cellStyle name="_Costs not in AURORA 2006GRC 6.15.06_PCA 9 -  Exhibit D Nov 2010" xfId="2471"/>
    <cellStyle name="_Costs not in AURORA 2006GRC 6.15.06_PCA 9 -  Exhibit D Nov 2010 2" xfId="17806"/>
    <cellStyle name="_Costs not in AURORA 2006GRC 6.15.06_PCA 9 - Exhibit D at August 2010" xfId="2472"/>
    <cellStyle name="_Costs not in AURORA 2006GRC 6.15.06_PCA 9 - Exhibit D at August 2010 2" xfId="17807"/>
    <cellStyle name="_Costs not in AURORA 2006GRC 6.15.06_PCA 9 - Exhibit D June 2010 GRC" xfId="2473"/>
    <cellStyle name="_Costs not in AURORA 2006GRC 6.15.06_PCA 9 - Exhibit D June 2010 GRC 2" xfId="17808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09"/>
    <cellStyle name="_Costs not in AURORA 2006GRC 6.15.06_Power Costs - Comparison bx Rbtl-Staff-Jt-PC 2 3" xfId="17810"/>
    <cellStyle name="_Costs not in AURORA 2006GRC 6.15.06_Power Costs - Comparison bx Rbtl-Staff-Jt-PC 3" xfId="2477"/>
    <cellStyle name="_Costs not in AURORA 2006GRC 6.15.06_Power Costs - Comparison bx Rbtl-Staff-Jt-PC 3 2" xfId="17811"/>
    <cellStyle name="_Costs not in AURORA 2006GRC 6.15.06_Power Costs - Comparison bx Rbtl-Staff-Jt-PC 4" xfId="17812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3"/>
    <cellStyle name="_Costs not in AURORA 2006GRC 6.15.06_Power Costs - Comparison bx Rbtl-Staff-Jt-PC_Adj Bench DR 3 for Initial Briefs (Electric) 2 3" xfId="17814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5"/>
    <cellStyle name="_Costs not in AURORA 2006GRC 6.15.06_Power Costs - Comparison bx Rbtl-Staff-Jt-PC_Adj Bench DR 3 for Initial Briefs (Electric) 4" xfId="17816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7"/>
    <cellStyle name="_Costs not in AURORA 2006GRC 6.15.06_Power Costs - Comparison bx Rbtl-Staff-Jt-PC_Electric Rev Req Model (2009 GRC) Rebuttal 2 3" xfId="17818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19"/>
    <cellStyle name="_Costs not in AURORA 2006GRC 6.15.06_Power Costs - Comparison bx Rbtl-Staff-Jt-PC_Electric Rev Req Model (2009 GRC) Rebuttal 4" xfId="17820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1"/>
    <cellStyle name="_Costs not in AURORA 2006GRC 6.15.06_Power Costs - Comparison bx Rbtl-Staff-Jt-PC_Electric Rev Req Model (2009 GRC) Rebuttal REmoval of New  WH Solar AdjustMI 2 3" xfId="17822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3"/>
    <cellStyle name="_Costs not in AURORA 2006GRC 6.15.06_Power Costs - Comparison bx Rbtl-Staff-Jt-PC_Electric Rev Req Model (2009 GRC) Rebuttal REmoval of New  WH Solar AdjustMI 4" xfId="17824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5"/>
    <cellStyle name="_Costs not in AURORA 2006GRC 6.15.06_Power Costs - Comparison bx Rbtl-Staff-Jt-PC_Electric Rev Req Model (2009 GRC) Revised 01-18-2010 2 3" xfId="17826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7"/>
    <cellStyle name="_Costs not in AURORA 2006GRC 6.15.06_Power Costs - Comparison bx Rbtl-Staff-Jt-PC_Electric Rev Req Model (2009 GRC) Revised 01-18-2010 4" xfId="17828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29"/>
    <cellStyle name="_Costs not in AURORA 2006GRC 6.15.06_Power Costs - Comparison bx Rbtl-Staff-Jt-PC_Final Order Electric EXHIBIT A-1 2 3" xfId="17830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1"/>
    <cellStyle name="_Costs not in AURORA 2006GRC 6.15.06_Power Costs - Comparison bx Rbtl-Staff-Jt-PC_Final Order Electric EXHIBIT A-1 4" xfId="17832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3"/>
    <cellStyle name="_Costs not in AURORA 2006GRC 6.15.06_Production Adj 4.37 2 3" xfId="17834"/>
    <cellStyle name="_Costs not in AURORA 2006GRC 6.15.06_Production Adj 4.37 3" xfId="2505"/>
    <cellStyle name="_Costs not in AURORA 2006GRC 6.15.06_Production Adj 4.37 3 2" xfId="17835"/>
    <cellStyle name="_Costs not in AURORA 2006GRC 6.15.06_Production Adj 4.37 4" xfId="17836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7"/>
    <cellStyle name="_Costs not in AURORA 2006GRC 6.15.06_Purchased Power Adj 4.03 2 3" xfId="17838"/>
    <cellStyle name="_Costs not in AURORA 2006GRC 6.15.06_Purchased Power Adj 4.03 3" xfId="2509"/>
    <cellStyle name="_Costs not in AURORA 2006GRC 6.15.06_Purchased Power Adj 4.03 3 2" xfId="17839"/>
    <cellStyle name="_Costs not in AURORA 2006GRC 6.15.06_Purchased Power Adj 4.03 4" xfId="17840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1"/>
    <cellStyle name="_Costs not in AURORA 2006GRC 6.15.06_Rebuttal Power Costs 2 3" xfId="17842"/>
    <cellStyle name="_Costs not in AURORA 2006GRC 6.15.06_Rebuttal Power Costs 3" xfId="2513"/>
    <cellStyle name="_Costs not in AURORA 2006GRC 6.15.06_Rebuttal Power Costs 3 2" xfId="17843"/>
    <cellStyle name="_Costs not in AURORA 2006GRC 6.15.06_Rebuttal Power Costs 4" xfId="17844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5"/>
    <cellStyle name="_Costs not in AURORA 2006GRC 6.15.06_Rebuttal Power Costs_Adj Bench DR 3 for Initial Briefs (Electric) 2 3" xfId="17846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7"/>
    <cellStyle name="_Costs not in AURORA 2006GRC 6.15.06_Rebuttal Power Costs_Adj Bench DR 3 for Initial Briefs (Electric) 4" xfId="17848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49"/>
    <cellStyle name="_Costs not in AURORA 2006GRC 6.15.06_Rebuttal Power Costs_Electric Rev Req Model (2009 GRC) Rebuttal 2 3" xfId="17850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1"/>
    <cellStyle name="_Costs not in AURORA 2006GRC 6.15.06_Rebuttal Power Costs_Electric Rev Req Model (2009 GRC) Rebuttal 4" xfId="17852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3"/>
    <cellStyle name="_Costs not in AURORA 2006GRC 6.15.06_Rebuttal Power Costs_Electric Rev Req Model (2009 GRC) Rebuttal REmoval of New  WH Solar AdjustMI 2 3" xfId="17854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5"/>
    <cellStyle name="_Costs not in AURORA 2006GRC 6.15.06_Rebuttal Power Costs_Electric Rev Req Model (2009 GRC) Rebuttal REmoval of New  WH Solar AdjustMI 4" xfId="17856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7"/>
    <cellStyle name="_Costs not in AURORA 2006GRC 6.15.06_Rebuttal Power Costs_Electric Rev Req Model (2009 GRC) Revised 01-18-2010 2 3" xfId="17858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59"/>
    <cellStyle name="_Costs not in AURORA 2006GRC 6.15.06_Rebuttal Power Costs_Electric Rev Req Model (2009 GRC) Revised 01-18-2010 4" xfId="17860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1"/>
    <cellStyle name="_Costs not in AURORA 2006GRC 6.15.06_Rebuttal Power Costs_Final Order Electric EXHIBIT A-1 2 3" xfId="17862"/>
    <cellStyle name="_Costs not in AURORA 2006GRC 6.15.06_Rebuttal Power Costs_Final Order Electric EXHIBIT A-1 3" xfId="2537"/>
    <cellStyle name="_Costs not in AURORA 2006GRC 6.15.06_Rebuttal Power Costs_Final Order Electric EXHIBIT A-1 3 2" xfId="17863"/>
    <cellStyle name="_Costs not in AURORA 2006GRC 6.15.06_Rebuttal Power Costs_Final Order Electric EXHIBIT A-1 4" xfId="17864"/>
    <cellStyle name="_Costs not in AURORA 2006GRC 6.15.06_RECS vs PTC's w Interest 6-28-10" xfId="17865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6"/>
    <cellStyle name="_Costs not in AURORA 2006GRC 6.15.06_ROR &amp; CONV FACTOR 2 3" xfId="17867"/>
    <cellStyle name="_Costs not in AURORA 2006GRC 6.15.06_ROR &amp; CONV FACTOR 3" xfId="2541"/>
    <cellStyle name="_Costs not in AURORA 2006GRC 6.15.06_ROR &amp; CONV FACTOR 3 2" xfId="17868"/>
    <cellStyle name="_Costs not in AURORA 2006GRC 6.15.06_ROR &amp; CONV FACTOR 4" xfId="17869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0"/>
    <cellStyle name="_Costs not in AURORA 2006GRC 6.15.06_ROR 5.02 2 3" xfId="17871"/>
    <cellStyle name="_Costs not in AURORA 2006GRC 6.15.06_ROR 5.02 3" xfId="2545"/>
    <cellStyle name="_Costs not in AURORA 2006GRC 6.15.06_ROR 5.02 3 2" xfId="17872"/>
    <cellStyle name="_Costs not in AURORA 2006GRC 6.15.06_ROR 5.02 4" xfId="17873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4"/>
    <cellStyle name="_Costs not in AURORA 2006GRC 6.15.06_Wind Integration 10GRC 3" xfId="17875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6"/>
    <cellStyle name="_Costs not in AURORA 2006GRC w gas price updated 2 3" xfId="17877"/>
    <cellStyle name="_Costs not in AURORA 2006GRC w gas price updated 3" xfId="2552"/>
    <cellStyle name="_Costs not in AURORA 2006GRC w gas price updated 3 2" xfId="17878"/>
    <cellStyle name="_Costs not in AURORA 2006GRC w gas price updated 4" xfId="17879"/>
    <cellStyle name="_Costs not in AURORA 2006GRC w gas price updated 4 2" xfId="17880"/>
    <cellStyle name="_Costs not in AURORA 2006GRC w gas price updated 5" xfId="17881"/>
    <cellStyle name="_Costs not in AURORA 2006GRC w gas price updated 5 2" xfId="17882"/>
    <cellStyle name="_Costs not in AURORA 2006GRC w gas price updated 6" xfId="17883"/>
    <cellStyle name="_Costs not in AURORA 2006GRC w gas price updated 6 2" xfId="17884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5"/>
    <cellStyle name="_Costs not in AURORA 2006GRC w gas price updated_Adj Bench DR 3 for Initial Briefs (Electric) 2 3" xfId="17886"/>
    <cellStyle name="_Costs not in AURORA 2006GRC w gas price updated_Adj Bench DR 3 for Initial Briefs (Electric) 3" xfId="2556"/>
    <cellStyle name="_Costs not in AURORA 2006GRC w gas price updated_Adj Bench DR 3 for Initial Briefs (Electric) 3 2" xfId="17887"/>
    <cellStyle name="_Costs not in AURORA 2006GRC w gas price updated_Adj Bench DR 3 for Initial Briefs (Electric) 4" xfId="17888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89"/>
    <cellStyle name="_Costs not in AURORA 2006GRC w gas price updated_Book2 2 3" xfId="17890"/>
    <cellStyle name="_Costs not in AURORA 2006GRC w gas price updated_Book2 3" xfId="2562"/>
    <cellStyle name="_Costs not in AURORA 2006GRC w gas price updated_Book2 3 2" xfId="17891"/>
    <cellStyle name="_Costs not in AURORA 2006GRC w gas price updated_Book2 4" xfId="17892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3"/>
    <cellStyle name="_Costs not in AURORA 2006GRC w gas price updated_Book2_Adj Bench DR 3 for Initial Briefs (Electric) 2 3" xfId="17894"/>
    <cellStyle name="_Costs not in AURORA 2006GRC w gas price updated_Book2_Adj Bench DR 3 for Initial Briefs (Electric) 3" xfId="2566"/>
    <cellStyle name="_Costs not in AURORA 2006GRC w gas price updated_Book2_Adj Bench DR 3 for Initial Briefs (Electric) 3 2" xfId="17895"/>
    <cellStyle name="_Costs not in AURORA 2006GRC w gas price updated_Book2_Adj Bench DR 3 for Initial Briefs (Electric) 4" xfId="17896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7"/>
    <cellStyle name="_Costs not in AURORA 2006GRC w gas price updated_Book2_Electric Rev Req Model (2009 GRC) Rebuttal 2 3" xfId="17898"/>
    <cellStyle name="_Costs not in AURORA 2006GRC w gas price updated_Book2_Electric Rev Req Model (2009 GRC) Rebuttal 3" xfId="2572"/>
    <cellStyle name="_Costs not in AURORA 2006GRC w gas price updated_Book2_Electric Rev Req Model (2009 GRC) Rebuttal 3 2" xfId="17899"/>
    <cellStyle name="_Costs not in AURORA 2006GRC w gas price updated_Book2_Electric Rev Req Model (2009 GRC) Rebuttal 4" xfId="17900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1"/>
    <cellStyle name="_Costs not in AURORA 2006GRC w gas price updated_Book2_Electric Rev Req Model (2009 GRC) Rebuttal REmoval of New  WH Solar AdjustMI 2 3" xfId="17902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3"/>
    <cellStyle name="_Costs not in AURORA 2006GRC w gas price updated_Book2_Electric Rev Req Model (2009 GRC) Rebuttal REmoval of New  WH Solar AdjustMI 4" xfId="17904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5"/>
    <cellStyle name="_Costs not in AURORA 2006GRC w gas price updated_Book2_Electric Rev Req Model (2009 GRC) Revised 01-18-2010 2 3" xfId="17906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7"/>
    <cellStyle name="_Costs not in AURORA 2006GRC w gas price updated_Book2_Electric Rev Req Model (2009 GRC) Revised 01-18-2010 4" xfId="17908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09"/>
    <cellStyle name="_Costs not in AURORA 2006GRC w gas price updated_Book2_Final Order Electric EXHIBIT A-1 2 3" xfId="17910"/>
    <cellStyle name="_Costs not in AURORA 2006GRC w gas price updated_Book2_Final Order Electric EXHIBIT A-1 3" xfId="2586"/>
    <cellStyle name="_Costs not in AURORA 2006GRC w gas price updated_Book2_Final Order Electric EXHIBIT A-1 3 2" xfId="17911"/>
    <cellStyle name="_Costs not in AURORA 2006GRC w gas price updated_Book2_Final Order Electric EXHIBIT A-1 4" xfId="17912"/>
    <cellStyle name="_Costs not in AURORA 2006GRC w gas price updated_Chelan PUD Power Costs (8-10)" xfId="2587"/>
    <cellStyle name="_Costs not in AURORA 2006GRC w gas price updated_Chelan PUD Power Costs (8-10) 2" xfId="17913"/>
    <cellStyle name="_Costs not in AURORA 2006GRC w gas price updated_Colstrip 1&amp;2 Annual O&amp;M Budgets" xfId="17914"/>
    <cellStyle name="_Costs not in AURORA 2006GRC w gas price updated_Confidential Material" xfId="2588"/>
    <cellStyle name="_Costs not in AURORA 2006GRC w gas price updated_Confidential Material 2" xfId="17915"/>
    <cellStyle name="_Costs not in AURORA 2006GRC w gas price updated_DEM-WP(C) Colstrip 12 Coal Cost Forecast 2010GRC" xfId="2589"/>
    <cellStyle name="_Costs not in AURORA 2006GRC w gas price updated_DEM-WP(C) Colstrip 12 Coal Cost Forecast 2010GRC 2" xfId="17916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7"/>
    <cellStyle name="_Costs not in AURORA 2006GRC w gas price updated_DEM-WP(C) Production O&amp;M 2010GRC As-Filed 3" xfId="2593"/>
    <cellStyle name="_Costs not in AURORA 2006GRC w gas price updated_DEM-WP(C) Production O&amp;M 2010GRC As-Filed 3 2" xfId="17918"/>
    <cellStyle name="_Costs not in AURORA 2006GRC w gas price updated_DEM-WP(C) Production O&amp;M 2010GRC As-Filed 4" xfId="17919"/>
    <cellStyle name="_Costs not in AURORA 2006GRC w gas price updated_DEM-WP(C) Production O&amp;M 2010GRC As-Filed 4 2" xfId="17920"/>
    <cellStyle name="_Costs not in AURORA 2006GRC w gas price updated_DEM-WP(C) Production O&amp;M 2010GRC As-Filed 5" xfId="17921"/>
    <cellStyle name="_Costs not in AURORA 2006GRC w gas price updated_DEM-WP(C) Production O&amp;M 2010GRC As-Filed 5 2" xfId="17922"/>
    <cellStyle name="_Costs not in AURORA 2006GRC w gas price updated_DEM-WP(C) Production O&amp;M 2010GRC As-Filed 6" xfId="17923"/>
    <cellStyle name="_Costs not in AURORA 2006GRC w gas price updated_DEM-WP(C) Production O&amp;M 2010GRC As-Filed 6 2" xfId="17924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5"/>
    <cellStyle name="_Costs not in AURORA 2006GRC w gas price updated_Electric Rev Req Model (2009 GRC)  2 3" xfId="17926"/>
    <cellStyle name="_Costs not in AURORA 2006GRC w gas price updated_Electric Rev Req Model (2009 GRC)  3" xfId="2597"/>
    <cellStyle name="_Costs not in AURORA 2006GRC w gas price updated_Electric Rev Req Model (2009 GRC)  3 2" xfId="17927"/>
    <cellStyle name="_Costs not in AURORA 2006GRC w gas price updated_Electric Rev Req Model (2009 GRC)  4" xfId="17928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29"/>
    <cellStyle name="_Costs not in AURORA 2006GRC w gas price updated_Electric Rev Req Model (2009 GRC) Rebuttal 2 3" xfId="17930"/>
    <cellStyle name="_Costs not in AURORA 2006GRC w gas price updated_Electric Rev Req Model (2009 GRC) Rebuttal 3" xfId="2602"/>
    <cellStyle name="_Costs not in AURORA 2006GRC w gas price updated_Electric Rev Req Model (2009 GRC) Rebuttal 3 2" xfId="17931"/>
    <cellStyle name="_Costs not in AURORA 2006GRC w gas price updated_Electric Rev Req Model (2009 GRC) Rebuttal 4" xfId="17932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3"/>
    <cellStyle name="_Costs not in AURORA 2006GRC w gas price updated_Electric Rev Req Model (2009 GRC) Rebuttal REmoval of New  WH Solar AdjustMI 2 3" xfId="17934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5"/>
    <cellStyle name="_Costs not in AURORA 2006GRC w gas price updated_Electric Rev Req Model (2009 GRC) Rebuttal REmoval of New  WH Solar AdjustMI 4" xfId="17936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7"/>
    <cellStyle name="_Costs not in AURORA 2006GRC w gas price updated_Electric Rev Req Model (2009 GRC) Revised 01-18-2010 2 3" xfId="17938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39"/>
    <cellStyle name="_Costs not in AURORA 2006GRC w gas price updated_Electric Rev Req Model (2009 GRC) Revised 01-18-2010 4" xfId="17940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1"/>
    <cellStyle name="_Costs not in AURORA 2006GRC w gas price updated_Final Order Electric EXHIBIT A-1 2 3" xfId="17942"/>
    <cellStyle name="_Costs not in AURORA 2006GRC w gas price updated_Final Order Electric EXHIBIT A-1 3" xfId="2618"/>
    <cellStyle name="_Costs not in AURORA 2006GRC w gas price updated_Final Order Electric EXHIBIT A-1 3 2" xfId="17943"/>
    <cellStyle name="_Costs not in AURORA 2006GRC w gas price updated_Final Order Electric EXHIBIT A-1 4" xfId="17944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5"/>
    <cellStyle name="_Costs not in AURORA 2006GRC w gas price updated_NIM Summary 3" xfId="17946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7"/>
    <cellStyle name="_Costs not in AURORA 2006GRC w gas price updated_Rebuttal Power Costs 2 3" xfId="17948"/>
    <cellStyle name="_Costs not in AURORA 2006GRC w gas price updated_Rebuttal Power Costs 3" xfId="2625"/>
    <cellStyle name="_Costs not in AURORA 2006GRC w gas price updated_Rebuttal Power Costs 3 2" xfId="17949"/>
    <cellStyle name="_Costs not in AURORA 2006GRC w gas price updated_Rebuttal Power Costs 4" xfId="17950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1"/>
    <cellStyle name="_Costs not in AURORA 2006GRC w gas price updated_Rebuttal Power Costs_Adj Bench DR 3 for Initial Briefs (Electric) 2 3" xfId="17952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3"/>
    <cellStyle name="_Costs not in AURORA 2006GRC w gas price updated_Rebuttal Power Costs_Adj Bench DR 3 for Initial Briefs (Electric) 4" xfId="17954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5"/>
    <cellStyle name="_Costs not in AURORA 2006GRC w gas price updated_Rebuttal Power Costs_Electric Rev Req Model (2009 GRC) Rebuttal 2 3" xfId="17956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7"/>
    <cellStyle name="_Costs not in AURORA 2006GRC w gas price updated_Rebuttal Power Costs_Electric Rev Req Model (2009 GRC) Rebuttal 4" xfId="17958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59"/>
    <cellStyle name="_Costs not in AURORA 2006GRC w gas price updated_Rebuttal Power Costs_Electric Rev Req Model (2009 GRC) Rebuttal REmoval of New  WH Solar AdjustMI 2 3" xfId="17960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1"/>
    <cellStyle name="_Costs not in AURORA 2006GRC w gas price updated_Rebuttal Power Costs_Electric Rev Req Model (2009 GRC) Rebuttal REmoval of New  WH Solar AdjustMI 4" xfId="17962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3"/>
    <cellStyle name="_Costs not in AURORA 2006GRC w gas price updated_Rebuttal Power Costs_Electric Rev Req Model (2009 GRC) Revised 01-18-2010 2 3" xfId="17964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5"/>
    <cellStyle name="_Costs not in AURORA 2006GRC w gas price updated_Rebuttal Power Costs_Electric Rev Req Model (2009 GRC) Revised 01-18-2010 4" xfId="17966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7"/>
    <cellStyle name="_Costs not in AURORA 2006GRC w gas price updated_Rebuttal Power Costs_Final Order Electric EXHIBIT A-1 2 3" xfId="17968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69"/>
    <cellStyle name="_Costs not in AURORA 2006GRC w gas price updated_Rebuttal Power Costs_Final Order Electric EXHIBIT A-1 4" xfId="17970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1"/>
    <cellStyle name="_Costs not in AURORA 2006GRC w gas price updated_TENASKA REGULATORY ASSET 2 3" xfId="17972"/>
    <cellStyle name="_Costs not in AURORA 2006GRC w gas price updated_TENASKA REGULATORY ASSET 3" xfId="2653"/>
    <cellStyle name="_Costs not in AURORA 2006GRC w gas price updated_TENASKA REGULATORY ASSET 3 2" xfId="17973"/>
    <cellStyle name="_Costs not in AURORA 2006GRC w gas price updated_TENASKA REGULATORY ASSET 4" xfId="17974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5"/>
    <cellStyle name="_Costs not in AURORA 2007 Rate Case 2 2 3" xfId="17976"/>
    <cellStyle name="_Costs not in AURORA 2007 Rate Case 2 3" xfId="2658"/>
    <cellStyle name="_Costs not in AURORA 2007 Rate Case 2 3 2" xfId="17977"/>
    <cellStyle name="_Costs not in AURORA 2007 Rate Case 2 4" xfId="17978"/>
    <cellStyle name="_Costs not in AURORA 2007 Rate Case 3" xfId="2659"/>
    <cellStyle name="_Costs not in AURORA 2007 Rate Case 3 2" xfId="2660"/>
    <cellStyle name="_Costs not in AURORA 2007 Rate Case 3 2 2" xfId="17979"/>
    <cellStyle name="_Costs not in AURORA 2007 Rate Case 3 3" xfId="17980"/>
    <cellStyle name="_Costs not in AURORA 2007 Rate Case 4" xfId="2661"/>
    <cellStyle name="_Costs not in AURORA 2007 Rate Case 4 2" xfId="2662"/>
    <cellStyle name="_Costs not in AURORA 2007 Rate Case 4 2 2" xfId="17981"/>
    <cellStyle name="_Costs not in AURORA 2007 Rate Case 4 3" xfId="17982"/>
    <cellStyle name="_Costs not in AURORA 2007 Rate Case 5" xfId="2663"/>
    <cellStyle name="_Costs not in AURORA 2007 Rate Case 5 2" xfId="17983"/>
    <cellStyle name="_Costs not in AURORA 2007 Rate Case 5 2 2" xfId="17984"/>
    <cellStyle name="_Costs not in AURORA 2007 Rate Case 5 3" xfId="17985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6"/>
    <cellStyle name="_Costs not in AURORA 2007 Rate Case 8 2" xfId="17987"/>
    <cellStyle name="_Costs not in AURORA 2007 Rate Case 9" xfId="17988"/>
    <cellStyle name="_Costs not in AURORA 2007 Rate Case 9 2" xfId="17989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0"/>
    <cellStyle name="_Costs not in AURORA 2007 Rate Case_(C) WHE Proforma with ITC cash grant 10 Yr Amort_for deferral_102809 2 3" xfId="17991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2"/>
    <cellStyle name="_Costs not in AURORA 2007 Rate Case_(C) WHE Proforma with ITC cash grant 10 Yr Amort_for deferral_102809 4" xfId="17993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4"/>
    <cellStyle name="_Costs not in AURORA 2007 Rate Case_(C) WHE Proforma with ITC cash grant 10 Yr Amort_for deferral_102809_16.07E Wild Horse Wind Expansionwrkingfile 2 3" xfId="17995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6"/>
    <cellStyle name="_Costs not in AURORA 2007 Rate Case_(C) WHE Proforma with ITC cash grant 10 Yr Amort_for deferral_102809_16.07E Wild Horse Wind Expansionwrkingfile 4" xfId="17997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8"/>
    <cellStyle name="_Costs not in AURORA 2007 Rate Case_(C) WHE Proforma with ITC cash grant 10 Yr Amort_for deferral_102809_16.07E Wild Horse Wind Expansionwrkingfile SF 2 3" xfId="17999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0"/>
    <cellStyle name="_Costs not in AURORA 2007 Rate Case_(C) WHE Proforma with ITC cash grant 10 Yr Amort_for deferral_102809_16.07E Wild Horse Wind Expansionwrkingfile SF 4" xfId="18001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2"/>
    <cellStyle name="_Costs not in AURORA 2007 Rate Case_(C) WHE Proforma with ITC cash grant 10 Yr Amort_for deferral_102809_16.37E Wild Horse Expansion DeferralRevwrkingfile SF 2 3" xfId="18003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4"/>
    <cellStyle name="_Costs not in AURORA 2007 Rate Case_(C) WHE Proforma with ITC cash grant 10 Yr Amort_for deferral_102809_16.37E Wild Horse Expansion DeferralRevwrkingfile SF 4" xfId="18005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6"/>
    <cellStyle name="_Costs not in AURORA 2007 Rate Case_(C) WHE Proforma with ITC cash grant 10 Yr Amort_for rebuttal_120709 2 3" xfId="18007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8"/>
    <cellStyle name="_Costs not in AURORA 2007 Rate Case_(C) WHE Proforma with ITC cash grant 10 Yr Amort_for rebuttal_120709 4" xfId="18009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0"/>
    <cellStyle name="_Costs not in AURORA 2007 Rate Case_04.07E Wild Horse Wind Expansion 2 3" xfId="18011"/>
    <cellStyle name="_Costs not in AURORA 2007 Rate Case_04.07E Wild Horse Wind Expansion 3" xfId="2696"/>
    <cellStyle name="_Costs not in AURORA 2007 Rate Case_04.07E Wild Horse Wind Expansion 3 2" xfId="18012"/>
    <cellStyle name="_Costs not in AURORA 2007 Rate Case_04.07E Wild Horse Wind Expansion 4" xfId="18013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4"/>
    <cellStyle name="_Costs not in AURORA 2007 Rate Case_04.07E Wild Horse Wind Expansion_16.07E Wild Horse Wind Expansionwrkingfile 2 3" xfId="18015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6"/>
    <cellStyle name="_Costs not in AURORA 2007 Rate Case_04.07E Wild Horse Wind Expansion_16.07E Wild Horse Wind Expansionwrkingfile 4" xfId="18017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8"/>
    <cellStyle name="_Costs not in AURORA 2007 Rate Case_04.07E Wild Horse Wind Expansion_16.07E Wild Horse Wind Expansionwrkingfile SF 2 3" xfId="18019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0"/>
    <cellStyle name="_Costs not in AURORA 2007 Rate Case_04.07E Wild Horse Wind Expansion_16.07E Wild Horse Wind Expansionwrkingfile SF 4" xfId="18021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2"/>
    <cellStyle name="_Costs not in AURORA 2007 Rate Case_04.07E Wild Horse Wind Expansion_16.37E Wild Horse Expansion DeferralRevwrkingfile SF 2 3" xfId="18023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4"/>
    <cellStyle name="_Costs not in AURORA 2007 Rate Case_04.07E Wild Horse Wind Expansion_16.37E Wild Horse Expansion DeferralRevwrkingfile SF 4" xfId="18025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6"/>
    <cellStyle name="_Costs not in AURORA 2007 Rate Case_16.07E Wild Horse Wind Expansionwrkingfile 2 3" xfId="18027"/>
    <cellStyle name="_Costs not in AURORA 2007 Rate Case_16.07E Wild Horse Wind Expansionwrkingfile 3" xfId="2716"/>
    <cellStyle name="_Costs not in AURORA 2007 Rate Case_16.07E Wild Horse Wind Expansionwrkingfile 3 2" xfId="18028"/>
    <cellStyle name="_Costs not in AURORA 2007 Rate Case_16.07E Wild Horse Wind Expansionwrkingfile 4" xfId="18029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0"/>
    <cellStyle name="_Costs not in AURORA 2007 Rate Case_16.07E Wild Horse Wind Expansionwrkingfile SF 2 3" xfId="18031"/>
    <cellStyle name="_Costs not in AURORA 2007 Rate Case_16.07E Wild Horse Wind Expansionwrkingfile SF 3" xfId="2720"/>
    <cellStyle name="_Costs not in AURORA 2007 Rate Case_16.07E Wild Horse Wind Expansionwrkingfile SF 3 2" xfId="18032"/>
    <cellStyle name="_Costs not in AURORA 2007 Rate Case_16.07E Wild Horse Wind Expansionwrkingfile SF 4" xfId="18033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4"/>
    <cellStyle name="_Costs not in AURORA 2007 Rate Case_16.37E Wild Horse Expansion DeferralRevwrkingfile SF 2 3" xfId="18035"/>
    <cellStyle name="_Costs not in AURORA 2007 Rate Case_16.37E Wild Horse Expansion DeferralRevwrkingfile SF 3" xfId="2726"/>
    <cellStyle name="_Costs not in AURORA 2007 Rate Case_16.37E Wild Horse Expansion DeferralRevwrkingfile SF 3 2" xfId="18036"/>
    <cellStyle name="_Costs not in AURORA 2007 Rate Case_16.37E Wild Horse Expansion DeferralRevwrkingfile SF 4" xfId="18037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8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39"/>
    <cellStyle name="_Costs not in AURORA 2007 Rate Case_2009 GRC Compl Filing - Exhibit D 3" xfId="18040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1"/>
    <cellStyle name="_Costs not in AURORA 2007 Rate Case_4 31 Regulatory Assets and Liabilities  7 06- Exhibit D 2 3" xfId="18042"/>
    <cellStyle name="_Costs not in AURORA 2007 Rate Case_4 31 Regulatory Assets and Liabilities  7 06- Exhibit D 3" xfId="2736"/>
    <cellStyle name="_Costs not in AURORA 2007 Rate Case_4 31 Regulatory Assets and Liabilities  7 06- Exhibit D 3 2" xfId="18043"/>
    <cellStyle name="_Costs not in AURORA 2007 Rate Case_4 31 Regulatory Assets and Liabilities  7 06- Exhibit D 4" xfId="18044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5"/>
    <cellStyle name="_Costs not in AURORA 2007 Rate Case_4 31 Regulatory Assets and Liabilities  7 06- Exhibit D_NIM Summary 3" xfId="18046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7"/>
    <cellStyle name="_Costs not in AURORA 2007 Rate Case_4 31E Reg Asset  Liab and EXH D 10" xfId="18048"/>
    <cellStyle name="_Costs not in AURORA 2007 Rate Case_4 31E Reg Asset  Liab and EXH D 11" xfId="18049"/>
    <cellStyle name="_Costs not in AURORA 2007 Rate Case_4 31E Reg Asset  Liab and EXH D 12" xfId="18050"/>
    <cellStyle name="_Costs not in AURORA 2007 Rate Case_4 31E Reg Asset  Liab and EXH D 13" xfId="18051"/>
    <cellStyle name="_Costs not in AURORA 2007 Rate Case_4 31E Reg Asset  Liab and EXH D 14" xfId="18052"/>
    <cellStyle name="_Costs not in AURORA 2007 Rate Case_4 31E Reg Asset  Liab and EXH D 15" xfId="18053"/>
    <cellStyle name="_Costs not in AURORA 2007 Rate Case_4 31E Reg Asset  Liab and EXH D 16" xfId="18054"/>
    <cellStyle name="_Costs not in AURORA 2007 Rate Case_4 31E Reg Asset  Liab and EXH D 17" xfId="18055"/>
    <cellStyle name="_Costs not in AURORA 2007 Rate Case_4 31E Reg Asset  Liab and EXH D 18" xfId="18056"/>
    <cellStyle name="_Costs not in AURORA 2007 Rate Case_4 31E Reg Asset  Liab and EXH D 19" xfId="18057"/>
    <cellStyle name="_Costs not in AURORA 2007 Rate Case_4 31E Reg Asset  Liab and EXH D 2" xfId="18058"/>
    <cellStyle name="_Costs not in AURORA 2007 Rate Case_4 31E Reg Asset  Liab and EXH D 20" xfId="18059"/>
    <cellStyle name="_Costs not in AURORA 2007 Rate Case_4 31E Reg Asset  Liab and EXH D 21" xfId="18060"/>
    <cellStyle name="_Costs not in AURORA 2007 Rate Case_4 31E Reg Asset  Liab and EXH D 22" xfId="18061"/>
    <cellStyle name="_Costs not in AURORA 2007 Rate Case_4 31E Reg Asset  Liab and EXH D 23" xfId="18062"/>
    <cellStyle name="_Costs not in AURORA 2007 Rate Case_4 31E Reg Asset  Liab and EXH D 24" xfId="18063"/>
    <cellStyle name="_Costs not in AURORA 2007 Rate Case_4 31E Reg Asset  Liab and EXH D 25" xfId="18064"/>
    <cellStyle name="_Costs not in AURORA 2007 Rate Case_4 31E Reg Asset  Liab and EXH D 26" xfId="18065"/>
    <cellStyle name="_Costs not in AURORA 2007 Rate Case_4 31E Reg Asset  Liab and EXH D 27" xfId="18066"/>
    <cellStyle name="_Costs not in AURORA 2007 Rate Case_4 31E Reg Asset  Liab and EXH D 28" xfId="18067"/>
    <cellStyle name="_Costs not in AURORA 2007 Rate Case_4 31E Reg Asset  Liab and EXH D 29" xfId="18068"/>
    <cellStyle name="_Costs not in AURORA 2007 Rate Case_4 31E Reg Asset  Liab and EXH D 3" xfId="18069"/>
    <cellStyle name="_Costs not in AURORA 2007 Rate Case_4 31E Reg Asset  Liab and EXH D 30" xfId="18070"/>
    <cellStyle name="_Costs not in AURORA 2007 Rate Case_4 31E Reg Asset  Liab and EXH D 31" xfId="18071"/>
    <cellStyle name="_Costs not in AURORA 2007 Rate Case_4 31E Reg Asset  Liab and EXH D 32" xfId="18072"/>
    <cellStyle name="_Costs not in AURORA 2007 Rate Case_4 31E Reg Asset  Liab and EXH D 33" xfId="18073"/>
    <cellStyle name="_Costs not in AURORA 2007 Rate Case_4 31E Reg Asset  Liab and EXH D 34" xfId="18074"/>
    <cellStyle name="_Costs not in AURORA 2007 Rate Case_4 31E Reg Asset  Liab and EXH D 35" xfId="18075"/>
    <cellStyle name="_Costs not in AURORA 2007 Rate Case_4 31E Reg Asset  Liab and EXH D 36" xfId="18076"/>
    <cellStyle name="_Costs not in AURORA 2007 Rate Case_4 31E Reg Asset  Liab and EXH D 4" xfId="18077"/>
    <cellStyle name="_Costs not in AURORA 2007 Rate Case_4 31E Reg Asset  Liab and EXH D 5" xfId="18078"/>
    <cellStyle name="_Costs not in AURORA 2007 Rate Case_4 31E Reg Asset  Liab and EXH D 6" xfId="18079"/>
    <cellStyle name="_Costs not in AURORA 2007 Rate Case_4 31E Reg Asset  Liab and EXH D 7" xfId="18080"/>
    <cellStyle name="_Costs not in AURORA 2007 Rate Case_4 31E Reg Asset  Liab and EXH D 8" xfId="18081"/>
    <cellStyle name="_Costs not in AURORA 2007 Rate Case_4 31E Reg Asset  Liab and EXH D 9" xfId="18082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3"/>
    <cellStyle name="_Costs not in AURORA 2007 Rate Case_4 32 Regulatory Assets and Liabilities  7 06- Exhibit D 2 3" xfId="18084"/>
    <cellStyle name="_Costs not in AURORA 2007 Rate Case_4 32 Regulatory Assets and Liabilities  7 06- Exhibit D 3" xfId="2746"/>
    <cellStyle name="_Costs not in AURORA 2007 Rate Case_4 32 Regulatory Assets and Liabilities  7 06- Exhibit D 3 2" xfId="18085"/>
    <cellStyle name="_Costs not in AURORA 2007 Rate Case_4 32 Regulatory Assets and Liabilities  7 06- Exhibit D 4" xfId="18086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7"/>
    <cellStyle name="_Costs not in AURORA 2007 Rate Case_4 32 Regulatory Assets and Liabilities  7 06- Exhibit D_NIM Summary 3" xfId="18088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89"/>
    <cellStyle name="_Costs not in AURORA 2007 Rate Case_AURORA Total New 3" xfId="18090"/>
    <cellStyle name="_Costs not in AURORA 2007 Rate Case_Book1" xfId="18091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2"/>
    <cellStyle name="_Costs not in AURORA 2007 Rate Case_Book2 2 3" xfId="18093"/>
    <cellStyle name="_Costs not in AURORA 2007 Rate Case_Book2 3" xfId="2756"/>
    <cellStyle name="_Costs not in AURORA 2007 Rate Case_Book2 3 2" xfId="18094"/>
    <cellStyle name="_Costs not in AURORA 2007 Rate Case_Book2 4" xfId="18095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6"/>
    <cellStyle name="_Costs not in AURORA 2007 Rate Case_Book2_Adj Bench DR 3 for Initial Briefs (Electric) 2 3" xfId="18097"/>
    <cellStyle name="_Costs not in AURORA 2007 Rate Case_Book2_Adj Bench DR 3 for Initial Briefs (Electric) 3" xfId="2760"/>
    <cellStyle name="_Costs not in AURORA 2007 Rate Case_Book2_Adj Bench DR 3 for Initial Briefs (Electric) 3 2" xfId="18098"/>
    <cellStyle name="_Costs not in AURORA 2007 Rate Case_Book2_Adj Bench DR 3 for Initial Briefs (Electric) 4" xfId="18099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0"/>
    <cellStyle name="_Costs not in AURORA 2007 Rate Case_Book2_Electric Rev Req Model (2009 GRC) Rebuttal 2 3" xfId="18101"/>
    <cellStyle name="_Costs not in AURORA 2007 Rate Case_Book2_Electric Rev Req Model (2009 GRC) Rebuttal 3" xfId="2766"/>
    <cellStyle name="_Costs not in AURORA 2007 Rate Case_Book2_Electric Rev Req Model (2009 GRC) Rebuttal 3 2" xfId="18102"/>
    <cellStyle name="_Costs not in AURORA 2007 Rate Case_Book2_Electric Rev Req Model (2009 GRC) Rebuttal 4" xfId="18103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4"/>
    <cellStyle name="_Costs not in AURORA 2007 Rate Case_Book2_Electric Rev Req Model (2009 GRC) Rebuttal REmoval of New  WH Solar AdjustMI 2 3" xfId="18105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6"/>
    <cellStyle name="_Costs not in AURORA 2007 Rate Case_Book2_Electric Rev Req Model (2009 GRC) Rebuttal REmoval of New  WH Solar AdjustMI 4" xfId="18107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8"/>
    <cellStyle name="_Costs not in AURORA 2007 Rate Case_Book2_Electric Rev Req Model (2009 GRC) Revised 01-18-2010 2 3" xfId="18109"/>
    <cellStyle name="_Costs not in AURORA 2007 Rate Case_Book2_Electric Rev Req Model (2009 GRC) Revised 01-18-2010 3" xfId="2775"/>
    <cellStyle name="_Costs not in AURORA 2007 Rate Case_Book2_Electric Rev Req Model (2009 GRC) Revised 01-18-2010 3 2" xfId="18110"/>
    <cellStyle name="_Costs not in AURORA 2007 Rate Case_Book2_Electric Rev Req Model (2009 GRC) Revised 01-18-2010 4" xfId="18111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2"/>
    <cellStyle name="_Costs not in AURORA 2007 Rate Case_Book2_Final Order Electric EXHIBIT A-1 2 3" xfId="18113"/>
    <cellStyle name="_Costs not in AURORA 2007 Rate Case_Book2_Final Order Electric EXHIBIT A-1 3" xfId="2780"/>
    <cellStyle name="_Costs not in AURORA 2007 Rate Case_Book2_Final Order Electric EXHIBIT A-1 3 2" xfId="18114"/>
    <cellStyle name="_Costs not in AURORA 2007 Rate Case_Book2_Final Order Electric EXHIBIT A-1 4" xfId="18115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6"/>
    <cellStyle name="_Costs not in AURORA 2007 Rate Case_Book4 2 3" xfId="18117"/>
    <cellStyle name="_Costs not in AURORA 2007 Rate Case_Book4 3" xfId="2784"/>
    <cellStyle name="_Costs not in AURORA 2007 Rate Case_Book4 3 2" xfId="18118"/>
    <cellStyle name="_Costs not in AURORA 2007 Rate Case_Book4 4" xfId="18119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0"/>
    <cellStyle name="_Costs not in AURORA 2007 Rate Case_Book9 2 3" xfId="18121"/>
    <cellStyle name="_Costs not in AURORA 2007 Rate Case_Book9 3" xfId="2789"/>
    <cellStyle name="_Costs not in AURORA 2007 Rate Case_Book9 3 2" xfId="18122"/>
    <cellStyle name="_Costs not in AURORA 2007 Rate Case_Book9 4" xfId="18123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4"/>
    <cellStyle name="_Costs not in AURORA 2007 Rate Case_DEM-WP(C) Chelan Power Costs" xfId="2792"/>
    <cellStyle name="_Costs not in AURORA 2007 Rate Case_DEM-WP(C) Chelan Power Costs 2" xfId="18125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6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7"/>
    <cellStyle name="_Costs not in AURORA 2007 Rate Case_Electric COS Inputs 2 2 3" xfId="18128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29"/>
    <cellStyle name="_Costs not in AURORA 2007 Rate Case_Electric COS Inputs 2 3 3" xfId="18130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1"/>
    <cellStyle name="_Costs not in AURORA 2007 Rate Case_Electric COS Inputs 2 4 3" xfId="18132"/>
    <cellStyle name="_Costs not in AURORA 2007 Rate Case_Electric COS Inputs 2 5" xfId="18133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4"/>
    <cellStyle name="_Costs not in AURORA 2007 Rate Case_Electric COS Inputs 3 3" xfId="18135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6"/>
    <cellStyle name="_Costs not in AURORA 2007 Rate Case_Electric COS Inputs 4 3" xfId="18137"/>
    <cellStyle name="_Costs not in AURORA 2007 Rate Case_Electric COS Inputs 5" xfId="2807"/>
    <cellStyle name="_Costs not in AURORA 2007 Rate Case_Electric COS Inputs 5 2" xfId="18138"/>
    <cellStyle name="_Costs not in AURORA 2007 Rate Case_Electric COS Inputs 6" xfId="2808"/>
    <cellStyle name="_Costs not in AURORA 2007 Rate Case_Exh A-1 resulting from UE-112050 effective Jan 1 2012" xfId="18139"/>
    <cellStyle name="_Costs not in AURORA 2007 Rate Case_Exh G - Klamath Peaker PPA fr C Locke 2-12" xfId="18140"/>
    <cellStyle name="_Costs not in AURORA 2007 Rate Case_Exhibit A-1 effective 4-1-11 fr S Free 12-11" xfId="18141"/>
    <cellStyle name="_Costs not in AURORA 2007 Rate Case_LSRWEP LGIA like Acctg Petition Aug 2010" xfId="2809"/>
    <cellStyle name="_Costs not in AURORA 2007 Rate Case_LSRWEP LGIA like Acctg Petition Aug 2010 2" xfId="18142"/>
    <cellStyle name="_Costs not in AURORA 2007 Rate Case_Mint Farm Generation BPA" xfId="18143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4"/>
    <cellStyle name="_Costs not in AURORA 2007 Rate Case_NIM Summary 09GRC 3" xfId="18145"/>
    <cellStyle name="_Costs not in AURORA 2007 Rate Case_NIM Summary 09GRC_DEM-WP(C) ENERG10C--ctn Mid-C_042010 2010GRC" xfId="2813"/>
    <cellStyle name="_Costs not in AURORA 2007 Rate Case_NIM Summary 10" xfId="18146"/>
    <cellStyle name="_Costs not in AURORA 2007 Rate Case_NIM Summary 11" xfId="18147"/>
    <cellStyle name="_Costs not in AURORA 2007 Rate Case_NIM Summary 12" xfId="18148"/>
    <cellStyle name="_Costs not in AURORA 2007 Rate Case_NIM Summary 13" xfId="18149"/>
    <cellStyle name="_Costs not in AURORA 2007 Rate Case_NIM Summary 14" xfId="18150"/>
    <cellStyle name="_Costs not in AURORA 2007 Rate Case_NIM Summary 15" xfId="18151"/>
    <cellStyle name="_Costs not in AURORA 2007 Rate Case_NIM Summary 16" xfId="18152"/>
    <cellStyle name="_Costs not in AURORA 2007 Rate Case_NIM Summary 17" xfId="18153"/>
    <cellStyle name="_Costs not in AURORA 2007 Rate Case_NIM Summary 18" xfId="18154"/>
    <cellStyle name="_Costs not in AURORA 2007 Rate Case_NIM Summary 19" xfId="18155"/>
    <cellStyle name="_Costs not in AURORA 2007 Rate Case_NIM Summary 2" xfId="2814"/>
    <cellStyle name="_Costs not in AURORA 2007 Rate Case_NIM Summary 2 2" xfId="18156"/>
    <cellStyle name="_Costs not in AURORA 2007 Rate Case_NIM Summary 20" xfId="18157"/>
    <cellStyle name="_Costs not in AURORA 2007 Rate Case_NIM Summary 21" xfId="18158"/>
    <cellStyle name="_Costs not in AURORA 2007 Rate Case_NIM Summary 22" xfId="18159"/>
    <cellStyle name="_Costs not in AURORA 2007 Rate Case_NIM Summary 23" xfId="18160"/>
    <cellStyle name="_Costs not in AURORA 2007 Rate Case_NIM Summary 24" xfId="18161"/>
    <cellStyle name="_Costs not in AURORA 2007 Rate Case_NIM Summary 25" xfId="18162"/>
    <cellStyle name="_Costs not in AURORA 2007 Rate Case_NIM Summary 26" xfId="18163"/>
    <cellStyle name="_Costs not in AURORA 2007 Rate Case_NIM Summary 27" xfId="18164"/>
    <cellStyle name="_Costs not in AURORA 2007 Rate Case_NIM Summary 28" xfId="18165"/>
    <cellStyle name="_Costs not in AURORA 2007 Rate Case_NIM Summary 29" xfId="18166"/>
    <cellStyle name="_Costs not in AURORA 2007 Rate Case_NIM Summary 3" xfId="2815"/>
    <cellStyle name="_Costs not in AURORA 2007 Rate Case_NIM Summary 3 2" xfId="18167"/>
    <cellStyle name="_Costs not in AURORA 2007 Rate Case_NIM Summary 30" xfId="18168"/>
    <cellStyle name="_Costs not in AURORA 2007 Rate Case_NIM Summary 31" xfId="18169"/>
    <cellStyle name="_Costs not in AURORA 2007 Rate Case_NIM Summary 32" xfId="18170"/>
    <cellStyle name="_Costs not in AURORA 2007 Rate Case_NIM Summary 33" xfId="18171"/>
    <cellStyle name="_Costs not in AURORA 2007 Rate Case_NIM Summary 34" xfId="18172"/>
    <cellStyle name="_Costs not in AURORA 2007 Rate Case_NIM Summary 35" xfId="18173"/>
    <cellStyle name="_Costs not in AURORA 2007 Rate Case_NIM Summary 36" xfId="18174"/>
    <cellStyle name="_Costs not in AURORA 2007 Rate Case_NIM Summary 37" xfId="18175"/>
    <cellStyle name="_Costs not in AURORA 2007 Rate Case_NIM Summary 38" xfId="18176"/>
    <cellStyle name="_Costs not in AURORA 2007 Rate Case_NIM Summary 39" xfId="18177"/>
    <cellStyle name="_Costs not in AURORA 2007 Rate Case_NIM Summary 4" xfId="2816"/>
    <cellStyle name="_Costs not in AURORA 2007 Rate Case_NIM Summary 4 2" xfId="18178"/>
    <cellStyle name="_Costs not in AURORA 2007 Rate Case_NIM Summary 40" xfId="18179"/>
    <cellStyle name="_Costs not in AURORA 2007 Rate Case_NIM Summary 41" xfId="18180"/>
    <cellStyle name="_Costs not in AURORA 2007 Rate Case_NIM Summary 42" xfId="18181"/>
    <cellStyle name="_Costs not in AURORA 2007 Rate Case_NIM Summary 43" xfId="18182"/>
    <cellStyle name="_Costs not in AURORA 2007 Rate Case_NIM Summary 44" xfId="18183"/>
    <cellStyle name="_Costs not in AURORA 2007 Rate Case_NIM Summary 45" xfId="18184"/>
    <cellStyle name="_Costs not in AURORA 2007 Rate Case_NIM Summary 46" xfId="18185"/>
    <cellStyle name="_Costs not in AURORA 2007 Rate Case_NIM Summary 47" xfId="18186"/>
    <cellStyle name="_Costs not in AURORA 2007 Rate Case_NIM Summary 48" xfId="18187"/>
    <cellStyle name="_Costs not in AURORA 2007 Rate Case_NIM Summary 49" xfId="18188"/>
    <cellStyle name="_Costs not in AURORA 2007 Rate Case_NIM Summary 5" xfId="2817"/>
    <cellStyle name="_Costs not in AURORA 2007 Rate Case_NIM Summary 5 2" xfId="18189"/>
    <cellStyle name="_Costs not in AURORA 2007 Rate Case_NIM Summary 50" xfId="18190"/>
    <cellStyle name="_Costs not in AURORA 2007 Rate Case_NIM Summary 51" xfId="18191"/>
    <cellStyle name="_Costs not in AURORA 2007 Rate Case_NIM Summary 6" xfId="2818"/>
    <cellStyle name="_Costs not in AURORA 2007 Rate Case_NIM Summary 6 2" xfId="18192"/>
    <cellStyle name="_Costs not in AURORA 2007 Rate Case_NIM Summary 7" xfId="2819"/>
    <cellStyle name="_Costs not in AURORA 2007 Rate Case_NIM Summary 7 2" xfId="18193"/>
    <cellStyle name="_Costs not in AURORA 2007 Rate Case_NIM Summary 8" xfId="2820"/>
    <cellStyle name="_Costs not in AURORA 2007 Rate Case_NIM Summary 8 2" xfId="18194"/>
    <cellStyle name="_Costs not in AURORA 2007 Rate Case_NIM Summary 9" xfId="2821"/>
    <cellStyle name="_Costs not in AURORA 2007 Rate Case_NIM Summary 9 2" xfId="18195"/>
    <cellStyle name="_Costs not in AURORA 2007 Rate Case_NIM Summary_DEM-WP(C) ENERG10C--ctn Mid-C_042010 2010GRC" xfId="2822"/>
    <cellStyle name="_Costs not in AURORA 2007 Rate Case_PCA 10 -  Exhibit D Dec 2011" xfId="18196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7"/>
    <cellStyle name="_Costs not in AURORA 2007 Rate Case_PCA 11 -  Exhibit D Jan 2012 WF" xfId="18198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199"/>
    <cellStyle name="_Costs not in AURORA 2007 Rate Case_PCA 9 -  Exhibit D April 2010 (3) 3" xfId="18200"/>
    <cellStyle name="_Costs not in AURORA 2007 Rate Case_PCA 9 -  Exhibit D April 2010 (3)_DEM-WP(C) ENERG10C--ctn Mid-C_042010 2010GRC" xfId="2829"/>
    <cellStyle name="_Costs not in AURORA 2007 Rate Case_PCA 9 -  Exhibit D April 2010 2" xfId="18201"/>
    <cellStyle name="_Costs not in AURORA 2007 Rate Case_PCA 9 -  Exhibit D April 2010 3" xfId="18202"/>
    <cellStyle name="_Costs not in AURORA 2007 Rate Case_PCA 9 -  Exhibit D April 2010 4" xfId="18203"/>
    <cellStyle name="_Costs not in AURORA 2007 Rate Case_PCA 9 -  Exhibit D April 2010 5" xfId="18204"/>
    <cellStyle name="_Costs not in AURORA 2007 Rate Case_PCA 9 -  Exhibit D April 2010 6" xfId="18205"/>
    <cellStyle name="_Costs not in AURORA 2007 Rate Case_PCA 9 -  Exhibit D Nov 2010" xfId="2830"/>
    <cellStyle name="_Costs not in AURORA 2007 Rate Case_PCA 9 -  Exhibit D Nov 2010 2" xfId="18206"/>
    <cellStyle name="_Costs not in AURORA 2007 Rate Case_PCA 9 - Exhibit D at August 2010" xfId="2831"/>
    <cellStyle name="_Costs not in AURORA 2007 Rate Case_PCA 9 - Exhibit D at August 2010 2" xfId="18207"/>
    <cellStyle name="_Costs not in AURORA 2007 Rate Case_PCA 9 - Exhibit D June 2010 GRC" xfId="2832"/>
    <cellStyle name="_Costs not in AURORA 2007 Rate Case_PCA 9 - Exhibit D June 2010 GRC 2" xfId="18208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09"/>
    <cellStyle name="_Costs not in AURORA 2007 Rate Case_Power Costs - Comparison bx Rbtl-Staff-Jt-PC 2 3" xfId="18210"/>
    <cellStyle name="_Costs not in AURORA 2007 Rate Case_Power Costs - Comparison bx Rbtl-Staff-Jt-PC 3" xfId="2836"/>
    <cellStyle name="_Costs not in AURORA 2007 Rate Case_Power Costs - Comparison bx Rbtl-Staff-Jt-PC 3 2" xfId="18211"/>
    <cellStyle name="_Costs not in AURORA 2007 Rate Case_Power Costs - Comparison bx Rbtl-Staff-Jt-PC 4" xfId="18212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3"/>
    <cellStyle name="_Costs not in AURORA 2007 Rate Case_Power Costs - Comparison bx Rbtl-Staff-Jt-PC_Adj Bench DR 3 for Initial Briefs (Electric) 2 3" xfId="18214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5"/>
    <cellStyle name="_Costs not in AURORA 2007 Rate Case_Power Costs - Comparison bx Rbtl-Staff-Jt-PC_Adj Bench DR 3 for Initial Briefs (Electric) 4" xfId="18216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7"/>
    <cellStyle name="_Costs not in AURORA 2007 Rate Case_Power Costs - Comparison bx Rbtl-Staff-Jt-PC_Electric Rev Req Model (2009 GRC) Rebuttal 2 3" xfId="18218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19"/>
    <cellStyle name="_Costs not in AURORA 2007 Rate Case_Power Costs - Comparison bx Rbtl-Staff-Jt-PC_Electric Rev Req Model (2009 GRC) Rebuttal 4" xfId="18220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1"/>
    <cellStyle name="_Costs not in AURORA 2007 Rate Case_Power Costs - Comparison bx Rbtl-Staff-Jt-PC_Electric Rev Req Model (2009 GRC) Rebuttal REmoval of New  WH Solar AdjustMI 2 3" xfId="18222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3"/>
    <cellStyle name="_Costs not in AURORA 2007 Rate Case_Power Costs - Comparison bx Rbtl-Staff-Jt-PC_Electric Rev Req Model (2009 GRC) Rebuttal REmoval of New  WH Solar AdjustMI 4" xfId="18224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5"/>
    <cellStyle name="_Costs not in AURORA 2007 Rate Case_Power Costs - Comparison bx Rbtl-Staff-Jt-PC_Electric Rev Req Model (2009 GRC) Revised 01-18-2010 2 3" xfId="18226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7"/>
    <cellStyle name="_Costs not in AURORA 2007 Rate Case_Power Costs - Comparison bx Rbtl-Staff-Jt-PC_Electric Rev Req Model (2009 GRC) Revised 01-18-2010 4" xfId="18228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29"/>
    <cellStyle name="_Costs not in AURORA 2007 Rate Case_Power Costs - Comparison bx Rbtl-Staff-Jt-PC_Final Order Electric EXHIBIT A-1 2 3" xfId="18230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1"/>
    <cellStyle name="_Costs not in AURORA 2007 Rate Case_Power Costs - Comparison bx Rbtl-Staff-Jt-PC_Final Order Electric EXHIBIT A-1 4" xfId="18232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3"/>
    <cellStyle name="_Costs not in AURORA 2007 Rate Case_Production Adj 4.37 2 3" xfId="18234"/>
    <cellStyle name="_Costs not in AURORA 2007 Rate Case_Production Adj 4.37 3" xfId="2864"/>
    <cellStyle name="_Costs not in AURORA 2007 Rate Case_Production Adj 4.37 3 2" xfId="18235"/>
    <cellStyle name="_Costs not in AURORA 2007 Rate Case_Production Adj 4.37 4" xfId="18236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7"/>
    <cellStyle name="_Costs not in AURORA 2007 Rate Case_Purchased Power Adj 4.03 2 3" xfId="18238"/>
    <cellStyle name="_Costs not in AURORA 2007 Rate Case_Purchased Power Adj 4.03 3" xfId="2868"/>
    <cellStyle name="_Costs not in AURORA 2007 Rate Case_Purchased Power Adj 4.03 3 2" xfId="18239"/>
    <cellStyle name="_Costs not in AURORA 2007 Rate Case_Purchased Power Adj 4.03 4" xfId="18240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1"/>
    <cellStyle name="_Costs not in AURORA 2007 Rate Case_Rebuttal Power Costs 2 3" xfId="18242"/>
    <cellStyle name="_Costs not in AURORA 2007 Rate Case_Rebuttal Power Costs 3" xfId="2872"/>
    <cellStyle name="_Costs not in AURORA 2007 Rate Case_Rebuttal Power Costs 3 2" xfId="18243"/>
    <cellStyle name="_Costs not in AURORA 2007 Rate Case_Rebuttal Power Costs 4" xfId="18244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5"/>
    <cellStyle name="_Costs not in AURORA 2007 Rate Case_Rebuttal Power Costs_Adj Bench DR 3 for Initial Briefs (Electric) 2 3" xfId="18246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7"/>
    <cellStyle name="_Costs not in AURORA 2007 Rate Case_Rebuttal Power Costs_Adj Bench DR 3 for Initial Briefs (Electric) 4" xfId="18248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49"/>
    <cellStyle name="_Costs not in AURORA 2007 Rate Case_Rebuttal Power Costs_Electric Rev Req Model (2009 GRC) Rebuttal 2 3" xfId="18250"/>
    <cellStyle name="_Costs not in AURORA 2007 Rate Case_Rebuttal Power Costs_Electric Rev Req Model (2009 GRC) Rebuttal 3" xfId="2882"/>
    <cellStyle name="_Costs not in AURORA 2007 Rate Case_Rebuttal Power Costs_Electric Rev Req Model (2009 GRC) Rebuttal 3 2" xfId="18251"/>
    <cellStyle name="_Costs not in AURORA 2007 Rate Case_Rebuttal Power Costs_Electric Rev Req Model (2009 GRC) Rebuttal 4" xfId="18252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3"/>
    <cellStyle name="_Costs not in AURORA 2007 Rate Case_Rebuttal Power Costs_Electric Rev Req Model (2009 GRC) Rebuttal REmoval of New  WH Solar AdjustMI 2 3" xfId="18254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5"/>
    <cellStyle name="_Costs not in AURORA 2007 Rate Case_Rebuttal Power Costs_Electric Rev Req Model (2009 GRC) Rebuttal REmoval of New  WH Solar AdjustMI 4" xfId="18256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7"/>
    <cellStyle name="_Costs not in AURORA 2007 Rate Case_Rebuttal Power Costs_Electric Rev Req Model (2009 GRC) Revised 01-18-2010 2 3" xfId="18258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59"/>
    <cellStyle name="_Costs not in AURORA 2007 Rate Case_Rebuttal Power Costs_Electric Rev Req Model (2009 GRC) Revised 01-18-2010 4" xfId="18260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1"/>
    <cellStyle name="_Costs not in AURORA 2007 Rate Case_Rebuttal Power Costs_Final Order Electric EXHIBIT A-1 2 3" xfId="18262"/>
    <cellStyle name="_Costs not in AURORA 2007 Rate Case_Rebuttal Power Costs_Final Order Electric EXHIBIT A-1 3" xfId="2896"/>
    <cellStyle name="_Costs not in AURORA 2007 Rate Case_Rebuttal Power Costs_Final Order Electric EXHIBIT A-1 3 2" xfId="18263"/>
    <cellStyle name="_Costs not in AURORA 2007 Rate Case_Rebuttal Power Costs_Final Order Electric EXHIBIT A-1 4" xfId="18264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5"/>
    <cellStyle name="_Costs not in AURORA 2007 Rate Case_ROR 5.02 2 3" xfId="18266"/>
    <cellStyle name="_Costs not in AURORA 2007 Rate Case_ROR 5.02 3" xfId="2900"/>
    <cellStyle name="_Costs not in AURORA 2007 Rate Case_ROR 5.02 3 2" xfId="18267"/>
    <cellStyle name="_Costs not in AURORA 2007 Rate Case_ROR 5.02 4" xfId="18268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69"/>
    <cellStyle name="_Costs not in AURORA 2007 Rate Case_Transmission Workbook for May BOD 3" xfId="18270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1"/>
    <cellStyle name="_Costs not in AURORA 2007 Rate Case_Wind Integration 10GRC 3" xfId="18272"/>
    <cellStyle name="_Costs not in AURORA 2007 Rate Case_Wind Integration 10GRC_DEM-WP(C) ENERG10C--ctn Mid-C_042010 2010GRC" xfId="2906"/>
    <cellStyle name="_Costs not in KWI3000 '06Budget" xfId="2907"/>
    <cellStyle name="_Costs not in KWI3000 '06Budget 10" xfId="18273"/>
    <cellStyle name="_Costs not in KWI3000 '06Budget 10 2" xfId="18274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5"/>
    <cellStyle name="_Costs not in KWI3000 '06Budget 2 2 3" xfId="18276"/>
    <cellStyle name="_Costs not in KWI3000 '06Budget 2 3" xfId="2911"/>
    <cellStyle name="_Costs not in KWI3000 '06Budget 2 3 2" xfId="18277"/>
    <cellStyle name="_Costs not in KWI3000 '06Budget 2 4" xfId="18278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79"/>
    <cellStyle name="_Costs not in KWI3000 '06Budget 3 2 3" xfId="18280"/>
    <cellStyle name="_Costs not in KWI3000 '06Budget 3 3" xfId="2915"/>
    <cellStyle name="_Costs not in KWI3000 '06Budget 3 3 2" xfId="2916"/>
    <cellStyle name="_Costs not in KWI3000 '06Budget 3 3 2 2" xfId="18281"/>
    <cellStyle name="_Costs not in KWI3000 '06Budget 3 3 3" xfId="18282"/>
    <cellStyle name="_Costs not in KWI3000 '06Budget 3 4" xfId="2917"/>
    <cellStyle name="_Costs not in KWI3000 '06Budget 3 4 2" xfId="2918"/>
    <cellStyle name="_Costs not in KWI3000 '06Budget 3 4 2 2" xfId="18283"/>
    <cellStyle name="_Costs not in KWI3000 '06Budget 3 4 3" xfId="18284"/>
    <cellStyle name="_Costs not in KWI3000 '06Budget 3 5" xfId="18285"/>
    <cellStyle name="_Costs not in KWI3000 '06Budget 4" xfId="2919"/>
    <cellStyle name="_Costs not in KWI3000 '06Budget 4 2" xfId="2920"/>
    <cellStyle name="_Costs not in KWI3000 '06Budget 4 2 2" xfId="18286"/>
    <cellStyle name="_Costs not in KWI3000 '06Budget 4 3" xfId="18287"/>
    <cellStyle name="_Costs not in KWI3000 '06Budget 5" xfId="2921"/>
    <cellStyle name="_Costs not in KWI3000 '06Budget 5 2" xfId="2922"/>
    <cellStyle name="_Costs not in KWI3000 '06Budget 5 2 2" xfId="18288"/>
    <cellStyle name="_Costs not in KWI3000 '06Budget 5 2 3" xfId="18289"/>
    <cellStyle name="_Costs not in KWI3000 '06Budget 5 3" xfId="18290"/>
    <cellStyle name="_Costs not in KWI3000 '06Budget 5 3 2" xfId="18291"/>
    <cellStyle name="_Costs not in KWI3000 '06Budget 6" xfId="2923"/>
    <cellStyle name="_Costs not in KWI3000 '06Budget 6 2" xfId="18292"/>
    <cellStyle name="_Costs not in KWI3000 '06Budget 6 2 2" xfId="18293"/>
    <cellStyle name="_Costs not in KWI3000 '06Budget 6 3" xfId="18294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5"/>
    <cellStyle name="_Costs not in KWI3000 '06Budget 9 2" xfId="18296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7"/>
    <cellStyle name="_Costs not in KWI3000 '06Budget_(C) WHE Proforma with ITC cash grant 10 Yr Amort_for deferral_102809 2 3" xfId="18298"/>
    <cellStyle name="_Costs not in KWI3000 '06Budget_(C) WHE Proforma with ITC cash grant 10 Yr Amort_for deferral_102809 3" xfId="2931"/>
    <cellStyle name="_Costs not in KWI3000 '06Budget_(C) WHE Proforma with ITC cash grant 10 Yr Amort_for deferral_102809 3 2" xfId="18299"/>
    <cellStyle name="_Costs not in KWI3000 '06Budget_(C) WHE Proforma with ITC cash grant 10 Yr Amort_for deferral_102809 4" xfId="18300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1"/>
    <cellStyle name="_Costs not in KWI3000 '06Budget_(C) WHE Proforma with ITC cash grant 10 Yr Amort_for deferral_102809_16.07E Wild Horse Wind Expansionwrkingfile 2 3" xfId="18302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3"/>
    <cellStyle name="_Costs not in KWI3000 '06Budget_(C) WHE Proforma with ITC cash grant 10 Yr Amort_for deferral_102809_16.07E Wild Horse Wind Expansionwrkingfile 4" xfId="18304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5"/>
    <cellStyle name="_Costs not in KWI3000 '06Budget_(C) WHE Proforma with ITC cash grant 10 Yr Amort_for deferral_102809_16.07E Wild Horse Wind Expansionwrkingfile SF 2 3" xfId="18306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7"/>
    <cellStyle name="_Costs not in KWI3000 '06Budget_(C) WHE Proforma with ITC cash grant 10 Yr Amort_for deferral_102809_16.07E Wild Horse Wind Expansionwrkingfile SF 4" xfId="18308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09"/>
    <cellStyle name="_Costs not in KWI3000 '06Budget_(C) WHE Proforma with ITC cash grant 10 Yr Amort_for deferral_102809_16.37E Wild Horse Expansion DeferralRevwrkingfile SF 2 3" xfId="18310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1"/>
    <cellStyle name="_Costs not in KWI3000 '06Budget_(C) WHE Proforma with ITC cash grant 10 Yr Amort_for deferral_102809_16.37E Wild Horse Expansion DeferralRevwrkingfile SF 4" xfId="18312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3"/>
    <cellStyle name="_Costs not in KWI3000 '06Budget_(C) WHE Proforma with ITC cash grant 10 Yr Amort_for rebuttal_120709 2 3" xfId="18314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5"/>
    <cellStyle name="_Costs not in KWI3000 '06Budget_(C) WHE Proforma with ITC cash grant 10 Yr Amort_for rebuttal_120709 4" xfId="18316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7"/>
    <cellStyle name="_Costs not in KWI3000 '06Budget_04.07E Wild Horse Wind Expansion 2 3" xfId="18318"/>
    <cellStyle name="_Costs not in KWI3000 '06Budget_04.07E Wild Horse Wind Expansion 3" xfId="2956"/>
    <cellStyle name="_Costs not in KWI3000 '06Budget_04.07E Wild Horse Wind Expansion 3 2" xfId="18319"/>
    <cellStyle name="_Costs not in KWI3000 '06Budget_04.07E Wild Horse Wind Expansion 4" xfId="18320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1"/>
    <cellStyle name="_Costs not in KWI3000 '06Budget_04.07E Wild Horse Wind Expansion_16.07E Wild Horse Wind Expansionwrkingfile 2 3" xfId="18322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3"/>
    <cellStyle name="_Costs not in KWI3000 '06Budget_04.07E Wild Horse Wind Expansion_16.07E Wild Horse Wind Expansionwrkingfile 4" xfId="18324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5"/>
    <cellStyle name="_Costs not in KWI3000 '06Budget_04.07E Wild Horse Wind Expansion_16.07E Wild Horse Wind Expansionwrkingfile SF 2 3" xfId="18326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7"/>
    <cellStyle name="_Costs not in KWI3000 '06Budget_04.07E Wild Horse Wind Expansion_16.07E Wild Horse Wind Expansionwrkingfile SF 4" xfId="18328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29"/>
    <cellStyle name="_Costs not in KWI3000 '06Budget_04.07E Wild Horse Wind Expansion_16.37E Wild Horse Expansion DeferralRevwrkingfile SF 2 3" xfId="18330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1"/>
    <cellStyle name="_Costs not in KWI3000 '06Budget_04.07E Wild Horse Wind Expansion_16.37E Wild Horse Expansion DeferralRevwrkingfile SF 4" xfId="18332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3"/>
    <cellStyle name="_Costs not in KWI3000 '06Budget_16.07E Wild Horse Wind Expansionwrkingfile 2 3" xfId="18334"/>
    <cellStyle name="_Costs not in KWI3000 '06Budget_16.07E Wild Horse Wind Expansionwrkingfile 3" xfId="2976"/>
    <cellStyle name="_Costs not in KWI3000 '06Budget_16.07E Wild Horse Wind Expansionwrkingfile 3 2" xfId="18335"/>
    <cellStyle name="_Costs not in KWI3000 '06Budget_16.07E Wild Horse Wind Expansionwrkingfile 4" xfId="18336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7"/>
    <cellStyle name="_Costs not in KWI3000 '06Budget_16.07E Wild Horse Wind Expansionwrkingfile SF 2 3" xfId="18338"/>
    <cellStyle name="_Costs not in KWI3000 '06Budget_16.07E Wild Horse Wind Expansionwrkingfile SF 3" xfId="2980"/>
    <cellStyle name="_Costs not in KWI3000 '06Budget_16.07E Wild Horse Wind Expansionwrkingfile SF 3 2" xfId="18339"/>
    <cellStyle name="_Costs not in KWI3000 '06Budget_16.07E Wild Horse Wind Expansionwrkingfile SF 4" xfId="18340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1"/>
    <cellStyle name="_Costs not in KWI3000 '06Budget_16.37E Wild Horse Expansion DeferralRevwrkingfile SF 2 3" xfId="18342"/>
    <cellStyle name="_Costs not in KWI3000 '06Budget_16.37E Wild Horse Expansion DeferralRevwrkingfile SF 3" xfId="2986"/>
    <cellStyle name="_Costs not in KWI3000 '06Budget_16.37E Wild Horse Expansion DeferralRevwrkingfile SF 3 2" xfId="18343"/>
    <cellStyle name="_Costs not in KWI3000 '06Budget_16.37E Wild Horse Expansion DeferralRevwrkingfile SF 4" xfId="18344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5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6"/>
    <cellStyle name="_Costs not in KWI3000 '06Budget_2009 GRC Compl Filing - Exhibit D 3" xfId="18347"/>
    <cellStyle name="_Costs not in KWI3000 '06Budget_2009 GRC Compl Filing - Exhibit D_DEM-WP(C) ENERG10C--ctn Mid-C_042010 2010GRC" xfId="2991"/>
    <cellStyle name="_Costs not in KWI3000 '06Budget_2010 PTC's July1_Dec31 2010 " xfId="18348"/>
    <cellStyle name="_Costs not in KWI3000 '06Budget_2010 PTC's Sept10_Aug11 (Version 4)" xfId="18349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0"/>
    <cellStyle name="_Costs not in KWI3000 '06Budget_4 31 Regulatory Assets and Liabilities  7 06- Exhibit D 3" xfId="2996"/>
    <cellStyle name="_Costs not in KWI3000 '06Budget_4 31 Regulatory Assets and Liabilities  7 06- Exhibit D 3 2" xfId="18351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2"/>
    <cellStyle name="_Costs not in KWI3000 '06Budget_4 31 Regulatory Assets and Liabilities  7 06- Exhibit D_NIM Summary 3" xfId="18353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4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5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6"/>
    <cellStyle name="_Costs not in KWI3000 '06Budget_4 31E Reg Asset  Liab and EXH D 10" xfId="18357"/>
    <cellStyle name="_Costs not in KWI3000 '06Budget_4 31E Reg Asset  Liab and EXH D 11" xfId="18358"/>
    <cellStyle name="_Costs not in KWI3000 '06Budget_4 31E Reg Asset  Liab and EXH D 12" xfId="18359"/>
    <cellStyle name="_Costs not in KWI3000 '06Budget_4 31E Reg Asset  Liab and EXH D 13" xfId="18360"/>
    <cellStyle name="_Costs not in KWI3000 '06Budget_4 31E Reg Asset  Liab and EXH D 14" xfId="18361"/>
    <cellStyle name="_Costs not in KWI3000 '06Budget_4 31E Reg Asset  Liab and EXH D 15" xfId="18362"/>
    <cellStyle name="_Costs not in KWI3000 '06Budget_4 31E Reg Asset  Liab and EXH D 16" xfId="18363"/>
    <cellStyle name="_Costs not in KWI3000 '06Budget_4 31E Reg Asset  Liab and EXH D 17" xfId="18364"/>
    <cellStyle name="_Costs not in KWI3000 '06Budget_4 31E Reg Asset  Liab and EXH D 18" xfId="18365"/>
    <cellStyle name="_Costs not in KWI3000 '06Budget_4 31E Reg Asset  Liab and EXH D 19" xfId="18366"/>
    <cellStyle name="_Costs not in KWI3000 '06Budget_4 31E Reg Asset  Liab and EXH D 2" xfId="18367"/>
    <cellStyle name="_Costs not in KWI3000 '06Budget_4 31E Reg Asset  Liab and EXH D 20" xfId="18368"/>
    <cellStyle name="_Costs not in KWI3000 '06Budget_4 31E Reg Asset  Liab and EXH D 21" xfId="18369"/>
    <cellStyle name="_Costs not in KWI3000 '06Budget_4 31E Reg Asset  Liab and EXH D 22" xfId="18370"/>
    <cellStyle name="_Costs not in KWI3000 '06Budget_4 31E Reg Asset  Liab and EXH D 23" xfId="18371"/>
    <cellStyle name="_Costs not in KWI3000 '06Budget_4 31E Reg Asset  Liab and EXH D 24" xfId="18372"/>
    <cellStyle name="_Costs not in KWI3000 '06Budget_4 31E Reg Asset  Liab and EXH D 25" xfId="18373"/>
    <cellStyle name="_Costs not in KWI3000 '06Budget_4 31E Reg Asset  Liab and EXH D 26" xfId="18374"/>
    <cellStyle name="_Costs not in KWI3000 '06Budget_4 31E Reg Asset  Liab and EXH D 27" xfId="18375"/>
    <cellStyle name="_Costs not in KWI3000 '06Budget_4 31E Reg Asset  Liab and EXH D 28" xfId="18376"/>
    <cellStyle name="_Costs not in KWI3000 '06Budget_4 31E Reg Asset  Liab and EXH D 29" xfId="18377"/>
    <cellStyle name="_Costs not in KWI3000 '06Budget_4 31E Reg Asset  Liab and EXH D 3" xfId="18378"/>
    <cellStyle name="_Costs not in KWI3000 '06Budget_4 31E Reg Asset  Liab and EXH D 30" xfId="18379"/>
    <cellStyle name="_Costs not in KWI3000 '06Budget_4 31E Reg Asset  Liab and EXH D 31" xfId="18380"/>
    <cellStyle name="_Costs not in KWI3000 '06Budget_4 31E Reg Asset  Liab and EXH D 32" xfId="18381"/>
    <cellStyle name="_Costs not in KWI3000 '06Budget_4 31E Reg Asset  Liab and EXH D 33" xfId="18382"/>
    <cellStyle name="_Costs not in KWI3000 '06Budget_4 31E Reg Asset  Liab and EXH D 34" xfId="18383"/>
    <cellStyle name="_Costs not in KWI3000 '06Budget_4 31E Reg Asset  Liab and EXH D 35" xfId="18384"/>
    <cellStyle name="_Costs not in KWI3000 '06Budget_4 31E Reg Asset  Liab and EXH D 36" xfId="18385"/>
    <cellStyle name="_Costs not in KWI3000 '06Budget_4 31E Reg Asset  Liab and EXH D 4" xfId="18386"/>
    <cellStyle name="_Costs not in KWI3000 '06Budget_4 31E Reg Asset  Liab and EXH D 5" xfId="18387"/>
    <cellStyle name="_Costs not in KWI3000 '06Budget_4 31E Reg Asset  Liab and EXH D 6" xfId="18388"/>
    <cellStyle name="_Costs not in KWI3000 '06Budget_4 31E Reg Asset  Liab and EXH D 7" xfId="18389"/>
    <cellStyle name="_Costs not in KWI3000 '06Budget_4 31E Reg Asset  Liab and EXH D 8" xfId="18390"/>
    <cellStyle name="_Costs not in KWI3000 '06Budget_4 31E Reg Asset  Liab and EXH D 9" xfId="18391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2"/>
    <cellStyle name="_Costs not in KWI3000 '06Budget_4 32 Regulatory Assets and Liabilities  7 06- Exhibit D 3" xfId="3008"/>
    <cellStyle name="_Costs not in KWI3000 '06Budget_4 32 Regulatory Assets and Liabilities  7 06- Exhibit D 3 2" xfId="18393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4"/>
    <cellStyle name="_Costs not in KWI3000 '06Budget_4 32 Regulatory Assets and Liabilities  7 06- Exhibit D_NIM Summary 3" xfId="18395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6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7"/>
    <cellStyle name="_Costs not in KWI3000 '06Budget_ACCOUNTS" xfId="3015"/>
    <cellStyle name="_Costs not in KWI3000 '06Budget_Att B to RECs proceeds proposal" xfId="18398"/>
    <cellStyle name="_Costs not in KWI3000 '06Budget_AURORA Total New" xfId="3016"/>
    <cellStyle name="_Costs not in KWI3000 '06Budget_AURORA Total New 2" xfId="3017"/>
    <cellStyle name="_Costs not in KWI3000 '06Budget_AURORA Total New 2 2" xfId="18399"/>
    <cellStyle name="_Costs not in KWI3000 '06Budget_AURORA Total New 3" xfId="18400"/>
    <cellStyle name="_Costs not in KWI3000 '06Budget_Backup for Attachment B 2010-09-09" xfId="18401"/>
    <cellStyle name="_Costs not in KWI3000 '06Budget_Bench Request - Attachment B" xfId="18402"/>
    <cellStyle name="_Costs not in KWI3000 '06Budget_Book1" xfId="18403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4"/>
    <cellStyle name="_Costs not in KWI3000 '06Budget_Book2 2 3" xfId="18405"/>
    <cellStyle name="_Costs not in KWI3000 '06Budget_Book2 3" xfId="3021"/>
    <cellStyle name="_Costs not in KWI3000 '06Budget_Book2 3 2" xfId="18406"/>
    <cellStyle name="_Costs not in KWI3000 '06Budget_Book2 4" xfId="18407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8"/>
    <cellStyle name="_Costs not in KWI3000 '06Budget_Book2_Adj Bench DR 3 for Initial Briefs (Electric) 2 3" xfId="18409"/>
    <cellStyle name="_Costs not in KWI3000 '06Budget_Book2_Adj Bench DR 3 for Initial Briefs (Electric) 3" xfId="3025"/>
    <cellStyle name="_Costs not in KWI3000 '06Budget_Book2_Adj Bench DR 3 for Initial Briefs (Electric) 3 2" xfId="18410"/>
    <cellStyle name="_Costs not in KWI3000 '06Budget_Book2_Adj Bench DR 3 for Initial Briefs (Electric) 4" xfId="18411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2"/>
    <cellStyle name="_Costs not in KWI3000 '06Budget_Book2_Electric Rev Req Model (2009 GRC) Rebuttal 2 3" xfId="18413"/>
    <cellStyle name="_Costs not in KWI3000 '06Budget_Book2_Electric Rev Req Model (2009 GRC) Rebuttal 3" xfId="3031"/>
    <cellStyle name="_Costs not in KWI3000 '06Budget_Book2_Electric Rev Req Model (2009 GRC) Rebuttal 3 2" xfId="18414"/>
    <cellStyle name="_Costs not in KWI3000 '06Budget_Book2_Electric Rev Req Model (2009 GRC) Rebuttal 4" xfId="18415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6"/>
    <cellStyle name="_Costs not in KWI3000 '06Budget_Book2_Electric Rev Req Model (2009 GRC) Rebuttal REmoval of New  WH Solar AdjustMI 2 3" xfId="18417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8"/>
    <cellStyle name="_Costs not in KWI3000 '06Budget_Book2_Electric Rev Req Model (2009 GRC) Rebuttal REmoval of New  WH Solar AdjustMI 4" xfId="18419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0"/>
    <cellStyle name="_Costs not in KWI3000 '06Budget_Book2_Electric Rev Req Model (2009 GRC) Revised 01-18-2010 2 3" xfId="18421"/>
    <cellStyle name="_Costs not in KWI3000 '06Budget_Book2_Electric Rev Req Model (2009 GRC) Revised 01-18-2010 3" xfId="3040"/>
    <cellStyle name="_Costs not in KWI3000 '06Budget_Book2_Electric Rev Req Model (2009 GRC) Revised 01-18-2010 3 2" xfId="18422"/>
    <cellStyle name="_Costs not in KWI3000 '06Budget_Book2_Electric Rev Req Model (2009 GRC) Revised 01-18-2010 4" xfId="18423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4"/>
    <cellStyle name="_Costs not in KWI3000 '06Budget_Book2_Final Order Electric EXHIBIT A-1 2 3" xfId="18425"/>
    <cellStyle name="_Costs not in KWI3000 '06Budget_Book2_Final Order Electric EXHIBIT A-1 3" xfId="3045"/>
    <cellStyle name="_Costs not in KWI3000 '06Budget_Book2_Final Order Electric EXHIBIT A-1 3 2" xfId="18426"/>
    <cellStyle name="_Costs not in KWI3000 '06Budget_Book2_Final Order Electric EXHIBIT A-1 4" xfId="18427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8"/>
    <cellStyle name="_Costs not in KWI3000 '06Budget_Book4 2 3" xfId="18429"/>
    <cellStyle name="_Costs not in KWI3000 '06Budget_Book4 3" xfId="3049"/>
    <cellStyle name="_Costs not in KWI3000 '06Budget_Book4 3 2" xfId="18430"/>
    <cellStyle name="_Costs not in KWI3000 '06Budget_Book4 4" xfId="18431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2"/>
    <cellStyle name="_Costs not in KWI3000 '06Budget_Book9 2 3" xfId="18433"/>
    <cellStyle name="_Costs not in KWI3000 '06Budget_Book9 3" xfId="3054"/>
    <cellStyle name="_Costs not in KWI3000 '06Budget_Book9 3 2" xfId="18434"/>
    <cellStyle name="_Costs not in KWI3000 '06Budget_Book9 4" xfId="18435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6"/>
    <cellStyle name="_Costs not in KWI3000 '06Budget_DEM-WP(C) Chelan Power Costs" xfId="3060"/>
    <cellStyle name="_Costs not in KWI3000 '06Budget_DEM-WP(C) Chelan Power Costs 2" xfId="18437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8"/>
    <cellStyle name="_Costs not in KWI3000 '06Budget_DWH-08 (Rate Spread &amp; Design Workpapers)" xfId="3063"/>
    <cellStyle name="_Costs not in KWI3000 '06Budget_Exh A-1 resulting from UE-112050 effective Jan 1 2012" xfId="18439"/>
    <cellStyle name="_Costs not in KWI3000 '06Budget_Exh G - Klamath Peaker PPA fr C Locke 2-12" xfId="18440"/>
    <cellStyle name="_Costs not in KWI3000 '06Budget_Exhibit A-1 effective 4-1-11 fr S Free 12-11" xfId="18441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2"/>
    <cellStyle name="_Costs not in KWI3000 '06Budget_Exhibit D fr R Gho 12-31-08 3" xfId="18443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4"/>
    <cellStyle name="_Costs not in KWI3000 '06Budget_Exhibit D fr R Gho 12-31-08 v2 3" xfId="18445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6"/>
    <cellStyle name="_Costs not in KWI3000 '06Budget_Exhibit D fr R Gho 12-31-08 v2_NIM Summary 3" xfId="18447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8"/>
    <cellStyle name="_Costs not in KWI3000 '06Budget_Exhibit D fr R Gho 12-31-08_NIM Summary 3" xfId="18449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0"/>
    <cellStyle name="_Costs not in KWI3000 '06Budget_Hopkins Ridge Prepaid Tran - Interest Earned RY 12ME Feb  '11 3" xfId="18451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2"/>
    <cellStyle name="_Costs not in KWI3000 '06Budget_Hopkins Ridge Prepaid Tran - Interest Earned RY 12ME Feb  '11_NIM Summary 3" xfId="18453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4"/>
    <cellStyle name="_Costs not in KWI3000 '06Budget_Hopkins Ridge Prepaid Tran - Interest Earned RY 12ME Feb  '11_Transmission Workbook for May BOD 3" xfId="18455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6"/>
    <cellStyle name="_Costs not in KWI3000 '06Budget_INPUTS 2 3" xfId="18457"/>
    <cellStyle name="_Costs not in KWI3000 '06Budget_INPUTS 3" xfId="3091"/>
    <cellStyle name="_Costs not in KWI3000 '06Budget_INPUTS 3 2" xfId="18458"/>
    <cellStyle name="_Costs not in KWI3000 '06Budget_INPUTS 4" xfId="18459"/>
    <cellStyle name="_Costs not in KWI3000 '06Budget_LSRWEP LGIA like Acctg Petition Aug 2010" xfId="3092"/>
    <cellStyle name="_Costs not in KWI3000 '06Budget_LSRWEP LGIA like Acctg Petition Aug 2010 2" xfId="18460"/>
    <cellStyle name="_Costs not in KWI3000 '06Budget_Mint Farm Generation BPA" xfId="18461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2"/>
    <cellStyle name="_Costs not in KWI3000 '06Budget_NIM Summary 09GRC 3" xfId="18463"/>
    <cellStyle name="_Costs not in KWI3000 '06Budget_NIM Summary 09GRC_DEM-WP(C) ENERG10C--ctn Mid-C_042010 2010GRC" xfId="3096"/>
    <cellStyle name="_Costs not in KWI3000 '06Budget_NIM Summary 10" xfId="18464"/>
    <cellStyle name="_Costs not in KWI3000 '06Budget_NIM Summary 11" xfId="18465"/>
    <cellStyle name="_Costs not in KWI3000 '06Budget_NIM Summary 12" xfId="18466"/>
    <cellStyle name="_Costs not in KWI3000 '06Budget_NIM Summary 13" xfId="18467"/>
    <cellStyle name="_Costs not in KWI3000 '06Budget_NIM Summary 14" xfId="18468"/>
    <cellStyle name="_Costs not in KWI3000 '06Budget_NIM Summary 15" xfId="18469"/>
    <cellStyle name="_Costs not in KWI3000 '06Budget_NIM Summary 16" xfId="18470"/>
    <cellStyle name="_Costs not in KWI3000 '06Budget_NIM Summary 17" xfId="18471"/>
    <cellStyle name="_Costs not in KWI3000 '06Budget_NIM Summary 18" xfId="18472"/>
    <cellStyle name="_Costs not in KWI3000 '06Budget_NIM Summary 19" xfId="18473"/>
    <cellStyle name="_Costs not in KWI3000 '06Budget_NIM Summary 2" xfId="3097"/>
    <cellStyle name="_Costs not in KWI3000 '06Budget_NIM Summary 2 2" xfId="18474"/>
    <cellStyle name="_Costs not in KWI3000 '06Budget_NIM Summary 20" xfId="18475"/>
    <cellStyle name="_Costs not in KWI3000 '06Budget_NIM Summary 21" xfId="18476"/>
    <cellStyle name="_Costs not in KWI3000 '06Budget_NIM Summary 22" xfId="18477"/>
    <cellStyle name="_Costs not in KWI3000 '06Budget_NIM Summary 23" xfId="18478"/>
    <cellStyle name="_Costs not in KWI3000 '06Budget_NIM Summary 24" xfId="18479"/>
    <cellStyle name="_Costs not in KWI3000 '06Budget_NIM Summary 25" xfId="18480"/>
    <cellStyle name="_Costs not in KWI3000 '06Budget_NIM Summary 26" xfId="18481"/>
    <cellStyle name="_Costs not in KWI3000 '06Budget_NIM Summary 27" xfId="18482"/>
    <cellStyle name="_Costs not in KWI3000 '06Budget_NIM Summary 28" xfId="18483"/>
    <cellStyle name="_Costs not in KWI3000 '06Budget_NIM Summary 29" xfId="18484"/>
    <cellStyle name="_Costs not in KWI3000 '06Budget_NIM Summary 3" xfId="3098"/>
    <cellStyle name="_Costs not in KWI3000 '06Budget_NIM Summary 3 2" xfId="18485"/>
    <cellStyle name="_Costs not in KWI3000 '06Budget_NIM Summary 30" xfId="18486"/>
    <cellStyle name="_Costs not in KWI3000 '06Budget_NIM Summary 31" xfId="18487"/>
    <cellStyle name="_Costs not in KWI3000 '06Budget_NIM Summary 32" xfId="18488"/>
    <cellStyle name="_Costs not in KWI3000 '06Budget_NIM Summary 33" xfId="18489"/>
    <cellStyle name="_Costs not in KWI3000 '06Budget_NIM Summary 34" xfId="18490"/>
    <cellStyle name="_Costs not in KWI3000 '06Budget_NIM Summary 35" xfId="18491"/>
    <cellStyle name="_Costs not in KWI3000 '06Budget_NIM Summary 36" xfId="18492"/>
    <cellStyle name="_Costs not in KWI3000 '06Budget_NIM Summary 37" xfId="18493"/>
    <cellStyle name="_Costs not in KWI3000 '06Budget_NIM Summary 38" xfId="18494"/>
    <cellStyle name="_Costs not in KWI3000 '06Budget_NIM Summary 39" xfId="18495"/>
    <cellStyle name="_Costs not in KWI3000 '06Budget_NIM Summary 4" xfId="3099"/>
    <cellStyle name="_Costs not in KWI3000 '06Budget_NIM Summary 4 2" xfId="18496"/>
    <cellStyle name="_Costs not in KWI3000 '06Budget_NIM Summary 40" xfId="18497"/>
    <cellStyle name="_Costs not in KWI3000 '06Budget_NIM Summary 41" xfId="18498"/>
    <cellStyle name="_Costs not in KWI3000 '06Budget_NIM Summary 42" xfId="18499"/>
    <cellStyle name="_Costs not in KWI3000 '06Budget_NIM Summary 43" xfId="18500"/>
    <cellStyle name="_Costs not in KWI3000 '06Budget_NIM Summary 44" xfId="18501"/>
    <cellStyle name="_Costs not in KWI3000 '06Budget_NIM Summary 45" xfId="18502"/>
    <cellStyle name="_Costs not in KWI3000 '06Budget_NIM Summary 46" xfId="18503"/>
    <cellStyle name="_Costs not in KWI3000 '06Budget_NIM Summary 47" xfId="18504"/>
    <cellStyle name="_Costs not in KWI3000 '06Budget_NIM Summary 48" xfId="18505"/>
    <cellStyle name="_Costs not in KWI3000 '06Budget_NIM Summary 49" xfId="18506"/>
    <cellStyle name="_Costs not in KWI3000 '06Budget_NIM Summary 5" xfId="3100"/>
    <cellStyle name="_Costs not in KWI3000 '06Budget_NIM Summary 5 2" xfId="18507"/>
    <cellStyle name="_Costs not in KWI3000 '06Budget_NIM Summary 50" xfId="18508"/>
    <cellStyle name="_Costs not in KWI3000 '06Budget_NIM Summary 51" xfId="18509"/>
    <cellStyle name="_Costs not in KWI3000 '06Budget_NIM Summary 6" xfId="3101"/>
    <cellStyle name="_Costs not in KWI3000 '06Budget_NIM Summary 6 2" xfId="18510"/>
    <cellStyle name="_Costs not in KWI3000 '06Budget_NIM Summary 7" xfId="3102"/>
    <cellStyle name="_Costs not in KWI3000 '06Budget_NIM Summary 7 2" xfId="18511"/>
    <cellStyle name="_Costs not in KWI3000 '06Budget_NIM Summary 8" xfId="3103"/>
    <cellStyle name="_Costs not in KWI3000 '06Budget_NIM Summary 8 2" xfId="18512"/>
    <cellStyle name="_Costs not in KWI3000 '06Budget_NIM Summary 9" xfId="3104"/>
    <cellStyle name="_Costs not in KWI3000 '06Budget_NIM Summary 9 2" xfId="18513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4"/>
    <cellStyle name="_Costs not in KWI3000 '06Budget_NIM+O&amp;M 3" xfId="18515"/>
    <cellStyle name="_Costs not in KWI3000 '06Budget_NIM+O&amp;M Monthly" xfId="3108"/>
    <cellStyle name="_Costs not in KWI3000 '06Budget_NIM+O&amp;M Monthly 2" xfId="3109"/>
    <cellStyle name="_Costs not in KWI3000 '06Budget_NIM+O&amp;M Monthly 2 2" xfId="18516"/>
    <cellStyle name="_Costs not in KWI3000 '06Budget_NIM+O&amp;M Monthly 3" xfId="18517"/>
    <cellStyle name="_Costs not in KWI3000 '06Budget_PCA 10 -  Exhibit D Dec 2011" xfId="18518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19"/>
    <cellStyle name="_Costs not in KWI3000 '06Budget_PCA 11 -  Exhibit D Jan 2012 WF" xfId="18520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1"/>
    <cellStyle name="_Costs not in KWI3000 '06Budget_PCA 7 - Exhibit D update 11_30_08 (2) 2 3" xfId="18522"/>
    <cellStyle name="_Costs not in KWI3000 '06Budget_PCA 7 - Exhibit D update 11_30_08 (2) 3" xfId="3116"/>
    <cellStyle name="_Costs not in KWI3000 '06Budget_PCA 7 - Exhibit D update 11_30_08 (2) 3 2" xfId="18523"/>
    <cellStyle name="_Costs not in KWI3000 '06Budget_PCA 7 - Exhibit D update 11_30_08 (2) 4" xfId="18524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5"/>
    <cellStyle name="_Costs not in KWI3000 '06Budget_PCA 7 - Exhibit D update 11_30_08 (2)_NIM Summary 3" xfId="18526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7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8"/>
    <cellStyle name="_Costs not in KWI3000 '06Budget_PCA 9 -  Exhibit D April 2010 (3) 3" xfId="18529"/>
    <cellStyle name="_Costs not in KWI3000 '06Budget_PCA 9 -  Exhibit D April 2010 (3)_DEM-WP(C) ENERG10C--ctn Mid-C_042010 2010GRC" xfId="3125"/>
    <cellStyle name="_Costs not in KWI3000 '06Budget_PCA 9 -  Exhibit D April 2010 2" xfId="18530"/>
    <cellStyle name="_Costs not in KWI3000 '06Budget_PCA 9 -  Exhibit D April 2010 3" xfId="18531"/>
    <cellStyle name="_Costs not in KWI3000 '06Budget_PCA 9 -  Exhibit D April 2010 4" xfId="18532"/>
    <cellStyle name="_Costs not in KWI3000 '06Budget_PCA 9 -  Exhibit D April 2010 5" xfId="18533"/>
    <cellStyle name="_Costs not in KWI3000 '06Budget_PCA 9 -  Exhibit D April 2010 6" xfId="18534"/>
    <cellStyle name="_Costs not in KWI3000 '06Budget_PCA 9 -  Exhibit D Feb 2010" xfId="3126"/>
    <cellStyle name="_Costs not in KWI3000 '06Budget_PCA 9 -  Exhibit D Feb 2010 2" xfId="18535"/>
    <cellStyle name="_Costs not in KWI3000 '06Budget_PCA 9 -  Exhibit D Feb 2010 v2" xfId="3127"/>
    <cellStyle name="_Costs not in KWI3000 '06Budget_PCA 9 -  Exhibit D Feb 2010 v2 2" xfId="18536"/>
    <cellStyle name="_Costs not in KWI3000 '06Budget_PCA 9 -  Exhibit D Feb 2010 WF" xfId="3128"/>
    <cellStyle name="_Costs not in KWI3000 '06Budget_PCA 9 -  Exhibit D Feb 2010 WF 2" xfId="18537"/>
    <cellStyle name="_Costs not in KWI3000 '06Budget_PCA 9 -  Exhibit D Jan 2010" xfId="3129"/>
    <cellStyle name="_Costs not in KWI3000 '06Budget_PCA 9 -  Exhibit D Jan 2010 2" xfId="18538"/>
    <cellStyle name="_Costs not in KWI3000 '06Budget_PCA 9 -  Exhibit D March 2010 (2)" xfId="3130"/>
    <cellStyle name="_Costs not in KWI3000 '06Budget_PCA 9 -  Exhibit D March 2010 (2) 2" xfId="18539"/>
    <cellStyle name="_Costs not in KWI3000 '06Budget_PCA 9 -  Exhibit D Nov 2010" xfId="3131"/>
    <cellStyle name="_Costs not in KWI3000 '06Budget_PCA 9 -  Exhibit D Nov 2010 2" xfId="18540"/>
    <cellStyle name="_Costs not in KWI3000 '06Budget_PCA 9 - Exhibit D at August 2010" xfId="3132"/>
    <cellStyle name="_Costs not in KWI3000 '06Budget_PCA 9 - Exhibit D at August 2010 2" xfId="18541"/>
    <cellStyle name="_Costs not in KWI3000 '06Budget_PCA 9 - Exhibit D June 2010 GRC" xfId="3133"/>
    <cellStyle name="_Costs not in KWI3000 '06Budget_PCA 9 - Exhibit D June 2010 GRC 2" xfId="18542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3"/>
    <cellStyle name="_Costs not in KWI3000 '06Budget_Power Costs - Comparison bx Rbtl-Staff-Jt-PC 2 3" xfId="18544"/>
    <cellStyle name="_Costs not in KWI3000 '06Budget_Power Costs - Comparison bx Rbtl-Staff-Jt-PC 3" xfId="3137"/>
    <cellStyle name="_Costs not in KWI3000 '06Budget_Power Costs - Comparison bx Rbtl-Staff-Jt-PC 3 2" xfId="18545"/>
    <cellStyle name="_Costs not in KWI3000 '06Budget_Power Costs - Comparison bx Rbtl-Staff-Jt-PC 4" xfId="18546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7"/>
    <cellStyle name="_Costs not in KWI3000 '06Budget_Power Costs - Comparison bx Rbtl-Staff-Jt-PC_Adj Bench DR 3 for Initial Briefs (Electric) 2 3" xfId="18548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49"/>
    <cellStyle name="_Costs not in KWI3000 '06Budget_Power Costs - Comparison bx Rbtl-Staff-Jt-PC_Adj Bench DR 3 for Initial Briefs (Electric) 4" xfId="18550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1"/>
    <cellStyle name="_Costs not in KWI3000 '06Budget_Power Costs - Comparison bx Rbtl-Staff-Jt-PC_Electric Rev Req Model (2009 GRC) Rebuttal 2 3" xfId="18552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3"/>
    <cellStyle name="_Costs not in KWI3000 '06Budget_Power Costs - Comparison bx Rbtl-Staff-Jt-PC_Electric Rev Req Model (2009 GRC) Rebuttal 4" xfId="18554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5"/>
    <cellStyle name="_Costs not in KWI3000 '06Budget_Power Costs - Comparison bx Rbtl-Staff-Jt-PC_Electric Rev Req Model (2009 GRC) Rebuttal REmoval of New  WH Solar AdjustMI 2 3" xfId="18556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7"/>
    <cellStyle name="_Costs not in KWI3000 '06Budget_Power Costs - Comparison bx Rbtl-Staff-Jt-PC_Electric Rev Req Model (2009 GRC) Rebuttal REmoval of New  WH Solar AdjustMI 4" xfId="18558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59"/>
    <cellStyle name="_Costs not in KWI3000 '06Budget_Power Costs - Comparison bx Rbtl-Staff-Jt-PC_Electric Rev Req Model (2009 GRC) Revised 01-18-2010 2 3" xfId="18560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1"/>
    <cellStyle name="_Costs not in KWI3000 '06Budget_Power Costs - Comparison bx Rbtl-Staff-Jt-PC_Electric Rev Req Model (2009 GRC) Revised 01-18-2010 4" xfId="18562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3"/>
    <cellStyle name="_Costs not in KWI3000 '06Budget_Power Costs - Comparison bx Rbtl-Staff-Jt-PC_Final Order Electric EXHIBIT A-1 2 3" xfId="18564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5"/>
    <cellStyle name="_Costs not in KWI3000 '06Budget_Power Costs - Comparison bx Rbtl-Staff-Jt-PC_Final Order Electric EXHIBIT A-1 4" xfId="18566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7"/>
    <cellStyle name="_Costs not in KWI3000 '06Budget_Production Adj 4.37 2 3" xfId="18568"/>
    <cellStyle name="_Costs not in KWI3000 '06Budget_Production Adj 4.37 3" xfId="3165"/>
    <cellStyle name="_Costs not in KWI3000 '06Budget_Production Adj 4.37 3 2" xfId="18569"/>
    <cellStyle name="_Costs not in KWI3000 '06Budget_Production Adj 4.37 4" xfId="18570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1"/>
    <cellStyle name="_Costs not in KWI3000 '06Budget_Purchased Power Adj 4.03 2 3" xfId="18572"/>
    <cellStyle name="_Costs not in KWI3000 '06Budget_Purchased Power Adj 4.03 3" xfId="3169"/>
    <cellStyle name="_Costs not in KWI3000 '06Budget_Purchased Power Adj 4.03 3 2" xfId="18573"/>
    <cellStyle name="_Costs not in KWI3000 '06Budget_Purchased Power Adj 4.03 4" xfId="18574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5"/>
    <cellStyle name="_Costs not in KWI3000 '06Budget_Rebuttal Power Costs 2 3" xfId="18576"/>
    <cellStyle name="_Costs not in KWI3000 '06Budget_Rebuttal Power Costs 3" xfId="3173"/>
    <cellStyle name="_Costs not in KWI3000 '06Budget_Rebuttal Power Costs 3 2" xfId="18577"/>
    <cellStyle name="_Costs not in KWI3000 '06Budget_Rebuttal Power Costs 4" xfId="18578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79"/>
    <cellStyle name="_Costs not in KWI3000 '06Budget_Rebuttal Power Costs_Adj Bench DR 3 for Initial Briefs (Electric) 2 3" xfId="18580"/>
    <cellStyle name="_Costs not in KWI3000 '06Budget_Rebuttal Power Costs_Adj Bench DR 3 for Initial Briefs (Electric) 3" xfId="3177"/>
    <cellStyle name="_Costs not in KWI3000 '06Budget_Rebuttal Power Costs_Adj Bench DR 3 for Initial Briefs (Electric) 3 2" xfId="18581"/>
    <cellStyle name="_Costs not in KWI3000 '06Budget_Rebuttal Power Costs_Adj Bench DR 3 for Initial Briefs (Electric) 4" xfId="18582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3"/>
    <cellStyle name="_Costs not in KWI3000 '06Budget_Rebuttal Power Costs_Electric Rev Req Model (2009 GRC) Rebuttal 2 3" xfId="18584"/>
    <cellStyle name="_Costs not in KWI3000 '06Budget_Rebuttal Power Costs_Electric Rev Req Model (2009 GRC) Rebuttal 3" xfId="3183"/>
    <cellStyle name="_Costs not in KWI3000 '06Budget_Rebuttal Power Costs_Electric Rev Req Model (2009 GRC) Rebuttal 3 2" xfId="18585"/>
    <cellStyle name="_Costs not in KWI3000 '06Budget_Rebuttal Power Costs_Electric Rev Req Model (2009 GRC) Rebuttal 4" xfId="18586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7"/>
    <cellStyle name="_Costs not in KWI3000 '06Budget_Rebuttal Power Costs_Electric Rev Req Model (2009 GRC) Rebuttal REmoval of New  WH Solar AdjustMI 2 3" xfId="18588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89"/>
    <cellStyle name="_Costs not in KWI3000 '06Budget_Rebuttal Power Costs_Electric Rev Req Model (2009 GRC) Rebuttal REmoval of New  WH Solar AdjustMI 4" xfId="18590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1"/>
    <cellStyle name="_Costs not in KWI3000 '06Budget_Rebuttal Power Costs_Electric Rev Req Model (2009 GRC) Revised 01-18-2010 2 3" xfId="18592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3"/>
    <cellStyle name="_Costs not in KWI3000 '06Budget_Rebuttal Power Costs_Electric Rev Req Model (2009 GRC) Revised 01-18-2010 4" xfId="18594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5"/>
    <cellStyle name="_Costs not in KWI3000 '06Budget_Rebuttal Power Costs_Final Order Electric EXHIBIT A-1 2 3" xfId="18596"/>
    <cellStyle name="_Costs not in KWI3000 '06Budget_Rebuttal Power Costs_Final Order Electric EXHIBIT A-1 3" xfId="3197"/>
    <cellStyle name="_Costs not in KWI3000 '06Budget_Rebuttal Power Costs_Final Order Electric EXHIBIT A-1 3 2" xfId="18597"/>
    <cellStyle name="_Costs not in KWI3000 '06Budget_Rebuttal Power Costs_Final Order Electric EXHIBIT A-1 4" xfId="18598"/>
    <cellStyle name="_Costs not in KWI3000 '06Budget_RECS vs PTC's w Interest 6-28-10" xfId="18599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0"/>
    <cellStyle name="_Costs not in KWI3000 '06Budget_ROR &amp; CONV FACTOR 2 3" xfId="18601"/>
    <cellStyle name="_Costs not in KWI3000 '06Budget_ROR &amp; CONV FACTOR 3" xfId="3201"/>
    <cellStyle name="_Costs not in KWI3000 '06Budget_ROR &amp; CONV FACTOR 3 2" xfId="18602"/>
    <cellStyle name="_Costs not in KWI3000 '06Budget_ROR &amp; CONV FACTOR 4" xfId="18603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4"/>
    <cellStyle name="_Costs not in KWI3000 '06Budget_ROR 5.02 2 3" xfId="18605"/>
    <cellStyle name="_Costs not in KWI3000 '06Budget_ROR 5.02 3" xfId="3205"/>
    <cellStyle name="_Costs not in KWI3000 '06Budget_ROR 5.02 3 2" xfId="18606"/>
    <cellStyle name="_Costs not in KWI3000 '06Budget_ROR 5.02 4" xfId="18607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8"/>
    <cellStyle name="_Costs not in KWI3000 '06Budget_Transmission Workbook for May BOD 3" xfId="18609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0"/>
    <cellStyle name="_Costs not in KWI3000 '06Budget_Wind Integration 10GRC 3" xfId="18611"/>
    <cellStyle name="_Costs not in KWI3000 '06Budget_Wind Integration 10GRC_DEM-WP(C) ENERG10C--ctn Mid-C_042010 2010GRC" xfId="3212"/>
    <cellStyle name="_DEM-08C Power Cost Comparison" xfId="3213"/>
    <cellStyle name="_DEM-08C Power Cost Comparison 2" xfId="18612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3"/>
    <cellStyle name="_DEM-WP (C) Costs not in AURORA 2006GRC Order 11.30.06 Gas 3" xfId="18614"/>
    <cellStyle name="_DEM-WP (C) Costs not in AURORA 2006GRC Order 11.30.06 Gas_Chelan PUD Power Costs (8-10)" xfId="3216"/>
    <cellStyle name="_DEM-WP (C) Costs not in AURORA 2006GRC Order 11.30.06 Gas_Chelan PUD Power Costs (8-10) 2" xfId="18615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6"/>
    <cellStyle name="_DEM-WP (C) Costs not in AURORA 2006GRC Order 11.30.06 Gas_NIM Summary 3" xfId="18617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8"/>
    <cellStyle name="_DEM-WP (C) Power Cost 2006GRC Order 10 2" xfId="18619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0"/>
    <cellStyle name="_DEM-WP (C) Power Cost 2006GRC Order 2 2 3" xfId="18621"/>
    <cellStyle name="_DEM-WP (C) Power Cost 2006GRC Order 2 3" xfId="3225"/>
    <cellStyle name="_DEM-WP (C) Power Cost 2006GRC Order 2 3 2" xfId="18622"/>
    <cellStyle name="_DEM-WP (C) Power Cost 2006GRC Order 2 4" xfId="18623"/>
    <cellStyle name="_DEM-WP (C) Power Cost 2006GRC Order 3" xfId="3226"/>
    <cellStyle name="_DEM-WP (C) Power Cost 2006GRC Order 3 2" xfId="3227"/>
    <cellStyle name="_DEM-WP (C) Power Cost 2006GRC Order 3 2 2" xfId="18624"/>
    <cellStyle name="_DEM-WP (C) Power Cost 2006GRC Order 3 3" xfId="18625"/>
    <cellStyle name="_DEM-WP (C) Power Cost 2006GRC Order 4" xfId="3228"/>
    <cellStyle name="_DEM-WP (C) Power Cost 2006GRC Order 4 2" xfId="3229"/>
    <cellStyle name="_DEM-WP (C) Power Cost 2006GRC Order 4 2 2" xfId="18626"/>
    <cellStyle name="_DEM-WP (C) Power Cost 2006GRC Order 4 3" xfId="18627"/>
    <cellStyle name="_DEM-WP (C) Power Cost 2006GRC Order 5" xfId="3230"/>
    <cellStyle name="_DEM-WP (C) Power Cost 2006GRC Order 5 2" xfId="3231"/>
    <cellStyle name="_DEM-WP (C) Power Cost 2006GRC Order 5 2 2" xfId="18628"/>
    <cellStyle name="_DEM-WP (C) Power Cost 2006GRC Order 5 2 3" xfId="18629"/>
    <cellStyle name="_DEM-WP (C) Power Cost 2006GRC Order 5 3" xfId="18630"/>
    <cellStyle name="_DEM-WP (C) Power Cost 2006GRC Order 5 3 2" xfId="18631"/>
    <cellStyle name="_DEM-WP (C) Power Cost 2006GRC Order 6" xfId="3232"/>
    <cellStyle name="_DEM-WP (C) Power Cost 2006GRC Order 6 2" xfId="18632"/>
    <cellStyle name="_DEM-WP (C) Power Cost 2006GRC Order 6 2 2" xfId="18633"/>
    <cellStyle name="_DEM-WP (C) Power Cost 2006GRC Order 6 3" xfId="18634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5"/>
    <cellStyle name="_DEM-WP (C) Power Cost 2006GRC Order 9 2" xfId="18636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7"/>
    <cellStyle name="_DEM-WP (C) Power Cost 2006GRC Order_04 07E Wild Horse Wind Expansion (C) (2) 2 3" xfId="18638"/>
    <cellStyle name="_DEM-WP (C) Power Cost 2006GRC Order_04 07E Wild Horse Wind Expansion (C) (2) 3" xfId="3240"/>
    <cellStyle name="_DEM-WP (C) Power Cost 2006GRC Order_04 07E Wild Horse Wind Expansion (C) (2) 3 2" xfId="18639"/>
    <cellStyle name="_DEM-WP (C) Power Cost 2006GRC Order_04 07E Wild Horse Wind Expansion (C) (2) 4" xfId="18640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1"/>
    <cellStyle name="_DEM-WP (C) Power Cost 2006GRC Order_04 07E Wild Horse Wind Expansion (C) (2)_Adj Bench DR 3 for Initial Briefs (Electric) 2 3" xfId="18642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3"/>
    <cellStyle name="_DEM-WP (C) Power Cost 2006GRC Order_04 07E Wild Horse Wind Expansion (C) (2)_Adj Bench DR 3 for Initial Briefs (Electric) 4" xfId="18644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5"/>
    <cellStyle name="_DEM-WP (C) Power Cost 2006GRC Order_04 07E Wild Horse Wind Expansion (C) (2)_Electric Rev Req Model (2009 GRC)  2 3" xfId="18646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7"/>
    <cellStyle name="_DEM-WP (C) Power Cost 2006GRC Order_04 07E Wild Horse Wind Expansion (C) (2)_Electric Rev Req Model (2009 GRC)  4" xfId="18648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49"/>
    <cellStyle name="_DEM-WP (C) Power Cost 2006GRC Order_04 07E Wild Horse Wind Expansion (C) (2)_Electric Rev Req Model (2009 GRC) Rebuttal 2 3" xfId="18650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1"/>
    <cellStyle name="_DEM-WP (C) Power Cost 2006GRC Order_04 07E Wild Horse Wind Expansion (C) (2)_Electric Rev Req Model (2009 GRC) Rebuttal 4" xfId="18652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3"/>
    <cellStyle name="_DEM-WP (C) Power Cost 2006GRC Order_04 07E Wild Horse Wind Expansion (C) (2)_Electric Rev Req Model (2009 GRC) Rebuttal REmoval of New  WH Solar AdjustMI 2 3" xfId="18654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5"/>
    <cellStyle name="_DEM-WP (C) Power Cost 2006GRC Order_04 07E Wild Horse Wind Expansion (C) (2)_Electric Rev Req Model (2009 GRC) Rebuttal REmoval of New  WH Solar AdjustMI 4" xfId="18656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7"/>
    <cellStyle name="_DEM-WP (C) Power Cost 2006GRC Order_04 07E Wild Horse Wind Expansion (C) (2)_Electric Rev Req Model (2009 GRC) Revised 01-18-2010 2 3" xfId="18658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59"/>
    <cellStyle name="_DEM-WP (C) Power Cost 2006GRC Order_04 07E Wild Horse Wind Expansion (C) (2)_Electric Rev Req Model (2009 GRC) Revised 01-18-2010 4" xfId="18660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1"/>
    <cellStyle name="_DEM-WP (C) Power Cost 2006GRC Order_04 07E Wild Horse Wind Expansion (C) (2)_Final Order Electric EXHIBIT A-1 2 3" xfId="18662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3"/>
    <cellStyle name="_DEM-WP (C) Power Cost 2006GRC Order_04 07E Wild Horse Wind Expansion (C) (2)_Final Order Electric EXHIBIT A-1 4" xfId="18664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5"/>
    <cellStyle name="_DEM-WP (C) Power Cost 2006GRC Order_04 07E Wild Horse Wind Expansion (C) (2)_TENASKA REGULATORY ASSET 2 3" xfId="18666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7"/>
    <cellStyle name="_DEM-WP (C) Power Cost 2006GRC Order_04 07E Wild Horse Wind Expansion (C) (2)_TENASKA REGULATORY ASSET 4" xfId="18668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69"/>
    <cellStyle name="_DEM-WP (C) Power Cost 2006GRC Order_16.37E Wild Horse Expansion DeferralRevwrkingfile SF 2 3" xfId="18670"/>
    <cellStyle name="_DEM-WP (C) Power Cost 2006GRC Order_16.37E Wild Horse Expansion DeferralRevwrkingfile SF 3" xfId="3280"/>
    <cellStyle name="_DEM-WP (C) Power Cost 2006GRC Order_16.37E Wild Horse Expansion DeferralRevwrkingfile SF 3 2" xfId="18671"/>
    <cellStyle name="_DEM-WP (C) Power Cost 2006GRC Order_16.37E Wild Horse Expansion DeferralRevwrkingfile SF 4" xfId="18672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3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4"/>
    <cellStyle name="_DEM-WP (C) Power Cost 2006GRC Order_2009 GRC Compl Filing - Exhibit D 3" xfId="18675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6"/>
    <cellStyle name="_DEM-WP (C) Power Cost 2006GRC Order_4 31 Regulatory Assets and Liabilities  7 06- Exhibit D 3" xfId="3290"/>
    <cellStyle name="_DEM-WP (C) Power Cost 2006GRC Order_4 31 Regulatory Assets and Liabilities  7 06- Exhibit D 3 2" xfId="18677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8"/>
    <cellStyle name="_DEM-WP (C) Power Cost 2006GRC Order_4 31 Regulatory Assets and Liabilities  7 06- Exhibit D_NIM Summary 3" xfId="18679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0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1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2"/>
    <cellStyle name="_DEM-WP (C) Power Cost 2006GRC Order_4 31E Reg Asset  Liab and EXH D 10" xfId="18683"/>
    <cellStyle name="_DEM-WP (C) Power Cost 2006GRC Order_4 31E Reg Asset  Liab and EXH D 11" xfId="18684"/>
    <cellStyle name="_DEM-WP (C) Power Cost 2006GRC Order_4 31E Reg Asset  Liab and EXH D 12" xfId="18685"/>
    <cellStyle name="_DEM-WP (C) Power Cost 2006GRC Order_4 31E Reg Asset  Liab and EXH D 13" xfId="18686"/>
    <cellStyle name="_DEM-WP (C) Power Cost 2006GRC Order_4 31E Reg Asset  Liab and EXH D 14" xfId="18687"/>
    <cellStyle name="_DEM-WP (C) Power Cost 2006GRC Order_4 31E Reg Asset  Liab and EXH D 15" xfId="18688"/>
    <cellStyle name="_DEM-WP (C) Power Cost 2006GRC Order_4 31E Reg Asset  Liab and EXH D 16" xfId="18689"/>
    <cellStyle name="_DEM-WP (C) Power Cost 2006GRC Order_4 31E Reg Asset  Liab and EXH D 17" xfId="18690"/>
    <cellStyle name="_DEM-WP (C) Power Cost 2006GRC Order_4 31E Reg Asset  Liab and EXH D 18" xfId="18691"/>
    <cellStyle name="_DEM-WP (C) Power Cost 2006GRC Order_4 31E Reg Asset  Liab and EXH D 19" xfId="18692"/>
    <cellStyle name="_DEM-WP (C) Power Cost 2006GRC Order_4 31E Reg Asset  Liab and EXH D 2" xfId="18693"/>
    <cellStyle name="_DEM-WP (C) Power Cost 2006GRC Order_4 31E Reg Asset  Liab and EXH D 20" xfId="18694"/>
    <cellStyle name="_DEM-WP (C) Power Cost 2006GRC Order_4 31E Reg Asset  Liab and EXH D 21" xfId="18695"/>
    <cellStyle name="_DEM-WP (C) Power Cost 2006GRC Order_4 31E Reg Asset  Liab and EXH D 22" xfId="18696"/>
    <cellStyle name="_DEM-WP (C) Power Cost 2006GRC Order_4 31E Reg Asset  Liab and EXH D 23" xfId="18697"/>
    <cellStyle name="_DEM-WP (C) Power Cost 2006GRC Order_4 31E Reg Asset  Liab and EXH D 24" xfId="18698"/>
    <cellStyle name="_DEM-WP (C) Power Cost 2006GRC Order_4 31E Reg Asset  Liab and EXH D 25" xfId="18699"/>
    <cellStyle name="_DEM-WP (C) Power Cost 2006GRC Order_4 31E Reg Asset  Liab and EXH D 26" xfId="18700"/>
    <cellStyle name="_DEM-WP (C) Power Cost 2006GRC Order_4 31E Reg Asset  Liab and EXH D 27" xfId="18701"/>
    <cellStyle name="_DEM-WP (C) Power Cost 2006GRC Order_4 31E Reg Asset  Liab and EXH D 28" xfId="18702"/>
    <cellStyle name="_DEM-WP (C) Power Cost 2006GRC Order_4 31E Reg Asset  Liab and EXH D 29" xfId="18703"/>
    <cellStyle name="_DEM-WP (C) Power Cost 2006GRC Order_4 31E Reg Asset  Liab and EXH D 3" xfId="18704"/>
    <cellStyle name="_DEM-WP (C) Power Cost 2006GRC Order_4 31E Reg Asset  Liab and EXH D 30" xfId="18705"/>
    <cellStyle name="_DEM-WP (C) Power Cost 2006GRC Order_4 31E Reg Asset  Liab and EXH D 31" xfId="18706"/>
    <cellStyle name="_DEM-WP (C) Power Cost 2006GRC Order_4 31E Reg Asset  Liab and EXH D 32" xfId="18707"/>
    <cellStyle name="_DEM-WP (C) Power Cost 2006GRC Order_4 31E Reg Asset  Liab and EXH D 33" xfId="18708"/>
    <cellStyle name="_DEM-WP (C) Power Cost 2006GRC Order_4 31E Reg Asset  Liab and EXH D 34" xfId="18709"/>
    <cellStyle name="_DEM-WP (C) Power Cost 2006GRC Order_4 31E Reg Asset  Liab and EXH D 35" xfId="18710"/>
    <cellStyle name="_DEM-WP (C) Power Cost 2006GRC Order_4 31E Reg Asset  Liab and EXH D 36" xfId="18711"/>
    <cellStyle name="_DEM-WP (C) Power Cost 2006GRC Order_4 31E Reg Asset  Liab and EXH D 4" xfId="18712"/>
    <cellStyle name="_DEM-WP (C) Power Cost 2006GRC Order_4 31E Reg Asset  Liab and EXH D 5" xfId="18713"/>
    <cellStyle name="_DEM-WP (C) Power Cost 2006GRC Order_4 31E Reg Asset  Liab and EXH D 6" xfId="18714"/>
    <cellStyle name="_DEM-WP (C) Power Cost 2006GRC Order_4 31E Reg Asset  Liab and EXH D 7" xfId="18715"/>
    <cellStyle name="_DEM-WP (C) Power Cost 2006GRC Order_4 31E Reg Asset  Liab and EXH D 8" xfId="18716"/>
    <cellStyle name="_DEM-WP (C) Power Cost 2006GRC Order_4 31E Reg Asset  Liab and EXH D 9" xfId="18717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8"/>
    <cellStyle name="_DEM-WP (C) Power Cost 2006GRC Order_4 32 Regulatory Assets and Liabilities  7 06- Exhibit D 3" xfId="3302"/>
    <cellStyle name="_DEM-WP (C) Power Cost 2006GRC Order_4 32 Regulatory Assets and Liabilities  7 06- Exhibit D 3 2" xfId="18719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0"/>
    <cellStyle name="_DEM-WP (C) Power Cost 2006GRC Order_4 32 Regulatory Assets and Liabilities  7 06- Exhibit D_NIM Summary 3" xfId="18721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2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3"/>
    <cellStyle name="_DEM-WP (C) Power Cost 2006GRC Order_AURORA Total New" xfId="3309"/>
    <cellStyle name="_DEM-WP (C) Power Cost 2006GRC Order_AURORA Total New 2" xfId="3310"/>
    <cellStyle name="_DEM-WP (C) Power Cost 2006GRC Order_AURORA Total New 2 2" xfId="18724"/>
    <cellStyle name="_DEM-WP (C) Power Cost 2006GRC Order_AURORA Total New 3" xfId="18725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6"/>
    <cellStyle name="_DEM-WP (C) Power Cost 2006GRC Order_Book2 2 3" xfId="18727"/>
    <cellStyle name="_DEM-WP (C) Power Cost 2006GRC Order_Book2 3" xfId="3314"/>
    <cellStyle name="_DEM-WP (C) Power Cost 2006GRC Order_Book2 3 2" xfId="18728"/>
    <cellStyle name="_DEM-WP (C) Power Cost 2006GRC Order_Book2 4" xfId="18729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0"/>
    <cellStyle name="_DEM-WP (C) Power Cost 2006GRC Order_Book2_Adj Bench DR 3 for Initial Briefs (Electric) 2 3" xfId="18731"/>
    <cellStyle name="_DEM-WP (C) Power Cost 2006GRC Order_Book2_Adj Bench DR 3 for Initial Briefs (Electric) 3" xfId="3318"/>
    <cellStyle name="_DEM-WP (C) Power Cost 2006GRC Order_Book2_Adj Bench DR 3 for Initial Briefs (Electric) 3 2" xfId="18732"/>
    <cellStyle name="_DEM-WP (C) Power Cost 2006GRC Order_Book2_Adj Bench DR 3 for Initial Briefs (Electric) 4" xfId="18733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4"/>
    <cellStyle name="_DEM-WP (C) Power Cost 2006GRC Order_Book2_Electric Rev Req Model (2009 GRC) Rebuttal 2 3" xfId="18735"/>
    <cellStyle name="_DEM-WP (C) Power Cost 2006GRC Order_Book2_Electric Rev Req Model (2009 GRC) Rebuttal 3" xfId="3324"/>
    <cellStyle name="_DEM-WP (C) Power Cost 2006GRC Order_Book2_Electric Rev Req Model (2009 GRC) Rebuttal 3 2" xfId="18736"/>
    <cellStyle name="_DEM-WP (C) Power Cost 2006GRC Order_Book2_Electric Rev Req Model (2009 GRC) Rebuttal 4" xfId="18737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8"/>
    <cellStyle name="_DEM-WP (C) Power Cost 2006GRC Order_Book2_Electric Rev Req Model (2009 GRC) Rebuttal REmoval of New  WH Solar AdjustMI 2 3" xfId="18739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0"/>
    <cellStyle name="_DEM-WP (C) Power Cost 2006GRC Order_Book2_Electric Rev Req Model (2009 GRC) Rebuttal REmoval of New  WH Solar AdjustMI 4" xfId="18741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2"/>
    <cellStyle name="_DEM-WP (C) Power Cost 2006GRC Order_Book2_Electric Rev Req Model (2009 GRC) Revised 01-18-2010 2 3" xfId="18743"/>
    <cellStyle name="_DEM-WP (C) Power Cost 2006GRC Order_Book2_Electric Rev Req Model (2009 GRC) Revised 01-18-2010 3" xfId="3333"/>
    <cellStyle name="_DEM-WP (C) Power Cost 2006GRC Order_Book2_Electric Rev Req Model (2009 GRC) Revised 01-18-2010 3 2" xfId="18744"/>
    <cellStyle name="_DEM-WP (C) Power Cost 2006GRC Order_Book2_Electric Rev Req Model (2009 GRC) Revised 01-18-2010 4" xfId="18745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6"/>
    <cellStyle name="_DEM-WP (C) Power Cost 2006GRC Order_Book2_Final Order Electric EXHIBIT A-1 2 3" xfId="18747"/>
    <cellStyle name="_DEM-WP (C) Power Cost 2006GRC Order_Book2_Final Order Electric EXHIBIT A-1 3" xfId="3338"/>
    <cellStyle name="_DEM-WP (C) Power Cost 2006GRC Order_Book2_Final Order Electric EXHIBIT A-1 3 2" xfId="18748"/>
    <cellStyle name="_DEM-WP (C) Power Cost 2006GRC Order_Book2_Final Order Electric EXHIBIT A-1 4" xfId="18749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0"/>
    <cellStyle name="_DEM-WP (C) Power Cost 2006GRC Order_Book4 2 3" xfId="18751"/>
    <cellStyle name="_DEM-WP (C) Power Cost 2006GRC Order_Book4 3" xfId="3342"/>
    <cellStyle name="_DEM-WP (C) Power Cost 2006GRC Order_Book4 3 2" xfId="18752"/>
    <cellStyle name="_DEM-WP (C) Power Cost 2006GRC Order_Book4 4" xfId="18753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4"/>
    <cellStyle name="_DEM-WP (C) Power Cost 2006GRC Order_Book9 2 3" xfId="18755"/>
    <cellStyle name="_DEM-WP (C) Power Cost 2006GRC Order_Book9 3" xfId="3347"/>
    <cellStyle name="_DEM-WP (C) Power Cost 2006GRC Order_Book9 3 2" xfId="18756"/>
    <cellStyle name="_DEM-WP (C) Power Cost 2006GRC Order_Book9 4" xfId="18757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8"/>
    <cellStyle name="_DEM-WP (C) Power Cost 2006GRC Order_DEM-WP(C) Chelan Power Costs" xfId="3350"/>
    <cellStyle name="_DEM-WP (C) Power Cost 2006GRC Order_DEM-WP(C) Chelan Power Costs 2" xfId="18759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0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1"/>
    <cellStyle name="_DEM-WP (C) Power Cost 2006GRC Order_Electric COS Inputs 2 2 3" xfId="18762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3"/>
    <cellStyle name="_DEM-WP (C) Power Cost 2006GRC Order_Electric COS Inputs 2 3 3" xfId="18764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5"/>
    <cellStyle name="_DEM-WP (C) Power Cost 2006GRC Order_Electric COS Inputs 2 4 3" xfId="18766"/>
    <cellStyle name="_DEM-WP (C) Power Cost 2006GRC Order_Electric COS Inputs 2 5" xfId="18767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8"/>
    <cellStyle name="_DEM-WP (C) Power Cost 2006GRC Order_Electric COS Inputs 3 3" xfId="18769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0"/>
    <cellStyle name="_DEM-WP (C) Power Cost 2006GRC Order_Electric COS Inputs 4 3" xfId="18771"/>
    <cellStyle name="_DEM-WP (C) Power Cost 2006GRC Order_Electric COS Inputs 5" xfId="3365"/>
    <cellStyle name="_DEM-WP (C) Power Cost 2006GRC Order_Electric COS Inputs 5 2" xfId="18772"/>
    <cellStyle name="_DEM-WP (C) Power Cost 2006GRC Order_Electric COS Inputs 6" xfId="3366"/>
    <cellStyle name="_DEM-WP (C) Power Cost 2006GRC Order_Exh A-1 resulting from UE-112050 effective Jan 1 2012" xfId="18773"/>
    <cellStyle name="_DEM-WP (C) Power Cost 2006GRC Order_Exh G - Klamath Peaker PPA fr C Locke 2-12" xfId="18774"/>
    <cellStyle name="_DEM-WP (C) Power Cost 2006GRC Order_Exhibit A-1 effective 4-1-11 fr S Free 12-11" xfId="18775"/>
    <cellStyle name="_DEM-WP (C) Power Cost 2006GRC Order_Mint Farm Generation BPA" xfId="18776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7"/>
    <cellStyle name="_DEM-WP (C) Power Cost 2006GRC Order_NIM Summary 09GRC 3" xfId="18778"/>
    <cellStyle name="_DEM-WP (C) Power Cost 2006GRC Order_NIM Summary 09GRC_DEM-WP(C) ENERG10C--ctn Mid-C_042010 2010GRC" xfId="3370"/>
    <cellStyle name="_DEM-WP (C) Power Cost 2006GRC Order_NIM Summary 10" xfId="18779"/>
    <cellStyle name="_DEM-WP (C) Power Cost 2006GRC Order_NIM Summary 11" xfId="18780"/>
    <cellStyle name="_DEM-WP (C) Power Cost 2006GRC Order_NIM Summary 12" xfId="18781"/>
    <cellStyle name="_DEM-WP (C) Power Cost 2006GRC Order_NIM Summary 13" xfId="18782"/>
    <cellStyle name="_DEM-WP (C) Power Cost 2006GRC Order_NIM Summary 14" xfId="18783"/>
    <cellStyle name="_DEM-WP (C) Power Cost 2006GRC Order_NIM Summary 15" xfId="18784"/>
    <cellStyle name="_DEM-WP (C) Power Cost 2006GRC Order_NIM Summary 16" xfId="18785"/>
    <cellStyle name="_DEM-WP (C) Power Cost 2006GRC Order_NIM Summary 17" xfId="18786"/>
    <cellStyle name="_DEM-WP (C) Power Cost 2006GRC Order_NIM Summary 18" xfId="18787"/>
    <cellStyle name="_DEM-WP (C) Power Cost 2006GRC Order_NIM Summary 19" xfId="18788"/>
    <cellStyle name="_DEM-WP (C) Power Cost 2006GRC Order_NIM Summary 2" xfId="3371"/>
    <cellStyle name="_DEM-WP (C) Power Cost 2006GRC Order_NIM Summary 2 2" xfId="18789"/>
    <cellStyle name="_DEM-WP (C) Power Cost 2006GRC Order_NIM Summary 20" xfId="18790"/>
    <cellStyle name="_DEM-WP (C) Power Cost 2006GRC Order_NIM Summary 21" xfId="18791"/>
    <cellStyle name="_DEM-WP (C) Power Cost 2006GRC Order_NIM Summary 22" xfId="18792"/>
    <cellStyle name="_DEM-WP (C) Power Cost 2006GRC Order_NIM Summary 23" xfId="18793"/>
    <cellStyle name="_DEM-WP (C) Power Cost 2006GRC Order_NIM Summary 24" xfId="18794"/>
    <cellStyle name="_DEM-WP (C) Power Cost 2006GRC Order_NIM Summary 25" xfId="18795"/>
    <cellStyle name="_DEM-WP (C) Power Cost 2006GRC Order_NIM Summary 26" xfId="18796"/>
    <cellStyle name="_DEM-WP (C) Power Cost 2006GRC Order_NIM Summary 27" xfId="18797"/>
    <cellStyle name="_DEM-WP (C) Power Cost 2006GRC Order_NIM Summary 28" xfId="18798"/>
    <cellStyle name="_DEM-WP (C) Power Cost 2006GRC Order_NIM Summary 29" xfId="18799"/>
    <cellStyle name="_DEM-WP (C) Power Cost 2006GRC Order_NIM Summary 3" xfId="3372"/>
    <cellStyle name="_DEM-WP (C) Power Cost 2006GRC Order_NIM Summary 3 2" xfId="18800"/>
    <cellStyle name="_DEM-WP (C) Power Cost 2006GRC Order_NIM Summary 30" xfId="18801"/>
    <cellStyle name="_DEM-WP (C) Power Cost 2006GRC Order_NIM Summary 31" xfId="18802"/>
    <cellStyle name="_DEM-WP (C) Power Cost 2006GRC Order_NIM Summary 32" xfId="18803"/>
    <cellStyle name="_DEM-WP (C) Power Cost 2006GRC Order_NIM Summary 33" xfId="18804"/>
    <cellStyle name="_DEM-WP (C) Power Cost 2006GRC Order_NIM Summary 34" xfId="18805"/>
    <cellStyle name="_DEM-WP (C) Power Cost 2006GRC Order_NIM Summary 35" xfId="18806"/>
    <cellStyle name="_DEM-WP (C) Power Cost 2006GRC Order_NIM Summary 36" xfId="18807"/>
    <cellStyle name="_DEM-WP (C) Power Cost 2006GRC Order_NIM Summary 37" xfId="18808"/>
    <cellStyle name="_DEM-WP (C) Power Cost 2006GRC Order_NIM Summary 38" xfId="18809"/>
    <cellStyle name="_DEM-WP (C) Power Cost 2006GRC Order_NIM Summary 39" xfId="18810"/>
    <cellStyle name="_DEM-WP (C) Power Cost 2006GRC Order_NIM Summary 4" xfId="3373"/>
    <cellStyle name="_DEM-WP (C) Power Cost 2006GRC Order_NIM Summary 4 2" xfId="18811"/>
    <cellStyle name="_DEM-WP (C) Power Cost 2006GRC Order_NIM Summary 40" xfId="18812"/>
    <cellStyle name="_DEM-WP (C) Power Cost 2006GRC Order_NIM Summary 41" xfId="18813"/>
    <cellStyle name="_DEM-WP (C) Power Cost 2006GRC Order_NIM Summary 42" xfId="18814"/>
    <cellStyle name="_DEM-WP (C) Power Cost 2006GRC Order_NIM Summary 43" xfId="18815"/>
    <cellStyle name="_DEM-WP (C) Power Cost 2006GRC Order_NIM Summary 44" xfId="18816"/>
    <cellStyle name="_DEM-WP (C) Power Cost 2006GRC Order_NIM Summary 45" xfId="18817"/>
    <cellStyle name="_DEM-WP (C) Power Cost 2006GRC Order_NIM Summary 46" xfId="18818"/>
    <cellStyle name="_DEM-WP (C) Power Cost 2006GRC Order_NIM Summary 47" xfId="18819"/>
    <cellStyle name="_DEM-WP (C) Power Cost 2006GRC Order_NIM Summary 48" xfId="18820"/>
    <cellStyle name="_DEM-WP (C) Power Cost 2006GRC Order_NIM Summary 49" xfId="18821"/>
    <cellStyle name="_DEM-WP (C) Power Cost 2006GRC Order_NIM Summary 5" xfId="3374"/>
    <cellStyle name="_DEM-WP (C) Power Cost 2006GRC Order_NIM Summary 5 2" xfId="18822"/>
    <cellStyle name="_DEM-WP (C) Power Cost 2006GRC Order_NIM Summary 50" xfId="18823"/>
    <cellStyle name="_DEM-WP (C) Power Cost 2006GRC Order_NIM Summary 51" xfId="18824"/>
    <cellStyle name="_DEM-WP (C) Power Cost 2006GRC Order_NIM Summary 6" xfId="3375"/>
    <cellStyle name="_DEM-WP (C) Power Cost 2006GRC Order_NIM Summary 6 2" xfId="18825"/>
    <cellStyle name="_DEM-WP (C) Power Cost 2006GRC Order_NIM Summary 7" xfId="3376"/>
    <cellStyle name="_DEM-WP (C) Power Cost 2006GRC Order_NIM Summary 7 2" xfId="18826"/>
    <cellStyle name="_DEM-WP (C) Power Cost 2006GRC Order_NIM Summary 8" xfId="3377"/>
    <cellStyle name="_DEM-WP (C) Power Cost 2006GRC Order_NIM Summary 8 2" xfId="18827"/>
    <cellStyle name="_DEM-WP (C) Power Cost 2006GRC Order_NIM Summary 9" xfId="3378"/>
    <cellStyle name="_DEM-WP (C) Power Cost 2006GRC Order_NIM Summary 9 2" xfId="18828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29"/>
    <cellStyle name="_DEM-WP (C) Power Cost 2006GRC Order_NIM+O&amp;M 3" xfId="18830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1"/>
    <cellStyle name="_DEM-WP (C) Power Cost 2006GRC Order_NIM+O&amp;M Monthly 3" xfId="18832"/>
    <cellStyle name="_DEM-WP (C) Power Cost 2006GRC Order_PCA 10 -  Exhibit D Dec 2011" xfId="18833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4"/>
    <cellStyle name="_DEM-WP (C) Power Cost 2006GRC Order_PCA 11 -  Exhibit D Jan 2012 WF" xfId="18835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6"/>
    <cellStyle name="_DEM-WP (C) Power Cost 2006GRC Order_PCA 9 -  Exhibit D April 2010 (3) 3" xfId="18837"/>
    <cellStyle name="_DEM-WP (C) Power Cost 2006GRC Order_PCA 9 -  Exhibit D April 2010 (3)_DEM-WP(C) ENERG10C--ctn Mid-C_042010 2010GRC" xfId="3390"/>
    <cellStyle name="_DEM-WP (C) Power Cost 2006GRC Order_PCA 9 -  Exhibit D April 2010 2" xfId="18838"/>
    <cellStyle name="_DEM-WP (C) Power Cost 2006GRC Order_PCA 9 -  Exhibit D April 2010 3" xfId="18839"/>
    <cellStyle name="_DEM-WP (C) Power Cost 2006GRC Order_PCA 9 -  Exhibit D April 2010 4" xfId="18840"/>
    <cellStyle name="_DEM-WP (C) Power Cost 2006GRC Order_PCA 9 -  Exhibit D April 2010 5" xfId="18841"/>
    <cellStyle name="_DEM-WP (C) Power Cost 2006GRC Order_PCA 9 -  Exhibit D April 2010 6" xfId="18842"/>
    <cellStyle name="_DEM-WP (C) Power Cost 2006GRC Order_PCA 9 -  Exhibit D Nov 2010" xfId="3391"/>
    <cellStyle name="_DEM-WP (C) Power Cost 2006GRC Order_PCA 9 -  Exhibit D Nov 2010 2" xfId="18843"/>
    <cellStyle name="_DEM-WP (C) Power Cost 2006GRC Order_PCA 9 - Exhibit D at August 2010" xfId="3392"/>
    <cellStyle name="_DEM-WP (C) Power Cost 2006GRC Order_PCA 9 - Exhibit D at August 2010 2" xfId="18844"/>
    <cellStyle name="_DEM-WP (C) Power Cost 2006GRC Order_PCA 9 - Exhibit D June 2010 GRC" xfId="3393"/>
    <cellStyle name="_DEM-WP (C) Power Cost 2006GRC Order_PCA 9 - Exhibit D June 2010 GRC 2" xfId="18845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6"/>
    <cellStyle name="_DEM-WP (C) Power Cost 2006GRC Order_Power Costs - Comparison bx Rbtl-Staff-Jt-PC 2 3" xfId="18847"/>
    <cellStyle name="_DEM-WP (C) Power Cost 2006GRC Order_Power Costs - Comparison bx Rbtl-Staff-Jt-PC 3" xfId="3397"/>
    <cellStyle name="_DEM-WP (C) Power Cost 2006GRC Order_Power Costs - Comparison bx Rbtl-Staff-Jt-PC 3 2" xfId="18848"/>
    <cellStyle name="_DEM-WP (C) Power Cost 2006GRC Order_Power Costs - Comparison bx Rbtl-Staff-Jt-PC 4" xfId="18849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0"/>
    <cellStyle name="_DEM-WP (C) Power Cost 2006GRC Order_Power Costs - Comparison bx Rbtl-Staff-Jt-PC_Adj Bench DR 3 for Initial Briefs (Electric) 2 3" xfId="18851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2"/>
    <cellStyle name="_DEM-WP (C) Power Cost 2006GRC Order_Power Costs - Comparison bx Rbtl-Staff-Jt-PC_Adj Bench DR 3 for Initial Briefs (Electric) 4" xfId="18853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4"/>
    <cellStyle name="_DEM-WP (C) Power Cost 2006GRC Order_Power Costs - Comparison bx Rbtl-Staff-Jt-PC_Electric Rev Req Model (2009 GRC) Rebuttal 2 3" xfId="18855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6"/>
    <cellStyle name="_DEM-WP (C) Power Cost 2006GRC Order_Power Costs - Comparison bx Rbtl-Staff-Jt-PC_Electric Rev Req Model (2009 GRC) Rebuttal 4" xfId="18857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8"/>
    <cellStyle name="_DEM-WP (C) Power Cost 2006GRC Order_Power Costs - Comparison bx Rbtl-Staff-Jt-PC_Electric Rev Req Model (2009 GRC) Rebuttal REmoval of New  WH Solar AdjustMI 2 3" xfId="18859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0"/>
    <cellStyle name="_DEM-WP (C) Power Cost 2006GRC Order_Power Costs - Comparison bx Rbtl-Staff-Jt-PC_Electric Rev Req Model (2009 GRC) Rebuttal REmoval of New  WH Solar AdjustMI 4" xfId="18861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2"/>
    <cellStyle name="_DEM-WP (C) Power Cost 2006GRC Order_Power Costs - Comparison bx Rbtl-Staff-Jt-PC_Electric Rev Req Model (2009 GRC) Revised 01-18-2010 2 3" xfId="18863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4"/>
    <cellStyle name="_DEM-WP (C) Power Cost 2006GRC Order_Power Costs - Comparison bx Rbtl-Staff-Jt-PC_Electric Rev Req Model (2009 GRC) Revised 01-18-2010 4" xfId="18865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6"/>
    <cellStyle name="_DEM-WP (C) Power Cost 2006GRC Order_Power Costs - Comparison bx Rbtl-Staff-Jt-PC_Final Order Electric EXHIBIT A-1 2 3" xfId="18867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8"/>
    <cellStyle name="_DEM-WP (C) Power Cost 2006GRC Order_Power Costs - Comparison bx Rbtl-Staff-Jt-PC_Final Order Electric EXHIBIT A-1 4" xfId="18869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0"/>
    <cellStyle name="_DEM-WP (C) Power Cost 2006GRC Order_Production Adj 4.37 2 3" xfId="18871"/>
    <cellStyle name="_DEM-WP (C) Power Cost 2006GRC Order_Production Adj 4.37 3" xfId="3425"/>
    <cellStyle name="_DEM-WP (C) Power Cost 2006GRC Order_Production Adj 4.37 3 2" xfId="18872"/>
    <cellStyle name="_DEM-WP (C) Power Cost 2006GRC Order_Production Adj 4.37 4" xfId="18873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4"/>
    <cellStyle name="_DEM-WP (C) Power Cost 2006GRC Order_Purchased Power Adj 4.03 2 3" xfId="18875"/>
    <cellStyle name="_DEM-WP (C) Power Cost 2006GRC Order_Purchased Power Adj 4.03 3" xfId="3429"/>
    <cellStyle name="_DEM-WP (C) Power Cost 2006GRC Order_Purchased Power Adj 4.03 3 2" xfId="18876"/>
    <cellStyle name="_DEM-WP (C) Power Cost 2006GRC Order_Purchased Power Adj 4.03 4" xfId="18877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8"/>
    <cellStyle name="_DEM-WP (C) Power Cost 2006GRC Order_Rebuttal Power Costs 2 3" xfId="18879"/>
    <cellStyle name="_DEM-WP (C) Power Cost 2006GRC Order_Rebuttal Power Costs 3" xfId="3433"/>
    <cellStyle name="_DEM-WP (C) Power Cost 2006GRC Order_Rebuttal Power Costs 3 2" xfId="18880"/>
    <cellStyle name="_DEM-WP (C) Power Cost 2006GRC Order_Rebuttal Power Costs 4" xfId="18881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2"/>
    <cellStyle name="_DEM-WP (C) Power Cost 2006GRC Order_Rebuttal Power Costs_Adj Bench DR 3 for Initial Briefs (Electric) 2 3" xfId="18883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4"/>
    <cellStyle name="_DEM-WP (C) Power Cost 2006GRC Order_Rebuttal Power Costs_Adj Bench DR 3 for Initial Briefs (Electric) 4" xfId="18885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6"/>
    <cellStyle name="_DEM-WP (C) Power Cost 2006GRC Order_Rebuttal Power Costs_Electric Rev Req Model (2009 GRC) Rebuttal 2 3" xfId="18887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8"/>
    <cellStyle name="_DEM-WP (C) Power Cost 2006GRC Order_Rebuttal Power Costs_Electric Rev Req Model (2009 GRC) Rebuttal 4" xfId="18889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0"/>
    <cellStyle name="_DEM-WP (C) Power Cost 2006GRC Order_Rebuttal Power Costs_Electric Rev Req Model (2009 GRC) Rebuttal REmoval of New  WH Solar AdjustMI 2 3" xfId="18891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2"/>
    <cellStyle name="_DEM-WP (C) Power Cost 2006GRC Order_Rebuttal Power Costs_Electric Rev Req Model (2009 GRC) Rebuttal REmoval of New  WH Solar AdjustMI 4" xfId="18893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4"/>
    <cellStyle name="_DEM-WP (C) Power Cost 2006GRC Order_Rebuttal Power Costs_Electric Rev Req Model (2009 GRC) Revised 01-18-2010 2 3" xfId="18895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6"/>
    <cellStyle name="_DEM-WP (C) Power Cost 2006GRC Order_Rebuttal Power Costs_Electric Rev Req Model (2009 GRC) Revised 01-18-2010 4" xfId="18897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8"/>
    <cellStyle name="_DEM-WP (C) Power Cost 2006GRC Order_Rebuttal Power Costs_Final Order Electric EXHIBIT A-1 2 3" xfId="18899"/>
    <cellStyle name="_DEM-WP (C) Power Cost 2006GRC Order_Rebuttal Power Costs_Final Order Electric EXHIBIT A-1 3" xfId="3457"/>
    <cellStyle name="_DEM-WP (C) Power Cost 2006GRC Order_Rebuttal Power Costs_Final Order Electric EXHIBIT A-1 3 2" xfId="18900"/>
    <cellStyle name="_DEM-WP (C) Power Cost 2006GRC Order_Rebuttal Power Costs_Final Order Electric EXHIBIT A-1 4" xfId="18901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2"/>
    <cellStyle name="_DEM-WP (C) Power Cost 2006GRC Order_ROR 5.02 2 3" xfId="18903"/>
    <cellStyle name="_DEM-WP (C) Power Cost 2006GRC Order_ROR 5.02 3" xfId="3461"/>
    <cellStyle name="_DEM-WP (C) Power Cost 2006GRC Order_ROR 5.02 3 2" xfId="18904"/>
    <cellStyle name="_DEM-WP (C) Power Cost 2006GRC Order_ROR 5.02 4" xfId="18905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6"/>
    <cellStyle name="_DEM-WP (C) Power Cost 2006GRC Order_Wind Integration 10GRC 3" xfId="18907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8"/>
    <cellStyle name="_DEM-WP Revised (HC) Wild Horse 2006GRC 2 3" xfId="18909"/>
    <cellStyle name="_DEM-WP Revised (HC) Wild Horse 2006GRC 3" xfId="3470"/>
    <cellStyle name="_DEM-WP Revised (HC) Wild Horse 2006GRC 3 2" xfId="18910"/>
    <cellStyle name="_DEM-WP Revised (HC) Wild Horse 2006GRC 4" xfId="18911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2"/>
    <cellStyle name="_DEM-WP Revised (HC) Wild Horse 2006GRC_16.37E Wild Horse Expansion DeferralRevwrkingfile SF 2 3" xfId="18913"/>
    <cellStyle name="_DEM-WP Revised (HC) Wild Horse 2006GRC_16.37E Wild Horse Expansion DeferralRevwrkingfile SF 3" xfId="3474"/>
    <cellStyle name="_DEM-WP Revised (HC) Wild Horse 2006GRC_16.37E Wild Horse Expansion DeferralRevwrkingfile SF 3 2" xfId="18914"/>
    <cellStyle name="_DEM-WP Revised (HC) Wild Horse 2006GRC_16.37E Wild Horse Expansion DeferralRevwrkingfile SF 4" xfId="18915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6"/>
    <cellStyle name="_DEM-WP Revised (HC) Wild Horse 2006GRC_2009 GRC Compl Filing - Exhibit D 3" xfId="18917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8"/>
    <cellStyle name="_DEM-WP Revised (HC) Wild Horse 2006GRC_Adj Bench DR 3 for Initial Briefs (Electric) 2 3" xfId="18919"/>
    <cellStyle name="_DEM-WP Revised (HC) Wild Horse 2006GRC_Adj Bench DR 3 for Initial Briefs (Electric) 3" xfId="3482"/>
    <cellStyle name="_DEM-WP Revised (HC) Wild Horse 2006GRC_Adj Bench DR 3 for Initial Briefs (Electric) 3 2" xfId="18920"/>
    <cellStyle name="_DEM-WP Revised (HC) Wild Horse 2006GRC_Adj Bench DR 3 for Initial Briefs (Electric) 4" xfId="18921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2"/>
    <cellStyle name="_DEM-WP Revised (HC) Wild Horse 2006GRC_Book2 2 3" xfId="18923"/>
    <cellStyle name="_DEM-WP Revised (HC) Wild Horse 2006GRC_Book2 3" xfId="3488"/>
    <cellStyle name="_DEM-WP Revised (HC) Wild Horse 2006GRC_Book2 3 2" xfId="18924"/>
    <cellStyle name="_DEM-WP Revised (HC) Wild Horse 2006GRC_Book2 4" xfId="18925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6"/>
    <cellStyle name="_DEM-WP Revised (HC) Wild Horse 2006GRC_Book4 2 3" xfId="18927"/>
    <cellStyle name="_DEM-WP Revised (HC) Wild Horse 2006GRC_Book4 3" xfId="3493"/>
    <cellStyle name="_DEM-WP Revised (HC) Wild Horse 2006GRC_Book4 3 2" xfId="18928"/>
    <cellStyle name="_DEM-WP Revised (HC) Wild Horse 2006GRC_Book4 4" xfId="18929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0"/>
    <cellStyle name="_DEM-WP Revised (HC) Wild Horse 2006GRC_Electric Rev Req Model (2009 GRC)  2 3" xfId="18931"/>
    <cellStyle name="_DEM-WP Revised (HC) Wild Horse 2006GRC_Electric Rev Req Model (2009 GRC)  3" xfId="3499"/>
    <cellStyle name="_DEM-WP Revised (HC) Wild Horse 2006GRC_Electric Rev Req Model (2009 GRC)  3 2" xfId="18932"/>
    <cellStyle name="_DEM-WP Revised (HC) Wild Horse 2006GRC_Electric Rev Req Model (2009 GRC)  4" xfId="18933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4"/>
    <cellStyle name="_DEM-WP Revised (HC) Wild Horse 2006GRC_Electric Rev Req Model (2009 GRC) Rebuttal 2 3" xfId="18935"/>
    <cellStyle name="_DEM-WP Revised (HC) Wild Horse 2006GRC_Electric Rev Req Model (2009 GRC) Rebuttal 3" xfId="3504"/>
    <cellStyle name="_DEM-WP Revised (HC) Wild Horse 2006GRC_Electric Rev Req Model (2009 GRC) Rebuttal 3 2" xfId="18936"/>
    <cellStyle name="_DEM-WP Revised (HC) Wild Horse 2006GRC_Electric Rev Req Model (2009 GRC) Rebuttal 4" xfId="18937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8"/>
    <cellStyle name="_DEM-WP Revised (HC) Wild Horse 2006GRC_Electric Rev Req Model (2009 GRC) Rebuttal REmoval of New  WH Solar AdjustMI 2 3" xfId="18939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0"/>
    <cellStyle name="_DEM-WP Revised (HC) Wild Horse 2006GRC_Electric Rev Req Model (2009 GRC) Rebuttal REmoval of New  WH Solar AdjustMI 4" xfId="18941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2"/>
    <cellStyle name="_DEM-WP Revised (HC) Wild Horse 2006GRC_Electric Rev Req Model (2009 GRC) Revised 01-18-2010 2 3" xfId="18943"/>
    <cellStyle name="_DEM-WP Revised (HC) Wild Horse 2006GRC_Electric Rev Req Model (2009 GRC) Revised 01-18-2010 3" xfId="3513"/>
    <cellStyle name="_DEM-WP Revised (HC) Wild Horse 2006GRC_Electric Rev Req Model (2009 GRC) Revised 01-18-2010 3 2" xfId="18944"/>
    <cellStyle name="_DEM-WP Revised (HC) Wild Horse 2006GRC_Electric Rev Req Model (2009 GRC) Revised 01-18-2010 4" xfId="18945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6"/>
    <cellStyle name="_DEM-WP Revised (HC) Wild Horse 2006GRC_Final Order Electric EXHIBIT A-1 2 3" xfId="18947"/>
    <cellStyle name="_DEM-WP Revised (HC) Wild Horse 2006GRC_Final Order Electric EXHIBIT A-1 3" xfId="3521"/>
    <cellStyle name="_DEM-WP Revised (HC) Wild Horse 2006GRC_Final Order Electric EXHIBIT A-1 3 2" xfId="18948"/>
    <cellStyle name="_DEM-WP Revised (HC) Wild Horse 2006GRC_Final Order Electric EXHIBIT A-1 4" xfId="18949"/>
    <cellStyle name="_DEM-WP Revised (HC) Wild Horse 2006GRC_NIM Summary" xfId="3522"/>
    <cellStyle name="_DEM-WP Revised (HC) Wild Horse 2006GRC_NIM Summary 2" xfId="3523"/>
    <cellStyle name="_DEM-WP Revised (HC) Wild Horse 2006GRC_NIM Summary 2 2" xfId="18950"/>
    <cellStyle name="_DEM-WP Revised (HC) Wild Horse 2006GRC_NIM Summary 3" xfId="18951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2"/>
    <cellStyle name="_DEM-WP Revised (HC) Wild Horse 2006GRC_Power Costs - Comparison bx Rbtl-Staff-Jt-PC 2 3" xfId="18953"/>
    <cellStyle name="_DEM-WP Revised (HC) Wild Horse 2006GRC_Power Costs - Comparison bx Rbtl-Staff-Jt-PC 3" xfId="3528"/>
    <cellStyle name="_DEM-WP Revised (HC) Wild Horse 2006GRC_Power Costs - Comparison bx Rbtl-Staff-Jt-PC 3 2" xfId="18954"/>
    <cellStyle name="_DEM-WP Revised (HC) Wild Horse 2006GRC_Power Costs - Comparison bx Rbtl-Staff-Jt-PC 4" xfId="18955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6"/>
    <cellStyle name="_DEM-WP Revised (HC) Wild Horse 2006GRC_Rebuttal Power Costs 2 3" xfId="18957"/>
    <cellStyle name="_DEM-WP Revised (HC) Wild Horse 2006GRC_Rebuttal Power Costs 3" xfId="3533"/>
    <cellStyle name="_DEM-WP Revised (HC) Wild Horse 2006GRC_Rebuttal Power Costs 3 2" xfId="18958"/>
    <cellStyle name="_DEM-WP Revised (HC) Wild Horse 2006GRC_Rebuttal Power Costs 4" xfId="18959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0"/>
    <cellStyle name="_DEM-WP Revised (HC) Wild Horse 2006GRC_TENASKA REGULATORY ASSET 2 3" xfId="18961"/>
    <cellStyle name="_DEM-WP Revised (HC) Wild Horse 2006GRC_TENASKA REGULATORY ASSET 3" xfId="3538"/>
    <cellStyle name="_DEM-WP Revised (HC) Wild Horse 2006GRC_TENASKA REGULATORY ASSET 3 2" xfId="18962"/>
    <cellStyle name="_DEM-WP Revised (HC) Wild Horse 2006GRC_TENASKA REGULATORY ASSET 4" xfId="18963"/>
    <cellStyle name="_x0013__DEM-WP(C) Colstrip 12 Coal Cost Forecast 2010GRC" xfId="3539"/>
    <cellStyle name="_x0013__DEM-WP(C) Colstrip 12 Coal Cost Forecast 2010GRC 2" xfId="18964"/>
    <cellStyle name="_DEM-WP(C) Colstrip FOR" xfId="3540"/>
    <cellStyle name="_DEM-WP(C) Colstrip FOR 2" xfId="3541"/>
    <cellStyle name="_DEM-WP(C) Colstrip FOR 2 2" xfId="3542"/>
    <cellStyle name="_DEM-WP(C) Colstrip FOR 2 2 2" xfId="18965"/>
    <cellStyle name="_DEM-WP(C) Colstrip FOR 2 3" xfId="18966"/>
    <cellStyle name="_DEM-WP(C) Colstrip FOR 3" xfId="3543"/>
    <cellStyle name="_DEM-WP(C) Colstrip FOR 3 2" xfId="18967"/>
    <cellStyle name="_DEM-WP(C) Colstrip FOR 4" xfId="18968"/>
    <cellStyle name="_DEM-WP(C) Colstrip FOR 4 2" xfId="18969"/>
    <cellStyle name="_DEM-WP(C) Colstrip FOR 5" xfId="18970"/>
    <cellStyle name="_DEM-WP(C) Colstrip FOR 5 2" xfId="18971"/>
    <cellStyle name="_DEM-WP(C) Colstrip FOR 6" xfId="18972"/>
    <cellStyle name="_DEM-WP(C) Colstrip FOR 6 2" xfId="18973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4"/>
    <cellStyle name="_DEM-WP(C) Colstrip FOR_(C) WHE Proforma with ITC cash grant 10 Yr Amort_for rebuttal_120709 2 3" xfId="18975"/>
    <cellStyle name="_DEM-WP(C) Colstrip FOR_(C) WHE Proforma with ITC cash grant 10 Yr Amort_for rebuttal_120709 3" xfId="3548"/>
    <cellStyle name="_DEM-WP(C) Colstrip FOR_(C) WHE Proforma with ITC cash grant 10 Yr Amort_for rebuttal_120709 3 2" xfId="18976"/>
    <cellStyle name="_DEM-WP(C) Colstrip FOR_(C) WHE Proforma with ITC cash grant 10 Yr Amort_for rebuttal_120709 4" xfId="18977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8"/>
    <cellStyle name="_DEM-WP(C) Colstrip FOR_16.07E Wild Horse Wind Expansionwrkingfile 2 3" xfId="18979"/>
    <cellStyle name="_DEM-WP(C) Colstrip FOR_16.07E Wild Horse Wind Expansionwrkingfile 3" xfId="3553"/>
    <cellStyle name="_DEM-WP(C) Colstrip FOR_16.07E Wild Horse Wind Expansionwrkingfile 3 2" xfId="18980"/>
    <cellStyle name="_DEM-WP(C) Colstrip FOR_16.07E Wild Horse Wind Expansionwrkingfile 4" xfId="18981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2"/>
    <cellStyle name="_DEM-WP(C) Colstrip FOR_16.07E Wild Horse Wind Expansionwrkingfile SF 2 3" xfId="18983"/>
    <cellStyle name="_DEM-WP(C) Colstrip FOR_16.07E Wild Horse Wind Expansionwrkingfile SF 3" xfId="3557"/>
    <cellStyle name="_DEM-WP(C) Colstrip FOR_16.07E Wild Horse Wind Expansionwrkingfile SF 3 2" xfId="18984"/>
    <cellStyle name="_DEM-WP(C) Colstrip FOR_16.07E Wild Horse Wind Expansionwrkingfile SF 4" xfId="18985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6"/>
    <cellStyle name="_DEM-WP(C) Colstrip FOR_16.37E Wild Horse Expansion DeferralRevwrkingfile SF 2 3" xfId="18987"/>
    <cellStyle name="_DEM-WP(C) Colstrip FOR_16.37E Wild Horse Expansion DeferralRevwrkingfile SF 3" xfId="3563"/>
    <cellStyle name="_DEM-WP(C) Colstrip FOR_16.37E Wild Horse Expansion DeferralRevwrkingfile SF 3 2" xfId="18988"/>
    <cellStyle name="_DEM-WP(C) Colstrip FOR_16.37E Wild Horse Expansion DeferralRevwrkingfile SF 4" xfId="18989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0"/>
    <cellStyle name="_DEM-WP(C) Colstrip FOR_Adj Bench DR 3 for Initial Briefs (Electric) 2 3" xfId="18991"/>
    <cellStyle name="_DEM-WP(C) Colstrip FOR_Adj Bench DR 3 for Initial Briefs (Electric) 3" xfId="3568"/>
    <cellStyle name="_DEM-WP(C) Colstrip FOR_Adj Bench DR 3 for Initial Briefs (Electric) 3 2" xfId="18992"/>
    <cellStyle name="_DEM-WP(C) Colstrip FOR_Adj Bench DR 3 for Initial Briefs (Electric) 4" xfId="18993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4"/>
    <cellStyle name="_DEM-WP(C) Colstrip FOR_Book2 2 3" xfId="18995"/>
    <cellStyle name="_DEM-WP(C) Colstrip FOR_Book2 3" xfId="3573"/>
    <cellStyle name="_DEM-WP(C) Colstrip FOR_Book2 3 2" xfId="18996"/>
    <cellStyle name="_DEM-WP(C) Colstrip FOR_Book2 4" xfId="18997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8"/>
    <cellStyle name="_DEM-WP(C) Colstrip FOR_Book2_Adj Bench DR 3 for Initial Briefs (Electric) 2 3" xfId="18999"/>
    <cellStyle name="_DEM-WP(C) Colstrip FOR_Book2_Adj Bench DR 3 for Initial Briefs (Electric) 3" xfId="3577"/>
    <cellStyle name="_DEM-WP(C) Colstrip FOR_Book2_Adj Bench DR 3 for Initial Briefs (Electric) 3 2" xfId="19000"/>
    <cellStyle name="_DEM-WP(C) Colstrip FOR_Book2_Adj Bench DR 3 for Initial Briefs (Electric) 4" xfId="19001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2"/>
    <cellStyle name="_DEM-WP(C) Colstrip FOR_Book2_Electric Rev Req Model (2009 GRC) Rebuttal 2 3" xfId="19003"/>
    <cellStyle name="_DEM-WP(C) Colstrip FOR_Book2_Electric Rev Req Model (2009 GRC) Rebuttal 3" xfId="3583"/>
    <cellStyle name="_DEM-WP(C) Colstrip FOR_Book2_Electric Rev Req Model (2009 GRC) Rebuttal 3 2" xfId="19004"/>
    <cellStyle name="_DEM-WP(C) Colstrip FOR_Book2_Electric Rev Req Model (2009 GRC) Rebuttal 4" xfId="19005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6"/>
    <cellStyle name="_DEM-WP(C) Colstrip FOR_Book2_Electric Rev Req Model (2009 GRC) Rebuttal REmoval of New  WH Solar AdjustMI 2 3" xfId="19007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8"/>
    <cellStyle name="_DEM-WP(C) Colstrip FOR_Book2_Electric Rev Req Model (2009 GRC) Rebuttal REmoval of New  WH Solar AdjustMI 4" xfId="19009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0"/>
    <cellStyle name="_DEM-WP(C) Colstrip FOR_Book2_Electric Rev Req Model (2009 GRC) Revised 01-18-2010 2 3" xfId="19011"/>
    <cellStyle name="_DEM-WP(C) Colstrip FOR_Book2_Electric Rev Req Model (2009 GRC) Revised 01-18-2010 3" xfId="3592"/>
    <cellStyle name="_DEM-WP(C) Colstrip FOR_Book2_Electric Rev Req Model (2009 GRC) Revised 01-18-2010 3 2" xfId="19012"/>
    <cellStyle name="_DEM-WP(C) Colstrip FOR_Book2_Electric Rev Req Model (2009 GRC) Revised 01-18-2010 4" xfId="19013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4"/>
    <cellStyle name="_DEM-WP(C) Colstrip FOR_Book2_Final Order Electric EXHIBIT A-1 2 3" xfId="19015"/>
    <cellStyle name="_DEM-WP(C) Colstrip FOR_Book2_Final Order Electric EXHIBIT A-1 3" xfId="3597"/>
    <cellStyle name="_DEM-WP(C) Colstrip FOR_Book2_Final Order Electric EXHIBIT A-1 3 2" xfId="19016"/>
    <cellStyle name="_DEM-WP(C) Colstrip FOR_Book2_Final Order Electric EXHIBIT A-1 4" xfId="19017"/>
    <cellStyle name="_DEM-WP(C) Colstrip FOR_Colstrip 1&amp;2 Annual O&amp;M Budgets" xfId="19018"/>
    <cellStyle name="_DEM-WP(C) Colstrip FOR_Confidential Material" xfId="3598"/>
    <cellStyle name="_DEM-WP(C) Colstrip FOR_Confidential Material 2" xfId="19019"/>
    <cellStyle name="_DEM-WP(C) Colstrip FOR_DEM-WP(C) Colstrip 12 Coal Cost Forecast 2010GRC" xfId="3599"/>
    <cellStyle name="_DEM-WP(C) Colstrip FOR_DEM-WP(C) Colstrip 12 Coal Cost Forecast 2010GRC 2" xfId="19020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1"/>
    <cellStyle name="_DEM-WP(C) Colstrip FOR_DEM-WP(C) Production O&amp;M 2010GRC As-Filed 3" xfId="3603"/>
    <cellStyle name="_DEM-WP(C) Colstrip FOR_DEM-WP(C) Production O&amp;M 2010GRC As-Filed 3 2" xfId="19022"/>
    <cellStyle name="_DEM-WP(C) Colstrip FOR_DEM-WP(C) Production O&amp;M 2010GRC As-Filed 4" xfId="19023"/>
    <cellStyle name="_DEM-WP(C) Colstrip FOR_DEM-WP(C) Production O&amp;M 2010GRC As-Filed 4 2" xfId="19024"/>
    <cellStyle name="_DEM-WP(C) Colstrip FOR_DEM-WP(C) Production O&amp;M 2010GRC As-Filed 5" xfId="19025"/>
    <cellStyle name="_DEM-WP(C) Colstrip FOR_DEM-WP(C) Production O&amp;M 2010GRC As-Filed 5 2" xfId="19026"/>
    <cellStyle name="_DEM-WP(C) Colstrip FOR_DEM-WP(C) Production O&amp;M 2010GRC As-Filed 6" xfId="19027"/>
    <cellStyle name="_DEM-WP(C) Colstrip FOR_DEM-WP(C) Production O&amp;M 2010GRC As-Filed 6 2" xfId="19028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29"/>
    <cellStyle name="_DEM-WP(C) Colstrip FOR_Electric Rev Req Model (2009 GRC) Rebuttal 2 3" xfId="19030"/>
    <cellStyle name="_DEM-WP(C) Colstrip FOR_Electric Rev Req Model (2009 GRC) Rebuttal 3" xfId="3607"/>
    <cellStyle name="_DEM-WP(C) Colstrip FOR_Electric Rev Req Model (2009 GRC) Rebuttal 3 2" xfId="19031"/>
    <cellStyle name="_DEM-WP(C) Colstrip FOR_Electric Rev Req Model (2009 GRC) Rebuttal 4" xfId="19032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3"/>
    <cellStyle name="_DEM-WP(C) Colstrip FOR_Electric Rev Req Model (2009 GRC) Rebuttal REmoval of New  WH Solar AdjustMI 2 3" xfId="19034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5"/>
    <cellStyle name="_DEM-WP(C) Colstrip FOR_Electric Rev Req Model (2009 GRC) Rebuttal REmoval of New  WH Solar AdjustMI 4" xfId="19036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7"/>
    <cellStyle name="_DEM-WP(C) Colstrip FOR_Electric Rev Req Model (2009 GRC) Revised 01-18-2010 2 3" xfId="19038"/>
    <cellStyle name="_DEM-WP(C) Colstrip FOR_Electric Rev Req Model (2009 GRC) Revised 01-18-2010 3" xfId="3616"/>
    <cellStyle name="_DEM-WP(C) Colstrip FOR_Electric Rev Req Model (2009 GRC) Revised 01-18-2010 3 2" xfId="19039"/>
    <cellStyle name="_DEM-WP(C) Colstrip FOR_Electric Rev Req Model (2009 GRC) Revised 01-18-2010 4" xfId="19040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1"/>
    <cellStyle name="_DEM-WP(C) Colstrip FOR_Final Order Electric EXHIBIT A-1 2 3" xfId="19042"/>
    <cellStyle name="_DEM-WP(C) Colstrip FOR_Final Order Electric EXHIBIT A-1 3" xfId="3621"/>
    <cellStyle name="_DEM-WP(C) Colstrip FOR_Final Order Electric EXHIBIT A-1 3 2" xfId="19043"/>
    <cellStyle name="_DEM-WP(C) Colstrip FOR_Final Order Electric EXHIBIT A-1 4" xfId="19044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5"/>
    <cellStyle name="_DEM-WP(C) Colstrip FOR_Rebuttal Power Costs 2 3" xfId="19046"/>
    <cellStyle name="_DEM-WP(C) Colstrip FOR_Rebuttal Power Costs 3" xfId="3625"/>
    <cellStyle name="_DEM-WP(C) Colstrip FOR_Rebuttal Power Costs 3 2" xfId="19047"/>
    <cellStyle name="_DEM-WP(C) Colstrip FOR_Rebuttal Power Costs 4" xfId="19048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49"/>
    <cellStyle name="_DEM-WP(C) Colstrip FOR_Rebuttal Power Costs_Adj Bench DR 3 for Initial Briefs (Electric) 2 3" xfId="19050"/>
    <cellStyle name="_DEM-WP(C) Colstrip FOR_Rebuttal Power Costs_Adj Bench DR 3 for Initial Briefs (Electric) 3" xfId="3629"/>
    <cellStyle name="_DEM-WP(C) Colstrip FOR_Rebuttal Power Costs_Adj Bench DR 3 for Initial Briefs (Electric) 3 2" xfId="19051"/>
    <cellStyle name="_DEM-WP(C) Colstrip FOR_Rebuttal Power Costs_Adj Bench DR 3 for Initial Briefs (Electric) 4" xfId="19052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3"/>
    <cellStyle name="_DEM-WP(C) Colstrip FOR_Rebuttal Power Costs_Electric Rev Req Model (2009 GRC) Rebuttal 2 3" xfId="19054"/>
    <cellStyle name="_DEM-WP(C) Colstrip FOR_Rebuttal Power Costs_Electric Rev Req Model (2009 GRC) Rebuttal 3" xfId="3635"/>
    <cellStyle name="_DEM-WP(C) Colstrip FOR_Rebuttal Power Costs_Electric Rev Req Model (2009 GRC) Rebuttal 3 2" xfId="19055"/>
    <cellStyle name="_DEM-WP(C) Colstrip FOR_Rebuttal Power Costs_Electric Rev Req Model (2009 GRC) Rebuttal 4" xfId="19056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7"/>
    <cellStyle name="_DEM-WP(C) Colstrip FOR_Rebuttal Power Costs_Electric Rev Req Model (2009 GRC) Rebuttal REmoval of New  WH Solar AdjustMI 2 3" xfId="19058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59"/>
    <cellStyle name="_DEM-WP(C) Colstrip FOR_Rebuttal Power Costs_Electric Rev Req Model (2009 GRC) Rebuttal REmoval of New  WH Solar AdjustMI 4" xfId="19060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1"/>
    <cellStyle name="_DEM-WP(C) Colstrip FOR_Rebuttal Power Costs_Electric Rev Req Model (2009 GRC) Revised 01-18-2010 2 3" xfId="19062"/>
    <cellStyle name="_DEM-WP(C) Colstrip FOR_Rebuttal Power Costs_Electric Rev Req Model (2009 GRC) Revised 01-18-2010 3" xfId="3644"/>
    <cellStyle name="_DEM-WP(C) Colstrip FOR_Rebuttal Power Costs_Electric Rev Req Model (2009 GRC) Revised 01-18-2010 3 2" xfId="19063"/>
    <cellStyle name="_DEM-WP(C) Colstrip FOR_Rebuttal Power Costs_Electric Rev Req Model (2009 GRC) Revised 01-18-2010 4" xfId="19064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5"/>
    <cellStyle name="_DEM-WP(C) Colstrip FOR_Rebuttal Power Costs_Final Order Electric EXHIBIT A-1 2 3" xfId="19066"/>
    <cellStyle name="_DEM-WP(C) Colstrip FOR_Rebuttal Power Costs_Final Order Electric EXHIBIT A-1 3" xfId="3649"/>
    <cellStyle name="_DEM-WP(C) Colstrip FOR_Rebuttal Power Costs_Final Order Electric EXHIBIT A-1 3 2" xfId="19067"/>
    <cellStyle name="_DEM-WP(C) Colstrip FOR_Rebuttal Power Costs_Final Order Electric EXHIBIT A-1 4" xfId="19068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69"/>
    <cellStyle name="_DEM-WP(C) Colstrip FOR_TENASKA REGULATORY ASSET 2 3" xfId="19070"/>
    <cellStyle name="_DEM-WP(C) Colstrip FOR_TENASKA REGULATORY ASSET 3" xfId="3653"/>
    <cellStyle name="_DEM-WP(C) Colstrip FOR_TENASKA REGULATORY ASSET 3 2" xfId="19071"/>
    <cellStyle name="_DEM-WP(C) Colstrip FOR_TENASKA REGULATORY ASSET 4" xfId="19072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3"/>
    <cellStyle name="_DEM-WP(C) Costs not in AURORA 2006GRC 2 2 3" xfId="19074"/>
    <cellStyle name="_DEM-WP(C) Costs not in AURORA 2006GRC 2 3" xfId="3658"/>
    <cellStyle name="_DEM-WP(C) Costs not in AURORA 2006GRC 2 3 2" xfId="19075"/>
    <cellStyle name="_DEM-WP(C) Costs not in AURORA 2006GRC 2 4" xfId="19076"/>
    <cellStyle name="_DEM-WP(C) Costs not in AURORA 2006GRC 3" xfId="3659"/>
    <cellStyle name="_DEM-WP(C) Costs not in AURORA 2006GRC 3 2" xfId="3660"/>
    <cellStyle name="_DEM-WP(C) Costs not in AURORA 2006GRC 3 2 2" xfId="19077"/>
    <cellStyle name="_DEM-WP(C) Costs not in AURORA 2006GRC 3 3" xfId="19078"/>
    <cellStyle name="_DEM-WP(C) Costs not in AURORA 2006GRC 4" xfId="3661"/>
    <cellStyle name="_DEM-WP(C) Costs not in AURORA 2006GRC 4 2" xfId="3662"/>
    <cellStyle name="_DEM-WP(C) Costs not in AURORA 2006GRC 4 2 2" xfId="19079"/>
    <cellStyle name="_DEM-WP(C) Costs not in AURORA 2006GRC 4 3" xfId="19080"/>
    <cellStyle name="_DEM-WP(C) Costs not in AURORA 2006GRC 5" xfId="3663"/>
    <cellStyle name="_DEM-WP(C) Costs not in AURORA 2006GRC 5 2" xfId="19081"/>
    <cellStyle name="_DEM-WP(C) Costs not in AURORA 2006GRC 5 2 2" xfId="19082"/>
    <cellStyle name="_DEM-WP(C) Costs not in AURORA 2006GRC 5 3" xfId="19083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4"/>
    <cellStyle name="_DEM-WP(C) Costs not in AURORA 2006GRC 8 2" xfId="19085"/>
    <cellStyle name="_DEM-WP(C) Costs not in AURORA 2006GRC 9" xfId="19086"/>
    <cellStyle name="_DEM-WP(C) Costs not in AURORA 2006GRC 9 2" xfId="19087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8"/>
    <cellStyle name="_DEM-WP(C) Costs not in AURORA 2006GRC_(C) WHE Proforma with ITC cash grant 10 Yr Amort_for deferral_102809 2 3" xfId="19089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0"/>
    <cellStyle name="_DEM-WP(C) Costs not in AURORA 2006GRC_(C) WHE Proforma with ITC cash grant 10 Yr Amort_for deferral_102809 4" xfId="19091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2"/>
    <cellStyle name="_DEM-WP(C) Costs not in AURORA 2006GRC_(C) WHE Proforma with ITC cash grant 10 Yr Amort_for deferral_102809_16.07E Wild Horse Wind Expansionwrkingfile 2 3" xfId="19093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4"/>
    <cellStyle name="_DEM-WP(C) Costs not in AURORA 2006GRC_(C) WHE Proforma with ITC cash grant 10 Yr Amort_for deferral_102809_16.07E Wild Horse Wind Expansionwrkingfile 4" xfId="19095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6"/>
    <cellStyle name="_DEM-WP(C) Costs not in AURORA 2006GRC_(C) WHE Proforma with ITC cash grant 10 Yr Amort_for deferral_102809_16.07E Wild Horse Wind Expansionwrkingfile SF 2 3" xfId="19097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8"/>
    <cellStyle name="_DEM-WP(C) Costs not in AURORA 2006GRC_(C) WHE Proforma with ITC cash grant 10 Yr Amort_for deferral_102809_16.07E Wild Horse Wind Expansionwrkingfile SF 4" xfId="19099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0"/>
    <cellStyle name="_DEM-WP(C) Costs not in AURORA 2006GRC_(C) WHE Proforma with ITC cash grant 10 Yr Amort_for deferral_102809_16.37E Wild Horse Expansion DeferralRevwrkingfile SF 2 3" xfId="19101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2"/>
    <cellStyle name="_DEM-WP(C) Costs not in AURORA 2006GRC_(C) WHE Proforma with ITC cash grant 10 Yr Amort_for deferral_102809_16.37E Wild Horse Expansion DeferralRevwrkingfile SF 4" xfId="19103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4"/>
    <cellStyle name="_DEM-WP(C) Costs not in AURORA 2006GRC_(C) WHE Proforma with ITC cash grant 10 Yr Amort_for rebuttal_120709 2 3" xfId="19105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6"/>
    <cellStyle name="_DEM-WP(C) Costs not in AURORA 2006GRC_(C) WHE Proforma with ITC cash grant 10 Yr Amort_for rebuttal_120709 4" xfId="19107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8"/>
    <cellStyle name="_DEM-WP(C) Costs not in AURORA 2006GRC_04.07E Wild Horse Wind Expansion 2 3" xfId="19109"/>
    <cellStyle name="_DEM-WP(C) Costs not in AURORA 2006GRC_04.07E Wild Horse Wind Expansion 3" xfId="3696"/>
    <cellStyle name="_DEM-WP(C) Costs not in AURORA 2006GRC_04.07E Wild Horse Wind Expansion 3 2" xfId="19110"/>
    <cellStyle name="_DEM-WP(C) Costs not in AURORA 2006GRC_04.07E Wild Horse Wind Expansion 4" xfId="19111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2"/>
    <cellStyle name="_DEM-WP(C) Costs not in AURORA 2006GRC_04.07E Wild Horse Wind Expansion_16.07E Wild Horse Wind Expansionwrkingfile 2 3" xfId="19113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4"/>
    <cellStyle name="_DEM-WP(C) Costs not in AURORA 2006GRC_04.07E Wild Horse Wind Expansion_16.07E Wild Horse Wind Expansionwrkingfile 4" xfId="19115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6"/>
    <cellStyle name="_DEM-WP(C) Costs not in AURORA 2006GRC_04.07E Wild Horse Wind Expansion_16.07E Wild Horse Wind Expansionwrkingfile SF 2 3" xfId="19117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8"/>
    <cellStyle name="_DEM-WP(C) Costs not in AURORA 2006GRC_04.07E Wild Horse Wind Expansion_16.07E Wild Horse Wind Expansionwrkingfile SF 4" xfId="19119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0"/>
    <cellStyle name="_DEM-WP(C) Costs not in AURORA 2006GRC_04.07E Wild Horse Wind Expansion_16.37E Wild Horse Expansion DeferralRevwrkingfile SF 2 3" xfId="19121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2"/>
    <cellStyle name="_DEM-WP(C) Costs not in AURORA 2006GRC_04.07E Wild Horse Wind Expansion_16.37E Wild Horse Expansion DeferralRevwrkingfile SF 4" xfId="19123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4"/>
    <cellStyle name="_DEM-WP(C) Costs not in AURORA 2006GRC_16.07E Wild Horse Wind Expansionwrkingfile 2 3" xfId="19125"/>
    <cellStyle name="_DEM-WP(C) Costs not in AURORA 2006GRC_16.07E Wild Horse Wind Expansionwrkingfile 3" xfId="3716"/>
    <cellStyle name="_DEM-WP(C) Costs not in AURORA 2006GRC_16.07E Wild Horse Wind Expansionwrkingfile 3 2" xfId="19126"/>
    <cellStyle name="_DEM-WP(C) Costs not in AURORA 2006GRC_16.07E Wild Horse Wind Expansionwrkingfile 4" xfId="19127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8"/>
    <cellStyle name="_DEM-WP(C) Costs not in AURORA 2006GRC_16.07E Wild Horse Wind Expansionwrkingfile SF 2 3" xfId="19129"/>
    <cellStyle name="_DEM-WP(C) Costs not in AURORA 2006GRC_16.07E Wild Horse Wind Expansionwrkingfile SF 3" xfId="3720"/>
    <cellStyle name="_DEM-WP(C) Costs not in AURORA 2006GRC_16.07E Wild Horse Wind Expansionwrkingfile SF 3 2" xfId="19130"/>
    <cellStyle name="_DEM-WP(C) Costs not in AURORA 2006GRC_16.07E Wild Horse Wind Expansionwrkingfile SF 4" xfId="19131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2"/>
    <cellStyle name="_DEM-WP(C) Costs not in AURORA 2006GRC_16.37E Wild Horse Expansion DeferralRevwrkingfile SF 2 3" xfId="19133"/>
    <cellStyle name="_DEM-WP(C) Costs not in AURORA 2006GRC_16.37E Wild Horse Expansion DeferralRevwrkingfile SF 3" xfId="3726"/>
    <cellStyle name="_DEM-WP(C) Costs not in AURORA 2006GRC_16.37E Wild Horse Expansion DeferralRevwrkingfile SF 3 2" xfId="19134"/>
    <cellStyle name="_DEM-WP(C) Costs not in AURORA 2006GRC_16.37E Wild Horse Expansion DeferralRevwrkingfile SF 4" xfId="19135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6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7"/>
    <cellStyle name="_DEM-WP(C) Costs not in AURORA 2006GRC_2009 GRC Compl Filing - Exhibit D 3" xfId="19138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39"/>
    <cellStyle name="_DEM-WP(C) Costs not in AURORA 2006GRC_4 31 Regulatory Assets and Liabilities  7 06- Exhibit D 2 3" xfId="19140"/>
    <cellStyle name="_DEM-WP(C) Costs not in AURORA 2006GRC_4 31 Regulatory Assets and Liabilities  7 06- Exhibit D 3" xfId="3736"/>
    <cellStyle name="_DEM-WP(C) Costs not in AURORA 2006GRC_4 31 Regulatory Assets and Liabilities  7 06- Exhibit D 3 2" xfId="19141"/>
    <cellStyle name="_DEM-WP(C) Costs not in AURORA 2006GRC_4 31 Regulatory Assets and Liabilities  7 06- Exhibit D 4" xfId="19142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3"/>
    <cellStyle name="_DEM-WP(C) Costs not in AURORA 2006GRC_4 31 Regulatory Assets and Liabilities  7 06- Exhibit D_NIM Summary 3" xfId="19144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5"/>
    <cellStyle name="_DEM-WP(C) Costs not in AURORA 2006GRC_4 31E Reg Asset  Liab and EXH D 10" xfId="19146"/>
    <cellStyle name="_DEM-WP(C) Costs not in AURORA 2006GRC_4 31E Reg Asset  Liab and EXH D 11" xfId="19147"/>
    <cellStyle name="_DEM-WP(C) Costs not in AURORA 2006GRC_4 31E Reg Asset  Liab and EXH D 12" xfId="19148"/>
    <cellStyle name="_DEM-WP(C) Costs not in AURORA 2006GRC_4 31E Reg Asset  Liab and EXH D 13" xfId="19149"/>
    <cellStyle name="_DEM-WP(C) Costs not in AURORA 2006GRC_4 31E Reg Asset  Liab and EXH D 14" xfId="19150"/>
    <cellStyle name="_DEM-WP(C) Costs not in AURORA 2006GRC_4 31E Reg Asset  Liab and EXH D 15" xfId="19151"/>
    <cellStyle name="_DEM-WP(C) Costs not in AURORA 2006GRC_4 31E Reg Asset  Liab and EXH D 16" xfId="19152"/>
    <cellStyle name="_DEM-WP(C) Costs not in AURORA 2006GRC_4 31E Reg Asset  Liab and EXH D 17" xfId="19153"/>
    <cellStyle name="_DEM-WP(C) Costs not in AURORA 2006GRC_4 31E Reg Asset  Liab and EXH D 18" xfId="19154"/>
    <cellStyle name="_DEM-WP(C) Costs not in AURORA 2006GRC_4 31E Reg Asset  Liab and EXH D 19" xfId="19155"/>
    <cellStyle name="_DEM-WP(C) Costs not in AURORA 2006GRC_4 31E Reg Asset  Liab and EXH D 2" xfId="19156"/>
    <cellStyle name="_DEM-WP(C) Costs not in AURORA 2006GRC_4 31E Reg Asset  Liab and EXH D 20" xfId="19157"/>
    <cellStyle name="_DEM-WP(C) Costs not in AURORA 2006GRC_4 31E Reg Asset  Liab and EXH D 21" xfId="19158"/>
    <cellStyle name="_DEM-WP(C) Costs not in AURORA 2006GRC_4 31E Reg Asset  Liab and EXH D 22" xfId="19159"/>
    <cellStyle name="_DEM-WP(C) Costs not in AURORA 2006GRC_4 31E Reg Asset  Liab and EXH D 23" xfId="19160"/>
    <cellStyle name="_DEM-WP(C) Costs not in AURORA 2006GRC_4 31E Reg Asset  Liab and EXH D 24" xfId="19161"/>
    <cellStyle name="_DEM-WP(C) Costs not in AURORA 2006GRC_4 31E Reg Asset  Liab and EXH D 25" xfId="19162"/>
    <cellStyle name="_DEM-WP(C) Costs not in AURORA 2006GRC_4 31E Reg Asset  Liab and EXH D 26" xfId="19163"/>
    <cellStyle name="_DEM-WP(C) Costs not in AURORA 2006GRC_4 31E Reg Asset  Liab and EXH D 27" xfId="19164"/>
    <cellStyle name="_DEM-WP(C) Costs not in AURORA 2006GRC_4 31E Reg Asset  Liab and EXH D 28" xfId="19165"/>
    <cellStyle name="_DEM-WP(C) Costs not in AURORA 2006GRC_4 31E Reg Asset  Liab and EXH D 29" xfId="19166"/>
    <cellStyle name="_DEM-WP(C) Costs not in AURORA 2006GRC_4 31E Reg Asset  Liab and EXH D 3" xfId="19167"/>
    <cellStyle name="_DEM-WP(C) Costs not in AURORA 2006GRC_4 31E Reg Asset  Liab and EXH D 30" xfId="19168"/>
    <cellStyle name="_DEM-WP(C) Costs not in AURORA 2006GRC_4 31E Reg Asset  Liab and EXH D 31" xfId="19169"/>
    <cellStyle name="_DEM-WP(C) Costs not in AURORA 2006GRC_4 31E Reg Asset  Liab and EXH D 32" xfId="19170"/>
    <cellStyle name="_DEM-WP(C) Costs not in AURORA 2006GRC_4 31E Reg Asset  Liab and EXH D 33" xfId="19171"/>
    <cellStyle name="_DEM-WP(C) Costs not in AURORA 2006GRC_4 31E Reg Asset  Liab and EXH D 34" xfId="19172"/>
    <cellStyle name="_DEM-WP(C) Costs not in AURORA 2006GRC_4 31E Reg Asset  Liab and EXH D 35" xfId="19173"/>
    <cellStyle name="_DEM-WP(C) Costs not in AURORA 2006GRC_4 31E Reg Asset  Liab and EXH D 36" xfId="19174"/>
    <cellStyle name="_DEM-WP(C) Costs not in AURORA 2006GRC_4 31E Reg Asset  Liab and EXH D 4" xfId="19175"/>
    <cellStyle name="_DEM-WP(C) Costs not in AURORA 2006GRC_4 31E Reg Asset  Liab and EXH D 5" xfId="19176"/>
    <cellStyle name="_DEM-WP(C) Costs not in AURORA 2006GRC_4 31E Reg Asset  Liab and EXH D 6" xfId="19177"/>
    <cellStyle name="_DEM-WP(C) Costs not in AURORA 2006GRC_4 31E Reg Asset  Liab and EXH D 7" xfId="19178"/>
    <cellStyle name="_DEM-WP(C) Costs not in AURORA 2006GRC_4 31E Reg Asset  Liab and EXH D 8" xfId="19179"/>
    <cellStyle name="_DEM-WP(C) Costs not in AURORA 2006GRC_4 31E Reg Asset  Liab and EXH D 9" xfId="19180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1"/>
    <cellStyle name="_DEM-WP(C) Costs not in AURORA 2006GRC_4 32 Regulatory Assets and Liabilities  7 06- Exhibit D 2 3" xfId="19182"/>
    <cellStyle name="_DEM-WP(C) Costs not in AURORA 2006GRC_4 32 Regulatory Assets and Liabilities  7 06- Exhibit D 3" xfId="3746"/>
    <cellStyle name="_DEM-WP(C) Costs not in AURORA 2006GRC_4 32 Regulatory Assets and Liabilities  7 06- Exhibit D 3 2" xfId="19183"/>
    <cellStyle name="_DEM-WP(C) Costs not in AURORA 2006GRC_4 32 Regulatory Assets and Liabilities  7 06- Exhibit D 4" xfId="19184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5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6"/>
    <cellStyle name="_DEM-WP(C) Costs not in AURORA 2006GRC_4 32 Regulatory Assets and Liabilities  7 06- Exhibit D_NIM Summary 2 2 2" xfId="19187"/>
    <cellStyle name="_DEM-WP(C) Costs not in AURORA 2006GRC_4 32 Regulatory Assets and Liabilities  7 06- Exhibit D_NIM Summary 2 3" xfId="19188"/>
    <cellStyle name="_DEM-WP(C) Costs not in AURORA 2006GRC_4 32 Regulatory Assets and Liabilities  7 06- Exhibit D_NIM Summary 3" xfId="19189"/>
    <cellStyle name="_DEM-WP(C) Costs not in AURORA 2006GRC_4 32 Regulatory Assets and Liabilities  7 06- Exhibit D_NIM Summary 3 2" xfId="19190"/>
    <cellStyle name="_DEM-WP(C) Costs not in AURORA 2006GRC_4 32 Regulatory Assets and Liabilities  7 06- Exhibit D_NIM Summary 4" xfId="19191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2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3"/>
    <cellStyle name="_DEM-WP(C) Costs not in AURORA 2006GRC_AURORA Total New 2 2 2" xfId="19194"/>
    <cellStyle name="_DEM-WP(C) Costs not in AURORA 2006GRC_AURORA Total New 2 3" xfId="19195"/>
    <cellStyle name="_DEM-WP(C) Costs not in AURORA 2006GRC_AURORA Total New 3" xfId="19196"/>
    <cellStyle name="_DEM-WP(C) Costs not in AURORA 2006GRC_AURORA Total New 3 2" xfId="19197"/>
    <cellStyle name="_DEM-WP(C) Costs not in AURORA 2006GRC_AURORA Total New 4" xfId="19198"/>
    <cellStyle name="_DEM-WP(C) Costs not in AURORA 2006GRC_Book1" xfId="19199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0"/>
    <cellStyle name="_DEM-WP(C) Costs not in AURORA 2006GRC_Book2 2 3" xfId="19201"/>
    <cellStyle name="_DEM-WP(C) Costs not in AURORA 2006GRC_Book2 3" xfId="3756"/>
    <cellStyle name="_DEM-WP(C) Costs not in AURORA 2006GRC_Book2 3 2" xfId="19202"/>
    <cellStyle name="_DEM-WP(C) Costs not in AURORA 2006GRC_Book2 4" xfId="19203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4"/>
    <cellStyle name="_DEM-WP(C) Costs not in AURORA 2006GRC_Book2_Adj Bench DR 3 for Initial Briefs (Electric) 2 3" xfId="19205"/>
    <cellStyle name="_DEM-WP(C) Costs not in AURORA 2006GRC_Book2_Adj Bench DR 3 for Initial Briefs (Electric) 3" xfId="3760"/>
    <cellStyle name="_DEM-WP(C) Costs not in AURORA 2006GRC_Book2_Adj Bench DR 3 for Initial Briefs (Electric) 3 2" xfId="19206"/>
    <cellStyle name="_DEM-WP(C) Costs not in AURORA 2006GRC_Book2_Adj Bench DR 3 for Initial Briefs (Electric) 4" xfId="19207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8"/>
    <cellStyle name="_DEM-WP(C) Costs not in AURORA 2006GRC_Book2_DEM-WP(C) ENERG10C--ctn Mid-C_042010 2010GRC" xfId="3762"/>
    <cellStyle name="_DEM-WP(C) Costs not in AURORA 2006GRC_Book2_DEM-WP(C) ENERG10C--ctn Mid-C_042010 2010GRC 2" xfId="19209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0"/>
    <cellStyle name="_DEM-WP(C) Costs not in AURORA 2006GRC_Book2_Electric Rev Req Model (2009 GRC) Rebuttal 2 3" xfId="19211"/>
    <cellStyle name="_DEM-WP(C) Costs not in AURORA 2006GRC_Book2_Electric Rev Req Model (2009 GRC) Rebuttal 3" xfId="3766"/>
    <cellStyle name="_DEM-WP(C) Costs not in AURORA 2006GRC_Book2_Electric Rev Req Model (2009 GRC) Rebuttal 3 2" xfId="19212"/>
    <cellStyle name="_DEM-WP(C) Costs not in AURORA 2006GRC_Book2_Electric Rev Req Model (2009 GRC) Rebuttal 4" xfId="19213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4"/>
    <cellStyle name="_DEM-WP(C) Costs not in AURORA 2006GRC_Book2_Electric Rev Req Model (2009 GRC) Rebuttal REmoval of New  WH Solar AdjustMI 2 3" xfId="19215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6"/>
    <cellStyle name="_DEM-WP(C) Costs not in AURORA 2006GRC_Book2_Electric Rev Req Model (2009 GRC) Rebuttal REmoval of New  WH Solar AdjustMI 4" xfId="19217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8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19"/>
    <cellStyle name="_DEM-WP(C) Costs not in AURORA 2006GRC_Book2_Electric Rev Req Model (2009 GRC) Revised 01-18-2010 2 3" xfId="19220"/>
    <cellStyle name="_DEM-WP(C) Costs not in AURORA 2006GRC_Book2_Electric Rev Req Model (2009 GRC) Revised 01-18-2010 3" xfId="3775"/>
    <cellStyle name="_DEM-WP(C) Costs not in AURORA 2006GRC_Book2_Electric Rev Req Model (2009 GRC) Revised 01-18-2010 3 2" xfId="19221"/>
    <cellStyle name="_DEM-WP(C) Costs not in AURORA 2006GRC_Book2_Electric Rev Req Model (2009 GRC) Revised 01-18-2010 4" xfId="19222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3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4"/>
    <cellStyle name="_DEM-WP(C) Costs not in AURORA 2006GRC_Book2_Final Order Electric EXHIBIT A-1 2 3" xfId="19225"/>
    <cellStyle name="_DEM-WP(C) Costs not in AURORA 2006GRC_Book2_Final Order Electric EXHIBIT A-1 3" xfId="3780"/>
    <cellStyle name="_DEM-WP(C) Costs not in AURORA 2006GRC_Book2_Final Order Electric EXHIBIT A-1 3 2" xfId="19226"/>
    <cellStyle name="_DEM-WP(C) Costs not in AURORA 2006GRC_Book2_Final Order Electric EXHIBIT A-1 4" xfId="19227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8"/>
    <cellStyle name="_DEM-WP(C) Costs not in AURORA 2006GRC_Book4 2 3" xfId="19229"/>
    <cellStyle name="_DEM-WP(C) Costs not in AURORA 2006GRC_Book4 3" xfId="3784"/>
    <cellStyle name="_DEM-WP(C) Costs not in AURORA 2006GRC_Book4 3 2" xfId="19230"/>
    <cellStyle name="_DEM-WP(C) Costs not in AURORA 2006GRC_Book4 4" xfId="19231"/>
    <cellStyle name="_DEM-WP(C) Costs not in AURORA 2006GRC_Book4_DEM-WP(C) ENERG10C--ctn Mid-C_042010 2010GRC" xfId="3785"/>
    <cellStyle name="_DEM-WP(C) Costs not in AURORA 2006GRC_Book4_DEM-WP(C) ENERG10C--ctn Mid-C_042010 2010GRC 2" xfId="19232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3"/>
    <cellStyle name="_DEM-WP(C) Costs not in AURORA 2006GRC_Book9 2 3" xfId="19234"/>
    <cellStyle name="_DEM-WP(C) Costs not in AURORA 2006GRC_Book9 3" xfId="3789"/>
    <cellStyle name="_DEM-WP(C) Costs not in AURORA 2006GRC_Book9 3 2" xfId="19235"/>
    <cellStyle name="_DEM-WP(C) Costs not in AURORA 2006GRC_Book9 4" xfId="19236"/>
    <cellStyle name="_DEM-WP(C) Costs not in AURORA 2006GRC_Book9_DEM-WP(C) ENERG10C--ctn Mid-C_042010 2010GRC" xfId="3790"/>
    <cellStyle name="_DEM-WP(C) Costs not in AURORA 2006GRC_Book9_DEM-WP(C) ENERG10C--ctn Mid-C_042010 2010GRC 2" xfId="19237"/>
    <cellStyle name="_DEM-WP(C) Costs not in AURORA 2006GRC_Chelan PUD Power Costs (8-10)" xfId="3791"/>
    <cellStyle name="_DEM-WP(C) Costs not in AURORA 2006GRC_Chelan PUD Power Costs (8-10) 2" xfId="19238"/>
    <cellStyle name="_DEM-WP(C) Costs not in AURORA 2006GRC_DEM-WP(C) Chelan Power Costs" xfId="3792"/>
    <cellStyle name="_DEM-WP(C) Costs not in AURORA 2006GRC_DEM-WP(C) Chelan Power Costs 2" xfId="19239"/>
    <cellStyle name="_DEM-WP(C) Costs not in AURORA 2006GRC_DEM-WP(C) ENERG10C--ctn Mid-C_042010 2010GRC" xfId="3793"/>
    <cellStyle name="_DEM-WP(C) Costs not in AURORA 2006GRC_DEM-WP(C) ENERG10C--ctn Mid-C_042010 2010GRC 2" xfId="19240"/>
    <cellStyle name="_DEM-WP(C) Costs not in AURORA 2006GRC_DEM-WP(C) Gas Transport 2010GRC" xfId="3794"/>
    <cellStyle name="_DEM-WP(C) Costs not in AURORA 2006GRC_DEM-WP(C) Gas Transport 2010GRC 2" xfId="19241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2"/>
    <cellStyle name="_DEM-WP(C) Costs not in AURORA 2006GRC_Electric COS Inputs 2 2 3" xfId="19243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4"/>
    <cellStyle name="_DEM-WP(C) Costs not in AURORA 2006GRC_Electric COS Inputs 2 3 3" xfId="19245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6"/>
    <cellStyle name="_DEM-WP(C) Costs not in AURORA 2006GRC_Electric COS Inputs 2 4 3" xfId="19247"/>
    <cellStyle name="_DEM-WP(C) Costs not in AURORA 2006GRC_Electric COS Inputs 2 5" xfId="19248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49"/>
    <cellStyle name="_DEM-WP(C) Costs not in AURORA 2006GRC_Electric COS Inputs 3 3" xfId="19250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1"/>
    <cellStyle name="_DEM-WP(C) Costs not in AURORA 2006GRC_Electric COS Inputs 4 3" xfId="19252"/>
    <cellStyle name="_DEM-WP(C) Costs not in AURORA 2006GRC_Electric COS Inputs 5" xfId="3807"/>
    <cellStyle name="_DEM-WP(C) Costs not in AURORA 2006GRC_Electric COS Inputs 5 2" xfId="19253"/>
    <cellStyle name="_DEM-WP(C) Costs not in AURORA 2006GRC_Electric COS Inputs 6" xfId="3808"/>
    <cellStyle name="_DEM-WP(C) Costs not in AURORA 2006GRC_Exh A-1 resulting from UE-112050 effective Jan 1 2012" xfId="19254"/>
    <cellStyle name="_DEM-WP(C) Costs not in AURORA 2006GRC_Exh A-1 resulting from UE-112050 effective Jan 1 2012 2" xfId="19255"/>
    <cellStyle name="_DEM-WP(C) Costs not in AURORA 2006GRC_Exh G - Klamath Peaker PPA fr C Locke 2-12" xfId="19256"/>
    <cellStyle name="_DEM-WP(C) Costs not in AURORA 2006GRC_Exh G - Klamath Peaker PPA fr C Locke 2-12 2" xfId="19257"/>
    <cellStyle name="_DEM-WP(C) Costs not in AURORA 2006GRC_Exhibit A-1 effective 4-1-11 fr S Free 12-11" xfId="19258"/>
    <cellStyle name="_DEM-WP(C) Costs not in AURORA 2006GRC_Exhibit A-1 effective 4-1-11 fr S Free 12-11 2" xfId="19259"/>
    <cellStyle name="_DEM-WP(C) Costs not in AURORA 2006GRC_LSRWEP LGIA like Acctg Petition Aug 2010" xfId="3809"/>
    <cellStyle name="_DEM-WP(C) Costs not in AURORA 2006GRC_LSRWEP LGIA like Acctg Petition Aug 2010 2" xfId="19260"/>
    <cellStyle name="_DEM-WP(C) Costs not in AURORA 2006GRC_Mint Farm Generation BPA" xfId="19261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2"/>
    <cellStyle name="_DEM-WP(C) Costs not in AURORA 2006GRC_NIM Summary 09GRC 2 2 2" xfId="19263"/>
    <cellStyle name="_DEM-WP(C) Costs not in AURORA 2006GRC_NIM Summary 09GRC 2 3" xfId="19264"/>
    <cellStyle name="_DEM-WP(C) Costs not in AURORA 2006GRC_NIM Summary 09GRC 3" xfId="19265"/>
    <cellStyle name="_DEM-WP(C) Costs not in AURORA 2006GRC_NIM Summary 09GRC 3 2" xfId="19266"/>
    <cellStyle name="_DEM-WP(C) Costs not in AURORA 2006GRC_NIM Summary 09GRC 4" xfId="19267"/>
    <cellStyle name="_DEM-WP(C) Costs not in AURORA 2006GRC_NIM Summary 09GRC_DEM-WP(C) ENERG10C--ctn Mid-C_042010 2010GRC" xfId="3813"/>
    <cellStyle name="_DEM-WP(C) Costs not in AURORA 2006GRC_NIM Summary 09GRC_DEM-WP(C) ENERG10C--ctn Mid-C_042010 2010GRC 2" xfId="19268"/>
    <cellStyle name="_DEM-WP(C) Costs not in AURORA 2006GRC_NIM Summary 10" xfId="19269"/>
    <cellStyle name="_DEM-WP(C) Costs not in AURORA 2006GRC_NIM Summary 10 2" xfId="19270"/>
    <cellStyle name="_DEM-WP(C) Costs not in AURORA 2006GRC_NIM Summary 11" xfId="19271"/>
    <cellStyle name="_DEM-WP(C) Costs not in AURORA 2006GRC_NIM Summary 11 2" xfId="19272"/>
    <cellStyle name="_DEM-WP(C) Costs not in AURORA 2006GRC_NIM Summary 12" xfId="19273"/>
    <cellStyle name="_DEM-WP(C) Costs not in AURORA 2006GRC_NIM Summary 12 2" xfId="19274"/>
    <cellStyle name="_DEM-WP(C) Costs not in AURORA 2006GRC_NIM Summary 13" xfId="19275"/>
    <cellStyle name="_DEM-WP(C) Costs not in AURORA 2006GRC_NIM Summary 13 2" xfId="19276"/>
    <cellStyle name="_DEM-WP(C) Costs not in AURORA 2006GRC_NIM Summary 14" xfId="19277"/>
    <cellStyle name="_DEM-WP(C) Costs not in AURORA 2006GRC_NIM Summary 14 2" xfId="19278"/>
    <cellStyle name="_DEM-WP(C) Costs not in AURORA 2006GRC_NIM Summary 15" xfId="19279"/>
    <cellStyle name="_DEM-WP(C) Costs not in AURORA 2006GRC_NIM Summary 15 2" xfId="19280"/>
    <cellStyle name="_DEM-WP(C) Costs not in AURORA 2006GRC_NIM Summary 16" xfId="19281"/>
    <cellStyle name="_DEM-WP(C) Costs not in AURORA 2006GRC_NIM Summary 16 2" xfId="19282"/>
    <cellStyle name="_DEM-WP(C) Costs not in AURORA 2006GRC_NIM Summary 17" xfId="19283"/>
    <cellStyle name="_DEM-WP(C) Costs not in AURORA 2006GRC_NIM Summary 17 2" xfId="19284"/>
    <cellStyle name="_DEM-WP(C) Costs not in AURORA 2006GRC_NIM Summary 18" xfId="19285"/>
    <cellStyle name="_DEM-WP(C) Costs not in AURORA 2006GRC_NIM Summary 18 2" xfId="19286"/>
    <cellStyle name="_DEM-WP(C) Costs not in AURORA 2006GRC_NIM Summary 19" xfId="19287"/>
    <cellStyle name="_DEM-WP(C) Costs not in AURORA 2006GRC_NIM Summary 19 2" xfId="19288"/>
    <cellStyle name="_DEM-WP(C) Costs not in AURORA 2006GRC_NIM Summary 2" xfId="3814"/>
    <cellStyle name="_DEM-WP(C) Costs not in AURORA 2006GRC_NIM Summary 2 2" xfId="19289"/>
    <cellStyle name="_DEM-WP(C) Costs not in AURORA 2006GRC_NIM Summary 2 2 2" xfId="19290"/>
    <cellStyle name="_DEM-WP(C) Costs not in AURORA 2006GRC_NIM Summary 2 3" xfId="19291"/>
    <cellStyle name="_DEM-WP(C) Costs not in AURORA 2006GRC_NIM Summary 20" xfId="19292"/>
    <cellStyle name="_DEM-WP(C) Costs not in AURORA 2006GRC_NIM Summary 20 2" xfId="19293"/>
    <cellStyle name="_DEM-WP(C) Costs not in AURORA 2006GRC_NIM Summary 21" xfId="19294"/>
    <cellStyle name="_DEM-WP(C) Costs not in AURORA 2006GRC_NIM Summary 21 2" xfId="19295"/>
    <cellStyle name="_DEM-WP(C) Costs not in AURORA 2006GRC_NIM Summary 22" xfId="19296"/>
    <cellStyle name="_DEM-WP(C) Costs not in AURORA 2006GRC_NIM Summary 22 2" xfId="19297"/>
    <cellStyle name="_DEM-WP(C) Costs not in AURORA 2006GRC_NIM Summary 23" xfId="19298"/>
    <cellStyle name="_DEM-WP(C) Costs not in AURORA 2006GRC_NIM Summary 23 2" xfId="19299"/>
    <cellStyle name="_DEM-WP(C) Costs not in AURORA 2006GRC_NIM Summary 24" xfId="19300"/>
    <cellStyle name="_DEM-WP(C) Costs not in AURORA 2006GRC_NIM Summary 24 2" xfId="19301"/>
    <cellStyle name="_DEM-WP(C) Costs not in AURORA 2006GRC_NIM Summary 25" xfId="19302"/>
    <cellStyle name="_DEM-WP(C) Costs not in AURORA 2006GRC_NIM Summary 25 2" xfId="19303"/>
    <cellStyle name="_DEM-WP(C) Costs not in AURORA 2006GRC_NIM Summary 26" xfId="19304"/>
    <cellStyle name="_DEM-WP(C) Costs not in AURORA 2006GRC_NIM Summary 26 2" xfId="19305"/>
    <cellStyle name="_DEM-WP(C) Costs not in AURORA 2006GRC_NIM Summary 27" xfId="19306"/>
    <cellStyle name="_DEM-WP(C) Costs not in AURORA 2006GRC_NIM Summary 27 2" xfId="19307"/>
    <cellStyle name="_DEM-WP(C) Costs not in AURORA 2006GRC_NIM Summary 28" xfId="19308"/>
    <cellStyle name="_DEM-WP(C) Costs not in AURORA 2006GRC_NIM Summary 28 2" xfId="19309"/>
    <cellStyle name="_DEM-WP(C) Costs not in AURORA 2006GRC_NIM Summary 29" xfId="19310"/>
    <cellStyle name="_DEM-WP(C) Costs not in AURORA 2006GRC_NIM Summary 29 2" xfId="19311"/>
    <cellStyle name="_DEM-WP(C) Costs not in AURORA 2006GRC_NIM Summary 3" xfId="3815"/>
    <cellStyle name="_DEM-WP(C) Costs not in AURORA 2006GRC_NIM Summary 3 2" xfId="19312"/>
    <cellStyle name="_DEM-WP(C) Costs not in AURORA 2006GRC_NIM Summary 30" xfId="19313"/>
    <cellStyle name="_DEM-WP(C) Costs not in AURORA 2006GRC_NIM Summary 30 2" xfId="19314"/>
    <cellStyle name="_DEM-WP(C) Costs not in AURORA 2006GRC_NIM Summary 31" xfId="19315"/>
    <cellStyle name="_DEM-WP(C) Costs not in AURORA 2006GRC_NIM Summary 31 2" xfId="19316"/>
    <cellStyle name="_DEM-WP(C) Costs not in AURORA 2006GRC_NIM Summary 32" xfId="19317"/>
    <cellStyle name="_DEM-WP(C) Costs not in AURORA 2006GRC_NIM Summary 32 2" xfId="19318"/>
    <cellStyle name="_DEM-WP(C) Costs not in AURORA 2006GRC_NIM Summary 33" xfId="19319"/>
    <cellStyle name="_DEM-WP(C) Costs not in AURORA 2006GRC_NIM Summary 33 2" xfId="19320"/>
    <cellStyle name="_DEM-WP(C) Costs not in AURORA 2006GRC_NIM Summary 34" xfId="19321"/>
    <cellStyle name="_DEM-WP(C) Costs not in AURORA 2006GRC_NIM Summary 34 2" xfId="19322"/>
    <cellStyle name="_DEM-WP(C) Costs not in AURORA 2006GRC_NIM Summary 35" xfId="19323"/>
    <cellStyle name="_DEM-WP(C) Costs not in AURORA 2006GRC_NIM Summary 35 2" xfId="19324"/>
    <cellStyle name="_DEM-WP(C) Costs not in AURORA 2006GRC_NIM Summary 36" xfId="19325"/>
    <cellStyle name="_DEM-WP(C) Costs not in AURORA 2006GRC_NIM Summary 36 2" xfId="19326"/>
    <cellStyle name="_DEM-WP(C) Costs not in AURORA 2006GRC_NIM Summary 37" xfId="19327"/>
    <cellStyle name="_DEM-WP(C) Costs not in AURORA 2006GRC_NIM Summary 37 2" xfId="19328"/>
    <cellStyle name="_DEM-WP(C) Costs not in AURORA 2006GRC_NIM Summary 38" xfId="19329"/>
    <cellStyle name="_DEM-WP(C) Costs not in AURORA 2006GRC_NIM Summary 38 2" xfId="19330"/>
    <cellStyle name="_DEM-WP(C) Costs not in AURORA 2006GRC_NIM Summary 39" xfId="19331"/>
    <cellStyle name="_DEM-WP(C) Costs not in AURORA 2006GRC_NIM Summary 39 2" xfId="19332"/>
    <cellStyle name="_DEM-WP(C) Costs not in AURORA 2006GRC_NIM Summary 4" xfId="3816"/>
    <cellStyle name="_DEM-WP(C) Costs not in AURORA 2006GRC_NIM Summary 4 2" xfId="19333"/>
    <cellStyle name="_DEM-WP(C) Costs not in AURORA 2006GRC_NIM Summary 40" xfId="19334"/>
    <cellStyle name="_DEM-WP(C) Costs not in AURORA 2006GRC_NIM Summary 40 2" xfId="19335"/>
    <cellStyle name="_DEM-WP(C) Costs not in AURORA 2006GRC_NIM Summary 41" xfId="19336"/>
    <cellStyle name="_DEM-WP(C) Costs not in AURORA 2006GRC_NIM Summary 41 2" xfId="19337"/>
    <cellStyle name="_DEM-WP(C) Costs not in AURORA 2006GRC_NIM Summary 42" xfId="19338"/>
    <cellStyle name="_DEM-WP(C) Costs not in AURORA 2006GRC_NIM Summary 42 2" xfId="19339"/>
    <cellStyle name="_DEM-WP(C) Costs not in AURORA 2006GRC_NIM Summary 43" xfId="19340"/>
    <cellStyle name="_DEM-WP(C) Costs not in AURORA 2006GRC_NIM Summary 43 2" xfId="19341"/>
    <cellStyle name="_DEM-WP(C) Costs not in AURORA 2006GRC_NIM Summary 44" xfId="19342"/>
    <cellStyle name="_DEM-WP(C) Costs not in AURORA 2006GRC_NIM Summary 44 2" xfId="19343"/>
    <cellStyle name="_DEM-WP(C) Costs not in AURORA 2006GRC_NIM Summary 45" xfId="19344"/>
    <cellStyle name="_DEM-WP(C) Costs not in AURORA 2006GRC_NIM Summary 45 2" xfId="19345"/>
    <cellStyle name="_DEM-WP(C) Costs not in AURORA 2006GRC_NIM Summary 46" xfId="19346"/>
    <cellStyle name="_DEM-WP(C) Costs not in AURORA 2006GRC_NIM Summary 46 2" xfId="19347"/>
    <cellStyle name="_DEM-WP(C) Costs not in AURORA 2006GRC_NIM Summary 47" xfId="19348"/>
    <cellStyle name="_DEM-WP(C) Costs not in AURORA 2006GRC_NIM Summary 47 2" xfId="19349"/>
    <cellStyle name="_DEM-WP(C) Costs not in AURORA 2006GRC_NIM Summary 48" xfId="19350"/>
    <cellStyle name="_DEM-WP(C) Costs not in AURORA 2006GRC_NIM Summary 49" xfId="19351"/>
    <cellStyle name="_DEM-WP(C) Costs not in AURORA 2006GRC_NIM Summary 5" xfId="3817"/>
    <cellStyle name="_DEM-WP(C) Costs not in AURORA 2006GRC_NIM Summary 5 2" xfId="19352"/>
    <cellStyle name="_DEM-WP(C) Costs not in AURORA 2006GRC_NIM Summary 50" xfId="19353"/>
    <cellStyle name="_DEM-WP(C) Costs not in AURORA 2006GRC_NIM Summary 51" xfId="19354"/>
    <cellStyle name="_DEM-WP(C) Costs not in AURORA 2006GRC_NIM Summary 6" xfId="3818"/>
    <cellStyle name="_DEM-WP(C) Costs not in AURORA 2006GRC_NIM Summary 6 2" xfId="19355"/>
    <cellStyle name="_DEM-WP(C) Costs not in AURORA 2006GRC_NIM Summary 7" xfId="3819"/>
    <cellStyle name="_DEM-WP(C) Costs not in AURORA 2006GRC_NIM Summary 7 2" xfId="19356"/>
    <cellStyle name="_DEM-WP(C) Costs not in AURORA 2006GRC_NIM Summary 8" xfId="3820"/>
    <cellStyle name="_DEM-WP(C) Costs not in AURORA 2006GRC_NIM Summary 8 2" xfId="19357"/>
    <cellStyle name="_DEM-WP(C) Costs not in AURORA 2006GRC_NIM Summary 9" xfId="3821"/>
    <cellStyle name="_DEM-WP(C) Costs not in AURORA 2006GRC_NIM Summary 9 2" xfId="19358"/>
    <cellStyle name="_DEM-WP(C) Costs not in AURORA 2006GRC_NIM Summary_DEM-WP(C) ENERG10C--ctn Mid-C_042010 2010GRC" xfId="3822"/>
    <cellStyle name="_DEM-WP(C) Costs not in AURORA 2006GRC_NIM Summary_DEM-WP(C) ENERG10C--ctn Mid-C_042010 2010GRC 2" xfId="19359"/>
    <cellStyle name="_DEM-WP(C) Costs not in AURORA 2006GRC_PCA 10 -  Exhibit D Dec 2011" xfId="19360"/>
    <cellStyle name="_DEM-WP(C) Costs not in AURORA 2006GRC_PCA 10 -  Exhibit D Dec 2011 2" xfId="19361"/>
    <cellStyle name="_DEM-WP(C) Costs not in AURORA 2006GRC_PCA 10 -  Exhibit D from A Kellogg Jan 2011" xfId="3823"/>
    <cellStyle name="_DEM-WP(C) Costs not in AURORA 2006GRC_PCA 10 -  Exhibit D from A Kellogg Jan 2011 2" xfId="19362"/>
    <cellStyle name="_DEM-WP(C) Costs not in AURORA 2006GRC_PCA 10 -  Exhibit D from A Kellogg July 2011" xfId="3824"/>
    <cellStyle name="_DEM-WP(C) Costs not in AURORA 2006GRC_PCA 10 -  Exhibit D from A Kellogg July 2011 2" xfId="19363"/>
    <cellStyle name="_DEM-WP(C) Costs not in AURORA 2006GRC_PCA 10 -  Exhibit D from S Free Rcv'd 12-11" xfId="3825"/>
    <cellStyle name="_DEM-WP(C) Costs not in AURORA 2006GRC_PCA 10 -  Exhibit D from S Free Rcv'd 12-11 2" xfId="19364"/>
    <cellStyle name="_DEM-WP(C) Costs not in AURORA 2006GRC_PCA 11 -  Exhibit D Jan 2012 fr A Kellogg" xfId="19365"/>
    <cellStyle name="_DEM-WP(C) Costs not in AURORA 2006GRC_PCA 11 -  Exhibit D Jan 2012 fr A Kellogg 2" xfId="19366"/>
    <cellStyle name="_DEM-WP(C) Costs not in AURORA 2006GRC_PCA 11 -  Exhibit D Jan 2012 WF" xfId="19367"/>
    <cellStyle name="_DEM-WP(C) Costs not in AURORA 2006GRC_PCA 11 -  Exhibit D Jan 2012 WF 2" xfId="19368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69"/>
    <cellStyle name="_DEM-WP(C) Costs not in AURORA 2006GRC_PCA 9 -  Exhibit D April 2010 (3) 2 2 2" xfId="19370"/>
    <cellStyle name="_DEM-WP(C) Costs not in AURORA 2006GRC_PCA 9 -  Exhibit D April 2010 (3) 2 3" xfId="19371"/>
    <cellStyle name="_DEM-WP(C) Costs not in AURORA 2006GRC_PCA 9 -  Exhibit D April 2010 (3) 3" xfId="19372"/>
    <cellStyle name="_DEM-WP(C) Costs not in AURORA 2006GRC_PCA 9 -  Exhibit D April 2010 (3) 3 2" xfId="19373"/>
    <cellStyle name="_DEM-WP(C) Costs not in AURORA 2006GRC_PCA 9 -  Exhibit D April 2010 (3) 4" xfId="19374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5"/>
    <cellStyle name="_DEM-WP(C) Costs not in AURORA 2006GRC_PCA 9 -  Exhibit D April 2010 2" xfId="19376"/>
    <cellStyle name="_DEM-WP(C) Costs not in AURORA 2006GRC_PCA 9 -  Exhibit D April 2010 2 2" xfId="19377"/>
    <cellStyle name="_DEM-WP(C) Costs not in AURORA 2006GRC_PCA 9 -  Exhibit D April 2010 3" xfId="19378"/>
    <cellStyle name="_DEM-WP(C) Costs not in AURORA 2006GRC_PCA 9 -  Exhibit D April 2010 3 2" xfId="19379"/>
    <cellStyle name="_DEM-WP(C) Costs not in AURORA 2006GRC_PCA 9 -  Exhibit D April 2010 4" xfId="19380"/>
    <cellStyle name="_DEM-WP(C) Costs not in AURORA 2006GRC_PCA 9 -  Exhibit D April 2010 4 2" xfId="19381"/>
    <cellStyle name="_DEM-WP(C) Costs not in AURORA 2006GRC_PCA 9 -  Exhibit D April 2010 5" xfId="19382"/>
    <cellStyle name="_DEM-WP(C) Costs not in AURORA 2006GRC_PCA 9 -  Exhibit D April 2010 5 2" xfId="19383"/>
    <cellStyle name="_DEM-WP(C) Costs not in AURORA 2006GRC_PCA 9 -  Exhibit D April 2010 6" xfId="19384"/>
    <cellStyle name="_DEM-WP(C) Costs not in AURORA 2006GRC_PCA 9 -  Exhibit D April 2010 6 2" xfId="19385"/>
    <cellStyle name="_DEM-WP(C) Costs not in AURORA 2006GRC_PCA 9 -  Exhibit D April 2010 7" xfId="19386"/>
    <cellStyle name="_DEM-WP(C) Costs not in AURORA 2006GRC_PCA 9 -  Exhibit D Nov 2010" xfId="3830"/>
    <cellStyle name="_DEM-WP(C) Costs not in AURORA 2006GRC_PCA 9 -  Exhibit D Nov 2010 2" xfId="19387"/>
    <cellStyle name="_DEM-WP(C) Costs not in AURORA 2006GRC_PCA 9 -  Exhibit D Nov 2010 2 2" xfId="19388"/>
    <cellStyle name="_DEM-WP(C) Costs not in AURORA 2006GRC_PCA 9 -  Exhibit D Nov 2010 3" xfId="19389"/>
    <cellStyle name="_DEM-WP(C) Costs not in AURORA 2006GRC_PCA 9 - Exhibit D at August 2010" xfId="3831"/>
    <cellStyle name="_DEM-WP(C) Costs not in AURORA 2006GRC_PCA 9 - Exhibit D at August 2010 2" xfId="19390"/>
    <cellStyle name="_DEM-WP(C) Costs not in AURORA 2006GRC_PCA 9 - Exhibit D at August 2010 2 2" xfId="19391"/>
    <cellStyle name="_DEM-WP(C) Costs not in AURORA 2006GRC_PCA 9 - Exhibit D at August 2010 3" xfId="19392"/>
    <cellStyle name="_DEM-WP(C) Costs not in AURORA 2006GRC_PCA 9 - Exhibit D June 2010 GRC" xfId="3832"/>
    <cellStyle name="_DEM-WP(C) Costs not in AURORA 2006GRC_PCA 9 - Exhibit D June 2010 GRC 2" xfId="19393"/>
    <cellStyle name="_DEM-WP(C) Costs not in AURORA 2006GRC_PCA 9 - Exhibit D June 2010 GRC 2 2" xfId="19394"/>
    <cellStyle name="_DEM-WP(C) Costs not in AURORA 2006GRC_PCA 9 - Exhibit D June 2010 GRC 3" xfId="19395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6"/>
    <cellStyle name="_DEM-WP(C) Costs not in AURORA 2006GRC_Power Costs - Comparison bx Rbtl-Staff-Jt-PC 2 3" xfId="19397"/>
    <cellStyle name="_DEM-WP(C) Costs not in AURORA 2006GRC_Power Costs - Comparison bx Rbtl-Staff-Jt-PC 3" xfId="3836"/>
    <cellStyle name="_DEM-WP(C) Costs not in AURORA 2006GRC_Power Costs - Comparison bx Rbtl-Staff-Jt-PC 3 2" xfId="19398"/>
    <cellStyle name="_DEM-WP(C) Costs not in AURORA 2006GRC_Power Costs - Comparison bx Rbtl-Staff-Jt-PC 4" xfId="19399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0"/>
    <cellStyle name="_DEM-WP(C) Costs not in AURORA 2006GRC_Power Costs - Comparison bx Rbtl-Staff-Jt-PC_Adj Bench DR 3 for Initial Briefs (Electric) 2 3" xfId="19401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2"/>
    <cellStyle name="_DEM-WP(C) Costs not in AURORA 2006GRC_Power Costs - Comparison bx Rbtl-Staff-Jt-PC_Adj Bench DR 3 for Initial Briefs (Electric) 4" xfId="19403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4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5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6"/>
    <cellStyle name="_DEM-WP(C) Costs not in AURORA 2006GRC_Power Costs - Comparison bx Rbtl-Staff-Jt-PC_Electric Rev Req Model (2009 GRC) Rebuttal 2 3" xfId="19407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8"/>
    <cellStyle name="_DEM-WP(C) Costs not in AURORA 2006GRC_Power Costs - Comparison bx Rbtl-Staff-Jt-PC_Electric Rev Req Model (2009 GRC) Rebuttal 4" xfId="19409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0"/>
    <cellStyle name="_DEM-WP(C) Costs not in AURORA 2006GRC_Power Costs - Comparison bx Rbtl-Staff-Jt-PC_Electric Rev Req Model (2009 GRC) Rebuttal REmoval of New  WH Solar AdjustMI 2 3" xfId="19411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2"/>
    <cellStyle name="_DEM-WP(C) Costs not in AURORA 2006GRC_Power Costs - Comparison bx Rbtl-Staff-Jt-PC_Electric Rev Req Model (2009 GRC) Rebuttal REmoval of New  WH Solar AdjustMI 4" xfId="19413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4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5"/>
    <cellStyle name="_DEM-WP(C) Costs not in AURORA 2006GRC_Power Costs - Comparison bx Rbtl-Staff-Jt-PC_Electric Rev Req Model (2009 GRC) Revised 01-18-2010 2 3" xfId="19416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7"/>
    <cellStyle name="_DEM-WP(C) Costs not in AURORA 2006GRC_Power Costs - Comparison bx Rbtl-Staff-Jt-PC_Electric Rev Req Model (2009 GRC) Revised 01-18-2010 4" xfId="19418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19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0"/>
    <cellStyle name="_DEM-WP(C) Costs not in AURORA 2006GRC_Power Costs - Comparison bx Rbtl-Staff-Jt-PC_Final Order Electric EXHIBIT A-1 2 3" xfId="19421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2"/>
    <cellStyle name="_DEM-WP(C) Costs not in AURORA 2006GRC_Power Costs - Comparison bx Rbtl-Staff-Jt-PC_Final Order Electric EXHIBIT A-1 4" xfId="19423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4"/>
    <cellStyle name="_DEM-WP(C) Costs not in AURORA 2006GRC_Production Adj 4.37 2 3" xfId="19425"/>
    <cellStyle name="_DEM-WP(C) Costs not in AURORA 2006GRC_Production Adj 4.37 3" xfId="3864"/>
    <cellStyle name="_DEM-WP(C) Costs not in AURORA 2006GRC_Production Adj 4.37 3 2" xfId="19426"/>
    <cellStyle name="_DEM-WP(C) Costs not in AURORA 2006GRC_Production Adj 4.37 4" xfId="19427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8"/>
    <cellStyle name="_DEM-WP(C) Costs not in AURORA 2006GRC_Purchased Power Adj 4.03 2 3" xfId="19429"/>
    <cellStyle name="_DEM-WP(C) Costs not in AURORA 2006GRC_Purchased Power Adj 4.03 3" xfId="3868"/>
    <cellStyle name="_DEM-WP(C) Costs not in AURORA 2006GRC_Purchased Power Adj 4.03 3 2" xfId="19430"/>
    <cellStyle name="_DEM-WP(C) Costs not in AURORA 2006GRC_Purchased Power Adj 4.03 4" xfId="19431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2"/>
    <cellStyle name="_DEM-WP(C) Costs not in AURORA 2006GRC_Rebuttal Power Costs 2 3" xfId="19433"/>
    <cellStyle name="_DEM-WP(C) Costs not in AURORA 2006GRC_Rebuttal Power Costs 3" xfId="3872"/>
    <cellStyle name="_DEM-WP(C) Costs not in AURORA 2006GRC_Rebuttal Power Costs 3 2" xfId="19434"/>
    <cellStyle name="_DEM-WP(C) Costs not in AURORA 2006GRC_Rebuttal Power Costs 4" xfId="19435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6"/>
    <cellStyle name="_DEM-WP(C) Costs not in AURORA 2006GRC_Rebuttal Power Costs_Adj Bench DR 3 for Initial Briefs (Electric) 2 3" xfId="19437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8"/>
    <cellStyle name="_DEM-WP(C) Costs not in AURORA 2006GRC_Rebuttal Power Costs_Adj Bench DR 3 for Initial Briefs (Electric) 4" xfId="19439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0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1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2"/>
    <cellStyle name="_DEM-WP(C) Costs not in AURORA 2006GRC_Rebuttal Power Costs_Electric Rev Req Model (2009 GRC) Rebuttal 2 3" xfId="19443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4"/>
    <cellStyle name="_DEM-WP(C) Costs not in AURORA 2006GRC_Rebuttal Power Costs_Electric Rev Req Model (2009 GRC) Rebuttal 4" xfId="19445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6"/>
    <cellStyle name="_DEM-WP(C) Costs not in AURORA 2006GRC_Rebuttal Power Costs_Electric Rev Req Model (2009 GRC) Rebuttal REmoval of New  WH Solar AdjustMI 2 3" xfId="19447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8"/>
    <cellStyle name="_DEM-WP(C) Costs not in AURORA 2006GRC_Rebuttal Power Costs_Electric Rev Req Model (2009 GRC) Rebuttal REmoval of New  WH Solar AdjustMI 4" xfId="19449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0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1"/>
    <cellStyle name="_DEM-WP(C) Costs not in AURORA 2006GRC_Rebuttal Power Costs_Electric Rev Req Model (2009 GRC) Revised 01-18-2010 2 3" xfId="19452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3"/>
    <cellStyle name="_DEM-WP(C) Costs not in AURORA 2006GRC_Rebuttal Power Costs_Electric Rev Req Model (2009 GRC) Revised 01-18-2010 4" xfId="19454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5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6"/>
    <cellStyle name="_DEM-WP(C) Costs not in AURORA 2006GRC_Rebuttal Power Costs_Final Order Electric EXHIBIT A-1 2 3" xfId="19457"/>
    <cellStyle name="_DEM-WP(C) Costs not in AURORA 2006GRC_Rebuttal Power Costs_Final Order Electric EXHIBIT A-1 3" xfId="3896"/>
    <cellStyle name="_DEM-WP(C) Costs not in AURORA 2006GRC_Rebuttal Power Costs_Final Order Electric EXHIBIT A-1 3 2" xfId="19458"/>
    <cellStyle name="_DEM-WP(C) Costs not in AURORA 2006GRC_Rebuttal Power Costs_Final Order Electric EXHIBIT A-1 4" xfId="19459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0"/>
    <cellStyle name="_DEM-WP(C) Costs not in AURORA 2006GRC_ROR 5.02 2 3" xfId="19461"/>
    <cellStyle name="_DEM-WP(C) Costs not in AURORA 2006GRC_ROR 5.02 3" xfId="3900"/>
    <cellStyle name="_DEM-WP(C) Costs not in AURORA 2006GRC_ROR 5.02 3 2" xfId="19462"/>
    <cellStyle name="_DEM-WP(C) Costs not in AURORA 2006GRC_ROR 5.02 4" xfId="19463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4"/>
    <cellStyle name="_DEM-WP(C) Costs not in AURORA 2006GRC_Transmission Workbook for May BOD 2 2 2" xfId="19465"/>
    <cellStyle name="_DEM-WP(C) Costs not in AURORA 2006GRC_Transmission Workbook for May BOD 2 3" xfId="19466"/>
    <cellStyle name="_DEM-WP(C) Costs not in AURORA 2006GRC_Transmission Workbook for May BOD 3" xfId="19467"/>
    <cellStyle name="_DEM-WP(C) Costs not in AURORA 2006GRC_Transmission Workbook for May BOD 3 2" xfId="19468"/>
    <cellStyle name="_DEM-WP(C) Costs not in AURORA 2006GRC_Transmission Workbook for May BOD 4" xfId="19469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0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1"/>
    <cellStyle name="_DEM-WP(C) Costs not in AURORA 2006GRC_Wind Integration 10GRC 2 2 2" xfId="19472"/>
    <cellStyle name="_DEM-WP(C) Costs not in AURORA 2006GRC_Wind Integration 10GRC 2 3" xfId="19473"/>
    <cellStyle name="_DEM-WP(C) Costs not in AURORA 2006GRC_Wind Integration 10GRC 3" xfId="19474"/>
    <cellStyle name="_DEM-WP(C) Costs not in AURORA 2006GRC_Wind Integration 10GRC 3 2" xfId="19475"/>
    <cellStyle name="_DEM-WP(C) Costs not in AURORA 2006GRC_Wind Integration 10GRC 4" xfId="19476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7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8"/>
    <cellStyle name="_DEM-WP(C) Costs not in AURORA 2007GRC 2 2 2 2" xfId="19479"/>
    <cellStyle name="_DEM-WP(C) Costs not in AURORA 2007GRC 2 2 3" xfId="19480"/>
    <cellStyle name="_DEM-WP(C) Costs not in AURORA 2007GRC 2 3" xfId="19481"/>
    <cellStyle name="_DEM-WP(C) Costs not in AURORA 2007GRC 2 3 2" xfId="19482"/>
    <cellStyle name="_DEM-WP(C) Costs not in AURORA 2007GRC 2 4" xfId="19483"/>
    <cellStyle name="_DEM-WP(C) Costs not in AURORA 2007GRC 3" xfId="3910"/>
    <cellStyle name="_DEM-WP(C) Costs not in AURORA 2007GRC 3 2" xfId="19484"/>
    <cellStyle name="_DEM-WP(C) Costs not in AURORA 2007GRC 4" xfId="19485"/>
    <cellStyle name="_DEM-WP(C) Costs not in AURORA 2007GRC Update" xfId="3911"/>
    <cellStyle name="_DEM-WP(C) Costs not in AURORA 2007GRC Update 2" xfId="3912"/>
    <cellStyle name="_DEM-WP(C) Costs not in AURORA 2007GRC Update 2 2" xfId="19486"/>
    <cellStyle name="_DEM-WP(C) Costs not in AURORA 2007GRC Update 2 2 2" xfId="19487"/>
    <cellStyle name="_DEM-WP(C) Costs not in AURORA 2007GRC Update 2 3" xfId="19488"/>
    <cellStyle name="_DEM-WP(C) Costs not in AURORA 2007GRC Update 3" xfId="19489"/>
    <cellStyle name="_DEM-WP(C) Costs not in AURORA 2007GRC Update 3 2" xfId="19490"/>
    <cellStyle name="_DEM-WP(C) Costs not in AURORA 2007GRC Update 4" xfId="19491"/>
    <cellStyle name="_DEM-WP(C) Costs not in AURORA 2007GRC Update_DEM-WP(C) ENERG10C--ctn Mid-C_042010 2010GRC" xfId="3913"/>
    <cellStyle name="_DEM-WP(C) Costs not in AURORA 2007GRC Update_DEM-WP(C) ENERG10C--ctn Mid-C_042010 2010GRC 2" xfId="19492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3"/>
    <cellStyle name="_DEM-WP(C) Costs not in AURORA 2007GRC Update_NIM Summary 2 2 2" xfId="19494"/>
    <cellStyle name="_DEM-WP(C) Costs not in AURORA 2007GRC Update_NIM Summary 2 3" xfId="19495"/>
    <cellStyle name="_DEM-WP(C) Costs not in AURORA 2007GRC Update_NIM Summary 3" xfId="19496"/>
    <cellStyle name="_DEM-WP(C) Costs not in AURORA 2007GRC Update_NIM Summary 3 2" xfId="19497"/>
    <cellStyle name="_DEM-WP(C) Costs not in AURORA 2007GRC Update_NIM Summary 4" xfId="19498"/>
    <cellStyle name="_DEM-WP(C) Costs not in AURORA 2007GRC Update_NIM Summary_DEM-WP(C) ENERG10C--ctn Mid-C_042010 2010GRC" xfId="3916"/>
    <cellStyle name="_DEM-WP(C) Costs not in AURORA 2007GRC Update_NIM Summary_DEM-WP(C) ENERG10C--ctn Mid-C_042010 2010GRC 2" xfId="19499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0"/>
    <cellStyle name="_DEM-WP(C) Costs not in AURORA 2007GRC_16.37E Wild Horse Expansion DeferralRevwrkingfile SF 2 3" xfId="19501"/>
    <cellStyle name="_DEM-WP(C) Costs not in AURORA 2007GRC_16.37E Wild Horse Expansion DeferralRevwrkingfile SF 3" xfId="3920"/>
    <cellStyle name="_DEM-WP(C) Costs not in AURORA 2007GRC_16.37E Wild Horse Expansion DeferralRevwrkingfile SF 3 2" xfId="19502"/>
    <cellStyle name="_DEM-WP(C) Costs not in AURORA 2007GRC_16.37E Wild Horse Expansion DeferralRevwrkingfile SF 4" xfId="19503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4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5"/>
    <cellStyle name="_DEM-WP(C) Costs not in AURORA 2007GRC_2009 GRC Compl Filing - Exhibit D 2 2 2" xfId="19506"/>
    <cellStyle name="_DEM-WP(C) Costs not in AURORA 2007GRC_2009 GRC Compl Filing - Exhibit D 2 3" xfId="19507"/>
    <cellStyle name="_DEM-WP(C) Costs not in AURORA 2007GRC_2009 GRC Compl Filing - Exhibit D 3" xfId="19508"/>
    <cellStyle name="_DEM-WP(C) Costs not in AURORA 2007GRC_2009 GRC Compl Filing - Exhibit D 3 2" xfId="19509"/>
    <cellStyle name="_DEM-WP(C) Costs not in AURORA 2007GRC_2009 GRC Compl Filing - Exhibit D 4" xfId="19510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1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2"/>
    <cellStyle name="_DEM-WP(C) Costs not in AURORA 2007GRC_Adj Bench DR 3 for Initial Briefs (Electric) 2 3" xfId="19513"/>
    <cellStyle name="_DEM-WP(C) Costs not in AURORA 2007GRC_Adj Bench DR 3 for Initial Briefs (Electric) 3" xfId="3928"/>
    <cellStyle name="_DEM-WP(C) Costs not in AURORA 2007GRC_Adj Bench DR 3 for Initial Briefs (Electric) 3 2" xfId="19514"/>
    <cellStyle name="_DEM-WP(C) Costs not in AURORA 2007GRC_Adj Bench DR 3 for Initial Briefs (Electric) 4" xfId="19515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6"/>
    <cellStyle name="_DEM-WP(C) Costs not in AURORA 2007GRC_Book1" xfId="3930"/>
    <cellStyle name="_DEM-WP(C) Costs not in AURORA 2007GRC_Book1 2" xfId="19517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8"/>
    <cellStyle name="_DEM-WP(C) Costs not in AURORA 2007GRC_Book2 2 3" xfId="19519"/>
    <cellStyle name="_DEM-WP(C) Costs not in AURORA 2007GRC_Book2 3" xfId="3934"/>
    <cellStyle name="_DEM-WP(C) Costs not in AURORA 2007GRC_Book2 3 2" xfId="19520"/>
    <cellStyle name="_DEM-WP(C) Costs not in AURORA 2007GRC_Book2 4" xfId="19521"/>
    <cellStyle name="_DEM-WP(C) Costs not in AURORA 2007GRC_Book2_DEM-WP(C) ENERG10C--ctn Mid-C_042010 2010GRC" xfId="3935"/>
    <cellStyle name="_DEM-WP(C) Costs not in AURORA 2007GRC_Book2_DEM-WP(C) ENERG10C--ctn Mid-C_042010 2010GRC 2" xfId="19522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3"/>
    <cellStyle name="_DEM-WP(C) Costs not in AURORA 2007GRC_Book4 2 3" xfId="19524"/>
    <cellStyle name="_DEM-WP(C) Costs not in AURORA 2007GRC_Book4 3" xfId="3939"/>
    <cellStyle name="_DEM-WP(C) Costs not in AURORA 2007GRC_Book4 3 2" xfId="19525"/>
    <cellStyle name="_DEM-WP(C) Costs not in AURORA 2007GRC_Book4 4" xfId="19526"/>
    <cellStyle name="_DEM-WP(C) Costs not in AURORA 2007GRC_Book4_DEM-WP(C) ENERG10C--ctn Mid-C_042010 2010GRC" xfId="3940"/>
    <cellStyle name="_DEM-WP(C) Costs not in AURORA 2007GRC_Book4_DEM-WP(C) ENERG10C--ctn Mid-C_042010 2010GRC 2" xfId="19527"/>
    <cellStyle name="_DEM-WP(C) Costs not in AURORA 2007GRC_DEM-WP(C) ENERG10C--ctn Mid-C_042010 2010GRC" xfId="3941"/>
    <cellStyle name="_DEM-WP(C) Costs not in AURORA 2007GRC_DEM-WP(C) ENERG10C--ctn Mid-C_042010 2010GRC 2" xfId="19528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29"/>
    <cellStyle name="_DEM-WP(C) Costs not in AURORA 2007GRC_Electric Rev Req Model (2009 GRC)  2 3" xfId="19530"/>
    <cellStyle name="_DEM-WP(C) Costs not in AURORA 2007GRC_Electric Rev Req Model (2009 GRC)  3" xfId="3945"/>
    <cellStyle name="_DEM-WP(C) Costs not in AURORA 2007GRC_Electric Rev Req Model (2009 GRC)  3 2" xfId="19531"/>
    <cellStyle name="_DEM-WP(C) Costs not in AURORA 2007GRC_Electric Rev Req Model (2009 GRC)  4" xfId="19532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3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4"/>
    <cellStyle name="_DEM-WP(C) Costs not in AURORA 2007GRC_Electric Rev Req Model (2009 GRC) Rebuttal 2 3" xfId="19535"/>
    <cellStyle name="_DEM-WP(C) Costs not in AURORA 2007GRC_Electric Rev Req Model (2009 GRC) Rebuttal 3" xfId="3950"/>
    <cellStyle name="_DEM-WP(C) Costs not in AURORA 2007GRC_Electric Rev Req Model (2009 GRC) Rebuttal 3 2" xfId="19536"/>
    <cellStyle name="_DEM-WP(C) Costs not in AURORA 2007GRC_Electric Rev Req Model (2009 GRC) Rebuttal 4" xfId="19537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8"/>
    <cellStyle name="_DEM-WP(C) Costs not in AURORA 2007GRC_Electric Rev Req Model (2009 GRC) Rebuttal REmoval of New  WH Solar AdjustMI 2 3" xfId="19539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0"/>
    <cellStyle name="_DEM-WP(C) Costs not in AURORA 2007GRC_Electric Rev Req Model (2009 GRC) Rebuttal REmoval of New  WH Solar AdjustMI 4" xfId="19541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2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3"/>
    <cellStyle name="_DEM-WP(C) Costs not in AURORA 2007GRC_Electric Rev Req Model (2009 GRC) Revised 01-18-2010 2 3" xfId="19544"/>
    <cellStyle name="_DEM-WP(C) Costs not in AURORA 2007GRC_Electric Rev Req Model (2009 GRC) Revised 01-18-2010 3" xfId="3959"/>
    <cellStyle name="_DEM-WP(C) Costs not in AURORA 2007GRC_Electric Rev Req Model (2009 GRC) Revised 01-18-2010 3 2" xfId="19545"/>
    <cellStyle name="_DEM-WP(C) Costs not in AURORA 2007GRC_Electric Rev Req Model (2009 GRC) Revised 01-18-2010 4" xfId="19546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7"/>
    <cellStyle name="_DEM-WP(C) Costs not in AURORA 2007GRC_Electric Rev Req Model (2010 GRC)" xfId="3961"/>
    <cellStyle name="_DEM-WP(C) Costs not in AURORA 2007GRC_Electric Rev Req Model (2010 GRC) 2" xfId="19548"/>
    <cellStyle name="_DEM-WP(C) Costs not in AURORA 2007GRC_Electric Rev Req Model (2010 GRC) SF" xfId="3962"/>
    <cellStyle name="_DEM-WP(C) Costs not in AURORA 2007GRC_Electric Rev Req Model (2010 GRC) SF 2" xfId="19549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0"/>
    <cellStyle name="_DEM-WP(C) Costs not in AURORA 2007GRC_Final Order Electric EXHIBIT A-1 2 3" xfId="19551"/>
    <cellStyle name="_DEM-WP(C) Costs not in AURORA 2007GRC_Final Order Electric EXHIBIT A-1 3" xfId="3967"/>
    <cellStyle name="_DEM-WP(C) Costs not in AURORA 2007GRC_Final Order Electric EXHIBIT A-1 3 2" xfId="19552"/>
    <cellStyle name="_DEM-WP(C) Costs not in AURORA 2007GRC_Final Order Electric EXHIBIT A-1 4" xfId="19553"/>
    <cellStyle name="_DEM-WP(C) Costs not in AURORA 2007GRC_NIM Summary" xfId="3968"/>
    <cellStyle name="_DEM-WP(C) Costs not in AURORA 2007GRC_NIM Summary 2" xfId="3969"/>
    <cellStyle name="_DEM-WP(C) Costs not in AURORA 2007GRC_NIM Summary 2 2" xfId="19554"/>
    <cellStyle name="_DEM-WP(C) Costs not in AURORA 2007GRC_NIM Summary 2 2 2" xfId="19555"/>
    <cellStyle name="_DEM-WP(C) Costs not in AURORA 2007GRC_NIM Summary 2 3" xfId="19556"/>
    <cellStyle name="_DEM-WP(C) Costs not in AURORA 2007GRC_NIM Summary 3" xfId="19557"/>
    <cellStyle name="_DEM-WP(C) Costs not in AURORA 2007GRC_NIM Summary 3 2" xfId="19558"/>
    <cellStyle name="_DEM-WP(C) Costs not in AURORA 2007GRC_NIM Summary 4" xfId="19559"/>
    <cellStyle name="_DEM-WP(C) Costs not in AURORA 2007GRC_NIM Summary_DEM-WP(C) ENERG10C--ctn Mid-C_042010 2010GRC" xfId="3970"/>
    <cellStyle name="_DEM-WP(C) Costs not in AURORA 2007GRC_NIM Summary_DEM-WP(C) ENERG10C--ctn Mid-C_042010 2010GRC 2" xfId="19560"/>
    <cellStyle name="_DEM-WP(C) Costs not in AURORA 2007GRC_NIM+O&amp;M Monthly" xfId="3971"/>
    <cellStyle name="_DEM-WP(C) Costs not in AURORA 2007GRC_NIM+O&amp;M Monthly 2" xfId="19561"/>
    <cellStyle name="_DEM-WP(C) Costs not in AURORA 2007GRC_NIM+O&amp;M Monthly 2 2" xfId="19562"/>
    <cellStyle name="_DEM-WP(C) Costs not in AURORA 2007GRC_NIM+O&amp;M Monthly 3" xfId="19563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4"/>
    <cellStyle name="_DEM-WP(C) Costs not in AURORA 2007GRC_Power Costs - Comparison bx Rbtl-Staff-Jt-PC 2 3" xfId="19565"/>
    <cellStyle name="_DEM-WP(C) Costs not in AURORA 2007GRC_Power Costs - Comparison bx Rbtl-Staff-Jt-PC 3" xfId="3975"/>
    <cellStyle name="_DEM-WP(C) Costs not in AURORA 2007GRC_Power Costs - Comparison bx Rbtl-Staff-Jt-PC 3 2" xfId="19566"/>
    <cellStyle name="_DEM-WP(C) Costs not in AURORA 2007GRC_Power Costs - Comparison bx Rbtl-Staff-Jt-PC 4" xfId="19567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8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69"/>
    <cellStyle name="_DEM-WP(C) Costs not in AURORA 2007GRC_Rebuttal Power Costs 2 3" xfId="19570"/>
    <cellStyle name="_DEM-WP(C) Costs not in AURORA 2007GRC_Rebuttal Power Costs 3" xfId="3980"/>
    <cellStyle name="_DEM-WP(C) Costs not in AURORA 2007GRC_Rebuttal Power Costs 3 2" xfId="19571"/>
    <cellStyle name="_DEM-WP(C) Costs not in AURORA 2007GRC_Rebuttal Power Costs 4" xfId="19572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3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4"/>
    <cellStyle name="_DEM-WP(C) Costs not in AURORA 2007GRC_TENASKA REGULATORY ASSET 2 3" xfId="19575"/>
    <cellStyle name="_DEM-WP(C) Costs not in AURORA 2007GRC_TENASKA REGULATORY ASSET 3" xfId="3985"/>
    <cellStyle name="_DEM-WP(C) Costs not in AURORA 2007GRC_TENASKA REGULATORY ASSET 3 2" xfId="19576"/>
    <cellStyle name="_DEM-WP(C) Costs not in AURORA 2007GRC_TENASKA REGULATORY ASSET 4" xfId="19577"/>
    <cellStyle name="_DEM-WP(C) Costs not in AURORA 2007PCORC" xfId="3986"/>
    <cellStyle name="_DEM-WP(C) Costs not in AURORA 2007PCORC 2" xfId="3987"/>
    <cellStyle name="_DEM-WP(C) Costs not in AURORA 2007PCORC 2 2" xfId="19578"/>
    <cellStyle name="_DEM-WP(C) Costs not in AURORA 2007PCORC 2 2 2" xfId="19579"/>
    <cellStyle name="_DEM-WP(C) Costs not in AURORA 2007PCORC 2 3" xfId="19580"/>
    <cellStyle name="_DEM-WP(C) Costs not in AURORA 2007PCORC 3" xfId="19581"/>
    <cellStyle name="_DEM-WP(C) Costs not in AURORA 2007PCORC 3 2" xfId="19582"/>
    <cellStyle name="_DEM-WP(C) Costs not in AURORA 2007PCORC 4" xfId="19583"/>
    <cellStyle name="_DEM-WP(C) Costs not in AURORA 2007PCORC_Chelan PUD Power Costs (8-10)" xfId="3988"/>
    <cellStyle name="_DEM-WP(C) Costs not in AURORA 2007PCORC_Chelan PUD Power Costs (8-10) 2" xfId="19584"/>
    <cellStyle name="_DEM-WP(C) Costs not in AURORA 2007PCORC_DEM-WP(C) ENERG10C--ctn Mid-C_042010 2010GRC" xfId="3989"/>
    <cellStyle name="_DEM-WP(C) Costs not in AURORA 2007PCORC_DEM-WP(C) ENERG10C--ctn Mid-C_042010 2010GRC 2" xfId="19585"/>
    <cellStyle name="_DEM-WP(C) Costs not in AURORA 2007PCORC_NIM Summary" xfId="3990"/>
    <cellStyle name="_DEM-WP(C) Costs not in AURORA 2007PCORC_NIM Summary 2" xfId="3991"/>
    <cellStyle name="_DEM-WP(C) Costs not in AURORA 2007PCORC_NIM Summary 2 2" xfId="19586"/>
    <cellStyle name="_DEM-WP(C) Costs not in AURORA 2007PCORC_NIM Summary 2 2 2" xfId="19587"/>
    <cellStyle name="_DEM-WP(C) Costs not in AURORA 2007PCORC_NIM Summary 2 3" xfId="19588"/>
    <cellStyle name="_DEM-WP(C) Costs not in AURORA 2007PCORC_NIM Summary 3" xfId="19589"/>
    <cellStyle name="_DEM-WP(C) Costs not in AURORA 2007PCORC_NIM Summary 3 2" xfId="19590"/>
    <cellStyle name="_DEM-WP(C) Costs not in AURORA 2007PCORC_NIM Summary 4" xfId="19591"/>
    <cellStyle name="_DEM-WP(C) Costs not in AURORA 2007PCORC_NIM Summary_DEM-WP(C) ENERG10C--ctn Mid-C_042010 2010GRC" xfId="3992"/>
    <cellStyle name="_DEM-WP(C) Costs not in AURORA 2007PCORC_NIM Summary_DEM-WP(C) ENERG10C--ctn Mid-C_042010 2010GRC 2" xfId="19592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3"/>
    <cellStyle name="_DEM-WP(C) Costs not in AURORA 2007PCORC-5.07Update 2 2 2 2" xfId="19594"/>
    <cellStyle name="_DEM-WP(C) Costs not in AURORA 2007PCORC-5.07Update 2 2 3" xfId="19595"/>
    <cellStyle name="_DEM-WP(C) Costs not in AURORA 2007PCORC-5.07Update 2 3" xfId="19596"/>
    <cellStyle name="_DEM-WP(C) Costs not in AURORA 2007PCORC-5.07Update 2 3 2" xfId="19597"/>
    <cellStyle name="_DEM-WP(C) Costs not in AURORA 2007PCORC-5.07Update 2 4" xfId="19598"/>
    <cellStyle name="_DEM-WP(C) Costs not in AURORA 2007PCORC-5.07Update 3" xfId="3996"/>
    <cellStyle name="_DEM-WP(C) Costs not in AURORA 2007PCORC-5.07Update 3 2" xfId="19599"/>
    <cellStyle name="_DEM-WP(C) Costs not in AURORA 2007PCORC-5.07Update 3 2 2" xfId="19600"/>
    <cellStyle name="_DEM-WP(C) Costs not in AURORA 2007PCORC-5.07Update 4" xfId="19601"/>
    <cellStyle name="_DEM-WP(C) Costs not in AURORA 2007PCORC-5.07Update 4 2" xfId="19602"/>
    <cellStyle name="_DEM-WP(C) Costs not in AURORA 2007PCORC-5.07Update 4 3" xfId="19603"/>
    <cellStyle name="_DEM-WP(C) Costs not in AURORA 2007PCORC-5.07Update 5" xfId="19604"/>
    <cellStyle name="_DEM-WP(C) Costs not in AURORA 2007PCORC-5.07Update 5 2" xfId="19605"/>
    <cellStyle name="_DEM-WP(C) Costs not in AURORA 2007PCORC-5.07Update 6" xfId="19606"/>
    <cellStyle name="_DEM-WP(C) Costs not in AURORA 2007PCORC-5.07Update 6 2" xfId="19607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8"/>
    <cellStyle name="_DEM-WP(C) Costs not in AURORA 2007PCORC-5.07Update_16.37E Wild Horse Expansion DeferralRevwrkingfile SF 2 3" xfId="19609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0"/>
    <cellStyle name="_DEM-WP(C) Costs not in AURORA 2007PCORC-5.07Update_16.37E Wild Horse Expansion DeferralRevwrkingfile SF 4" xfId="19611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2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3"/>
    <cellStyle name="_DEM-WP(C) Costs not in AURORA 2007PCORC-5.07Update_2009 GRC Compl Filing - Exhibit D 2 2 2" xfId="19614"/>
    <cellStyle name="_DEM-WP(C) Costs not in AURORA 2007PCORC-5.07Update_2009 GRC Compl Filing - Exhibit D 2 3" xfId="19615"/>
    <cellStyle name="_DEM-WP(C) Costs not in AURORA 2007PCORC-5.07Update_2009 GRC Compl Filing - Exhibit D 3" xfId="19616"/>
    <cellStyle name="_DEM-WP(C) Costs not in AURORA 2007PCORC-5.07Update_2009 GRC Compl Filing - Exhibit D 3 2" xfId="19617"/>
    <cellStyle name="_DEM-WP(C) Costs not in AURORA 2007PCORC-5.07Update_2009 GRC Compl Filing - Exhibit D 4" xfId="19618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19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0"/>
    <cellStyle name="_DEM-WP(C) Costs not in AURORA 2007PCORC-5.07Update_Adj Bench DR 3 for Initial Briefs (Electric) 2 3" xfId="19621"/>
    <cellStyle name="_DEM-WP(C) Costs not in AURORA 2007PCORC-5.07Update_Adj Bench DR 3 for Initial Briefs (Electric) 3" xfId="4008"/>
    <cellStyle name="_DEM-WP(C) Costs not in AURORA 2007PCORC-5.07Update_Adj Bench DR 3 for Initial Briefs (Electric) 3 2" xfId="19622"/>
    <cellStyle name="_DEM-WP(C) Costs not in AURORA 2007PCORC-5.07Update_Adj Bench DR 3 for Initial Briefs (Electric) 4" xfId="19623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4"/>
    <cellStyle name="_DEM-WP(C) Costs not in AURORA 2007PCORC-5.07Update_Book1" xfId="4010"/>
    <cellStyle name="_DEM-WP(C) Costs not in AURORA 2007PCORC-5.07Update_Book1 2" xfId="19625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6"/>
    <cellStyle name="_DEM-WP(C) Costs not in AURORA 2007PCORC-5.07Update_Book2 2 3" xfId="19627"/>
    <cellStyle name="_DEM-WP(C) Costs not in AURORA 2007PCORC-5.07Update_Book2 3" xfId="4014"/>
    <cellStyle name="_DEM-WP(C) Costs not in AURORA 2007PCORC-5.07Update_Book2 3 2" xfId="19628"/>
    <cellStyle name="_DEM-WP(C) Costs not in AURORA 2007PCORC-5.07Update_Book2 4" xfId="19629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0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1"/>
    <cellStyle name="_DEM-WP(C) Costs not in AURORA 2007PCORC-5.07Update_Book4 2 3" xfId="19632"/>
    <cellStyle name="_DEM-WP(C) Costs not in AURORA 2007PCORC-5.07Update_Book4 3" xfId="4019"/>
    <cellStyle name="_DEM-WP(C) Costs not in AURORA 2007PCORC-5.07Update_Book4 3 2" xfId="19633"/>
    <cellStyle name="_DEM-WP(C) Costs not in AURORA 2007PCORC-5.07Update_Book4 4" xfId="19634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5"/>
    <cellStyle name="_DEM-WP(C) Costs not in AURORA 2007PCORC-5.07Update_Chelan PUD Power Costs (8-10)" xfId="4021"/>
    <cellStyle name="_DEM-WP(C) Costs not in AURORA 2007PCORC-5.07Update_Chelan PUD Power Costs (8-10) 2" xfId="19636"/>
    <cellStyle name="_DEM-WP(C) Costs not in AURORA 2007PCORC-5.07Update_Colstrip 1&amp;2 Annual O&amp;M Budgets" xfId="19637"/>
    <cellStyle name="_DEM-WP(C) Costs not in AURORA 2007PCORC-5.07Update_Confidential Material" xfId="4022"/>
    <cellStyle name="_DEM-WP(C) Costs not in AURORA 2007PCORC-5.07Update_Confidential Material 2" xfId="19638"/>
    <cellStyle name="_DEM-WP(C) Costs not in AURORA 2007PCORC-5.07Update_DEM-WP(C) Colstrip 12 Coal Cost Forecast 2010GRC" xfId="4023"/>
    <cellStyle name="_DEM-WP(C) Costs not in AURORA 2007PCORC-5.07Update_DEM-WP(C) Colstrip 12 Coal Cost Forecast 2010GRC 2" xfId="19639"/>
    <cellStyle name="_DEM-WP(C) Costs not in AURORA 2007PCORC-5.07Update_DEM-WP(C) ENERG10C--ctn Mid-C_042010 2010GRC" xfId="4024"/>
    <cellStyle name="_DEM-WP(C) Costs not in AURORA 2007PCORC-5.07Update_DEM-WP(C) ENERG10C--ctn Mid-C_042010 2010GRC 2" xfId="19640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1"/>
    <cellStyle name="_DEM-WP(C) Costs not in AURORA 2007PCORC-5.07Update_DEM-WP(C) Production O&amp;M 2009GRC Rebuttal 2 3" xfId="19642"/>
    <cellStyle name="_DEM-WP(C) Costs not in AURORA 2007PCORC-5.07Update_DEM-WP(C) Production O&amp;M 2009GRC Rebuttal 3" xfId="4028"/>
    <cellStyle name="_DEM-WP(C) Costs not in AURORA 2007PCORC-5.07Update_DEM-WP(C) Production O&amp;M 2009GRC Rebuttal 3 2" xfId="19643"/>
    <cellStyle name="_DEM-WP(C) Costs not in AURORA 2007PCORC-5.07Update_DEM-WP(C) Production O&amp;M 2009GRC Rebuttal 4" xfId="19644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5"/>
    <cellStyle name="_DEM-WP(C) Costs not in AURORA 2007PCORC-5.07Update_DEM-WP(C) Production O&amp;M 2009GRC Rebuttal_Adj Bench DR 3 for Initial Briefs (Electric) 2 3" xfId="19646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7"/>
    <cellStyle name="_DEM-WP(C) Costs not in AURORA 2007PCORC-5.07Update_DEM-WP(C) Production O&amp;M 2009GRC Rebuttal_Adj Bench DR 3 for Initial Briefs (Electric) 4" xfId="19648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49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0"/>
    <cellStyle name="_DEM-WP(C) Costs not in AURORA 2007PCORC-5.07Update_DEM-WP(C) Production O&amp;M 2009GRC Rebuttal_Book2 2 3" xfId="19651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2"/>
    <cellStyle name="_DEM-WP(C) Costs not in AURORA 2007PCORC-5.07Update_DEM-WP(C) Production O&amp;M 2009GRC Rebuttal_Book2 4" xfId="19653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4"/>
    <cellStyle name="_DEM-WP(C) Costs not in AURORA 2007PCORC-5.07Update_DEM-WP(C) Production O&amp;M 2009GRC Rebuttal_Book2_Adj Bench DR 3 for Initial Briefs (Electric) 2 3" xfId="19655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6"/>
    <cellStyle name="_DEM-WP(C) Costs not in AURORA 2007PCORC-5.07Update_DEM-WP(C) Production O&amp;M 2009GRC Rebuttal_Book2_Adj Bench DR 3 for Initial Briefs (Electric) 4" xfId="19657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8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59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0"/>
    <cellStyle name="_DEM-WP(C) Costs not in AURORA 2007PCORC-5.07Update_DEM-WP(C) Production O&amp;M 2009GRC Rebuttal_Book2_Electric Rev Req Model (2009 GRC) Rebuttal 2 3" xfId="19661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2"/>
    <cellStyle name="_DEM-WP(C) Costs not in AURORA 2007PCORC-5.07Update_DEM-WP(C) Production O&amp;M 2009GRC Rebuttal_Book2_Electric Rev Req Model (2009 GRC) Rebuttal 4" xfId="19663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4"/>
    <cellStyle name="_DEM-WP(C) Costs not in AURORA 2007PCORC-5.07Update_DEM-WP(C) Production O&amp;M 2009GRC Rebuttal_Book2_Electric Rev Req Model (2009 GRC) Rebuttal REmoval of New  WH Solar AdjustMI 2 3" xfId="19665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6"/>
    <cellStyle name="_DEM-WP(C) Costs not in AURORA 2007PCORC-5.07Update_DEM-WP(C) Production O&amp;M 2009GRC Rebuttal_Book2_Electric Rev Req Model (2009 GRC) Rebuttal REmoval of New  WH Solar AdjustMI 4" xfId="19667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8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69"/>
    <cellStyle name="_DEM-WP(C) Costs not in AURORA 2007PCORC-5.07Update_DEM-WP(C) Production O&amp;M 2009GRC Rebuttal_Book2_Electric Rev Req Model (2009 GRC) Revised 01-18-2010 2 3" xfId="19670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1"/>
    <cellStyle name="_DEM-WP(C) Costs not in AURORA 2007PCORC-5.07Update_DEM-WP(C) Production O&amp;M 2009GRC Rebuttal_Book2_Electric Rev Req Model (2009 GRC) Revised 01-18-2010 4" xfId="19672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3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4"/>
    <cellStyle name="_DEM-WP(C) Costs not in AURORA 2007PCORC-5.07Update_DEM-WP(C) Production O&amp;M 2009GRC Rebuttal_Book2_Final Order Electric EXHIBIT A-1 2 3" xfId="19675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6"/>
    <cellStyle name="_DEM-WP(C) Costs not in AURORA 2007PCORC-5.07Update_DEM-WP(C) Production O&amp;M 2009GRC Rebuttal_Book2_Final Order Electric EXHIBIT A-1 4" xfId="19677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8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79"/>
    <cellStyle name="_DEM-WP(C) Costs not in AURORA 2007PCORC-5.07Update_DEM-WP(C) Production O&amp;M 2009GRC Rebuttal_Electric Rev Req Model (2009 GRC) Rebuttal 2 3" xfId="19680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1"/>
    <cellStyle name="_DEM-WP(C) Costs not in AURORA 2007PCORC-5.07Update_DEM-WP(C) Production O&amp;M 2009GRC Rebuttal_Electric Rev Req Model (2009 GRC) Rebuttal 4" xfId="19682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3"/>
    <cellStyle name="_DEM-WP(C) Costs not in AURORA 2007PCORC-5.07Update_DEM-WP(C) Production O&amp;M 2009GRC Rebuttal_Electric Rev Req Model (2009 GRC) Rebuttal REmoval of New  WH Solar AdjustMI 2 3" xfId="19684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5"/>
    <cellStyle name="_DEM-WP(C) Costs not in AURORA 2007PCORC-5.07Update_DEM-WP(C) Production O&amp;M 2009GRC Rebuttal_Electric Rev Req Model (2009 GRC) Rebuttal REmoval of New  WH Solar AdjustMI 4" xfId="19686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7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8"/>
    <cellStyle name="_DEM-WP(C) Costs not in AURORA 2007PCORC-5.07Update_DEM-WP(C) Production O&amp;M 2009GRC Rebuttal_Electric Rev Req Model (2009 GRC) Revised 01-18-2010 2 3" xfId="19689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0"/>
    <cellStyle name="_DEM-WP(C) Costs not in AURORA 2007PCORC-5.07Update_DEM-WP(C) Production O&amp;M 2009GRC Rebuttal_Electric Rev Req Model (2009 GRC) Revised 01-18-2010 4" xfId="19691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2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3"/>
    <cellStyle name="_DEM-WP(C) Costs not in AURORA 2007PCORC-5.07Update_DEM-WP(C) Production O&amp;M 2009GRC Rebuttal_Final Order Electric EXHIBIT A-1 2 3" xfId="19694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5"/>
    <cellStyle name="_DEM-WP(C) Costs not in AURORA 2007PCORC-5.07Update_DEM-WP(C) Production O&amp;M 2009GRC Rebuttal_Final Order Electric EXHIBIT A-1 4" xfId="19696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7"/>
    <cellStyle name="_DEM-WP(C) Costs not in AURORA 2007PCORC-5.07Update_DEM-WP(C) Production O&amp;M 2009GRC Rebuttal_Rebuttal Power Costs 2 3" xfId="19698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699"/>
    <cellStyle name="_DEM-WP(C) Costs not in AURORA 2007PCORC-5.07Update_DEM-WP(C) Production O&amp;M 2009GRC Rebuttal_Rebuttal Power Costs 4" xfId="19700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1"/>
    <cellStyle name="_DEM-WP(C) Costs not in AURORA 2007PCORC-5.07Update_DEM-WP(C) Production O&amp;M 2009GRC Rebuttal_Rebuttal Power Costs_Adj Bench DR 3 for Initial Briefs (Electric) 2 3" xfId="19702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3"/>
    <cellStyle name="_DEM-WP(C) Costs not in AURORA 2007PCORC-5.07Update_DEM-WP(C) Production O&amp;M 2009GRC Rebuttal_Rebuttal Power Costs_Adj Bench DR 3 for Initial Briefs (Electric) 4" xfId="19704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5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6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7"/>
    <cellStyle name="_DEM-WP(C) Costs not in AURORA 2007PCORC-5.07Update_DEM-WP(C) Production O&amp;M 2009GRC Rebuttal_Rebuttal Power Costs_Electric Rev Req Model (2009 GRC) Rebuttal 2 3" xfId="19708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09"/>
    <cellStyle name="_DEM-WP(C) Costs not in AURORA 2007PCORC-5.07Update_DEM-WP(C) Production O&amp;M 2009GRC Rebuttal_Rebuttal Power Costs_Electric Rev Req Model (2009 GRC) Rebuttal 4" xfId="19710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1"/>
    <cellStyle name="_DEM-WP(C) Costs not in AURORA 2007PCORC-5.07Update_DEM-WP(C) Production O&amp;M 2009GRC Rebuttal_Rebuttal Power Costs_Electric Rev Req Model (2009 GRC) Rebuttal REmoval of New  WH Solar AdjustMI 2 3" xfId="19712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3"/>
    <cellStyle name="_DEM-WP(C) Costs not in AURORA 2007PCORC-5.07Update_DEM-WP(C) Production O&amp;M 2009GRC Rebuttal_Rebuttal Power Costs_Electric Rev Req Model (2009 GRC) Rebuttal REmoval of New  WH Solar AdjustMI 4" xfId="19714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5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6"/>
    <cellStyle name="_DEM-WP(C) Costs not in AURORA 2007PCORC-5.07Update_DEM-WP(C) Production O&amp;M 2009GRC Rebuttal_Rebuttal Power Costs_Electric Rev Req Model (2009 GRC) Revised 01-18-2010 2 3" xfId="19717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8"/>
    <cellStyle name="_DEM-WP(C) Costs not in AURORA 2007PCORC-5.07Update_DEM-WP(C) Production O&amp;M 2009GRC Rebuttal_Rebuttal Power Costs_Electric Rev Req Model (2009 GRC) Revised 01-18-2010 4" xfId="19719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0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1"/>
    <cellStyle name="_DEM-WP(C) Costs not in AURORA 2007PCORC-5.07Update_DEM-WP(C) Production O&amp;M 2009GRC Rebuttal_Rebuttal Power Costs_Final Order Electric EXHIBIT A-1 2 3" xfId="19722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3"/>
    <cellStyle name="_DEM-WP(C) Costs not in AURORA 2007PCORC-5.07Update_DEM-WP(C) Production O&amp;M 2009GRC Rebuttal_Rebuttal Power Costs_Final Order Electric EXHIBIT A-1 4" xfId="19724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5"/>
    <cellStyle name="_DEM-WP(C) Costs not in AURORA 2007PCORC-5.07Update_DEM-WP(C) Production O&amp;M 2010GRC As-Filed 3" xfId="4111"/>
    <cellStyle name="_DEM-WP(C) Costs not in AURORA 2007PCORC-5.07Update_DEM-WP(C) Production O&amp;M 2010GRC As-Filed 3 2" xfId="19726"/>
    <cellStyle name="_DEM-WP(C) Costs not in AURORA 2007PCORC-5.07Update_DEM-WP(C) Production O&amp;M 2010GRC As-Filed 4" xfId="19727"/>
    <cellStyle name="_DEM-WP(C) Costs not in AURORA 2007PCORC-5.07Update_DEM-WP(C) Production O&amp;M 2010GRC As-Filed 4 2" xfId="19728"/>
    <cellStyle name="_DEM-WP(C) Costs not in AURORA 2007PCORC-5.07Update_DEM-WP(C) Production O&amp;M 2010GRC As-Filed 5" xfId="19729"/>
    <cellStyle name="_DEM-WP(C) Costs not in AURORA 2007PCORC-5.07Update_DEM-WP(C) Production O&amp;M 2010GRC As-Filed 5 2" xfId="19730"/>
    <cellStyle name="_DEM-WP(C) Costs not in AURORA 2007PCORC-5.07Update_DEM-WP(C) Production O&amp;M 2010GRC As-Filed 6" xfId="19731"/>
    <cellStyle name="_DEM-WP(C) Costs not in AURORA 2007PCORC-5.07Update_DEM-WP(C) Production O&amp;M 2010GRC As-Filed 6 2" xfId="19732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3"/>
    <cellStyle name="_DEM-WP(C) Costs not in AURORA 2007PCORC-5.07Update_Electric Rev Req Model (2009 GRC)  2 3" xfId="19734"/>
    <cellStyle name="_DEM-WP(C) Costs not in AURORA 2007PCORC-5.07Update_Electric Rev Req Model (2009 GRC)  3" xfId="4115"/>
    <cellStyle name="_DEM-WP(C) Costs not in AURORA 2007PCORC-5.07Update_Electric Rev Req Model (2009 GRC)  3 2" xfId="19735"/>
    <cellStyle name="_DEM-WP(C) Costs not in AURORA 2007PCORC-5.07Update_Electric Rev Req Model (2009 GRC)  4" xfId="19736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7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8"/>
    <cellStyle name="_DEM-WP(C) Costs not in AURORA 2007PCORC-5.07Update_Electric Rev Req Model (2009 GRC) Rebuttal 2 3" xfId="19739"/>
    <cellStyle name="_DEM-WP(C) Costs not in AURORA 2007PCORC-5.07Update_Electric Rev Req Model (2009 GRC) Rebuttal 3" xfId="4120"/>
    <cellStyle name="_DEM-WP(C) Costs not in AURORA 2007PCORC-5.07Update_Electric Rev Req Model (2009 GRC) Rebuttal 3 2" xfId="19740"/>
    <cellStyle name="_DEM-WP(C) Costs not in AURORA 2007PCORC-5.07Update_Electric Rev Req Model (2009 GRC) Rebuttal 4" xfId="19741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2"/>
    <cellStyle name="_DEM-WP(C) Costs not in AURORA 2007PCORC-5.07Update_Electric Rev Req Model (2009 GRC) Rebuttal REmoval of New  WH Solar AdjustMI 2 3" xfId="19743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4"/>
    <cellStyle name="_DEM-WP(C) Costs not in AURORA 2007PCORC-5.07Update_Electric Rev Req Model (2009 GRC) Rebuttal REmoval of New  WH Solar AdjustMI 4" xfId="19745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6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7"/>
    <cellStyle name="_DEM-WP(C) Costs not in AURORA 2007PCORC-5.07Update_Electric Rev Req Model (2009 GRC) Revised 01-18-2010 2 3" xfId="19748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49"/>
    <cellStyle name="_DEM-WP(C) Costs not in AURORA 2007PCORC-5.07Update_Electric Rev Req Model (2009 GRC) Revised 01-18-2010 4" xfId="19750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1"/>
    <cellStyle name="_DEM-WP(C) Costs not in AURORA 2007PCORC-5.07Update_Electric Rev Req Model (2010 GRC)" xfId="4131"/>
    <cellStyle name="_DEM-WP(C) Costs not in AURORA 2007PCORC-5.07Update_Electric Rev Req Model (2010 GRC) 2" xfId="19752"/>
    <cellStyle name="_DEM-WP(C) Costs not in AURORA 2007PCORC-5.07Update_Electric Rev Req Model (2010 GRC) SF" xfId="4132"/>
    <cellStyle name="_DEM-WP(C) Costs not in AURORA 2007PCORC-5.07Update_Electric Rev Req Model (2010 GRC) SF 2" xfId="19753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4"/>
    <cellStyle name="_DEM-WP(C) Costs not in AURORA 2007PCORC-5.07Update_Final Order Electric EXHIBIT A-1 2 3" xfId="19755"/>
    <cellStyle name="_DEM-WP(C) Costs not in AURORA 2007PCORC-5.07Update_Final Order Electric EXHIBIT A-1 3" xfId="4137"/>
    <cellStyle name="_DEM-WP(C) Costs not in AURORA 2007PCORC-5.07Update_Final Order Electric EXHIBIT A-1 3 2" xfId="19756"/>
    <cellStyle name="_DEM-WP(C) Costs not in AURORA 2007PCORC-5.07Update_Final Order Electric EXHIBIT A-1 4" xfId="19757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8"/>
    <cellStyle name="_DEM-WP(C) Costs not in AURORA 2007PCORC-5.07Update_NIM Summary 09GRC 2 2 2" xfId="19759"/>
    <cellStyle name="_DEM-WP(C) Costs not in AURORA 2007PCORC-5.07Update_NIM Summary 09GRC 2 3" xfId="19760"/>
    <cellStyle name="_DEM-WP(C) Costs not in AURORA 2007PCORC-5.07Update_NIM Summary 09GRC 3" xfId="19761"/>
    <cellStyle name="_DEM-WP(C) Costs not in AURORA 2007PCORC-5.07Update_NIM Summary 09GRC 3 2" xfId="19762"/>
    <cellStyle name="_DEM-WP(C) Costs not in AURORA 2007PCORC-5.07Update_NIM Summary 09GRC 4" xfId="19763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4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5"/>
    <cellStyle name="_DEM-WP(C) Costs not in AURORA 2007PCORC-5.07Update_NIM Summary 09GRC_NIM Summary 2 2 2" xfId="19766"/>
    <cellStyle name="_DEM-WP(C) Costs not in AURORA 2007PCORC-5.07Update_NIM Summary 09GRC_NIM Summary 2 3" xfId="19767"/>
    <cellStyle name="_DEM-WP(C) Costs not in AURORA 2007PCORC-5.07Update_NIM Summary 09GRC_NIM Summary 3" xfId="19768"/>
    <cellStyle name="_DEM-WP(C) Costs not in AURORA 2007PCORC-5.07Update_NIM Summary 09GRC_NIM Summary 3 2" xfId="19769"/>
    <cellStyle name="_DEM-WP(C) Costs not in AURORA 2007PCORC-5.07Update_NIM Summary 09GRC_NIM Summary 4" xfId="19770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1"/>
    <cellStyle name="_DEM-WP(C) Costs not in AURORA 2007PCORC-5.07Update_NIM Summary 10" xfId="19772"/>
    <cellStyle name="_DEM-WP(C) Costs not in AURORA 2007PCORC-5.07Update_NIM Summary 10 2" xfId="19773"/>
    <cellStyle name="_DEM-WP(C) Costs not in AURORA 2007PCORC-5.07Update_NIM Summary 11" xfId="19774"/>
    <cellStyle name="_DEM-WP(C) Costs not in AURORA 2007PCORC-5.07Update_NIM Summary 11 2" xfId="19775"/>
    <cellStyle name="_DEM-WP(C) Costs not in AURORA 2007PCORC-5.07Update_NIM Summary 12" xfId="19776"/>
    <cellStyle name="_DEM-WP(C) Costs not in AURORA 2007PCORC-5.07Update_NIM Summary 12 2" xfId="19777"/>
    <cellStyle name="_DEM-WP(C) Costs not in AURORA 2007PCORC-5.07Update_NIM Summary 13" xfId="19778"/>
    <cellStyle name="_DEM-WP(C) Costs not in AURORA 2007PCORC-5.07Update_NIM Summary 13 2" xfId="19779"/>
    <cellStyle name="_DEM-WP(C) Costs not in AURORA 2007PCORC-5.07Update_NIM Summary 14" xfId="19780"/>
    <cellStyle name="_DEM-WP(C) Costs not in AURORA 2007PCORC-5.07Update_NIM Summary 14 2" xfId="19781"/>
    <cellStyle name="_DEM-WP(C) Costs not in AURORA 2007PCORC-5.07Update_NIM Summary 15" xfId="19782"/>
    <cellStyle name="_DEM-WP(C) Costs not in AURORA 2007PCORC-5.07Update_NIM Summary 15 2" xfId="19783"/>
    <cellStyle name="_DEM-WP(C) Costs not in AURORA 2007PCORC-5.07Update_NIM Summary 16" xfId="19784"/>
    <cellStyle name="_DEM-WP(C) Costs not in AURORA 2007PCORC-5.07Update_NIM Summary 16 2" xfId="19785"/>
    <cellStyle name="_DEM-WP(C) Costs not in AURORA 2007PCORC-5.07Update_NIM Summary 17" xfId="19786"/>
    <cellStyle name="_DEM-WP(C) Costs not in AURORA 2007PCORC-5.07Update_NIM Summary 17 2" xfId="19787"/>
    <cellStyle name="_DEM-WP(C) Costs not in AURORA 2007PCORC-5.07Update_NIM Summary 18" xfId="19788"/>
    <cellStyle name="_DEM-WP(C) Costs not in AURORA 2007PCORC-5.07Update_NIM Summary 18 2" xfId="19789"/>
    <cellStyle name="_DEM-WP(C) Costs not in AURORA 2007PCORC-5.07Update_NIM Summary 19" xfId="19790"/>
    <cellStyle name="_DEM-WP(C) Costs not in AURORA 2007PCORC-5.07Update_NIM Summary 19 2" xfId="19791"/>
    <cellStyle name="_DEM-WP(C) Costs not in AURORA 2007PCORC-5.07Update_NIM Summary 2" xfId="4145"/>
    <cellStyle name="_DEM-WP(C) Costs not in AURORA 2007PCORC-5.07Update_NIM Summary 2 2" xfId="19792"/>
    <cellStyle name="_DEM-WP(C) Costs not in AURORA 2007PCORC-5.07Update_NIM Summary 2 2 2" xfId="19793"/>
    <cellStyle name="_DEM-WP(C) Costs not in AURORA 2007PCORC-5.07Update_NIM Summary 2 3" xfId="19794"/>
    <cellStyle name="_DEM-WP(C) Costs not in AURORA 2007PCORC-5.07Update_NIM Summary 20" xfId="19795"/>
    <cellStyle name="_DEM-WP(C) Costs not in AURORA 2007PCORC-5.07Update_NIM Summary 20 2" xfId="19796"/>
    <cellStyle name="_DEM-WP(C) Costs not in AURORA 2007PCORC-5.07Update_NIM Summary 21" xfId="19797"/>
    <cellStyle name="_DEM-WP(C) Costs not in AURORA 2007PCORC-5.07Update_NIM Summary 21 2" xfId="19798"/>
    <cellStyle name="_DEM-WP(C) Costs not in AURORA 2007PCORC-5.07Update_NIM Summary 22" xfId="19799"/>
    <cellStyle name="_DEM-WP(C) Costs not in AURORA 2007PCORC-5.07Update_NIM Summary 22 2" xfId="19800"/>
    <cellStyle name="_DEM-WP(C) Costs not in AURORA 2007PCORC-5.07Update_NIM Summary 23" xfId="19801"/>
    <cellStyle name="_DEM-WP(C) Costs not in AURORA 2007PCORC-5.07Update_NIM Summary 23 2" xfId="19802"/>
    <cellStyle name="_DEM-WP(C) Costs not in AURORA 2007PCORC-5.07Update_NIM Summary 24" xfId="19803"/>
    <cellStyle name="_DEM-WP(C) Costs not in AURORA 2007PCORC-5.07Update_NIM Summary 24 2" xfId="19804"/>
    <cellStyle name="_DEM-WP(C) Costs not in AURORA 2007PCORC-5.07Update_NIM Summary 25" xfId="19805"/>
    <cellStyle name="_DEM-WP(C) Costs not in AURORA 2007PCORC-5.07Update_NIM Summary 25 2" xfId="19806"/>
    <cellStyle name="_DEM-WP(C) Costs not in AURORA 2007PCORC-5.07Update_NIM Summary 26" xfId="19807"/>
    <cellStyle name="_DEM-WP(C) Costs not in AURORA 2007PCORC-5.07Update_NIM Summary 26 2" xfId="19808"/>
    <cellStyle name="_DEM-WP(C) Costs not in AURORA 2007PCORC-5.07Update_NIM Summary 27" xfId="19809"/>
    <cellStyle name="_DEM-WP(C) Costs not in AURORA 2007PCORC-5.07Update_NIM Summary 27 2" xfId="19810"/>
    <cellStyle name="_DEM-WP(C) Costs not in AURORA 2007PCORC-5.07Update_NIM Summary 28" xfId="19811"/>
    <cellStyle name="_DEM-WP(C) Costs not in AURORA 2007PCORC-5.07Update_NIM Summary 28 2" xfId="19812"/>
    <cellStyle name="_DEM-WP(C) Costs not in AURORA 2007PCORC-5.07Update_NIM Summary 29" xfId="19813"/>
    <cellStyle name="_DEM-WP(C) Costs not in AURORA 2007PCORC-5.07Update_NIM Summary 29 2" xfId="19814"/>
    <cellStyle name="_DEM-WP(C) Costs not in AURORA 2007PCORC-5.07Update_NIM Summary 3" xfId="4146"/>
    <cellStyle name="_DEM-WP(C) Costs not in AURORA 2007PCORC-5.07Update_NIM Summary 3 2" xfId="19815"/>
    <cellStyle name="_DEM-WP(C) Costs not in AURORA 2007PCORC-5.07Update_NIM Summary 30" xfId="19816"/>
    <cellStyle name="_DEM-WP(C) Costs not in AURORA 2007PCORC-5.07Update_NIM Summary 30 2" xfId="19817"/>
    <cellStyle name="_DEM-WP(C) Costs not in AURORA 2007PCORC-5.07Update_NIM Summary 31" xfId="19818"/>
    <cellStyle name="_DEM-WP(C) Costs not in AURORA 2007PCORC-5.07Update_NIM Summary 31 2" xfId="19819"/>
    <cellStyle name="_DEM-WP(C) Costs not in AURORA 2007PCORC-5.07Update_NIM Summary 32" xfId="19820"/>
    <cellStyle name="_DEM-WP(C) Costs not in AURORA 2007PCORC-5.07Update_NIM Summary 32 2" xfId="19821"/>
    <cellStyle name="_DEM-WP(C) Costs not in AURORA 2007PCORC-5.07Update_NIM Summary 33" xfId="19822"/>
    <cellStyle name="_DEM-WP(C) Costs not in AURORA 2007PCORC-5.07Update_NIM Summary 33 2" xfId="19823"/>
    <cellStyle name="_DEM-WP(C) Costs not in AURORA 2007PCORC-5.07Update_NIM Summary 34" xfId="19824"/>
    <cellStyle name="_DEM-WP(C) Costs not in AURORA 2007PCORC-5.07Update_NIM Summary 34 2" xfId="19825"/>
    <cellStyle name="_DEM-WP(C) Costs not in AURORA 2007PCORC-5.07Update_NIM Summary 35" xfId="19826"/>
    <cellStyle name="_DEM-WP(C) Costs not in AURORA 2007PCORC-5.07Update_NIM Summary 35 2" xfId="19827"/>
    <cellStyle name="_DEM-WP(C) Costs not in AURORA 2007PCORC-5.07Update_NIM Summary 36" xfId="19828"/>
    <cellStyle name="_DEM-WP(C) Costs not in AURORA 2007PCORC-5.07Update_NIM Summary 36 2" xfId="19829"/>
    <cellStyle name="_DEM-WP(C) Costs not in AURORA 2007PCORC-5.07Update_NIM Summary 37" xfId="19830"/>
    <cellStyle name="_DEM-WP(C) Costs not in AURORA 2007PCORC-5.07Update_NIM Summary 37 2" xfId="19831"/>
    <cellStyle name="_DEM-WP(C) Costs not in AURORA 2007PCORC-5.07Update_NIM Summary 38" xfId="19832"/>
    <cellStyle name="_DEM-WP(C) Costs not in AURORA 2007PCORC-5.07Update_NIM Summary 38 2" xfId="19833"/>
    <cellStyle name="_DEM-WP(C) Costs not in AURORA 2007PCORC-5.07Update_NIM Summary 39" xfId="19834"/>
    <cellStyle name="_DEM-WP(C) Costs not in AURORA 2007PCORC-5.07Update_NIM Summary 39 2" xfId="19835"/>
    <cellStyle name="_DEM-WP(C) Costs not in AURORA 2007PCORC-5.07Update_NIM Summary 4" xfId="4147"/>
    <cellStyle name="_DEM-WP(C) Costs not in AURORA 2007PCORC-5.07Update_NIM Summary 4 2" xfId="19836"/>
    <cellStyle name="_DEM-WP(C) Costs not in AURORA 2007PCORC-5.07Update_NIM Summary 40" xfId="19837"/>
    <cellStyle name="_DEM-WP(C) Costs not in AURORA 2007PCORC-5.07Update_NIM Summary 40 2" xfId="19838"/>
    <cellStyle name="_DEM-WP(C) Costs not in AURORA 2007PCORC-5.07Update_NIM Summary 41" xfId="19839"/>
    <cellStyle name="_DEM-WP(C) Costs not in AURORA 2007PCORC-5.07Update_NIM Summary 41 2" xfId="19840"/>
    <cellStyle name="_DEM-WP(C) Costs not in AURORA 2007PCORC-5.07Update_NIM Summary 42" xfId="19841"/>
    <cellStyle name="_DEM-WP(C) Costs not in AURORA 2007PCORC-5.07Update_NIM Summary 42 2" xfId="19842"/>
    <cellStyle name="_DEM-WP(C) Costs not in AURORA 2007PCORC-5.07Update_NIM Summary 43" xfId="19843"/>
    <cellStyle name="_DEM-WP(C) Costs not in AURORA 2007PCORC-5.07Update_NIM Summary 43 2" xfId="19844"/>
    <cellStyle name="_DEM-WP(C) Costs not in AURORA 2007PCORC-5.07Update_NIM Summary 44" xfId="19845"/>
    <cellStyle name="_DEM-WP(C) Costs not in AURORA 2007PCORC-5.07Update_NIM Summary 44 2" xfId="19846"/>
    <cellStyle name="_DEM-WP(C) Costs not in AURORA 2007PCORC-5.07Update_NIM Summary 45" xfId="19847"/>
    <cellStyle name="_DEM-WP(C) Costs not in AURORA 2007PCORC-5.07Update_NIM Summary 45 2" xfId="19848"/>
    <cellStyle name="_DEM-WP(C) Costs not in AURORA 2007PCORC-5.07Update_NIM Summary 46" xfId="19849"/>
    <cellStyle name="_DEM-WP(C) Costs not in AURORA 2007PCORC-5.07Update_NIM Summary 46 2" xfId="19850"/>
    <cellStyle name="_DEM-WP(C) Costs not in AURORA 2007PCORC-5.07Update_NIM Summary 47" xfId="19851"/>
    <cellStyle name="_DEM-WP(C) Costs not in AURORA 2007PCORC-5.07Update_NIM Summary 47 2" xfId="19852"/>
    <cellStyle name="_DEM-WP(C) Costs not in AURORA 2007PCORC-5.07Update_NIM Summary 48" xfId="19853"/>
    <cellStyle name="_DEM-WP(C) Costs not in AURORA 2007PCORC-5.07Update_NIM Summary 49" xfId="19854"/>
    <cellStyle name="_DEM-WP(C) Costs not in AURORA 2007PCORC-5.07Update_NIM Summary 5" xfId="4148"/>
    <cellStyle name="_DEM-WP(C) Costs not in AURORA 2007PCORC-5.07Update_NIM Summary 5 2" xfId="19855"/>
    <cellStyle name="_DEM-WP(C) Costs not in AURORA 2007PCORC-5.07Update_NIM Summary 50" xfId="19856"/>
    <cellStyle name="_DEM-WP(C) Costs not in AURORA 2007PCORC-5.07Update_NIM Summary 51" xfId="19857"/>
    <cellStyle name="_DEM-WP(C) Costs not in AURORA 2007PCORC-5.07Update_NIM Summary 6" xfId="4149"/>
    <cellStyle name="_DEM-WP(C) Costs not in AURORA 2007PCORC-5.07Update_NIM Summary 6 2" xfId="19858"/>
    <cellStyle name="_DEM-WP(C) Costs not in AURORA 2007PCORC-5.07Update_NIM Summary 7" xfId="4150"/>
    <cellStyle name="_DEM-WP(C) Costs not in AURORA 2007PCORC-5.07Update_NIM Summary 7 2" xfId="19859"/>
    <cellStyle name="_DEM-WP(C) Costs not in AURORA 2007PCORC-5.07Update_NIM Summary 8" xfId="4151"/>
    <cellStyle name="_DEM-WP(C) Costs not in AURORA 2007PCORC-5.07Update_NIM Summary 8 2" xfId="19860"/>
    <cellStyle name="_DEM-WP(C) Costs not in AURORA 2007PCORC-5.07Update_NIM Summary 9" xfId="4152"/>
    <cellStyle name="_DEM-WP(C) Costs not in AURORA 2007PCORC-5.07Update_NIM Summary 9 2" xfId="19861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2"/>
    <cellStyle name="_DEM-WP(C) Costs not in AURORA 2007PCORC-5.07Update_NIM+O&amp;M Monthly" xfId="4154"/>
    <cellStyle name="_DEM-WP(C) Costs not in AURORA 2007PCORC-5.07Update_NIM+O&amp;M Monthly 2" xfId="19863"/>
    <cellStyle name="_DEM-WP(C) Costs not in AURORA 2007PCORC-5.07Update_NIM+O&amp;M Monthly 2 2" xfId="19864"/>
    <cellStyle name="_DEM-WP(C) Costs not in AURORA 2007PCORC-5.07Update_NIM+O&amp;M Monthly 3" xfId="19865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6"/>
    <cellStyle name="_DEM-WP(C) Costs not in AURORA 2007PCORC-5.07Update_Power Costs - Comparison bx Rbtl-Staff-Jt-PC 2 3" xfId="19867"/>
    <cellStyle name="_DEM-WP(C) Costs not in AURORA 2007PCORC-5.07Update_Power Costs - Comparison bx Rbtl-Staff-Jt-PC 3" xfId="4158"/>
    <cellStyle name="_DEM-WP(C) Costs not in AURORA 2007PCORC-5.07Update_Power Costs - Comparison bx Rbtl-Staff-Jt-PC 3 2" xfId="19868"/>
    <cellStyle name="_DEM-WP(C) Costs not in AURORA 2007PCORC-5.07Update_Power Costs - Comparison bx Rbtl-Staff-Jt-PC 4" xfId="19869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0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1"/>
    <cellStyle name="_DEM-WP(C) Costs not in AURORA 2007PCORC-5.07Update_Rebuttal Power Costs 2 3" xfId="19872"/>
    <cellStyle name="_DEM-WP(C) Costs not in AURORA 2007PCORC-5.07Update_Rebuttal Power Costs 3" xfId="4163"/>
    <cellStyle name="_DEM-WP(C) Costs not in AURORA 2007PCORC-5.07Update_Rebuttal Power Costs 3 2" xfId="19873"/>
    <cellStyle name="_DEM-WP(C) Costs not in AURORA 2007PCORC-5.07Update_Rebuttal Power Costs 4" xfId="19874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5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6"/>
    <cellStyle name="_DEM-WP(C) Costs not in AURORA 2007PCORC-5.07Update_TENASKA REGULATORY ASSET 2 3" xfId="19877"/>
    <cellStyle name="_DEM-WP(C) Costs not in AURORA 2007PCORC-5.07Update_TENASKA REGULATORY ASSET 3" xfId="4168"/>
    <cellStyle name="_DEM-WP(C) Costs not in AURORA 2007PCORC-5.07Update_TENASKA REGULATORY ASSET 3 2" xfId="19878"/>
    <cellStyle name="_DEM-WP(C) Costs not in AURORA 2007PCORC-5.07Update_TENASKA REGULATORY ASSET 4" xfId="19879"/>
    <cellStyle name="_DEM-WP(C) Costs Not In AURORA 2009GRC" xfId="4169"/>
    <cellStyle name="_DEM-WP(C) Costs Not In AURORA 2009GRC 2" xfId="19880"/>
    <cellStyle name="_x0013__DEM-WP(C) ENERG10C--ctn Mid-C_042010 2010GRC" xfId="4170"/>
    <cellStyle name="_x0013__DEM-WP(C) ENERG10C--ctn Mid-C_042010 2010GRC 2" xfId="19881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2"/>
    <cellStyle name="_DEM-WP(C) Prod O&amp;M 2007GRC 2 3" xfId="19883"/>
    <cellStyle name="_DEM-WP(C) Prod O&amp;M 2007GRC 3" xfId="4174"/>
    <cellStyle name="_DEM-WP(C) Prod O&amp;M 2007GRC 3 2" xfId="19884"/>
    <cellStyle name="_DEM-WP(C) Prod O&amp;M 2007GRC 3 2 2" xfId="19885"/>
    <cellStyle name="_DEM-WP(C) Prod O&amp;M 2007GRC 4" xfId="19886"/>
    <cellStyle name="_DEM-WP(C) Prod O&amp;M 2007GRC 4 2" xfId="19887"/>
    <cellStyle name="_DEM-WP(C) Prod O&amp;M 2007GRC 4 3" xfId="19888"/>
    <cellStyle name="_DEM-WP(C) Prod O&amp;M 2007GRC 5" xfId="19889"/>
    <cellStyle name="_DEM-WP(C) Prod O&amp;M 2007GRC 5 2" xfId="19890"/>
    <cellStyle name="_DEM-WP(C) Prod O&amp;M 2007GRC 6" xfId="19891"/>
    <cellStyle name="_DEM-WP(C) Prod O&amp;M 2007GRC 6 2" xfId="19892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3"/>
    <cellStyle name="_DEM-WP(C) Prod O&amp;M 2007GRC_Adj Bench DR 3 for Initial Briefs (Electric) 2 3" xfId="19894"/>
    <cellStyle name="_DEM-WP(C) Prod O&amp;M 2007GRC_Adj Bench DR 3 for Initial Briefs (Electric) 3" xfId="4178"/>
    <cellStyle name="_DEM-WP(C) Prod O&amp;M 2007GRC_Adj Bench DR 3 for Initial Briefs (Electric) 3 2" xfId="19895"/>
    <cellStyle name="_DEM-WP(C) Prod O&amp;M 2007GRC_Adj Bench DR 3 for Initial Briefs (Electric) 4" xfId="19896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7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8"/>
    <cellStyle name="_DEM-WP(C) Prod O&amp;M 2007GRC_Book2 2 3" xfId="19899"/>
    <cellStyle name="_DEM-WP(C) Prod O&amp;M 2007GRC_Book2 3" xfId="4183"/>
    <cellStyle name="_DEM-WP(C) Prod O&amp;M 2007GRC_Book2 3 2" xfId="19900"/>
    <cellStyle name="_DEM-WP(C) Prod O&amp;M 2007GRC_Book2 4" xfId="19901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2"/>
    <cellStyle name="_DEM-WP(C) Prod O&amp;M 2007GRC_Book2_Adj Bench DR 3 for Initial Briefs (Electric) 2 3" xfId="19903"/>
    <cellStyle name="_DEM-WP(C) Prod O&amp;M 2007GRC_Book2_Adj Bench DR 3 for Initial Briefs (Electric) 3" xfId="4187"/>
    <cellStyle name="_DEM-WP(C) Prod O&amp;M 2007GRC_Book2_Adj Bench DR 3 for Initial Briefs (Electric) 3 2" xfId="19904"/>
    <cellStyle name="_DEM-WP(C) Prod O&amp;M 2007GRC_Book2_Adj Bench DR 3 for Initial Briefs (Electric) 4" xfId="19905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6"/>
    <cellStyle name="_DEM-WP(C) Prod O&amp;M 2007GRC_Book2_DEM-WP(C) ENERG10C--ctn Mid-C_042010 2010GRC" xfId="4189"/>
    <cellStyle name="_DEM-WP(C) Prod O&amp;M 2007GRC_Book2_DEM-WP(C) ENERG10C--ctn Mid-C_042010 2010GRC 2" xfId="19907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8"/>
    <cellStyle name="_DEM-WP(C) Prod O&amp;M 2007GRC_Book2_Electric Rev Req Model (2009 GRC) Rebuttal 2 3" xfId="19909"/>
    <cellStyle name="_DEM-WP(C) Prod O&amp;M 2007GRC_Book2_Electric Rev Req Model (2009 GRC) Rebuttal 3" xfId="4193"/>
    <cellStyle name="_DEM-WP(C) Prod O&amp;M 2007GRC_Book2_Electric Rev Req Model (2009 GRC) Rebuttal 3 2" xfId="19910"/>
    <cellStyle name="_DEM-WP(C) Prod O&amp;M 2007GRC_Book2_Electric Rev Req Model (2009 GRC) Rebuttal 4" xfId="19911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2"/>
    <cellStyle name="_DEM-WP(C) Prod O&amp;M 2007GRC_Book2_Electric Rev Req Model (2009 GRC) Rebuttal REmoval of New  WH Solar AdjustMI 2 3" xfId="19913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4"/>
    <cellStyle name="_DEM-WP(C) Prod O&amp;M 2007GRC_Book2_Electric Rev Req Model (2009 GRC) Rebuttal REmoval of New  WH Solar AdjustMI 4" xfId="19915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6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7"/>
    <cellStyle name="_DEM-WP(C) Prod O&amp;M 2007GRC_Book2_Electric Rev Req Model (2009 GRC) Revised 01-18-2010 2 3" xfId="19918"/>
    <cellStyle name="_DEM-WP(C) Prod O&amp;M 2007GRC_Book2_Electric Rev Req Model (2009 GRC) Revised 01-18-2010 3" xfId="4202"/>
    <cellStyle name="_DEM-WP(C) Prod O&amp;M 2007GRC_Book2_Electric Rev Req Model (2009 GRC) Revised 01-18-2010 3 2" xfId="19919"/>
    <cellStyle name="_DEM-WP(C) Prod O&amp;M 2007GRC_Book2_Electric Rev Req Model (2009 GRC) Revised 01-18-2010 4" xfId="19920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1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2"/>
    <cellStyle name="_DEM-WP(C) Prod O&amp;M 2007GRC_Book2_Final Order Electric EXHIBIT A-1 2 3" xfId="19923"/>
    <cellStyle name="_DEM-WP(C) Prod O&amp;M 2007GRC_Book2_Final Order Electric EXHIBIT A-1 3" xfId="4207"/>
    <cellStyle name="_DEM-WP(C) Prod O&amp;M 2007GRC_Book2_Final Order Electric EXHIBIT A-1 3 2" xfId="19924"/>
    <cellStyle name="_DEM-WP(C) Prod O&amp;M 2007GRC_Book2_Final Order Electric EXHIBIT A-1 4" xfId="19925"/>
    <cellStyle name="_DEM-WP(C) Prod O&amp;M 2007GRC_Colstrip 1&amp;2 Annual O&amp;M Budgets" xfId="19926"/>
    <cellStyle name="_DEM-WP(C) Prod O&amp;M 2007GRC_Confidential Material" xfId="4208"/>
    <cellStyle name="_DEM-WP(C) Prod O&amp;M 2007GRC_Confidential Material 2" xfId="19927"/>
    <cellStyle name="_DEM-WP(C) Prod O&amp;M 2007GRC_DEM-WP(C) Colstrip 12 Coal Cost Forecast 2010GRC" xfId="4209"/>
    <cellStyle name="_DEM-WP(C) Prod O&amp;M 2007GRC_DEM-WP(C) Colstrip 12 Coal Cost Forecast 2010GRC 2" xfId="19928"/>
    <cellStyle name="_DEM-WP(C) Prod O&amp;M 2007GRC_DEM-WP(C) ENERG10C--ctn Mid-C_042010 2010GRC" xfId="4210"/>
    <cellStyle name="_DEM-WP(C) Prod O&amp;M 2007GRC_DEM-WP(C) ENERG10C--ctn Mid-C_042010 2010GRC 2" xfId="19929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0"/>
    <cellStyle name="_DEM-WP(C) Prod O&amp;M 2007GRC_DEM-WP(C) Production O&amp;M 2010GRC As-Filed 3" xfId="4213"/>
    <cellStyle name="_DEM-WP(C) Prod O&amp;M 2007GRC_DEM-WP(C) Production O&amp;M 2010GRC As-Filed 3 2" xfId="19931"/>
    <cellStyle name="_DEM-WP(C) Prod O&amp;M 2007GRC_DEM-WP(C) Production O&amp;M 2010GRC As-Filed 4" xfId="19932"/>
    <cellStyle name="_DEM-WP(C) Prod O&amp;M 2007GRC_DEM-WP(C) Production O&amp;M 2010GRC As-Filed 4 2" xfId="19933"/>
    <cellStyle name="_DEM-WP(C) Prod O&amp;M 2007GRC_DEM-WP(C) Production O&amp;M 2010GRC As-Filed 5" xfId="19934"/>
    <cellStyle name="_DEM-WP(C) Prod O&amp;M 2007GRC_DEM-WP(C) Production O&amp;M 2010GRC As-Filed 5 2" xfId="19935"/>
    <cellStyle name="_DEM-WP(C) Prod O&amp;M 2007GRC_DEM-WP(C) Production O&amp;M 2010GRC As-Filed 6" xfId="19936"/>
    <cellStyle name="_DEM-WP(C) Prod O&amp;M 2007GRC_DEM-WP(C) Production O&amp;M 2010GRC As-Filed 6 2" xfId="19937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8"/>
    <cellStyle name="_DEM-WP(C) Prod O&amp;M 2007GRC_Electric Rev Req Model (2009 GRC) Rebuttal 2 3" xfId="19939"/>
    <cellStyle name="_DEM-WP(C) Prod O&amp;M 2007GRC_Electric Rev Req Model (2009 GRC) Rebuttal 3" xfId="4217"/>
    <cellStyle name="_DEM-WP(C) Prod O&amp;M 2007GRC_Electric Rev Req Model (2009 GRC) Rebuttal 3 2" xfId="19940"/>
    <cellStyle name="_DEM-WP(C) Prod O&amp;M 2007GRC_Electric Rev Req Model (2009 GRC) Rebuttal 4" xfId="19941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2"/>
    <cellStyle name="_DEM-WP(C) Prod O&amp;M 2007GRC_Electric Rev Req Model (2009 GRC) Rebuttal REmoval of New  WH Solar AdjustMI 2 3" xfId="19943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4"/>
    <cellStyle name="_DEM-WP(C) Prod O&amp;M 2007GRC_Electric Rev Req Model (2009 GRC) Rebuttal REmoval of New  WH Solar AdjustMI 4" xfId="19945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6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7"/>
    <cellStyle name="_DEM-WP(C) Prod O&amp;M 2007GRC_Electric Rev Req Model (2009 GRC) Revised 01-18-2010 2 3" xfId="19948"/>
    <cellStyle name="_DEM-WP(C) Prod O&amp;M 2007GRC_Electric Rev Req Model (2009 GRC) Revised 01-18-2010 3" xfId="4226"/>
    <cellStyle name="_DEM-WP(C) Prod O&amp;M 2007GRC_Electric Rev Req Model (2009 GRC) Revised 01-18-2010 3 2" xfId="19949"/>
    <cellStyle name="_DEM-WP(C) Prod O&amp;M 2007GRC_Electric Rev Req Model (2009 GRC) Revised 01-18-2010 4" xfId="19950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1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2"/>
    <cellStyle name="_DEM-WP(C) Prod O&amp;M 2007GRC_Final Order Electric EXHIBIT A-1 2 3" xfId="19953"/>
    <cellStyle name="_DEM-WP(C) Prod O&amp;M 2007GRC_Final Order Electric EXHIBIT A-1 3" xfId="4231"/>
    <cellStyle name="_DEM-WP(C) Prod O&amp;M 2007GRC_Final Order Electric EXHIBIT A-1 3 2" xfId="19954"/>
    <cellStyle name="_DEM-WP(C) Prod O&amp;M 2007GRC_Final Order Electric EXHIBIT A-1 4" xfId="19955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6"/>
    <cellStyle name="_DEM-WP(C) Prod O&amp;M 2007GRC_Rebuttal Power Costs 2 3" xfId="19957"/>
    <cellStyle name="_DEM-WP(C) Prod O&amp;M 2007GRC_Rebuttal Power Costs 3" xfId="4235"/>
    <cellStyle name="_DEM-WP(C) Prod O&amp;M 2007GRC_Rebuttal Power Costs 3 2" xfId="19958"/>
    <cellStyle name="_DEM-WP(C) Prod O&amp;M 2007GRC_Rebuttal Power Costs 4" xfId="19959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0"/>
    <cellStyle name="_DEM-WP(C) Prod O&amp;M 2007GRC_Rebuttal Power Costs_Adj Bench DR 3 for Initial Briefs (Electric) 2 3" xfId="19961"/>
    <cellStyle name="_DEM-WP(C) Prod O&amp;M 2007GRC_Rebuttal Power Costs_Adj Bench DR 3 for Initial Briefs (Electric) 3" xfId="4239"/>
    <cellStyle name="_DEM-WP(C) Prod O&amp;M 2007GRC_Rebuttal Power Costs_Adj Bench DR 3 for Initial Briefs (Electric) 3 2" xfId="19962"/>
    <cellStyle name="_DEM-WP(C) Prod O&amp;M 2007GRC_Rebuttal Power Costs_Adj Bench DR 3 for Initial Briefs (Electric) 4" xfId="19963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4"/>
    <cellStyle name="_DEM-WP(C) Prod O&amp;M 2007GRC_Rebuttal Power Costs_DEM-WP(C) ENERG10C--ctn Mid-C_042010 2010GRC" xfId="4241"/>
    <cellStyle name="_DEM-WP(C) Prod O&amp;M 2007GRC_Rebuttal Power Costs_DEM-WP(C) ENERG10C--ctn Mid-C_042010 2010GRC 2" xfId="19965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6"/>
    <cellStyle name="_DEM-WP(C) Prod O&amp;M 2007GRC_Rebuttal Power Costs_Electric Rev Req Model (2009 GRC) Rebuttal 2 3" xfId="19967"/>
    <cellStyle name="_DEM-WP(C) Prod O&amp;M 2007GRC_Rebuttal Power Costs_Electric Rev Req Model (2009 GRC) Rebuttal 3" xfId="4245"/>
    <cellStyle name="_DEM-WP(C) Prod O&amp;M 2007GRC_Rebuttal Power Costs_Electric Rev Req Model (2009 GRC) Rebuttal 3 2" xfId="19968"/>
    <cellStyle name="_DEM-WP(C) Prod O&amp;M 2007GRC_Rebuttal Power Costs_Electric Rev Req Model (2009 GRC) Rebuttal 4" xfId="19969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0"/>
    <cellStyle name="_DEM-WP(C) Prod O&amp;M 2007GRC_Rebuttal Power Costs_Electric Rev Req Model (2009 GRC) Rebuttal REmoval of New  WH Solar AdjustMI 2 3" xfId="19971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2"/>
    <cellStyle name="_DEM-WP(C) Prod O&amp;M 2007GRC_Rebuttal Power Costs_Electric Rev Req Model (2009 GRC) Rebuttal REmoval of New  WH Solar AdjustMI 4" xfId="19973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4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5"/>
    <cellStyle name="_DEM-WP(C) Prod O&amp;M 2007GRC_Rebuttal Power Costs_Electric Rev Req Model (2009 GRC) Revised 01-18-2010 2 3" xfId="19976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7"/>
    <cellStyle name="_DEM-WP(C) Prod O&amp;M 2007GRC_Rebuttal Power Costs_Electric Rev Req Model (2009 GRC) Revised 01-18-2010 4" xfId="19978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79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0"/>
    <cellStyle name="_DEM-WP(C) Prod O&amp;M 2007GRC_Rebuttal Power Costs_Final Order Electric EXHIBIT A-1 2 3" xfId="19981"/>
    <cellStyle name="_DEM-WP(C) Prod O&amp;M 2007GRC_Rebuttal Power Costs_Final Order Electric EXHIBIT A-1 3" xfId="4259"/>
    <cellStyle name="_DEM-WP(C) Prod O&amp;M 2007GRC_Rebuttal Power Costs_Final Order Electric EXHIBIT A-1 3 2" xfId="19982"/>
    <cellStyle name="_DEM-WP(C) Prod O&amp;M 2007GRC_Rebuttal Power Costs_Final Order Electric EXHIBIT A-1 4" xfId="19983"/>
    <cellStyle name="_x0013__DEM-WP(C) Production O&amp;M 2010GRC As-Filed" xfId="4260"/>
    <cellStyle name="_x0013__DEM-WP(C) Production O&amp;M 2010GRC As-Filed 2" xfId="4261"/>
    <cellStyle name="_x0013__DEM-WP(C) Production O&amp;M 2010GRC As-Filed 2 2" xfId="19984"/>
    <cellStyle name="_x0013__DEM-WP(C) Production O&amp;M 2010GRC As-Filed 3" xfId="4262"/>
    <cellStyle name="_x0013__DEM-WP(C) Production O&amp;M 2010GRC As-Filed 3 2" xfId="19985"/>
    <cellStyle name="_x0013__DEM-WP(C) Production O&amp;M 2010GRC As-Filed 4" xfId="19986"/>
    <cellStyle name="_x0013__DEM-WP(C) Production O&amp;M 2010GRC As-Filed 4 2" xfId="19987"/>
    <cellStyle name="_x0013__DEM-WP(C) Production O&amp;M 2010GRC As-Filed 5" xfId="19988"/>
    <cellStyle name="_x0013__DEM-WP(C) Production O&amp;M 2010GRC As-Filed 5 2" xfId="19989"/>
    <cellStyle name="_x0013__DEM-WP(C) Production O&amp;M 2010GRC As-Filed 6" xfId="19990"/>
    <cellStyle name="_x0013__DEM-WP(C) Production O&amp;M 2010GRC As-Filed 6 2" xfId="19991"/>
    <cellStyle name="_DEM-WP(C) Rate Year Sumas by Month Update Corrected" xfId="4263"/>
    <cellStyle name="_DEM-WP(C) Rate Year Sumas by Month Update Corrected 2" xfId="19992"/>
    <cellStyle name="_DEM-WP(C) ST Power Contracts 3102008" xfId="4264"/>
    <cellStyle name="_DEM-WP(C) ST Power Contracts 3102008 2" xfId="4265"/>
    <cellStyle name="_DEM-WP(C) ST Power Contracts 3102008 2 2" xfId="19993"/>
    <cellStyle name="_DEM-WP(C) ST Power Contracts 3102008 2 2 2" xfId="19994"/>
    <cellStyle name="_DEM-WP(C) ST Power Contracts 3102008 2 2 2 2" xfId="19995"/>
    <cellStyle name="_DEM-WP(C) ST Power Contracts 3102008 2 2 3" xfId="19996"/>
    <cellStyle name="_DEM-WP(C) ST Power Contracts 3102008 2 3" xfId="19997"/>
    <cellStyle name="_DEM-WP(C) ST Power Contracts 3102008 2 3 2" xfId="19998"/>
    <cellStyle name="_DEM-WP(C) ST Power Contracts 3102008 2 4" xfId="19999"/>
    <cellStyle name="_DEM-WP(C) ST Power Contracts 3102008 3" xfId="4266"/>
    <cellStyle name="_DEM-WP(C) ST Power Contracts 3102008 3 2" xfId="4267"/>
    <cellStyle name="_DEM-WP(C) ST Power Contracts 3102008 3 2 2" xfId="20000"/>
    <cellStyle name="_DEM-WP(C) ST Power Contracts 3102008 3 3" xfId="20001"/>
    <cellStyle name="_DEM-WP(C) ST Power Contracts 3102008 4" xfId="20002"/>
    <cellStyle name="_DEM-WP(C) ST Power Contracts 3102008 4 2" xfId="20003"/>
    <cellStyle name="_DEM-WP(C) ST Power Contracts 3102008 4 2 2" xfId="20004"/>
    <cellStyle name="_DEM-WP(C) ST Power Contracts 3102008 4 3" xfId="20005"/>
    <cellStyle name="_DEM-WP(C) ST Power Contracts 3102008 5" xfId="20006"/>
    <cellStyle name="_DEM-WP(C) ST Power Contracts 3102008 5 2" xfId="20007"/>
    <cellStyle name="_DEM-WP(C) ST Power Contracts 3102008 5 2 2" xfId="20008"/>
    <cellStyle name="_DEM-WP(C) ST Power Contracts 3102008 5 3" xfId="20009"/>
    <cellStyle name="_DEM-WP(C) ST Power Contracts 3102008 6" xfId="20010"/>
    <cellStyle name="_DEM-WP(C) Sumas Proforma 11.14.07" xfId="4268"/>
    <cellStyle name="_DEM-WP(C) Sumas Proforma 11.14.07 2" xfId="20011"/>
    <cellStyle name="_DEM-WP(C) Sumas Proforma 11.5.07" xfId="4269"/>
    <cellStyle name="_DEM-WP(C) Sumas Proforma 11.5.07 2" xfId="20012"/>
    <cellStyle name="_DEM-WP(C) Wells_Power_Cost" xfId="4270"/>
    <cellStyle name="_DEM-WP(C) Wells_Power_Cost 2" xfId="4271"/>
    <cellStyle name="_DEM-WP(C) Wells_Power_Cost 2 2" xfId="4272"/>
    <cellStyle name="_DEM-WP(C) Wells_Power_Cost 2 2 2" xfId="20013"/>
    <cellStyle name="_DEM-WP(C) Wells_Power_Cost 2 3" xfId="20014"/>
    <cellStyle name="_DEM-WP(C) Wells_Power_Cost 3" xfId="20015"/>
    <cellStyle name="_DEM-WP(C) Wells_Power_Cost 3 2" xfId="20016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7"/>
    <cellStyle name="_DEM-WP(C) Westside Hydro Data_051007 2 3" xfId="20018"/>
    <cellStyle name="_DEM-WP(C) Westside Hydro Data_051007 3" xfId="4276"/>
    <cellStyle name="_DEM-WP(C) Westside Hydro Data_051007 3 2" xfId="20019"/>
    <cellStyle name="_DEM-WP(C) Westside Hydro Data_051007 4" xfId="20020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1"/>
    <cellStyle name="_DEM-WP(C) Westside Hydro Data_051007_16.37E Wild Horse Expansion DeferralRevwrkingfile SF 2 3" xfId="20022"/>
    <cellStyle name="_DEM-WP(C) Westside Hydro Data_051007_16.37E Wild Horse Expansion DeferralRevwrkingfile SF 3" xfId="4280"/>
    <cellStyle name="_DEM-WP(C) Westside Hydro Data_051007_16.37E Wild Horse Expansion DeferralRevwrkingfile SF 3 2" xfId="20023"/>
    <cellStyle name="_DEM-WP(C) Westside Hydro Data_051007_16.37E Wild Horse Expansion DeferralRevwrkingfile SF 4" xfId="20024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5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6"/>
    <cellStyle name="_DEM-WP(C) Westside Hydro Data_051007_2009 GRC Compl Filing - Exhibit D 2 2 2" xfId="20027"/>
    <cellStyle name="_DEM-WP(C) Westside Hydro Data_051007_2009 GRC Compl Filing - Exhibit D 2 3" xfId="20028"/>
    <cellStyle name="_DEM-WP(C) Westside Hydro Data_051007_2009 GRC Compl Filing - Exhibit D 3" xfId="20029"/>
    <cellStyle name="_DEM-WP(C) Westside Hydro Data_051007_2009 GRC Compl Filing - Exhibit D 3 2" xfId="20030"/>
    <cellStyle name="_DEM-WP(C) Westside Hydro Data_051007_2009 GRC Compl Filing - Exhibit D 4" xfId="20031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2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3"/>
    <cellStyle name="_DEM-WP(C) Westside Hydro Data_051007_Adj Bench DR 3 for Initial Briefs (Electric) 2 3" xfId="20034"/>
    <cellStyle name="_DEM-WP(C) Westside Hydro Data_051007_Adj Bench DR 3 for Initial Briefs (Electric) 3" xfId="4288"/>
    <cellStyle name="_DEM-WP(C) Westside Hydro Data_051007_Adj Bench DR 3 for Initial Briefs (Electric) 3 2" xfId="20035"/>
    <cellStyle name="_DEM-WP(C) Westside Hydro Data_051007_Adj Bench DR 3 for Initial Briefs (Electric) 4" xfId="20036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7"/>
    <cellStyle name="_DEM-WP(C) Westside Hydro Data_051007_Book1" xfId="4290"/>
    <cellStyle name="_DEM-WP(C) Westside Hydro Data_051007_Book1 2" xfId="20038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39"/>
    <cellStyle name="_DEM-WP(C) Westside Hydro Data_051007_Book2 2 3" xfId="20040"/>
    <cellStyle name="_DEM-WP(C) Westside Hydro Data_051007_Book2 3" xfId="4294"/>
    <cellStyle name="_DEM-WP(C) Westside Hydro Data_051007_Book2 3 2" xfId="20041"/>
    <cellStyle name="_DEM-WP(C) Westside Hydro Data_051007_Book2 4" xfId="20042"/>
    <cellStyle name="_DEM-WP(C) Westside Hydro Data_051007_Book2_DEM-WP(C) ENERG10C--ctn Mid-C_042010 2010GRC" xfId="4295"/>
    <cellStyle name="_DEM-WP(C) Westside Hydro Data_051007_Book2_DEM-WP(C) ENERG10C--ctn Mid-C_042010 2010GRC 2" xfId="20043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4"/>
    <cellStyle name="_DEM-WP(C) Westside Hydro Data_051007_Book4 2 3" xfId="20045"/>
    <cellStyle name="_DEM-WP(C) Westside Hydro Data_051007_Book4 3" xfId="4299"/>
    <cellStyle name="_DEM-WP(C) Westside Hydro Data_051007_Book4 3 2" xfId="20046"/>
    <cellStyle name="_DEM-WP(C) Westside Hydro Data_051007_Book4 4" xfId="20047"/>
    <cellStyle name="_DEM-WP(C) Westside Hydro Data_051007_Book4_DEM-WP(C) ENERG10C--ctn Mid-C_042010 2010GRC" xfId="4300"/>
    <cellStyle name="_DEM-WP(C) Westside Hydro Data_051007_Book4_DEM-WP(C) ENERG10C--ctn Mid-C_042010 2010GRC 2" xfId="20048"/>
    <cellStyle name="_DEM-WP(C) Westside Hydro Data_051007_DEM-WP(C) ENERG10C--ctn Mid-C_042010 2010GRC" xfId="4301"/>
    <cellStyle name="_DEM-WP(C) Westside Hydro Data_051007_DEM-WP(C) ENERG10C--ctn Mid-C_042010 2010GRC 2" xfId="20049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0"/>
    <cellStyle name="_DEM-WP(C) Westside Hydro Data_051007_Electric Rev Req Model (2009 GRC)  2 3" xfId="20051"/>
    <cellStyle name="_DEM-WP(C) Westside Hydro Data_051007_Electric Rev Req Model (2009 GRC)  3" xfId="4305"/>
    <cellStyle name="_DEM-WP(C) Westside Hydro Data_051007_Electric Rev Req Model (2009 GRC)  3 2" xfId="20052"/>
    <cellStyle name="_DEM-WP(C) Westside Hydro Data_051007_Electric Rev Req Model (2009 GRC)  4" xfId="20053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4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5"/>
    <cellStyle name="_DEM-WP(C) Westside Hydro Data_051007_Electric Rev Req Model (2009 GRC) Rebuttal 2 3" xfId="20056"/>
    <cellStyle name="_DEM-WP(C) Westside Hydro Data_051007_Electric Rev Req Model (2009 GRC) Rebuttal 3" xfId="4310"/>
    <cellStyle name="_DEM-WP(C) Westside Hydro Data_051007_Electric Rev Req Model (2009 GRC) Rebuttal 3 2" xfId="20057"/>
    <cellStyle name="_DEM-WP(C) Westside Hydro Data_051007_Electric Rev Req Model (2009 GRC) Rebuttal 4" xfId="20058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59"/>
    <cellStyle name="_DEM-WP(C) Westside Hydro Data_051007_Electric Rev Req Model (2009 GRC) Rebuttal REmoval of New  WH Solar AdjustMI 2 3" xfId="20060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1"/>
    <cellStyle name="_DEM-WP(C) Westside Hydro Data_051007_Electric Rev Req Model (2009 GRC) Rebuttal REmoval of New  WH Solar AdjustMI 4" xfId="20062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3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4"/>
    <cellStyle name="_DEM-WP(C) Westside Hydro Data_051007_Electric Rev Req Model (2009 GRC) Revised 01-18-2010 2 3" xfId="20065"/>
    <cellStyle name="_DEM-WP(C) Westside Hydro Data_051007_Electric Rev Req Model (2009 GRC) Revised 01-18-2010 3" xfId="4319"/>
    <cellStyle name="_DEM-WP(C) Westside Hydro Data_051007_Electric Rev Req Model (2009 GRC) Revised 01-18-2010 3 2" xfId="20066"/>
    <cellStyle name="_DEM-WP(C) Westside Hydro Data_051007_Electric Rev Req Model (2009 GRC) Revised 01-18-2010 4" xfId="20067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8"/>
    <cellStyle name="_DEM-WP(C) Westside Hydro Data_051007_Electric Rev Req Model (2010 GRC)" xfId="4321"/>
    <cellStyle name="_DEM-WP(C) Westside Hydro Data_051007_Electric Rev Req Model (2010 GRC) 2" xfId="20069"/>
    <cellStyle name="_DEM-WP(C) Westside Hydro Data_051007_Electric Rev Req Model (2010 GRC) SF" xfId="4322"/>
    <cellStyle name="_DEM-WP(C) Westside Hydro Data_051007_Electric Rev Req Model (2010 GRC) SF 2" xfId="20070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1"/>
    <cellStyle name="_DEM-WP(C) Westside Hydro Data_051007_Final Order Electric EXHIBIT A-1 2 3" xfId="20072"/>
    <cellStyle name="_DEM-WP(C) Westside Hydro Data_051007_Final Order Electric EXHIBIT A-1 3" xfId="4327"/>
    <cellStyle name="_DEM-WP(C) Westside Hydro Data_051007_Final Order Electric EXHIBIT A-1 3 2" xfId="20073"/>
    <cellStyle name="_DEM-WP(C) Westside Hydro Data_051007_Final Order Electric EXHIBIT A-1 4" xfId="20074"/>
    <cellStyle name="_DEM-WP(C) Westside Hydro Data_051007_NIM Summary" xfId="4328"/>
    <cellStyle name="_DEM-WP(C) Westside Hydro Data_051007_NIM Summary 2" xfId="4329"/>
    <cellStyle name="_DEM-WP(C) Westside Hydro Data_051007_NIM Summary 2 2" xfId="20075"/>
    <cellStyle name="_DEM-WP(C) Westside Hydro Data_051007_NIM Summary 2 2 2" xfId="20076"/>
    <cellStyle name="_DEM-WP(C) Westside Hydro Data_051007_NIM Summary 2 3" xfId="20077"/>
    <cellStyle name="_DEM-WP(C) Westside Hydro Data_051007_NIM Summary 3" xfId="20078"/>
    <cellStyle name="_DEM-WP(C) Westside Hydro Data_051007_NIM Summary 3 2" xfId="20079"/>
    <cellStyle name="_DEM-WP(C) Westside Hydro Data_051007_NIM Summary 4" xfId="20080"/>
    <cellStyle name="_DEM-WP(C) Westside Hydro Data_051007_NIM Summary_DEM-WP(C) ENERG10C--ctn Mid-C_042010 2010GRC" xfId="4330"/>
    <cellStyle name="_DEM-WP(C) Westside Hydro Data_051007_NIM Summary_DEM-WP(C) ENERG10C--ctn Mid-C_042010 2010GRC 2" xfId="20081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2"/>
    <cellStyle name="_DEM-WP(C) Westside Hydro Data_051007_Power Costs - Comparison bx Rbtl-Staff-Jt-PC 2 3" xfId="20083"/>
    <cellStyle name="_DEM-WP(C) Westside Hydro Data_051007_Power Costs - Comparison bx Rbtl-Staff-Jt-PC 3" xfId="4334"/>
    <cellStyle name="_DEM-WP(C) Westside Hydro Data_051007_Power Costs - Comparison bx Rbtl-Staff-Jt-PC 3 2" xfId="20084"/>
    <cellStyle name="_DEM-WP(C) Westside Hydro Data_051007_Power Costs - Comparison bx Rbtl-Staff-Jt-PC 4" xfId="20085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6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7"/>
    <cellStyle name="_DEM-WP(C) Westside Hydro Data_051007_Rebuttal Power Costs 2 3" xfId="20088"/>
    <cellStyle name="_DEM-WP(C) Westside Hydro Data_051007_Rebuttal Power Costs 3" xfId="4339"/>
    <cellStyle name="_DEM-WP(C) Westside Hydro Data_051007_Rebuttal Power Costs 3 2" xfId="20089"/>
    <cellStyle name="_DEM-WP(C) Westside Hydro Data_051007_Rebuttal Power Costs 4" xfId="20090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1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2"/>
    <cellStyle name="_DEM-WP(C) Westside Hydro Data_051007_TENASKA REGULATORY ASSET 2 3" xfId="20093"/>
    <cellStyle name="_DEM-WP(C) Westside Hydro Data_051007_TENASKA REGULATORY ASSET 3" xfId="4344"/>
    <cellStyle name="_DEM-WP(C) Westside Hydro Data_051007_TENASKA REGULATORY ASSET 3 2" xfId="20094"/>
    <cellStyle name="_DEM-WP(C) Westside Hydro Data_051007_TENASKA REGULATORY ASSET 4" xfId="20095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6"/>
    <cellStyle name="_Elec Peak Capacity Need_2008-2029_032709_Wind 5% Cap 2 2 2 2" xfId="20097"/>
    <cellStyle name="_Elec Peak Capacity Need_2008-2029_032709_Wind 5% Cap 2 2 3" xfId="20098"/>
    <cellStyle name="_Elec Peak Capacity Need_2008-2029_032709_Wind 5% Cap 2 3" xfId="20099"/>
    <cellStyle name="_Elec Peak Capacity Need_2008-2029_032709_Wind 5% Cap 2 3 2" xfId="20100"/>
    <cellStyle name="_Elec Peak Capacity Need_2008-2029_032709_Wind 5% Cap 2 4" xfId="20101"/>
    <cellStyle name="_Elec Peak Capacity Need_2008-2029_032709_Wind 5% Cap 3" xfId="20102"/>
    <cellStyle name="_Elec Peak Capacity Need_2008-2029_032709_Wind 5% Cap 3 2" xfId="20103"/>
    <cellStyle name="_Elec Peak Capacity Need_2008-2029_032709_Wind 5% Cap 4" xfId="20104"/>
    <cellStyle name="_Elec Peak Capacity Need_2008-2029_032709_Wind 5% Cap_DEM-WP(C) ENERG10C--ctn Mid-C_042010 2010GRC" xfId="4348"/>
    <cellStyle name="_Elec Peak Capacity Need_2008-2029_032709_Wind 5% Cap_DEM-WP(C) ENERG10C--ctn Mid-C_042010 2010GRC 2" xfId="20105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6"/>
    <cellStyle name="_Elec Peak Capacity Need_2008-2029_032709_Wind 5% Cap_NIM Summary 2 2 2" xfId="20107"/>
    <cellStyle name="_Elec Peak Capacity Need_2008-2029_032709_Wind 5% Cap_NIM Summary 2 3" xfId="20108"/>
    <cellStyle name="_Elec Peak Capacity Need_2008-2029_032709_Wind 5% Cap_NIM Summary 3" xfId="20109"/>
    <cellStyle name="_Elec Peak Capacity Need_2008-2029_032709_Wind 5% Cap_NIM Summary 3 2" xfId="20110"/>
    <cellStyle name="_Elec Peak Capacity Need_2008-2029_032709_Wind 5% Cap_NIM Summary 4" xfId="20111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2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3"/>
    <cellStyle name="_Elec Peak Capacity Need_2008-2029_032709_Wind 5% Cap-ST-Adj-PJP1 2 2 2 2" xfId="20114"/>
    <cellStyle name="_Elec Peak Capacity Need_2008-2029_032709_Wind 5% Cap-ST-Adj-PJP1 2 2 3" xfId="20115"/>
    <cellStyle name="_Elec Peak Capacity Need_2008-2029_032709_Wind 5% Cap-ST-Adj-PJP1 2 3" xfId="20116"/>
    <cellStyle name="_Elec Peak Capacity Need_2008-2029_032709_Wind 5% Cap-ST-Adj-PJP1 2 3 2" xfId="20117"/>
    <cellStyle name="_Elec Peak Capacity Need_2008-2029_032709_Wind 5% Cap-ST-Adj-PJP1 2 4" xfId="20118"/>
    <cellStyle name="_Elec Peak Capacity Need_2008-2029_032709_Wind 5% Cap-ST-Adj-PJP1 3" xfId="20119"/>
    <cellStyle name="_Elec Peak Capacity Need_2008-2029_032709_Wind 5% Cap-ST-Adj-PJP1 3 2" xfId="20120"/>
    <cellStyle name="_Elec Peak Capacity Need_2008-2029_032709_Wind 5% Cap-ST-Adj-PJP1 4" xfId="20121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2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3"/>
    <cellStyle name="_Elec Peak Capacity Need_2008-2029_032709_Wind 5% Cap-ST-Adj-PJP1_NIM Summary 2 2 2" xfId="20124"/>
    <cellStyle name="_Elec Peak Capacity Need_2008-2029_032709_Wind 5% Cap-ST-Adj-PJP1_NIM Summary 2 3" xfId="20125"/>
    <cellStyle name="_Elec Peak Capacity Need_2008-2029_032709_Wind 5% Cap-ST-Adj-PJP1_NIM Summary 3" xfId="20126"/>
    <cellStyle name="_Elec Peak Capacity Need_2008-2029_032709_Wind 5% Cap-ST-Adj-PJP1_NIM Summary 3 2" xfId="20127"/>
    <cellStyle name="_Elec Peak Capacity Need_2008-2029_032709_Wind 5% Cap-ST-Adj-PJP1_NIM Summary 4" xfId="20128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29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0"/>
    <cellStyle name="_Elec Peak Capacity Need_2008-2029_120908_Wind 5% Cap_Low 2 2 2 2" xfId="20131"/>
    <cellStyle name="_Elec Peak Capacity Need_2008-2029_120908_Wind 5% Cap_Low 2 2 3" xfId="20132"/>
    <cellStyle name="_Elec Peak Capacity Need_2008-2029_120908_Wind 5% Cap_Low 2 3" xfId="20133"/>
    <cellStyle name="_Elec Peak Capacity Need_2008-2029_120908_Wind 5% Cap_Low 2 3 2" xfId="20134"/>
    <cellStyle name="_Elec Peak Capacity Need_2008-2029_120908_Wind 5% Cap_Low 2 4" xfId="20135"/>
    <cellStyle name="_Elec Peak Capacity Need_2008-2029_120908_Wind 5% Cap_Low 3" xfId="20136"/>
    <cellStyle name="_Elec Peak Capacity Need_2008-2029_120908_Wind 5% Cap_Low 3 2" xfId="20137"/>
    <cellStyle name="_Elec Peak Capacity Need_2008-2029_120908_Wind 5% Cap_Low 4" xfId="20138"/>
    <cellStyle name="_Elec Peak Capacity Need_2008-2029_120908_Wind 5% Cap_Low_DEM-WP(C) ENERG10C--ctn Mid-C_042010 2010GRC" xfId="4362"/>
    <cellStyle name="_Elec Peak Capacity Need_2008-2029_120908_Wind 5% Cap_Low_DEM-WP(C) ENERG10C--ctn Mid-C_042010 2010GRC 2" xfId="20139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0"/>
    <cellStyle name="_Elec Peak Capacity Need_2008-2029_120908_Wind 5% Cap_Low_NIM Summary 2 2 2" xfId="20141"/>
    <cellStyle name="_Elec Peak Capacity Need_2008-2029_120908_Wind 5% Cap_Low_NIM Summary 2 3" xfId="20142"/>
    <cellStyle name="_Elec Peak Capacity Need_2008-2029_120908_Wind 5% Cap_Low_NIM Summary 3" xfId="20143"/>
    <cellStyle name="_Elec Peak Capacity Need_2008-2029_120908_Wind 5% Cap_Low_NIM Summary 3 2" xfId="20144"/>
    <cellStyle name="_Elec Peak Capacity Need_2008-2029_120908_Wind 5% Cap_Low_NIM Summary 4" xfId="20145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6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7"/>
    <cellStyle name="_Elec Peak Capacity Need_2008-2029_Wind 5% Cap_050809 2 2 2 2" xfId="20148"/>
    <cellStyle name="_Elec Peak Capacity Need_2008-2029_Wind 5% Cap_050809 2 2 3" xfId="20149"/>
    <cellStyle name="_Elec Peak Capacity Need_2008-2029_Wind 5% Cap_050809 2 3" xfId="20150"/>
    <cellStyle name="_Elec Peak Capacity Need_2008-2029_Wind 5% Cap_050809 2 3 2" xfId="20151"/>
    <cellStyle name="_Elec Peak Capacity Need_2008-2029_Wind 5% Cap_050809 2 4" xfId="20152"/>
    <cellStyle name="_Elec Peak Capacity Need_2008-2029_Wind 5% Cap_050809 3" xfId="20153"/>
    <cellStyle name="_Elec Peak Capacity Need_2008-2029_Wind 5% Cap_050809 3 2" xfId="20154"/>
    <cellStyle name="_Elec Peak Capacity Need_2008-2029_Wind 5% Cap_050809 4" xfId="20155"/>
    <cellStyle name="_Elec Peak Capacity Need_2008-2029_Wind 5% Cap_050809_DEM-WP(C) ENERG10C--ctn Mid-C_042010 2010GRC" xfId="4369"/>
    <cellStyle name="_Elec Peak Capacity Need_2008-2029_Wind 5% Cap_050809_DEM-WP(C) ENERG10C--ctn Mid-C_042010 2010GRC 2" xfId="20156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7"/>
    <cellStyle name="_Elec Peak Capacity Need_2008-2029_Wind 5% Cap_050809_NIM Summary 2 2 2" xfId="20158"/>
    <cellStyle name="_Elec Peak Capacity Need_2008-2029_Wind 5% Cap_050809_NIM Summary 2 3" xfId="20159"/>
    <cellStyle name="_Elec Peak Capacity Need_2008-2029_Wind 5% Cap_050809_NIM Summary 3" xfId="20160"/>
    <cellStyle name="_Elec Peak Capacity Need_2008-2029_Wind 5% Cap_050809_NIM Summary 3 2" xfId="20161"/>
    <cellStyle name="_Elec Peak Capacity Need_2008-2029_Wind 5% Cap_050809_NIM Summary 4" xfId="20162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3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4"/>
    <cellStyle name="_x0013__Electric Rev Req Model (2009 GRC)  2 3" xfId="20165"/>
    <cellStyle name="_x0013__Electric Rev Req Model (2009 GRC)  3" xfId="4376"/>
    <cellStyle name="_x0013__Electric Rev Req Model (2009 GRC)  3 2" xfId="20166"/>
    <cellStyle name="_x0013__Electric Rev Req Model (2009 GRC)  4" xfId="20167"/>
    <cellStyle name="_x0013__Electric Rev Req Model (2009 GRC) _DEM-WP(C) ENERG10C--ctn Mid-C_042010 2010GRC" xfId="4377"/>
    <cellStyle name="_x0013__Electric Rev Req Model (2009 GRC) _DEM-WP(C) ENERG10C--ctn Mid-C_042010 2010GRC 2" xfId="20168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69"/>
    <cellStyle name="_x0013__Electric Rev Req Model (2009 GRC) Rebuttal 2 3" xfId="20170"/>
    <cellStyle name="_x0013__Electric Rev Req Model (2009 GRC) Rebuttal 3" xfId="4381"/>
    <cellStyle name="_x0013__Electric Rev Req Model (2009 GRC) Rebuttal 3 2" xfId="20171"/>
    <cellStyle name="_x0013__Electric Rev Req Model (2009 GRC) Rebuttal 4" xfId="20172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3"/>
    <cellStyle name="_x0013__Electric Rev Req Model (2009 GRC) Rebuttal REmoval of New  WH Solar AdjustMI 2 3" xfId="20174"/>
    <cellStyle name="_x0013__Electric Rev Req Model (2009 GRC) Rebuttal REmoval of New  WH Solar AdjustMI 3" xfId="4385"/>
    <cellStyle name="_x0013__Electric Rev Req Model (2009 GRC) Rebuttal REmoval of New  WH Solar AdjustMI 3 2" xfId="20175"/>
    <cellStyle name="_x0013__Electric Rev Req Model (2009 GRC) Rebuttal REmoval of New  WH Solar AdjustMI 4" xfId="20176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7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8"/>
    <cellStyle name="_x0013__Electric Rev Req Model (2009 GRC) Revised 01-18-2010 2 3" xfId="20179"/>
    <cellStyle name="_x0013__Electric Rev Req Model (2009 GRC) Revised 01-18-2010 3" xfId="4390"/>
    <cellStyle name="_x0013__Electric Rev Req Model (2009 GRC) Revised 01-18-2010 3 2" xfId="20180"/>
    <cellStyle name="_x0013__Electric Rev Req Model (2009 GRC) Revised 01-18-2010 4" xfId="20181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2"/>
    <cellStyle name="_x0013__Electric Rev Req Model (2010 GRC)" xfId="4392"/>
    <cellStyle name="_x0013__Electric Rev Req Model (2010 GRC) 2" xfId="20183"/>
    <cellStyle name="_x0013__Electric Rev Req Model (2010 GRC) SF" xfId="4393"/>
    <cellStyle name="_x0013__Electric Rev Req Model (2010 GRC) SF 2" xfId="20184"/>
    <cellStyle name="_ENCOGEN_WBOOK" xfId="4394"/>
    <cellStyle name="_ENCOGEN_WBOOK 2" xfId="4395"/>
    <cellStyle name="_ENCOGEN_WBOOK 2 2" xfId="20185"/>
    <cellStyle name="_ENCOGEN_WBOOK 2 2 2" xfId="20186"/>
    <cellStyle name="_ENCOGEN_WBOOK 2 3" xfId="20187"/>
    <cellStyle name="_ENCOGEN_WBOOK 3" xfId="20188"/>
    <cellStyle name="_ENCOGEN_WBOOK 3 2" xfId="20189"/>
    <cellStyle name="_ENCOGEN_WBOOK 4" xfId="20190"/>
    <cellStyle name="_ENCOGEN_WBOOK_DEM-WP(C) ENERG10C--ctn Mid-C_042010 2010GRC" xfId="4396"/>
    <cellStyle name="_ENCOGEN_WBOOK_DEM-WP(C) ENERG10C--ctn Mid-C_042010 2010GRC 2" xfId="20191"/>
    <cellStyle name="_ENCOGEN_WBOOK_NIM Summary" xfId="4397"/>
    <cellStyle name="_ENCOGEN_WBOOK_NIM Summary 2" xfId="4398"/>
    <cellStyle name="_ENCOGEN_WBOOK_NIM Summary 2 2" xfId="20192"/>
    <cellStyle name="_ENCOGEN_WBOOK_NIM Summary 2 2 2" xfId="20193"/>
    <cellStyle name="_ENCOGEN_WBOOK_NIM Summary 2 3" xfId="20194"/>
    <cellStyle name="_ENCOGEN_WBOOK_NIM Summary 3" xfId="20195"/>
    <cellStyle name="_ENCOGEN_WBOOK_NIM Summary 3 2" xfId="20196"/>
    <cellStyle name="_ENCOGEN_WBOOK_NIM Summary 4" xfId="20197"/>
    <cellStyle name="_ENCOGEN_WBOOK_NIM Summary_DEM-WP(C) ENERG10C--ctn Mid-C_042010 2010GRC" xfId="4399"/>
    <cellStyle name="_ENCOGEN_WBOOK_NIM Summary_DEM-WP(C) ENERG10C--ctn Mid-C_042010 2010GRC 2" xfId="20198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199"/>
    <cellStyle name="_x0013__Final Order Electric EXHIBIT A-1 2 3" xfId="20200"/>
    <cellStyle name="_x0013__Final Order Electric EXHIBIT A-1 3" xfId="4403"/>
    <cellStyle name="_x0013__Final Order Electric EXHIBIT A-1 3 2" xfId="20201"/>
    <cellStyle name="_x0013__Final Order Electric EXHIBIT A-1 4" xfId="20202"/>
    <cellStyle name="_Fixed Gas Transport 1 19 09" xfId="4404"/>
    <cellStyle name="_Fixed Gas Transport 1 19 09 2" xfId="4405"/>
    <cellStyle name="_Fixed Gas Transport 1 19 09 2 2" xfId="4406"/>
    <cellStyle name="_Fixed Gas Transport 1 19 09 2 2 2" xfId="20203"/>
    <cellStyle name="_Fixed Gas Transport 1 19 09 2 2 2 2" xfId="20204"/>
    <cellStyle name="_Fixed Gas Transport 1 19 09 2 2 3" xfId="20205"/>
    <cellStyle name="_Fixed Gas Transport 1 19 09 2 3" xfId="20206"/>
    <cellStyle name="_Fixed Gas Transport 1 19 09 2 3 2" xfId="20207"/>
    <cellStyle name="_Fixed Gas Transport 1 19 09 2 4" xfId="20208"/>
    <cellStyle name="_Fixed Gas Transport 1 19 09 3" xfId="4407"/>
    <cellStyle name="_Fixed Gas Transport 1 19 09 3 2" xfId="20209"/>
    <cellStyle name="_Fixed Gas Transport 1 19 09 4" xfId="20210"/>
    <cellStyle name="_Fixed Gas Transport 1 19 09_DEM-WP(C) ENERG10C--ctn Mid-C_042010 2010GRC" xfId="4408"/>
    <cellStyle name="_Fixed Gas Transport 1 19 09_DEM-WP(C) ENERG10C--ctn Mid-C_042010 2010GRC 2" xfId="20211"/>
    <cellStyle name="_Fuel Prices 4-14" xfId="4409"/>
    <cellStyle name="_Fuel Prices 4-14 10" xfId="20212"/>
    <cellStyle name="_Fuel Prices 4-14 10 2" xfId="20213"/>
    <cellStyle name="_Fuel Prices 4-14 2" xfId="4410"/>
    <cellStyle name="_Fuel Prices 4-14 2 2" xfId="4411"/>
    <cellStyle name="_Fuel Prices 4-14 2 2 2" xfId="4412"/>
    <cellStyle name="_Fuel Prices 4-14 2 2 2 2" xfId="20214"/>
    <cellStyle name="_Fuel Prices 4-14 2 2 3" xfId="20215"/>
    <cellStyle name="_Fuel Prices 4-14 2 3" xfId="4413"/>
    <cellStyle name="_Fuel Prices 4-14 2 3 2" xfId="20216"/>
    <cellStyle name="_Fuel Prices 4-14 2 4" xfId="20217"/>
    <cellStyle name="_Fuel Prices 4-14 3" xfId="4414"/>
    <cellStyle name="_Fuel Prices 4-14 3 2" xfId="4415"/>
    <cellStyle name="_Fuel Prices 4-14 3 2 2" xfId="20218"/>
    <cellStyle name="_Fuel Prices 4-14 3 3" xfId="20219"/>
    <cellStyle name="_Fuel Prices 4-14 4" xfId="4416"/>
    <cellStyle name="_Fuel Prices 4-14 4 2" xfId="4417"/>
    <cellStyle name="_Fuel Prices 4-14 4 2 2" xfId="20220"/>
    <cellStyle name="_Fuel Prices 4-14 4 2 2 2" xfId="20221"/>
    <cellStyle name="_Fuel Prices 4-14 4 2 3" xfId="20222"/>
    <cellStyle name="_Fuel Prices 4-14 4 3" xfId="20223"/>
    <cellStyle name="_Fuel Prices 4-14 4 3 2" xfId="20224"/>
    <cellStyle name="_Fuel Prices 4-14 4 4" xfId="20225"/>
    <cellStyle name="_Fuel Prices 4-14 5" xfId="4418"/>
    <cellStyle name="_Fuel Prices 4-14 5 2" xfId="4419"/>
    <cellStyle name="_Fuel Prices 4-14 5 2 2" xfId="20226"/>
    <cellStyle name="_Fuel Prices 4-14 5 2 2 2" xfId="20227"/>
    <cellStyle name="_Fuel Prices 4-14 5 2 3" xfId="20228"/>
    <cellStyle name="_Fuel Prices 4-14 5 2 4" xfId="20229"/>
    <cellStyle name="_Fuel Prices 4-14 5 3" xfId="20230"/>
    <cellStyle name="_Fuel Prices 4-14 5 3 2" xfId="20231"/>
    <cellStyle name="_Fuel Prices 4-14 5 3 3" xfId="20232"/>
    <cellStyle name="_Fuel Prices 4-14 5 4" xfId="20233"/>
    <cellStyle name="_Fuel Prices 4-14 6" xfId="4420"/>
    <cellStyle name="_Fuel Prices 4-14 6 2" xfId="20234"/>
    <cellStyle name="_Fuel Prices 4-14 6 2 2" xfId="20235"/>
    <cellStyle name="_Fuel Prices 4-14 6 2 2 2" xfId="20236"/>
    <cellStyle name="_Fuel Prices 4-14 6 2 3" xfId="20237"/>
    <cellStyle name="_Fuel Prices 4-14 6 3" xfId="20238"/>
    <cellStyle name="_Fuel Prices 4-14 6 3 2" xfId="20239"/>
    <cellStyle name="_Fuel Prices 4-14 6 4" xfId="20240"/>
    <cellStyle name="_Fuel Prices 4-14 7" xfId="4421"/>
    <cellStyle name="_Fuel Prices 4-14 7 2" xfId="4422"/>
    <cellStyle name="_Fuel Prices 4-14 7 2 2" xfId="20241"/>
    <cellStyle name="_Fuel Prices 4-14 7 3" xfId="20242"/>
    <cellStyle name="_Fuel Prices 4-14 8" xfId="4423"/>
    <cellStyle name="_Fuel Prices 4-14 8 2" xfId="4424"/>
    <cellStyle name="_Fuel Prices 4-14 8 2 2" xfId="20243"/>
    <cellStyle name="_Fuel Prices 4-14 8 3" xfId="20244"/>
    <cellStyle name="_Fuel Prices 4-14 9" xfId="20245"/>
    <cellStyle name="_Fuel Prices 4-14 9 2" xfId="20246"/>
    <cellStyle name="_Fuel Prices 4-14 9 2 2" xfId="20247"/>
    <cellStyle name="_Fuel Prices 4-14 9 3" xfId="20248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49"/>
    <cellStyle name="_Fuel Prices 4-14_04 07E Wild Horse Wind Expansion (C) (2) 2 3" xfId="20250"/>
    <cellStyle name="_Fuel Prices 4-14_04 07E Wild Horse Wind Expansion (C) (2) 3" xfId="4428"/>
    <cellStyle name="_Fuel Prices 4-14_04 07E Wild Horse Wind Expansion (C) (2) 3 2" xfId="20251"/>
    <cellStyle name="_Fuel Prices 4-14_04 07E Wild Horse Wind Expansion (C) (2) 4" xfId="20252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3"/>
    <cellStyle name="_Fuel Prices 4-14_04 07E Wild Horse Wind Expansion (C) (2)_Adj Bench DR 3 for Initial Briefs (Electric) 2 3" xfId="20254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5"/>
    <cellStyle name="_Fuel Prices 4-14_04 07E Wild Horse Wind Expansion (C) (2)_Adj Bench DR 3 for Initial Briefs (Electric) 4" xfId="20256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7"/>
    <cellStyle name="_Fuel Prices 4-14_04 07E Wild Horse Wind Expansion (C) (2)_Book1" xfId="4434"/>
    <cellStyle name="_Fuel Prices 4-14_04 07E Wild Horse Wind Expansion (C) (2)_Book1 2" xfId="20258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59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0"/>
    <cellStyle name="_Fuel Prices 4-14_04 07E Wild Horse Wind Expansion (C) (2)_Electric Rev Req Model (2009 GRC)  2 3" xfId="20261"/>
    <cellStyle name="_Fuel Prices 4-14_04 07E Wild Horse Wind Expansion (C) (2)_Electric Rev Req Model (2009 GRC)  3" xfId="4439"/>
    <cellStyle name="_Fuel Prices 4-14_04 07E Wild Horse Wind Expansion (C) (2)_Electric Rev Req Model (2009 GRC)  3 2" xfId="20262"/>
    <cellStyle name="_Fuel Prices 4-14_04 07E Wild Horse Wind Expansion (C) (2)_Electric Rev Req Model (2009 GRC)  4" xfId="20263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4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5"/>
    <cellStyle name="_Fuel Prices 4-14_04 07E Wild Horse Wind Expansion (C) (2)_Electric Rev Req Model (2009 GRC) Rebuttal 2 3" xfId="20266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7"/>
    <cellStyle name="_Fuel Prices 4-14_04 07E Wild Horse Wind Expansion (C) (2)_Electric Rev Req Model (2009 GRC) Rebuttal 4" xfId="20268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69"/>
    <cellStyle name="_Fuel Prices 4-14_04 07E Wild Horse Wind Expansion (C) (2)_Electric Rev Req Model (2009 GRC) Rebuttal REmoval of New  WH Solar AdjustMI 2 3" xfId="20270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1"/>
    <cellStyle name="_Fuel Prices 4-14_04 07E Wild Horse Wind Expansion (C) (2)_Electric Rev Req Model (2009 GRC) Rebuttal REmoval of New  WH Solar AdjustMI 4" xfId="20272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3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4"/>
    <cellStyle name="_Fuel Prices 4-14_04 07E Wild Horse Wind Expansion (C) (2)_Electric Rev Req Model (2009 GRC) Revised 01-18-2010 2 3" xfId="20275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6"/>
    <cellStyle name="_Fuel Prices 4-14_04 07E Wild Horse Wind Expansion (C) (2)_Electric Rev Req Model (2009 GRC) Revised 01-18-2010 4" xfId="20277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8"/>
    <cellStyle name="_Fuel Prices 4-14_04 07E Wild Horse Wind Expansion (C) (2)_Electric Rev Req Model (2010 GRC)" xfId="4455"/>
    <cellStyle name="_Fuel Prices 4-14_04 07E Wild Horse Wind Expansion (C) (2)_Electric Rev Req Model (2010 GRC) 2" xfId="20279"/>
    <cellStyle name="_Fuel Prices 4-14_04 07E Wild Horse Wind Expansion (C) (2)_Electric Rev Req Model (2010 GRC) SF" xfId="4456"/>
    <cellStyle name="_Fuel Prices 4-14_04 07E Wild Horse Wind Expansion (C) (2)_Electric Rev Req Model (2010 GRC) SF 2" xfId="20280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1"/>
    <cellStyle name="_Fuel Prices 4-14_04 07E Wild Horse Wind Expansion (C) (2)_Final Order Electric EXHIBIT A-1 2 3" xfId="20282"/>
    <cellStyle name="_Fuel Prices 4-14_04 07E Wild Horse Wind Expansion (C) (2)_Final Order Electric EXHIBIT A-1 3" xfId="4460"/>
    <cellStyle name="_Fuel Prices 4-14_04 07E Wild Horse Wind Expansion (C) (2)_Final Order Electric EXHIBIT A-1 3 2" xfId="20283"/>
    <cellStyle name="_Fuel Prices 4-14_04 07E Wild Horse Wind Expansion (C) (2)_Final Order Electric EXHIBIT A-1 4" xfId="20284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5"/>
    <cellStyle name="_Fuel Prices 4-14_04 07E Wild Horse Wind Expansion (C) (2)_TENASKA REGULATORY ASSET 2 3" xfId="20286"/>
    <cellStyle name="_Fuel Prices 4-14_04 07E Wild Horse Wind Expansion (C) (2)_TENASKA REGULATORY ASSET 3" xfId="4464"/>
    <cellStyle name="_Fuel Prices 4-14_04 07E Wild Horse Wind Expansion (C) (2)_TENASKA REGULATORY ASSET 3 2" xfId="20287"/>
    <cellStyle name="_Fuel Prices 4-14_04 07E Wild Horse Wind Expansion (C) (2)_TENASKA REGULATORY ASSET 4" xfId="20288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89"/>
    <cellStyle name="_Fuel Prices 4-14_16.37E Wild Horse Expansion DeferralRevwrkingfile SF 2 3" xfId="20290"/>
    <cellStyle name="_Fuel Prices 4-14_16.37E Wild Horse Expansion DeferralRevwrkingfile SF 3" xfId="4468"/>
    <cellStyle name="_Fuel Prices 4-14_16.37E Wild Horse Expansion DeferralRevwrkingfile SF 3 2" xfId="20291"/>
    <cellStyle name="_Fuel Prices 4-14_16.37E Wild Horse Expansion DeferralRevwrkingfile SF 4" xfId="20292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3"/>
    <cellStyle name="_Fuel Prices 4-14_2009 Compliance Filing PCA Exhibits for GRC" xfId="4470"/>
    <cellStyle name="_Fuel Prices 4-14_2009 Compliance Filing PCA Exhibits for GRC 2" xfId="20294"/>
    <cellStyle name="_Fuel Prices 4-14_2009 Compliance Filing PCA Exhibits for GRC 2 2" xfId="20295"/>
    <cellStyle name="_Fuel Prices 4-14_2009 Compliance Filing PCA Exhibits for GRC 3" xfId="20296"/>
    <cellStyle name="_Fuel Prices 4-14_2009 GRC Compl Filing - Exhibit D" xfId="4471"/>
    <cellStyle name="_Fuel Prices 4-14_2009 GRC Compl Filing - Exhibit D 2" xfId="4472"/>
    <cellStyle name="_Fuel Prices 4-14_2009 GRC Compl Filing - Exhibit D 2 2" xfId="20297"/>
    <cellStyle name="_Fuel Prices 4-14_2009 GRC Compl Filing - Exhibit D 2 2 2" xfId="20298"/>
    <cellStyle name="_Fuel Prices 4-14_2009 GRC Compl Filing - Exhibit D 2 3" xfId="20299"/>
    <cellStyle name="_Fuel Prices 4-14_2009 GRC Compl Filing - Exhibit D 3" xfId="20300"/>
    <cellStyle name="_Fuel Prices 4-14_2009 GRC Compl Filing - Exhibit D 3 2" xfId="20301"/>
    <cellStyle name="_Fuel Prices 4-14_2009 GRC Compl Filing - Exhibit D 4" xfId="20302"/>
    <cellStyle name="_Fuel Prices 4-14_2009 GRC Compl Filing - Exhibit D_DEM-WP(C) ENERG10C--ctn Mid-C_042010 2010GRC" xfId="4473"/>
    <cellStyle name="_Fuel Prices 4-14_2009 GRC Compl Filing - Exhibit D_DEM-WP(C) ENERG10C--ctn Mid-C_042010 2010GRC 2" xfId="20303"/>
    <cellStyle name="_Fuel Prices 4-14_2010 PTC's July1_Dec31 2010 " xfId="20304"/>
    <cellStyle name="_Fuel Prices 4-14_2010 PTC's Sept10_Aug11 (Version 4)" xfId="20305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6"/>
    <cellStyle name="_Fuel Prices 4-14_4 31 Regulatory Assets and Liabilities  7 06- Exhibit D 2 2 2 2" xfId="20307"/>
    <cellStyle name="_Fuel Prices 4-14_4 31 Regulatory Assets and Liabilities  7 06- Exhibit D 2 2 3" xfId="20308"/>
    <cellStyle name="_Fuel Prices 4-14_4 31 Regulatory Assets and Liabilities  7 06- Exhibit D 2 3" xfId="20309"/>
    <cellStyle name="_Fuel Prices 4-14_4 31 Regulatory Assets and Liabilities  7 06- Exhibit D 3" xfId="4478"/>
    <cellStyle name="_Fuel Prices 4-14_4 31 Regulatory Assets and Liabilities  7 06- Exhibit D 3 2" xfId="20310"/>
    <cellStyle name="_Fuel Prices 4-14_4 31 Regulatory Assets and Liabilities  7 06- Exhibit D 4" xfId="20311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2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3"/>
    <cellStyle name="_Fuel Prices 4-14_4 31 Regulatory Assets and Liabilities  7 06- Exhibit D_NIM Summary 2 2 2" xfId="20314"/>
    <cellStyle name="_Fuel Prices 4-14_4 31 Regulatory Assets and Liabilities  7 06- Exhibit D_NIM Summary 2 3" xfId="20315"/>
    <cellStyle name="_Fuel Prices 4-14_4 31 Regulatory Assets and Liabilities  7 06- Exhibit D_NIM Summary 3" xfId="20316"/>
    <cellStyle name="_Fuel Prices 4-14_4 31 Regulatory Assets and Liabilities  7 06- Exhibit D_NIM Summary 3 2" xfId="20317"/>
    <cellStyle name="_Fuel Prices 4-14_4 31 Regulatory Assets and Liabilities  7 06- Exhibit D_NIM Summary 4" xfId="20318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19"/>
    <cellStyle name="_Fuel Prices 4-14_4 31 Regulatory Assets and Liabilities  7 06- Exhibit D_NIM+O&amp;M" xfId="4483"/>
    <cellStyle name="_Fuel Prices 4-14_4 31 Regulatory Assets and Liabilities  7 06- Exhibit D_NIM+O&amp;M 2" xfId="20320"/>
    <cellStyle name="_Fuel Prices 4-14_4 31 Regulatory Assets and Liabilities  7 06- Exhibit D_NIM+O&amp;M 2 2" xfId="20321"/>
    <cellStyle name="_Fuel Prices 4-14_4 31 Regulatory Assets and Liabilities  7 06- Exhibit D_NIM+O&amp;M 3" xfId="20322"/>
    <cellStyle name="_Fuel Prices 4-14_4 31 Regulatory Assets and Liabilities  7 06- Exhibit D_NIM+O&amp;M Monthly" xfId="4484"/>
    <cellStyle name="_Fuel Prices 4-14_4 31 Regulatory Assets and Liabilities  7 06- Exhibit D_NIM+O&amp;M Monthly 2" xfId="20323"/>
    <cellStyle name="_Fuel Prices 4-14_4 31 Regulatory Assets and Liabilities  7 06- Exhibit D_NIM+O&amp;M Monthly 2 2" xfId="20324"/>
    <cellStyle name="_Fuel Prices 4-14_4 31 Regulatory Assets and Liabilities  7 06- Exhibit D_NIM+O&amp;M Monthly 3" xfId="20325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6"/>
    <cellStyle name="_Fuel Prices 4-14_4 31E Reg Asset  Liab and EXH D _ Aug 10 Filing (2) 2 2" xfId="20327"/>
    <cellStyle name="_Fuel Prices 4-14_4 31E Reg Asset  Liab and EXH D _ Aug 10 Filing (2) 3" xfId="20328"/>
    <cellStyle name="_Fuel Prices 4-14_4 31E Reg Asset  Liab and EXH D 10" xfId="20329"/>
    <cellStyle name="_Fuel Prices 4-14_4 31E Reg Asset  Liab and EXH D 10 2" xfId="20330"/>
    <cellStyle name="_Fuel Prices 4-14_4 31E Reg Asset  Liab and EXH D 11" xfId="20331"/>
    <cellStyle name="_Fuel Prices 4-14_4 31E Reg Asset  Liab and EXH D 11 2" xfId="20332"/>
    <cellStyle name="_Fuel Prices 4-14_4 31E Reg Asset  Liab and EXH D 12" xfId="20333"/>
    <cellStyle name="_Fuel Prices 4-14_4 31E Reg Asset  Liab and EXH D 12 2" xfId="20334"/>
    <cellStyle name="_Fuel Prices 4-14_4 31E Reg Asset  Liab and EXH D 13" xfId="20335"/>
    <cellStyle name="_Fuel Prices 4-14_4 31E Reg Asset  Liab and EXH D 13 2" xfId="20336"/>
    <cellStyle name="_Fuel Prices 4-14_4 31E Reg Asset  Liab and EXH D 14" xfId="20337"/>
    <cellStyle name="_Fuel Prices 4-14_4 31E Reg Asset  Liab and EXH D 14 2" xfId="20338"/>
    <cellStyle name="_Fuel Prices 4-14_4 31E Reg Asset  Liab and EXH D 15" xfId="20339"/>
    <cellStyle name="_Fuel Prices 4-14_4 31E Reg Asset  Liab and EXH D 15 2" xfId="20340"/>
    <cellStyle name="_Fuel Prices 4-14_4 31E Reg Asset  Liab and EXH D 16" xfId="20341"/>
    <cellStyle name="_Fuel Prices 4-14_4 31E Reg Asset  Liab and EXH D 16 2" xfId="20342"/>
    <cellStyle name="_Fuel Prices 4-14_4 31E Reg Asset  Liab and EXH D 17" xfId="20343"/>
    <cellStyle name="_Fuel Prices 4-14_4 31E Reg Asset  Liab and EXH D 17 2" xfId="20344"/>
    <cellStyle name="_Fuel Prices 4-14_4 31E Reg Asset  Liab and EXH D 18" xfId="20345"/>
    <cellStyle name="_Fuel Prices 4-14_4 31E Reg Asset  Liab and EXH D 18 2" xfId="20346"/>
    <cellStyle name="_Fuel Prices 4-14_4 31E Reg Asset  Liab and EXH D 19" xfId="20347"/>
    <cellStyle name="_Fuel Prices 4-14_4 31E Reg Asset  Liab and EXH D 19 2" xfId="20348"/>
    <cellStyle name="_Fuel Prices 4-14_4 31E Reg Asset  Liab and EXH D 2" xfId="20349"/>
    <cellStyle name="_Fuel Prices 4-14_4 31E Reg Asset  Liab and EXH D 2 2" xfId="20350"/>
    <cellStyle name="_Fuel Prices 4-14_4 31E Reg Asset  Liab and EXH D 20" xfId="20351"/>
    <cellStyle name="_Fuel Prices 4-14_4 31E Reg Asset  Liab and EXH D 20 2" xfId="20352"/>
    <cellStyle name="_Fuel Prices 4-14_4 31E Reg Asset  Liab and EXH D 21" xfId="20353"/>
    <cellStyle name="_Fuel Prices 4-14_4 31E Reg Asset  Liab and EXH D 21 2" xfId="20354"/>
    <cellStyle name="_Fuel Prices 4-14_4 31E Reg Asset  Liab and EXH D 22" xfId="20355"/>
    <cellStyle name="_Fuel Prices 4-14_4 31E Reg Asset  Liab and EXH D 22 2" xfId="20356"/>
    <cellStyle name="_Fuel Prices 4-14_4 31E Reg Asset  Liab and EXH D 23" xfId="20357"/>
    <cellStyle name="_Fuel Prices 4-14_4 31E Reg Asset  Liab and EXH D 23 2" xfId="20358"/>
    <cellStyle name="_Fuel Prices 4-14_4 31E Reg Asset  Liab and EXH D 24" xfId="20359"/>
    <cellStyle name="_Fuel Prices 4-14_4 31E Reg Asset  Liab and EXH D 24 2" xfId="20360"/>
    <cellStyle name="_Fuel Prices 4-14_4 31E Reg Asset  Liab and EXH D 25" xfId="20361"/>
    <cellStyle name="_Fuel Prices 4-14_4 31E Reg Asset  Liab and EXH D 25 2" xfId="20362"/>
    <cellStyle name="_Fuel Prices 4-14_4 31E Reg Asset  Liab and EXH D 26" xfId="20363"/>
    <cellStyle name="_Fuel Prices 4-14_4 31E Reg Asset  Liab and EXH D 26 2" xfId="20364"/>
    <cellStyle name="_Fuel Prices 4-14_4 31E Reg Asset  Liab and EXH D 27" xfId="20365"/>
    <cellStyle name="_Fuel Prices 4-14_4 31E Reg Asset  Liab and EXH D 27 2" xfId="20366"/>
    <cellStyle name="_Fuel Prices 4-14_4 31E Reg Asset  Liab and EXH D 28" xfId="20367"/>
    <cellStyle name="_Fuel Prices 4-14_4 31E Reg Asset  Liab and EXH D 28 2" xfId="20368"/>
    <cellStyle name="_Fuel Prices 4-14_4 31E Reg Asset  Liab and EXH D 29" xfId="20369"/>
    <cellStyle name="_Fuel Prices 4-14_4 31E Reg Asset  Liab and EXH D 29 2" xfId="20370"/>
    <cellStyle name="_Fuel Prices 4-14_4 31E Reg Asset  Liab and EXH D 3" xfId="20371"/>
    <cellStyle name="_Fuel Prices 4-14_4 31E Reg Asset  Liab and EXH D 3 2" xfId="20372"/>
    <cellStyle name="_Fuel Prices 4-14_4 31E Reg Asset  Liab and EXH D 30" xfId="20373"/>
    <cellStyle name="_Fuel Prices 4-14_4 31E Reg Asset  Liab and EXH D 30 2" xfId="20374"/>
    <cellStyle name="_Fuel Prices 4-14_4 31E Reg Asset  Liab and EXH D 31" xfId="20375"/>
    <cellStyle name="_Fuel Prices 4-14_4 31E Reg Asset  Liab and EXH D 32" xfId="20376"/>
    <cellStyle name="_Fuel Prices 4-14_4 31E Reg Asset  Liab and EXH D 33" xfId="20377"/>
    <cellStyle name="_Fuel Prices 4-14_4 31E Reg Asset  Liab and EXH D 34" xfId="20378"/>
    <cellStyle name="_Fuel Prices 4-14_4 31E Reg Asset  Liab and EXH D 35" xfId="20379"/>
    <cellStyle name="_Fuel Prices 4-14_4 31E Reg Asset  Liab and EXH D 36" xfId="20380"/>
    <cellStyle name="_Fuel Prices 4-14_4 31E Reg Asset  Liab and EXH D 4" xfId="20381"/>
    <cellStyle name="_Fuel Prices 4-14_4 31E Reg Asset  Liab and EXH D 4 2" xfId="20382"/>
    <cellStyle name="_Fuel Prices 4-14_4 31E Reg Asset  Liab and EXH D 5" xfId="20383"/>
    <cellStyle name="_Fuel Prices 4-14_4 31E Reg Asset  Liab and EXH D 5 2" xfId="20384"/>
    <cellStyle name="_Fuel Prices 4-14_4 31E Reg Asset  Liab and EXH D 6" xfId="20385"/>
    <cellStyle name="_Fuel Prices 4-14_4 31E Reg Asset  Liab and EXH D 6 2" xfId="20386"/>
    <cellStyle name="_Fuel Prices 4-14_4 31E Reg Asset  Liab and EXH D 7" xfId="20387"/>
    <cellStyle name="_Fuel Prices 4-14_4 31E Reg Asset  Liab and EXH D 7 2" xfId="20388"/>
    <cellStyle name="_Fuel Prices 4-14_4 31E Reg Asset  Liab and EXH D 8" xfId="20389"/>
    <cellStyle name="_Fuel Prices 4-14_4 31E Reg Asset  Liab and EXH D 8 2" xfId="20390"/>
    <cellStyle name="_Fuel Prices 4-14_4 31E Reg Asset  Liab and EXH D 9" xfId="20391"/>
    <cellStyle name="_Fuel Prices 4-14_4 31E Reg Asset  Liab and EXH D 9 2" xfId="20392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3"/>
    <cellStyle name="_Fuel Prices 4-14_4 32 Regulatory Assets and Liabilities  7 06- Exhibit D 2 2 2 2" xfId="20394"/>
    <cellStyle name="_Fuel Prices 4-14_4 32 Regulatory Assets and Liabilities  7 06- Exhibit D 2 2 3" xfId="20395"/>
    <cellStyle name="_Fuel Prices 4-14_4 32 Regulatory Assets and Liabilities  7 06- Exhibit D 2 3" xfId="20396"/>
    <cellStyle name="_Fuel Prices 4-14_4 32 Regulatory Assets and Liabilities  7 06- Exhibit D 3" xfId="4490"/>
    <cellStyle name="_Fuel Prices 4-14_4 32 Regulatory Assets and Liabilities  7 06- Exhibit D 3 2" xfId="20397"/>
    <cellStyle name="_Fuel Prices 4-14_4 32 Regulatory Assets and Liabilities  7 06- Exhibit D 4" xfId="20398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399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0"/>
    <cellStyle name="_Fuel Prices 4-14_4 32 Regulatory Assets and Liabilities  7 06- Exhibit D_NIM Summary 2 2 2" xfId="20401"/>
    <cellStyle name="_Fuel Prices 4-14_4 32 Regulatory Assets and Liabilities  7 06- Exhibit D_NIM Summary 2 3" xfId="20402"/>
    <cellStyle name="_Fuel Prices 4-14_4 32 Regulatory Assets and Liabilities  7 06- Exhibit D_NIM Summary 3" xfId="20403"/>
    <cellStyle name="_Fuel Prices 4-14_4 32 Regulatory Assets and Liabilities  7 06- Exhibit D_NIM Summary 3 2" xfId="20404"/>
    <cellStyle name="_Fuel Prices 4-14_4 32 Regulatory Assets and Liabilities  7 06- Exhibit D_NIM Summary 4" xfId="20405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6"/>
    <cellStyle name="_Fuel Prices 4-14_4 32 Regulatory Assets and Liabilities  7 06- Exhibit D_NIM+O&amp;M" xfId="4495"/>
    <cellStyle name="_Fuel Prices 4-14_4 32 Regulatory Assets and Liabilities  7 06- Exhibit D_NIM+O&amp;M 2" xfId="20407"/>
    <cellStyle name="_Fuel Prices 4-14_4 32 Regulatory Assets and Liabilities  7 06- Exhibit D_NIM+O&amp;M 2 2" xfId="20408"/>
    <cellStyle name="_Fuel Prices 4-14_4 32 Regulatory Assets and Liabilities  7 06- Exhibit D_NIM+O&amp;M 3" xfId="20409"/>
    <cellStyle name="_Fuel Prices 4-14_4 32 Regulatory Assets and Liabilities  7 06- Exhibit D_NIM+O&amp;M Monthly" xfId="4496"/>
    <cellStyle name="_Fuel Prices 4-14_4 32 Regulatory Assets and Liabilities  7 06- Exhibit D_NIM+O&amp;M Monthly 2" xfId="20410"/>
    <cellStyle name="_Fuel Prices 4-14_4 32 Regulatory Assets and Liabilities  7 06- Exhibit D_NIM+O&amp;M Monthly 2 2" xfId="20411"/>
    <cellStyle name="_Fuel Prices 4-14_4 32 Regulatory Assets and Liabilities  7 06- Exhibit D_NIM+O&amp;M Monthly 3" xfId="20412"/>
    <cellStyle name="_Fuel Prices 4-14_Att B to RECs proceeds proposal" xfId="20413"/>
    <cellStyle name="_Fuel Prices 4-14_AURORA Total New" xfId="4497"/>
    <cellStyle name="_Fuel Prices 4-14_AURORA Total New 2" xfId="4498"/>
    <cellStyle name="_Fuel Prices 4-14_AURORA Total New 2 2" xfId="20414"/>
    <cellStyle name="_Fuel Prices 4-14_AURORA Total New 2 2 2" xfId="20415"/>
    <cellStyle name="_Fuel Prices 4-14_AURORA Total New 2 3" xfId="20416"/>
    <cellStyle name="_Fuel Prices 4-14_AURORA Total New 3" xfId="20417"/>
    <cellStyle name="_Fuel Prices 4-14_AURORA Total New 3 2" xfId="20418"/>
    <cellStyle name="_Fuel Prices 4-14_AURORA Total New 4" xfId="20419"/>
    <cellStyle name="_Fuel Prices 4-14_Backup for Attachment B 2010-09-09" xfId="20420"/>
    <cellStyle name="_Fuel Prices 4-14_Bench Request - Attachment B" xfId="20421"/>
    <cellStyle name="_Fuel Prices 4-14_Book2" xfId="4499"/>
    <cellStyle name="_Fuel Prices 4-14_Book2 2" xfId="4500"/>
    <cellStyle name="_Fuel Prices 4-14_Book2 2 2" xfId="4501"/>
    <cellStyle name="_Fuel Prices 4-14_Book2 2 2 2" xfId="20422"/>
    <cellStyle name="_Fuel Prices 4-14_Book2 2 3" xfId="20423"/>
    <cellStyle name="_Fuel Prices 4-14_Book2 3" xfId="4502"/>
    <cellStyle name="_Fuel Prices 4-14_Book2 3 2" xfId="20424"/>
    <cellStyle name="_Fuel Prices 4-14_Book2 4" xfId="20425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6"/>
    <cellStyle name="_Fuel Prices 4-14_Book2_Adj Bench DR 3 for Initial Briefs (Electric) 2 3" xfId="20427"/>
    <cellStyle name="_Fuel Prices 4-14_Book2_Adj Bench DR 3 for Initial Briefs (Electric) 3" xfId="4506"/>
    <cellStyle name="_Fuel Prices 4-14_Book2_Adj Bench DR 3 for Initial Briefs (Electric) 3 2" xfId="20428"/>
    <cellStyle name="_Fuel Prices 4-14_Book2_Adj Bench DR 3 for Initial Briefs (Electric) 4" xfId="20429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0"/>
    <cellStyle name="_Fuel Prices 4-14_Book2_DEM-WP(C) ENERG10C--ctn Mid-C_042010 2010GRC" xfId="4508"/>
    <cellStyle name="_Fuel Prices 4-14_Book2_DEM-WP(C) ENERG10C--ctn Mid-C_042010 2010GRC 2" xfId="20431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2"/>
    <cellStyle name="_Fuel Prices 4-14_Book2_Electric Rev Req Model (2009 GRC) Rebuttal 2 3" xfId="20433"/>
    <cellStyle name="_Fuel Prices 4-14_Book2_Electric Rev Req Model (2009 GRC) Rebuttal 3" xfId="4512"/>
    <cellStyle name="_Fuel Prices 4-14_Book2_Electric Rev Req Model (2009 GRC) Rebuttal 3 2" xfId="20434"/>
    <cellStyle name="_Fuel Prices 4-14_Book2_Electric Rev Req Model (2009 GRC) Rebuttal 4" xfId="20435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6"/>
    <cellStyle name="_Fuel Prices 4-14_Book2_Electric Rev Req Model (2009 GRC) Rebuttal REmoval of New  WH Solar AdjustMI 2 3" xfId="20437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8"/>
    <cellStyle name="_Fuel Prices 4-14_Book2_Electric Rev Req Model (2009 GRC) Rebuttal REmoval of New  WH Solar AdjustMI 4" xfId="20439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0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1"/>
    <cellStyle name="_Fuel Prices 4-14_Book2_Electric Rev Req Model (2009 GRC) Revised 01-18-2010 2 3" xfId="20442"/>
    <cellStyle name="_Fuel Prices 4-14_Book2_Electric Rev Req Model (2009 GRC) Revised 01-18-2010 3" xfId="4521"/>
    <cellStyle name="_Fuel Prices 4-14_Book2_Electric Rev Req Model (2009 GRC) Revised 01-18-2010 3 2" xfId="20443"/>
    <cellStyle name="_Fuel Prices 4-14_Book2_Electric Rev Req Model (2009 GRC) Revised 01-18-2010 4" xfId="20444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5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6"/>
    <cellStyle name="_Fuel Prices 4-14_Book2_Final Order Electric EXHIBIT A-1 2 3" xfId="20447"/>
    <cellStyle name="_Fuel Prices 4-14_Book2_Final Order Electric EXHIBIT A-1 3" xfId="4526"/>
    <cellStyle name="_Fuel Prices 4-14_Book2_Final Order Electric EXHIBIT A-1 3 2" xfId="20448"/>
    <cellStyle name="_Fuel Prices 4-14_Book2_Final Order Electric EXHIBIT A-1 4" xfId="20449"/>
    <cellStyle name="_Fuel Prices 4-14_Book4" xfId="4527"/>
    <cellStyle name="_Fuel Prices 4-14_Book4 2" xfId="4528"/>
    <cellStyle name="_Fuel Prices 4-14_Book4 2 2" xfId="4529"/>
    <cellStyle name="_Fuel Prices 4-14_Book4 2 2 2" xfId="20450"/>
    <cellStyle name="_Fuel Prices 4-14_Book4 2 3" xfId="20451"/>
    <cellStyle name="_Fuel Prices 4-14_Book4 3" xfId="4530"/>
    <cellStyle name="_Fuel Prices 4-14_Book4 3 2" xfId="20452"/>
    <cellStyle name="_Fuel Prices 4-14_Book4 4" xfId="20453"/>
    <cellStyle name="_Fuel Prices 4-14_Book4_DEM-WP(C) ENERG10C--ctn Mid-C_042010 2010GRC" xfId="4531"/>
    <cellStyle name="_Fuel Prices 4-14_Book4_DEM-WP(C) ENERG10C--ctn Mid-C_042010 2010GRC 2" xfId="20454"/>
    <cellStyle name="_Fuel Prices 4-14_Book9" xfId="4532"/>
    <cellStyle name="_Fuel Prices 4-14_Book9 2" xfId="4533"/>
    <cellStyle name="_Fuel Prices 4-14_Book9 2 2" xfId="4534"/>
    <cellStyle name="_Fuel Prices 4-14_Book9 2 2 2" xfId="20455"/>
    <cellStyle name="_Fuel Prices 4-14_Book9 2 3" xfId="20456"/>
    <cellStyle name="_Fuel Prices 4-14_Book9 3" xfId="4535"/>
    <cellStyle name="_Fuel Prices 4-14_Book9 3 2" xfId="20457"/>
    <cellStyle name="_Fuel Prices 4-14_Book9 4" xfId="20458"/>
    <cellStyle name="_Fuel Prices 4-14_Book9_DEM-WP(C) ENERG10C--ctn Mid-C_042010 2010GRC" xfId="4536"/>
    <cellStyle name="_Fuel Prices 4-14_Book9_DEM-WP(C) ENERG10C--ctn Mid-C_042010 2010GRC 2" xfId="20459"/>
    <cellStyle name="_Fuel Prices 4-14_Chelan PUD Power Costs (8-10)" xfId="4537"/>
    <cellStyle name="_Fuel Prices 4-14_Chelan PUD Power Costs (8-10) 2" xfId="20460"/>
    <cellStyle name="_Fuel Prices 4-14_DEM-WP(C) Chelan Power Costs" xfId="4538"/>
    <cellStyle name="_Fuel Prices 4-14_DEM-WP(C) Chelan Power Costs 2" xfId="20461"/>
    <cellStyle name="_Fuel Prices 4-14_DEM-WP(C) Chelan Power Costs 2 2" xfId="20462"/>
    <cellStyle name="_Fuel Prices 4-14_DEM-WP(C) Chelan Power Costs 3" xfId="20463"/>
    <cellStyle name="_Fuel Prices 4-14_DEM-WP(C) ENERG10C--ctn Mid-C_042010 2010GRC" xfId="4539"/>
    <cellStyle name="_Fuel Prices 4-14_DEM-WP(C) ENERG10C--ctn Mid-C_042010 2010GRC 2" xfId="20464"/>
    <cellStyle name="_Fuel Prices 4-14_DEM-WP(C) Gas Transport 2010GRC" xfId="4540"/>
    <cellStyle name="_Fuel Prices 4-14_DEM-WP(C) Gas Transport 2010GRC 2" xfId="20465"/>
    <cellStyle name="_Fuel Prices 4-14_DEM-WP(C) Gas Transport 2010GRC 2 2" xfId="20466"/>
    <cellStyle name="_Fuel Prices 4-14_DEM-WP(C) Gas Transport 2010GRC 3" xfId="20467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8"/>
    <cellStyle name="_Fuel Prices 4-14_Direct Assignment Distribution Plant 2008 2 2 3" xfId="20469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0"/>
    <cellStyle name="_Fuel Prices 4-14_Direct Assignment Distribution Plant 2008 2 3 3" xfId="20471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2"/>
    <cellStyle name="_Fuel Prices 4-14_Direct Assignment Distribution Plant 2008 2 4 3" xfId="20473"/>
    <cellStyle name="_Fuel Prices 4-14_Direct Assignment Distribution Plant 2008 2 5" xfId="20474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5"/>
    <cellStyle name="_Fuel Prices 4-14_Direct Assignment Distribution Plant 2008 3 3" xfId="20476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7"/>
    <cellStyle name="_Fuel Prices 4-14_Direct Assignment Distribution Plant 2008 4 3" xfId="20478"/>
    <cellStyle name="_Fuel Prices 4-14_Direct Assignment Distribution Plant 2008 5" xfId="4553"/>
    <cellStyle name="_Fuel Prices 4-14_Direct Assignment Distribution Plant 2008 5 2" xfId="20479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0"/>
    <cellStyle name="_Fuel Prices 4-14_Electric COS Inputs 2 2 3" xfId="20481"/>
    <cellStyle name="_Fuel Prices 4-14_Electric COS Inputs 2 3" xfId="4560"/>
    <cellStyle name="_Fuel Prices 4-14_Electric COS Inputs 2 3 2" xfId="4561"/>
    <cellStyle name="_Fuel Prices 4-14_Electric COS Inputs 2 3 2 2" xfId="20482"/>
    <cellStyle name="_Fuel Prices 4-14_Electric COS Inputs 2 3 3" xfId="20483"/>
    <cellStyle name="_Fuel Prices 4-14_Electric COS Inputs 2 4" xfId="4562"/>
    <cellStyle name="_Fuel Prices 4-14_Electric COS Inputs 2 4 2" xfId="4563"/>
    <cellStyle name="_Fuel Prices 4-14_Electric COS Inputs 2 4 2 2" xfId="20484"/>
    <cellStyle name="_Fuel Prices 4-14_Electric COS Inputs 2 4 3" xfId="20485"/>
    <cellStyle name="_Fuel Prices 4-14_Electric COS Inputs 2 5" xfId="20486"/>
    <cellStyle name="_Fuel Prices 4-14_Electric COS Inputs 3" xfId="4564"/>
    <cellStyle name="_Fuel Prices 4-14_Electric COS Inputs 3 2" xfId="4565"/>
    <cellStyle name="_Fuel Prices 4-14_Electric COS Inputs 3 2 2" xfId="20487"/>
    <cellStyle name="_Fuel Prices 4-14_Electric COS Inputs 3 3" xfId="20488"/>
    <cellStyle name="_Fuel Prices 4-14_Electric COS Inputs 4" xfId="4566"/>
    <cellStyle name="_Fuel Prices 4-14_Electric COS Inputs 4 2" xfId="4567"/>
    <cellStyle name="_Fuel Prices 4-14_Electric COS Inputs 4 2 2" xfId="20489"/>
    <cellStyle name="_Fuel Prices 4-14_Electric COS Inputs 4 3" xfId="20490"/>
    <cellStyle name="_Fuel Prices 4-14_Electric COS Inputs 5" xfId="4568"/>
    <cellStyle name="_Fuel Prices 4-14_Electric COS Inputs 5 2" xfId="20491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2"/>
    <cellStyle name="_Fuel Prices 4-14_Electric Rate Spread and Rate Design 3.23.09 2 2 3" xfId="20493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4"/>
    <cellStyle name="_Fuel Prices 4-14_Electric Rate Spread and Rate Design 3.23.09 2 3 3" xfId="20495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6"/>
    <cellStyle name="_Fuel Prices 4-14_Electric Rate Spread and Rate Design 3.23.09 2 4 3" xfId="20497"/>
    <cellStyle name="_Fuel Prices 4-14_Electric Rate Spread and Rate Design 3.23.09 2 5" xfId="20498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499"/>
    <cellStyle name="_Fuel Prices 4-14_Electric Rate Spread and Rate Design 3.23.09 3 3" xfId="20500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1"/>
    <cellStyle name="_Fuel Prices 4-14_Electric Rate Spread and Rate Design 3.23.09 4 3" xfId="20502"/>
    <cellStyle name="_Fuel Prices 4-14_Electric Rate Spread and Rate Design 3.23.09 5" xfId="4582"/>
    <cellStyle name="_Fuel Prices 4-14_Electric Rate Spread and Rate Design 3.23.09 5 2" xfId="20503"/>
    <cellStyle name="_Fuel Prices 4-14_Electric Rate Spread and Rate Design 3.23.09 6" xfId="4583"/>
    <cellStyle name="_Fuel Prices 4-14_Exh A-1 resulting from UE-112050 effective Jan 1 2012" xfId="20504"/>
    <cellStyle name="_Fuel Prices 4-14_Exh A-1 resulting from UE-112050 effective Jan 1 2012 2" xfId="20505"/>
    <cellStyle name="_Fuel Prices 4-14_Exh G - Klamath Peaker PPA fr C Locke 2-12" xfId="20506"/>
    <cellStyle name="_Fuel Prices 4-14_Exh G - Klamath Peaker PPA fr C Locke 2-12 2" xfId="20507"/>
    <cellStyle name="_Fuel Prices 4-14_Exhibit A-1 effective 4-1-11 fr S Free 12-11" xfId="20508"/>
    <cellStyle name="_Fuel Prices 4-14_Exhibit A-1 effective 4-1-11 fr S Free 12-11 2" xfId="20509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0"/>
    <cellStyle name="_Fuel Prices 4-14_INPUTS 2 2 3" xfId="20511"/>
    <cellStyle name="_Fuel Prices 4-14_INPUTS 2 3" xfId="4590"/>
    <cellStyle name="_Fuel Prices 4-14_INPUTS 2 3 2" xfId="4591"/>
    <cellStyle name="_Fuel Prices 4-14_INPUTS 2 3 2 2" xfId="20512"/>
    <cellStyle name="_Fuel Prices 4-14_INPUTS 2 3 3" xfId="20513"/>
    <cellStyle name="_Fuel Prices 4-14_INPUTS 2 4" xfId="4592"/>
    <cellStyle name="_Fuel Prices 4-14_INPUTS 2 4 2" xfId="4593"/>
    <cellStyle name="_Fuel Prices 4-14_INPUTS 2 4 2 2" xfId="20514"/>
    <cellStyle name="_Fuel Prices 4-14_INPUTS 2 4 3" xfId="20515"/>
    <cellStyle name="_Fuel Prices 4-14_INPUTS 2 5" xfId="20516"/>
    <cellStyle name="_Fuel Prices 4-14_INPUTS 3" xfId="4594"/>
    <cellStyle name="_Fuel Prices 4-14_INPUTS 3 2" xfId="4595"/>
    <cellStyle name="_Fuel Prices 4-14_INPUTS 3 2 2" xfId="20517"/>
    <cellStyle name="_Fuel Prices 4-14_INPUTS 3 3" xfId="20518"/>
    <cellStyle name="_Fuel Prices 4-14_INPUTS 4" xfId="4596"/>
    <cellStyle name="_Fuel Prices 4-14_INPUTS 4 2" xfId="4597"/>
    <cellStyle name="_Fuel Prices 4-14_INPUTS 4 2 2" xfId="20519"/>
    <cellStyle name="_Fuel Prices 4-14_INPUTS 4 3" xfId="20520"/>
    <cellStyle name="_Fuel Prices 4-14_INPUTS 5" xfId="4598"/>
    <cellStyle name="_Fuel Prices 4-14_INPUTS 5 2" xfId="20521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2"/>
    <cellStyle name="_Fuel Prices 4-14_Leased Transformer &amp; Substation Plant &amp; Rev 12-2009 2 2 3" xfId="20523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4"/>
    <cellStyle name="_Fuel Prices 4-14_Leased Transformer &amp; Substation Plant &amp; Rev 12-2009 2 3 3" xfId="20525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6"/>
    <cellStyle name="_Fuel Prices 4-14_Leased Transformer &amp; Substation Plant &amp; Rev 12-2009 2 4 3" xfId="20527"/>
    <cellStyle name="_Fuel Prices 4-14_Leased Transformer &amp; Substation Plant &amp; Rev 12-2009 2 5" xfId="20528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29"/>
    <cellStyle name="_Fuel Prices 4-14_Leased Transformer &amp; Substation Plant &amp; Rev 12-2009 3 3" xfId="20530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1"/>
    <cellStyle name="_Fuel Prices 4-14_Leased Transformer &amp; Substation Plant &amp; Rev 12-2009 4 3" xfId="20532"/>
    <cellStyle name="_Fuel Prices 4-14_Leased Transformer &amp; Substation Plant &amp; Rev 12-2009 5" xfId="4612"/>
    <cellStyle name="_Fuel Prices 4-14_Leased Transformer &amp; Substation Plant &amp; Rev 12-2009 5 2" xfId="20533"/>
    <cellStyle name="_Fuel Prices 4-14_Leased Transformer &amp; Substation Plant &amp; Rev 12-2009 6" xfId="4613"/>
    <cellStyle name="_Fuel Prices 4-14_Mint Farm Generation BPA" xfId="20534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5"/>
    <cellStyle name="_Fuel Prices 4-14_NIM Summary 09GRC 2 2 2" xfId="20536"/>
    <cellStyle name="_Fuel Prices 4-14_NIM Summary 09GRC 2 3" xfId="20537"/>
    <cellStyle name="_Fuel Prices 4-14_NIM Summary 09GRC 3" xfId="20538"/>
    <cellStyle name="_Fuel Prices 4-14_NIM Summary 09GRC 3 2" xfId="20539"/>
    <cellStyle name="_Fuel Prices 4-14_NIM Summary 09GRC 4" xfId="20540"/>
    <cellStyle name="_Fuel Prices 4-14_NIM Summary 09GRC_DEM-WP(C) ENERG10C--ctn Mid-C_042010 2010GRC" xfId="4617"/>
    <cellStyle name="_Fuel Prices 4-14_NIM Summary 09GRC_DEM-WP(C) ENERG10C--ctn Mid-C_042010 2010GRC 2" xfId="20541"/>
    <cellStyle name="_Fuel Prices 4-14_NIM Summary 10" xfId="20542"/>
    <cellStyle name="_Fuel Prices 4-14_NIM Summary 10 2" xfId="20543"/>
    <cellStyle name="_Fuel Prices 4-14_NIM Summary 11" xfId="20544"/>
    <cellStyle name="_Fuel Prices 4-14_NIM Summary 11 2" xfId="20545"/>
    <cellStyle name="_Fuel Prices 4-14_NIM Summary 12" xfId="20546"/>
    <cellStyle name="_Fuel Prices 4-14_NIM Summary 12 2" xfId="20547"/>
    <cellStyle name="_Fuel Prices 4-14_NIM Summary 13" xfId="20548"/>
    <cellStyle name="_Fuel Prices 4-14_NIM Summary 13 2" xfId="20549"/>
    <cellStyle name="_Fuel Prices 4-14_NIM Summary 14" xfId="20550"/>
    <cellStyle name="_Fuel Prices 4-14_NIM Summary 14 2" xfId="20551"/>
    <cellStyle name="_Fuel Prices 4-14_NIM Summary 15" xfId="20552"/>
    <cellStyle name="_Fuel Prices 4-14_NIM Summary 15 2" xfId="20553"/>
    <cellStyle name="_Fuel Prices 4-14_NIM Summary 16" xfId="20554"/>
    <cellStyle name="_Fuel Prices 4-14_NIM Summary 16 2" xfId="20555"/>
    <cellStyle name="_Fuel Prices 4-14_NIM Summary 17" xfId="20556"/>
    <cellStyle name="_Fuel Prices 4-14_NIM Summary 17 2" xfId="20557"/>
    <cellStyle name="_Fuel Prices 4-14_NIM Summary 18" xfId="20558"/>
    <cellStyle name="_Fuel Prices 4-14_NIM Summary 18 2" xfId="20559"/>
    <cellStyle name="_Fuel Prices 4-14_NIM Summary 19" xfId="20560"/>
    <cellStyle name="_Fuel Prices 4-14_NIM Summary 19 2" xfId="20561"/>
    <cellStyle name="_Fuel Prices 4-14_NIM Summary 2" xfId="4618"/>
    <cellStyle name="_Fuel Prices 4-14_NIM Summary 2 2" xfId="20562"/>
    <cellStyle name="_Fuel Prices 4-14_NIM Summary 2 2 2" xfId="20563"/>
    <cellStyle name="_Fuel Prices 4-14_NIM Summary 2 3" xfId="20564"/>
    <cellStyle name="_Fuel Prices 4-14_NIM Summary 20" xfId="20565"/>
    <cellStyle name="_Fuel Prices 4-14_NIM Summary 20 2" xfId="20566"/>
    <cellStyle name="_Fuel Prices 4-14_NIM Summary 21" xfId="20567"/>
    <cellStyle name="_Fuel Prices 4-14_NIM Summary 21 2" xfId="20568"/>
    <cellStyle name="_Fuel Prices 4-14_NIM Summary 22" xfId="20569"/>
    <cellStyle name="_Fuel Prices 4-14_NIM Summary 22 2" xfId="20570"/>
    <cellStyle name="_Fuel Prices 4-14_NIM Summary 23" xfId="20571"/>
    <cellStyle name="_Fuel Prices 4-14_NIM Summary 23 2" xfId="20572"/>
    <cellStyle name="_Fuel Prices 4-14_NIM Summary 24" xfId="20573"/>
    <cellStyle name="_Fuel Prices 4-14_NIM Summary 24 2" xfId="20574"/>
    <cellStyle name="_Fuel Prices 4-14_NIM Summary 25" xfId="20575"/>
    <cellStyle name="_Fuel Prices 4-14_NIM Summary 25 2" xfId="20576"/>
    <cellStyle name="_Fuel Prices 4-14_NIM Summary 26" xfId="20577"/>
    <cellStyle name="_Fuel Prices 4-14_NIM Summary 26 2" xfId="20578"/>
    <cellStyle name="_Fuel Prices 4-14_NIM Summary 27" xfId="20579"/>
    <cellStyle name="_Fuel Prices 4-14_NIM Summary 27 2" xfId="20580"/>
    <cellStyle name="_Fuel Prices 4-14_NIM Summary 28" xfId="20581"/>
    <cellStyle name="_Fuel Prices 4-14_NIM Summary 28 2" xfId="20582"/>
    <cellStyle name="_Fuel Prices 4-14_NIM Summary 29" xfId="20583"/>
    <cellStyle name="_Fuel Prices 4-14_NIM Summary 29 2" xfId="20584"/>
    <cellStyle name="_Fuel Prices 4-14_NIM Summary 3" xfId="4619"/>
    <cellStyle name="_Fuel Prices 4-14_NIM Summary 3 2" xfId="20585"/>
    <cellStyle name="_Fuel Prices 4-14_NIM Summary 30" xfId="20586"/>
    <cellStyle name="_Fuel Prices 4-14_NIM Summary 30 2" xfId="20587"/>
    <cellStyle name="_Fuel Prices 4-14_NIM Summary 31" xfId="20588"/>
    <cellStyle name="_Fuel Prices 4-14_NIM Summary 31 2" xfId="20589"/>
    <cellStyle name="_Fuel Prices 4-14_NIM Summary 32" xfId="20590"/>
    <cellStyle name="_Fuel Prices 4-14_NIM Summary 32 2" xfId="20591"/>
    <cellStyle name="_Fuel Prices 4-14_NIM Summary 33" xfId="20592"/>
    <cellStyle name="_Fuel Prices 4-14_NIM Summary 33 2" xfId="20593"/>
    <cellStyle name="_Fuel Prices 4-14_NIM Summary 34" xfId="20594"/>
    <cellStyle name="_Fuel Prices 4-14_NIM Summary 34 2" xfId="20595"/>
    <cellStyle name="_Fuel Prices 4-14_NIM Summary 35" xfId="20596"/>
    <cellStyle name="_Fuel Prices 4-14_NIM Summary 35 2" xfId="20597"/>
    <cellStyle name="_Fuel Prices 4-14_NIM Summary 36" xfId="20598"/>
    <cellStyle name="_Fuel Prices 4-14_NIM Summary 36 2" xfId="20599"/>
    <cellStyle name="_Fuel Prices 4-14_NIM Summary 37" xfId="20600"/>
    <cellStyle name="_Fuel Prices 4-14_NIM Summary 37 2" xfId="20601"/>
    <cellStyle name="_Fuel Prices 4-14_NIM Summary 38" xfId="20602"/>
    <cellStyle name="_Fuel Prices 4-14_NIM Summary 38 2" xfId="20603"/>
    <cellStyle name="_Fuel Prices 4-14_NIM Summary 39" xfId="20604"/>
    <cellStyle name="_Fuel Prices 4-14_NIM Summary 39 2" xfId="20605"/>
    <cellStyle name="_Fuel Prices 4-14_NIM Summary 4" xfId="4620"/>
    <cellStyle name="_Fuel Prices 4-14_NIM Summary 4 2" xfId="20606"/>
    <cellStyle name="_Fuel Prices 4-14_NIM Summary 40" xfId="20607"/>
    <cellStyle name="_Fuel Prices 4-14_NIM Summary 40 2" xfId="20608"/>
    <cellStyle name="_Fuel Prices 4-14_NIM Summary 41" xfId="20609"/>
    <cellStyle name="_Fuel Prices 4-14_NIM Summary 41 2" xfId="20610"/>
    <cellStyle name="_Fuel Prices 4-14_NIM Summary 42" xfId="20611"/>
    <cellStyle name="_Fuel Prices 4-14_NIM Summary 42 2" xfId="20612"/>
    <cellStyle name="_Fuel Prices 4-14_NIM Summary 43" xfId="20613"/>
    <cellStyle name="_Fuel Prices 4-14_NIM Summary 43 2" xfId="20614"/>
    <cellStyle name="_Fuel Prices 4-14_NIM Summary 44" xfId="20615"/>
    <cellStyle name="_Fuel Prices 4-14_NIM Summary 44 2" xfId="20616"/>
    <cellStyle name="_Fuel Prices 4-14_NIM Summary 45" xfId="20617"/>
    <cellStyle name="_Fuel Prices 4-14_NIM Summary 45 2" xfId="20618"/>
    <cellStyle name="_Fuel Prices 4-14_NIM Summary 46" xfId="20619"/>
    <cellStyle name="_Fuel Prices 4-14_NIM Summary 46 2" xfId="20620"/>
    <cellStyle name="_Fuel Prices 4-14_NIM Summary 47" xfId="20621"/>
    <cellStyle name="_Fuel Prices 4-14_NIM Summary 47 2" xfId="20622"/>
    <cellStyle name="_Fuel Prices 4-14_NIM Summary 48" xfId="20623"/>
    <cellStyle name="_Fuel Prices 4-14_NIM Summary 49" xfId="20624"/>
    <cellStyle name="_Fuel Prices 4-14_NIM Summary 5" xfId="4621"/>
    <cellStyle name="_Fuel Prices 4-14_NIM Summary 5 2" xfId="20625"/>
    <cellStyle name="_Fuel Prices 4-14_NIM Summary 50" xfId="20626"/>
    <cellStyle name="_Fuel Prices 4-14_NIM Summary 51" xfId="20627"/>
    <cellStyle name="_Fuel Prices 4-14_NIM Summary 6" xfId="4622"/>
    <cellStyle name="_Fuel Prices 4-14_NIM Summary 6 2" xfId="20628"/>
    <cellStyle name="_Fuel Prices 4-14_NIM Summary 7" xfId="4623"/>
    <cellStyle name="_Fuel Prices 4-14_NIM Summary 7 2" xfId="20629"/>
    <cellStyle name="_Fuel Prices 4-14_NIM Summary 8" xfId="4624"/>
    <cellStyle name="_Fuel Prices 4-14_NIM Summary 8 2" xfId="20630"/>
    <cellStyle name="_Fuel Prices 4-14_NIM Summary 9" xfId="4625"/>
    <cellStyle name="_Fuel Prices 4-14_NIM Summary 9 2" xfId="20631"/>
    <cellStyle name="_Fuel Prices 4-14_NIM Summary_DEM-WP(C) ENERG10C--ctn Mid-C_042010 2010GRC" xfId="4626"/>
    <cellStyle name="_Fuel Prices 4-14_NIM Summary_DEM-WP(C) ENERG10C--ctn Mid-C_042010 2010GRC 2" xfId="20632"/>
    <cellStyle name="_Fuel Prices 4-14_NIM+O&amp;M" xfId="4627"/>
    <cellStyle name="_Fuel Prices 4-14_NIM+O&amp;M 2" xfId="4628"/>
    <cellStyle name="_Fuel Prices 4-14_NIM+O&amp;M 2 2" xfId="20633"/>
    <cellStyle name="_Fuel Prices 4-14_NIM+O&amp;M 2 2 2" xfId="20634"/>
    <cellStyle name="_Fuel Prices 4-14_NIM+O&amp;M 2 3" xfId="20635"/>
    <cellStyle name="_Fuel Prices 4-14_NIM+O&amp;M 3" xfId="20636"/>
    <cellStyle name="_Fuel Prices 4-14_NIM+O&amp;M 3 2" xfId="20637"/>
    <cellStyle name="_Fuel Prices 4-14_NIM+O&amp;M 4" xfId="20638"/>
    <cellStyle name="_Fuel Prices 4-14_NIM+O&amp;M Monthly" xfId="4629"/>
    <cellStyle name="_Fuel Prices 4-14_NIM+O&amp;M Monthly 2" xfId="4630"/>
    <cellStyle name="_Fuel Prices 4-14_NIM+O&amp;M Monthly 2 2" xfId="20639"/>
    <cellStyle name="_Fuel Prices 4-14_NIM+O&amp;M Monthly 2 2 2" xfId="20640"/>
    <cellStyle name="_Fuel Prices 4-14_NIM+O&amp;M Monthly 2 3" xfId="20641"/>
    <cellStyle name="_Fuel Prices 4-14_NIM+O&amp;M Monthly 3" xfId="20642"/>
    <cellStyle name="_Fuel Prices 4-14_NIM+O&amp;M Monthly 3 2" xfId="20643"/>
    <cellStyle name="_Fuel Prices 4-14_NIM+O&amp;M Monthly 4" xfId="20644"/>
    <cellStyle name="_Fuel Prices 4-14_PCA 10 -  Exhibit D Dec 2011" xfId="20645"/>
    <cellStyle name="_Fuel Prices 4-14_PCA 10 -  Exhibit D Dec 2011 2" xfId="20646"/>
    <cellStyle name="_Fuel Prices 4-14_PCA 10 -  Exhibit D from A Kellogg Jan 2011" xfId="4631"/>
    <cellStyle name="_Fuel Prices 4-14_PCA 10 -  Exhibit D from A Kellogg Jan 2011 2" xfId="20647"/>
    <cellStyle name="_Fuel Prices 4-14_PCA 10 -  Exhibit D from A Kellogg July 2011" xfId="4632"/>
    <cellStyle name="_Fuel Prices 4-14_PCA 10 -  Exhibit D from A Kellogg July 2011 2" xfId="20648"/>
    <cellStyle name="_Fuel Prices 4-14_PCA 10 -  Exhibit D from S Free Rcv'd 12-11" xfId="4633"/>
    <cellStyle name="_Fuel Prices 4-14_PCA 10 -  Exhibit D from S Free Rcv'd 12-11 2" xfId="20649"/>
    <cellStyle name="_Fuel Prices 4-14_PCA 11 -  Exhibit D Jan 2012 fr A Kellogg" xfId="20650"/>
    <cellStyle name="_Fuel Prices 4-14_PCA 11 -  Exhibit D Jan 2012 fr A Kellogg 2" xfId="20651"/>
    <cellStyle name="_Fuel Prices 4-14_PCA 11 -  Exhibit D Jan 2012 WF" xfId="20652"/>
    <cellStyle name="_Fuel Prices 4-14_PCA 11 -  Exhibit D Jan 2012 WF 2" xfId="20653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4"/>
    <cellStyle name="_Fuel Prices 4-14_PCA 9 -  Exhibit D April 2010 (3) 2 2 2" xfId="20655"/>
    <cellStyle name="_Fuel Prices 4-14_PCA 9 -  Exhibit D April 2010 (3) 2 3" xfId="20656"/>
    <cellStyle name="_Fuel Prices 4-14_PCA 9 -  Exhibit D April 2010 (3) 3" xfId="20657"/>
    <cellStyle name="_Fuel Prices 4-14_PCA 9 -  Exhibit D April 2010 (3) 3 2" xfId="20658"/>
    <cellStyle name="_Fuel Prices 4-14_PCA 9 -  Exhibit D April 2010 (3) 4" xfId="20659"/>
    <cellStyle name="_Fuel Prices 4-14_PCA 9 -  Exhibit D April 2010 (3)_DEM-WP(C) ENERG10C--ctn Mid-C_042010 2010GRC" xfId="4637"/>
    <cellStyle name="_Fuel Prices 4-14_PCA 9 -  Exhibit D April 2010 (3)_DEM-WP(C) ENERG10C--ctn Mid-C_042010 2010GRC 2" xfId="20660"/>
    <cellStyle name="_Fuel Prices 4-14_PCA 9 -  Exhibit D April 2010 2" xfId="20661"/>
    <cellStyle name="_Fuel Prices 4-14_PCA 9 -  Exhibit D April 2010 2 2" xfId="20662"/>
    <cellStyle name="_Fuel Prices 4-14_PCA 9 -  Exhibit D April 2010 3" xfId="20663"/>
    <cellStyle name="_Fuel Prices 4-14_PCA 9 -  Exhibit D April 2010 3 2" xfId="20664"/>
    <cellStyle name="_Fuel Prices 4-14_PCA 9 -  Exhibit D April 2010 4" xfId="20665"/>
    <cellStyle name="_Fuel Prices 4-14_PCA 9 -  Exhibit D April 2010 4 2" xfId="20666"/>
    <cellStyle name="_Fuel Prices 4-14_PCA 9 -  Exhibit D April 2010 5" xfId="20667"/>
    <cellStyle name="_Fuel Prices 4-14_PCA 9 -  Exhibit D April 2010 5 2" xfId="20668"/>
    <cellStyle name="_Fuel Prices 4-14_PCA 9 -  Exhibit D April 2010 6" xfId="20669"/>
    <cellStyle name="_Fuel Prices 4-14_PCA 9 -  Exhibit D April 2010 6 2" xfId="20670"/>
    <cellStyle name="_Fuel Prices 4-14_PCA 9 -  Exhibit D April 2010 7" xfId="20671"/>
    <cellStyle name="_Fuel Prices 4-14_PCA 9 -  Exhibit D Nov 2010" xfId="4638"/>
    <cellStyle name="_Fuel Prices 4-14_PCA 9 -  Exhibit D Nov 2010 2" xfId="20672"/>
    <cellStyle name="_Fuel Prices 4-14_PCA 9 -  Exhibit D Nov 2010 2 2" xfId="20673"/>
    <cellStyle name="_Fuel Prices 4-14_PCA 9 -  Exhibit D Nov 2010 3" xfId="20674"/>
    <cellStyle name="_Fuel Prices 4-14_PCA 9 - Exhibit D at August 2010" xfId="4639"/>
    <cellStyle name="_Fuel Prices 4-14_PCA 9 - Exhibit D at August 2010 2" xfId="20675"/>
    <cellStyle name="_Fuel Prices 4-14_PCA 9 - Exhibit D at August 2010 2 2" xfId="20676"/>
    <cellStyle name="_Fuel Prices 4-14_PCA 9 - Exhibit D at August 2010 3" xfId="20677"/>
    <cellStyle name="_Fuel Prices 4-14_PCA 9 - Exhibit D June 2010 GRC" xfId="4640"/>
    <cellStyle name="_Fuel Prices 4-14_PCA 9 - Exhibit D June 2010 GRC 2" xfId="20678"/>
    <cellStyle name="_Fuel Prices 4-14_PCA 9 - Exhibit D June 2010 GRC 2 2" xfId="20679"/>
    <cellStyle name="_Fuel Prices 4-14_PCA 9 - Exhibit D June 2010 GRC 3" xfId="20680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1"/>
    <cellStyle name="_Fuel Prices 4-14_Peak Credit Exhibits for 2009 GRC 2 2 3" xfId="20682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3"/>
    <cellStyle name="_Fuel Prices 4-14_Peak Credit Exhibits for 2009 GRC 2 3 3" xfId="20684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5"/>
    <cellStyle name="_Fuel Prices 4-14_Peak Credit Exhibits for 2009 GRC 2 4 3" xfId="20686"/>
    <cellStyle name="_Fuel Prices 4-14_Peak Credit Exhibits for 2009 GRC 2 5" xfId="20687"/>
    <cellStyle name="_Fuel Prices 4-14_Peak Credit Exhibits for 2009 GRC 3" xfId="4649"/>
    <cellStyle name="_Fuel Prices 4-14_Peak Credit Exhibits for 2009 GRC 3 2" xfId="4650"/>
    <cellStyle name="_Fuel Prices 4-14_Peak Credit Exhibits for 2009 GRC 3 2 2" xfId="20688"/>
    <cellStyle name="_Fuel Prices 4-14_Peak Credit Exhibits for 2009 GRC 3 3" xfId="20689"/>
    <cellStyle name="_Fuel Prices 4-14_Peak Credit Exhibits for 2009 GRC 4" xfId="4651"/>
    <cellStyle name="_Fuel Prices 4-14_Peak Credit Exhibits for 2009 GRC 4 2" xfId="4652"/>
    <cellStyle name="_Fuel Prices 4-14_Peak Credit Exhibits for 2009 GRC 4 2 2" xfId="20690"/>
    <cellStyle name="_Fuel Prices 4-14_Peak Credit Exhibits for 2009 GRC 4 3" xfId="20691"/>
    <cellStyle name="_Fuel Prices 4-14_Peak Credit Exhibits for 2009 GRC 5" xfId="4653"/>
    <cellStyle name="_Fuel Prices 4-14_Peak Credit Exhibits for 2009 GRC 5 2" xfId="20692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3"/>
    <cellStyle name="_Fuel Prices 4-14_Power Costs - Comparison bx Rbtl-Staff-Jt-PC 2 3" xfId="20694"/>
    <cellStyle name="_Fuel Prices 4-14_Power Costs - Comparison bx Rbtl-Staff-Jt-PC 3" xfId="4658"/>
    <cellStyle name="_Fuel Prices 4-14_Power Costs - Comparison bx Rbtl-Staff-Jt-PC 3 2" xfId="20695"/>
    <cellStyle name="_Fuel Prices 4-14_Power Costs - Comparison bx Rbtl-Staff-Jt-PC 4" xfId="20696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7"/>
    <cellStyle name="_Fuel Prices 4-14_Power Costs - Comparison bx Rbtl-Staff-Jt-PC_Adj Bench DR 3 for Initial Briefs (Electric) 2 3" xfId="20698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699"/>
    <cellStyle name="_Fuel Prices 4-14_Power Costs - Comparison bx Rbtl-Staff-Jt-PC_Adj Bench DR 3 for Initial Briefs (Electric) 4" xfId="20700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1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2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3"/>
    <cellStyle name="_Fuel Prices 4-14_Power Costs - Comparison bx Rbtl-Staff-Jt-PC_Electric Rev Req Model (2009 GRC) Rebuttal 2 3" xfId="20704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5"/>
    <cellStyle name="_Fuel Prices 4-14_Power Costs - Comparison bx Rbtl-Staff-Jt-PC_Electric Rev Req Model (2009 GRC) Rebuttal 4" xfId="20706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7"/>
    <cellStyle name="_Fuel Prices 4-14_Power Costs - Comparison bx Rbtl-Staff-Jt-PC_Electric Rev Req Model (2009 GRC) Rebuttal REmoval of New  WH Solar AdjustMI 2 3" xfId="20708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09"/>
    <cellStyle name="_Fuel Prices 4-14_Power Costs - Comparison bx Rbtl-Staff-Jt-PC_Electric Rev Req Model (2009 GRC) Rebuttal REmoval of New  WH Solar AdjustMI 4" xfId="20710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1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2"/>
    <cellStyle name="_Fuel Prices 4-14_Power Costs - Comparison bx Rbtl-Staff-Jt-PC_Electric Rev Req Model (2009 GRC) Revised 01-18-2010 2 3" xfId="20713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4"/>
    <cellStyle name="_Fuel Prices 4-14_Power Costs - Comparison bx Rbtl-Staff-Jt-PC_Electric Rev Req Model (2009 GRC) Revised 01-18-2010 4" xfId="20715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6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7"/>
    <cellStyle name="_Fuel Prices 4-14_Power Costs - Comparison bx Rbtl-Staff-Jt-PC_Final Order Electric EXHIBIT A-1 2 3" xfId="20718"/>
    <cellStyle name="_Fuel Prices 4-14_Power Costs - Comparison bx Rbtl-Staff-Jt-PC_Final Order Electric EXHIBIT A-1 3" xfId="4682"/>
    <cellStyle name="_Fuel Prices 4-14_Power Costs - Comparison bx Rbtl-Staff-Jt-PC_Final Order Electric EXHIBIT A-1 3 2" xfId="20719"/>
    <cellStyle name="_Fuel Prices 4-14_Power Costs - Comparison bx Rbtl-Staff-Jt-PC_Final Order Electric EXHIBIT A-1 4" xfId="20720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1"/>
    <cellStyle name="_Fuel Prices 4-14_Production Adj 4.37 2 3" xfId="20722"/>
    <cellStyle name="_Fuel Prices 4-14_Production Adj 4.37 3" xfId="4686"/>
    <cellStyle name="_Fuel Prices 4-14_Production Adj 4.37 3 2" xfId="20723"/>
    <cellStyle name="_Fuel Prices 4-14_Production Adj 4.37 4" xfId="20724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5"/>
    <cellStyle name="_Fuel Prices 4-14_Purchased Power Adj 4.03 2 3" xfId="20726"/>
    <cellStyle name="_Fuel Prices 4-14_Purchased Power Adj 4.03 3" xfId="4690"/>
    <cellStyle name="_Fuel Prices 4-14_Purchased Power Adj 4.03 3 2" xfId="20727"/>
    <cellStyle name="_Fuel Prices 4-14_Purchased Power Adj 4.03 4" xfId="20728"/>
    <cellStyle name="_Fuel Prices 4-14_Rate Design Sch 24" xfId="4691"/>
    <cellStyle name="_Fuel Prices 4-14_Rate Design Sch 24 2" xfId="4692"/>
    <cellStyle name="_Fuel Prices 4-14_Rate Design Sch 24 2 2" xfId="20729"/>
    <cellStyle name="_Fuel Prices 4-14_Rate Design Sch 24 3" xfId="20730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1"/>
    <cellStyle name="_Fuel Prices 4-14_Rate Design Sch 25 2 3" xfId="20732"/>
    <cellStyle name="_Fuel Prices 4-14_Rate Design Sch 25 3" xfId="4696"/>
    <cellStyle name="_Fuel Prices 4-14_Rate Design Sch 25 3 2" xfId="20733"/>
    <cellStyle name="_Fuel Prices 4-14_Rate Design Sch 25 4" xfId="20734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5"/>
    <cellStyle name="_Fuel Prices 4-14_Rate Design Sch 26 2 3" xfId="20736"/>
    <cellStyle name="_Fuel Prices 4-14_Rate Design Sch 26 3" xfId="4700"/>
    <cellStyle name="_Fuel Prices 4-14_Rate Design Sch 26 3 2" xfId="20737"/>
    <cellStyle name="_Fuel Prices 4-14_Rate Design Sch 26 4" xfId="20738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39"/>
    <cellStyle name="_Fuel Prices 4-14_Rate Design Sch 31 2 3" xfId="20740"/>
    <cellStyle name="_Fuel Prices 4-14_Rate Design Sch 31 3" xfId="4704"/>
    <cellStyle name="_Fuel Prices 4-14_Rate Design Sch 31 3 2" xfId="20741"/>
    <cellStyle name="_Fuel Prices 4-14_Rate Design Sch 31 4" xfId="20742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3"/>
    <cellStyle name="_Fuel Prices 4-14_Rate Design Sch 43 2 3" xfId="20744"/>
    <cellStyle name="_Fuel Prices 4-14_Rate Design Sch 43 3" xfId="4708"/>
    <cellStyle name="_Fuel Prices 4-14_Rate Design Sch 43 3 2" xfId="20745"/>
    <cellStyle name="_Fuel Prices 4-14_Rate Design Sch 43 4" xfId="20746"/>
    <cellStyle name="_Fuel Prices 4-14_Rate Design Sch 448-449" xfId="4709"/>
    <cellStyle name="_Fuel Prices 4-14_Rate Design Sch 448-449 2" xfId="4710"/>
    <cellStyle name="_Fuel Prices 4-14_Rate Design Sch 448-449 2 2" xfId="20747"/>
    <cellStyle name="_Fuel Prices 4-14_Rate Design Sch 448-449 3" xfId="20748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49"/>
    <cellStyle name="_Fuel Prices 4-14_Rate Design Sch 46 2 3" xfId="20750"/>
    <cellStyle name="_Fuel Prices 4-14_Rate Design Sch 46 3" xfId="4714"/>
    <cellStyle name="_Fuel Prices 4-14_Rate Design Sch 46 3 2" xfId="20751"/>
    <cellStyle name="_Fuel Prices 4-14_Rate Design Sch 46 4" xfId="20752"/>
    <cellStyle name="_Fuel Prices 4-14_Rate Spread" xfId="4715"/>
    <cellStyle name="_Fuel Prices 4-14_Rate Spread 2" xfId="4716"/>
    <cellStyle name="_Fuel Prices 4-14_Rate Spread 2 2" xfId="4717"/>
    <cellStyle name="_Fuel Prices 4-14_Rate Spread 2 2 2" xfId="20753"/>
    <cellStyle name="_Fuel Prices 4-14_Rate Spread 2 3" xfId="20754"/>
    <cellStyle name="_Fuel Prices 4-14_Rate Spread 3" xfId="4718"/>
    <cellStyle name="_Fuel Prices 4-14_Rate Spread 3 2" xfId="20755"/>
    <cellStyle name="_Fuel Prices 4-14_Rate Spread 4" xfId="20756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7"/>
    <cellStyle name="_Fuel Prices 4-14_Rebuttal Power Costs 2 3" xfId="20758"/>
    <cellStyle name="_Fuel Prices 4-14_Rebuttal Power Costs 3" xfId="4722"/>
    <cellStyle name="_Fuel Prices 4-14_Rebuttal Power Costs 3 2" xfId="20759"/>
    <cellStyle name="_Fuel Prices 4-14_Rebuttal Power Costs 4" xfId="20760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1"/>
    <cellStyle name="_Fuel Prices 4-14_Rebuttal Power Costs_Adj Bench DR 3 for Initial Briefs (Electric) 2 3" xfId="20762"/>
    <cellStyle name="_Fuel Prices 4-14_Rebuttal Power Costs_Adj Bench DR 3 for Initial Briefs (Electric) 3" xfId="4726"/>
    <cellStyle name="_Fuel Prices 4-14_Rebuttal Power Costs_Adj Bench DR 3 for Initial Briefs (Electric) 3 2" xfId="20763"/>
    <cellStyle name="_Fuel Prices 4-14_Rebuttal Power Costs_Adj Bench DR 3 for Initial Briefs (Electric) 4" xfId="20764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5"/>
    <cellStyle name="_Fuel Prices 4-14_Rebuttal Power Costs_DEM-WP(C) ENERG10C--ctn Mid-C_042010 2010GRC" xfId="4728"/>
    <cellStyle name="_Fuel Prices 4-14_Rebuttal Power Costs_DEM-WP(C) ENERG10C--ctn Mid-C_042010 2010GRC 2" xfId="20766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7"/>
    <cellStyle name="_Fuel Prices 4-14_Rebuttal Power Costs_Electric Rev Req Model (2009 GRC) Rebuttal 2 3" xfId="20768"/>
    <cellStyle name="_Fuel Prices 4-14_Rebuttal Power Costs_Electric Rev Req Model (2009 GRC) Rebuttal 3" xfId="4732"/>
    <cellStyle name="_Fuel Prices 4-14_Rebuttal Power Costs_Electric Rev Req Model (2009 GRC) Rebuttal 3 2" xfId="20769"/>
    <cellStyle name="_Fuel Prices 4-14_Rebuttal Power Costs_Electric Rev Req Model (2009 GRC) Rebuttal 4" xfId="20770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1"/>
    <cellStyle name="_Fuel Prices 4-14_Rebuttal Power Costs_Electric Rev Req Model (2009 GRC) Rebuttal REmoval of New  WH Solar AdjustMI 2 3" xfId="20772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3"/>
    <cellStyle name="_Fuel Prices 4-14_Rebuttal Power Costs_Electric Rev Req Model (2009 GRC) Rebuttal REmoval of New  WH Solar AdjustMI 4" xfId="20774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5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6"/>
    <cellStyle name="_Fuel Prices 4-14_Rebuttal Power Costs_Electric Rev Req Model (2009 GRC) Revised 01-18-2010 2 3" xfId="20777"/>
    <cellStyle name="_Fuel Prices 4-14_Rebuttal Power Costs_Electric Rev Req Model (2009 GRC) Revised 01-18-2010 3" xfId="4741"/>
    <cellStyle name="_Fuel Prices 4-14_Rebuttal Power Costs_Electric Rev Req Model (2009 GRC) Revised 01-18-2010 3 2" xfId="20778"/>
    <cellStyle name="_Fuel Prices 4-14_Rebuttal Power Costs_Electric Rev Req Model (2009 GRC) Revised 01-18-2010 4" xfId="20779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0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1"/>
    <cellStyle name="_Fuel Prices 4-14_Rebuttal Power Costs_Final Order Electric EXHIBIT A-1 2 3" xfId="20782"/>
    <cellStyle name="_Fuel Prices 4-14_Rebuttal Power Costs_Final Order Electric EXHIBIT A-1 3" xfId="4746"/>
    <cellStyle name="_Fuel Prices 4-14_Rebuttal Power Costs_Final Order Electric EXHIBIT A-1 3 2" xfId="20783"/>
    <cellStyle name="_Fuel Prices 4-14_Rebuttal Power Costs_Final Order Electric EXHIBIT A-1 4" xfId="20784"/>
    <cellStyle name="_Fuel Prices 4-14_RECS vs PTC's w Interest 6-28-10" xfId="20785"/>
    <cellStyle name="_Fuel Prices 4-14_ROR 5.02" xfId="4747"/>
    <cellStyle name="_Fuel Prices 4-14_ROR 5.02 2" xfId="4748"/>
    <cellStyle name="_Fuel Prices 4-14_ROR 5.02 2 2" xfId="4749"/>
    <cellStyle name="_Fuel Prices 4-14_ROR 5.02 2 2 2" xfId="20786"/>
    <cellStyle name="_Fuel Prices 4-14_ROR 5.02 2 3" xfId="20787"/>
    <cellStyle name="_Fuel Prices 4-14_ROR 5.02 3" xfId="4750"/>
    <cellStyle name="_Fuel Prices 4-14_ROR 5.02 3 2" xfId="20788"/>
    <cellStyle name="_Fuel Prices 4-14_ROR 5.02 4" xfId="20789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0"/>
    <cellStyle name="_Fuel Prices 4-14_Sch 40 Feeder OH 2008 2 3" xfId="20791"/>
    <cellStyle name="_Fuel Prices 4-14_Sch 40 Feeder OH 2008 3" xfId="4754"/>
    <cellStyle name="_Fuel Prices 4-14_Sch 40 Feeder OH 2008 3 2" xfId="20792"/>
    <cellStyle name="_Fuel Prices 4-14_Sch 40 Feeder OH 2008 4" xfId="20793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4"/>
    <cellStyle name="_Fuel Prices 4-14_Sch 40 Interim Energy Rates  2 3" xfId="20795"/>
    <cellStyle name="_Fuel Prices 4-14_Sch 40 Interim Energy Rates  3" xfId="4758"/>
    <cellStyle name="_Fuel Prices 4-14_Sch 40 Interim Energy Rates  3 2" xfId="20796"/>
    <cellStyle name="_Fuel Prices 4-14_Sch 40 Interim Energy Rates  4" xfId="20797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8"/>
    <cellStyle name="_Fuel Prices 4-14_Sch 40 Substation A&amp;G 2008 2 3" xfId="20799"/>
    <cellStyle name="_Fuel Prices 4-14_Sch 40 Substation A&amp;G 2008 3" xfId="4762"/>
    <cellStyle name="_Fuel Prices 4-14_Sch 40 Substation A&amp;G 2008 3 2" xfId="20800"/>
    <cellStyle name="_Fuel Prices 4-14_Sch 40 Substation A&amp;G 2008 4" xfId="20801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2"/>
    <cellStyle name="_Fuel Prices 4-14_Sch 40 Substation O&amp;M 2008 2 3" xfId="20803"/>
    <cellStyle name="_Fuel Prices 4-14_Sch 40 Substation O&amp;M 2008 3" xfId="4766"/>
    <cellStyle name="_Fuel Prices 4-14_Sch 40 Substation O&amp;M 2008 3 2" xfId="20804"/>
    <cellStyle name="_Fuel Prices 4-14_Sch 40 Substation O&amp;M 2008 4" xfId="20805"/>
    <cellStyle name="_Fuel Prices 4-14_Subs 2008" xfId="4767"/>
    <cellStyle name="_Fuel Prices 4-14_Subs 2008 2" xfId="4768"/>
    <cellStyle name="_Fuel Prices 4-14_Subs 2008 2 2" xfId="4769"/>
    <cellStyle name="_Fuel Prices 4-14_Subs 2008 2 2 2" xfId="20806"/>
    <cellStyle name="_Fuel Prices 4-14_Subs 2008 2 3" xfId="20807"/>
    <cellStyle name="_Fuel Prices 4-14_Subs 2008 3" xfId="4770"/>
    <cellStyle name="_Fuel Prices 4-14_Subs 2008 3 2" xfId="20808"/>
    <cellStyle name="_Fuel Prices 4-14_Subs 2008 4" xfId="20809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0"/>
    <cellStyle name="_Fuel Prices 4-14_Wind Integration 10GRC 2 2 2" xfId="20811"/>
    <cellStyle name="_Fuel Prices 4-14_Wind Integration 10GRC 2 3" xfId="20812"/>
    <cellStyle name="_Fuel Prices 4-14_Wind Integration 10GRC 3" xfId="20813"/>
    <cellStyle name="_Fuel Prices 4-14_Wind Integration 10GRC 3 2" xfId="20814"/>
    <cellStyle name="_Fuel Prices 4-14_Wind Integration 10GRC 4" xfId="20815"/>
    <cellStyle name="_Fuel Prices 4-14_Wind Integration 10GRC_DEM-WP(C) ENERG10C--ctn Mid-C_042010 2010GRC" xfId="4774"/>
    <cellStyle name="_Fuel Prices 4-14_Wind Integration 10GRC_DEM-WP(C) ENERG10C--ctn Mid-C_042010 2010GRC 2" xfId="20816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7"/>
    <cellStyle name="_Gas Transportation Charges_2009GRC_120308 2 2 2 2" xfId="20818"/>
    <cellStyle name="_Gas Transportation Charges_2009GRC_120308 2 2 2 3" xfId="20819"/>
    <cellStyle name="_Gas Transportation Charges_2009GRC_120308 2 2 3" xfId="20820"/>
    <cellStyle name="_Gas Transportation Charges_2009GRC_120308 2 3" xfId="20821"/>
    <cellStyle name="_Gas Transportation Charges_2009GRC_120308 2 3 2" xfId="20822"/>
    <cellStyle name="_Gas Transportation Charges_2009GRC_120308 2 4" xfId="20823"/>
    <cellStyle name="_Gas Transportation Charges_2009GRC_120308 3" xfId="4780"/>
    <cellStyle name="_Gas Transportation Charges_2009GRC_120308 3 2" xfId="20824"/>
    <cellStyle name="_Gas Transportation Charges_2009GRC_120308 3 2 2" xfId="20825"/>
    <cellStyle name="_Gas Transportation Charges_2009GRC_120308 3 2 2 2" xfId="20826"/>
    <cellStyle name="_Gas Transportation Charges_2009GRC_120308 3 2 3" xfId="20827"/>
    <cellStyle name="_Gas Transportation Charges_2009GRC_120308 3 3" xfId="20828"/>
    <cellStyle name="_Gas Transportation Charges_2009GRC_120308 3 3 2" xfId="20829"/>
    <cellStyle name="_Gas Transportation Charges_2009GRC_120308 3 4" xfId="20830"/>
    <cellStyle name="_Gas Transportation Charges_2009GRC_120308 4" xfId="4781"/>
    <cellStyle name="_Gas Transportation Charges_2009GRC_120308 4 2" xfId="4782"/>
    <cellStyle name="_Gas Transportation Charges_2009GRC_120308 4 2 2" xfId="20831"/>
    <cellStyle name="_Gas Transportation Charges_2009GRC_120308 4 3" xfId="20832"/>
    <cellStyle name="_Gas Transportation Charges_2009GRC_120308 5" xfId="20833"/>
    <cellStyle name="_Gas Transportation Charges_2009GRC_120308 5 2" xfId="20834"/>
    <cellStyle name="_Gas Transportation Charges_2009GRC_120308 5 2 2" xfId="20835"/>
    <cellStyle name="_Gas Transportation Charges_2009GRC_120308 5 3" xfId="20836"/>
    <cellStyle name="_Gas Transportation Charges_2009GRC_120308 6" xfId="20837"/>
    <cellStyle name="_Gas Transportation Charges_2009GRC_120308 6 2" xfId="20838"/>
    <cellStyle name="_Gas Transportation Charges_2009GRC_120308 6 2 2" xfId="20839"/>
    <cellStyle name="_Gas Transportation Charges_2009GRC_120308 6 3" xfId="20840"/>
    <cellStyle name="_Gas Transportation Charges_2009GRC_120308 7" xfId="20841"/>
    <cellStyle name="_Gas Transportation Charges_2009GRC_120308 7 2" xfId="20842"/>
    <cellStyle name="_Gas Transportation Charges_2009GRC_120308 7 2 2" xfId="20843"/>
    <cellStyle name="_Gas Transportation Charges_2009GRC_120308 7 3" xfId="20844"/>
    <cellStyle name="_Gas Transportation Charges_2009GRC_120308 8" xfId="20845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6"/>
    <cellStyle name="_Gas Transportation Charges_2009GRC_120308_4 31E Reg Asset  Liab and EXH D _ Aug 10 Filing (2) 2 2" xfId="20847"/>
    <cellStyle name="_Gas Transportation Charges_2009GRC_120308_4 31E Reg Asset  Liab and EXH D _ Aug 10 Filing (2) 3" xfId="20848"/>
    <cellStyle name="_Gas Transportation Charges_2009GRC_120308_4 31E Reg Asset  Liab and EXH D 10" xfId="20849"/>
    <cellStyle name="_Gas Transportation Charges_2009GRC_120308_4 31E Reg Asset  Liab and EXH D 10 2" xfId="20850"/>
    <cellStyle name="_Gas Transportation Charges_2009GRC_120308_4 31E Reg Asset  Liab and EXH D 11" xfId="20851"/>
    <cellStyle name="_Gas Transportation Charges_2009GRC_120308_4 31E Reg Asset  Liab and EXH D 11 2" xfId="20852"/>
    <cellStyle name="_Gas Transportation Charges_2009GRC_120308_4 31E Reg Asset  Liab and EXH D 12" xfId="20853"/>
    <cellStyle name="_Gas Transportation Charges_2009GRC_120308_4 31E Reg Asset  Liab and EXH D 12 2" xfId="20854"/>
    <cellStyle name="_Gas Transportation Charges_2009GRC_120308_4 31E Reg Asset  Liab and EXH D 13" xfId="20855"/>
    <cellStyle name="_Gas Transportation Charges_2009GRC_120308_4 31E Reg Asset  Liab and EXH D 13 2" xfId="20856"/>
    <cellStyle name="_Gas Transportation Charges_2009GRC_120308_4 31E Reg Asset  Liab and EXH D 14" xfId="20857"/>
    <cellStyle name="_Gas Transportation Charges_2009GRC_120308_4 31E Reg Asset  Liab and EXH D 14 2" xfId="20858"/>
    <cellStyle name="_Gas Transportation Charges_2009GRC_120308_4 31E Reg Asset  Liab and EXH D 15" xfId="20859"/>
    <cellStyle name="_Gas Transportation Charges_2009GRC_120308_4 31E Reg Asset  Liab and EXH D 15 2" xfId="20860"/>
    <cellStyle name="_Gas Transportation Charges_2009GRC_120308_4 31E Reg Asset  Liab and EXH D 16" xfId="20861"/>
    <cellStyle name="_Gas Transportation Charges_2009GRC_120308_4 31E Reg Asset  Liab and EXH D 16 2" xfId="20862"/>
    <cellStyle name="_Gas Transportation Charges_2009GRC_120308_4 31E Reg Asset  Liab and EXH D 17" xfId="20863"/>
    <cellStyle name="_Gas Transportation Charges_2009GRC_120308_4 31E Reg Asset  Liab and EXH D 17 2" xfId="20864"/>
    <cellStyle name="_Gas Transportation Charges_2009GRC_120308_4 31E Reg Asset  Liab and EXH D 18" xfId="20865"/>
    <cellStyle name="_Gas Transportation Charges_2009GRC_120308_4 31E Reg Asset  Liab and EXH D 18 2" xfId="20866"/>
    <cellStyle name="_Gas Transportation Charges_2009GRC_120308_4 31E Reg Asset  Liab and EXH D 19" xfId="20867"/>
    <cellStyle name="_Gas Transportation Charges_2009GRC_120308_4 31E Reg Asset  Liab and EXH D 19 2" xfId="20868"/>
    <cellStyle name="_Gas Transportation Charges_2009GRC_120308_4 31E Reg Asset  Liab and EXH D 2" xfId="20869"/>
    <cellStyle name="_Gas Transportation Charges_2009GRC_120308_4 31E Reg Asset  Liab and EXH D 2 2" xfId="20870"/>
    <cellStyle name="_Gas Transportation Charges_2009GRC_120308_4 31E Reg Asset  Liab and EXH D 20" xfId="20871"/>
    <cellStyle name="_Gas Transportation Charges_2009GRC_120308_4 31E Reg Asset  Liab and EXH D 20 2" xfId="20872"/>
    <cellStyle name="_Gas Transportation Charges_2009GRC_120308_4 31E Reg Asset  Liab and EXH D 21" xfId="20873"/>
    <cellStyle name="_Gas Transportation Charges_2009GRC_120308_4 31E Reg Asset  Liab and EXH D 21 2" xfId="20874"/>
    <cellStyle name="_Gas Transportation Charges_2009GRC_120308_4 31E Reg Asset  Liab and EXH D 22" xfId="20875"/>
    <cellStyle name="_Gas Transportation Charges_2009GRC_120308_4 31E Reg Asset  Liab and EXH D 22 2" xfId="20876"/>
    <cellStyle name="_Gas Transportation Charges_2009GRC_120308_4 31E Reg Asset  Liab and EXH D 23" xfId="20877"/>
    <cellStyle name="_Gas Transportation Charges_2009GRC_120308_4 31E Reg Asset  Liab and EXH D 23 2" xfId="20878"/>
    <cellStyle name="_Gas Transportation Charges_2009GRC_120308_4 31E Reg Asset  Liab and EXH D 24" xfId="20879"/>
    <cellStyle name="_Gas Transportation Charges_2009GRC_120308_4 31E Reg Asset  Liab and EXH D 24 2" xfId="20880"/>
    <cellStyle name="_Gas Transportation Charges_2009GRC_120308_4 31E Reg Asset  Liab and EXH D 25" xfId="20881"/>
    <cellStyle name="_Gas Transportation Charges_2009GRC_120308_4 31E Reg Asset  Liab and EXH D 25 2" xfId="20882"/>
    <cellStyle name="_Gas Transportation Charges_2009GRC_120308_4 31E Reg Asset  Liab and EXH D 26" xfId="20883"/>
    <cellStyle name="_Gas Transportation Charges_2009GRC_120308_4 31E Reg Asset  Liab and EXH D 26 2" xfId="20884"/>
    <cellStyle name="_Gas Transportation Charges_2009GRC_120308_4 31E Reg Asset  Liab and EXH D 27" xfId="20885"/>
    <cellStyle name="_Gas Transportation Charges_2009GRC_120308_4 31E Reg Asset  Liab and EXH D 27 2" xfId="20886"/>
    <cellStyle name="_Gas Transportation Charges_2009GRC_120308_4 31E Reg Asset  Liab and EXH D 28" xfId="20887"/>
    <cellStyle name="_Gas Transportation Charges_2009GRC_120308_4 31E Reg Asset  Liab and EXH D 28 2" xfId="20888"/>
    <cellStyle name="_Gas Transportation Charges_2009GRC_120308_4 31E Reg Asset  Liab and EXH D 29" xfId="20889"/>
    <cellStyle name="_Gas Transportation Charges_2009GRC_120308_4 31E Reg Asset  Liab and EXH D 29 2" xfId="20890"/>
    <cellStyle name="_Gas Transportation Charges_2009GRC_120308_4 31E Reg Asset  Liab and EXH D 3" xfId="20891"/>
    <cellStyle name="_Gas Transportation Charges_2009GRC_120308_4 31E Reg Asset  Liab and EXH D 3 2" xfId="20892"/>
    <cellStyle name="_Gas Transportation Charges_2009GRC_120308_4 31E Reg Asset  Liab and EXH D 30" xfId="20893"/>
    <cellStyle name="_Gas Transportation Charges_2009GRC_120308_4 31E Reg Asset  Liab and EXH D 30 2" xfId="20894"/>
    <cellStyle name="_Gas Transportation Charges_2009GRC_120308_4 31E Reg Asset  Liab and EXH D 31" xfId="20895"/>
    <cellStyle name="_Gas Transportation Charges_2009GRC_120308_4 31E Reg Asset  Liab and EXH D 32" xfId="20896"/>
    <cellStyle name="_Gas Transportation Charges_2009GRC_120308_4 31E Reg Asset  Liab and EXH D 33" xfId="20897"/>
    <cellStyle name="_Gas Transportation Charges_2009GRC_120308_4 31E Reg Asset  Liab and EXH D 34" xfId="20898"/>
    <cellStyle name="_Gas Transportation Charges_2009GRC_120308_4 31E Reg Asset  Liab and EXH D 35" xfId="20899"/>
    <cellStyle name="_Gas Transportation Charges_2009GRC_120308_4 31E Reg Asset  Liab and EXH D 36" xfId="20900"/>
    <cellStyle name="_Gas Transportation Charges_2009GRC_120308_4 31E Reg Asset  Liab and EXH D 4" xfId="20901"/>
    <cellStyle name="_Gas Transportation Charges_2009GRC_120308_4 31E Reg Asset  Liab and EXH D 4 2" xfId="20902"/>
    <cellStyle name="_Gas Transportation Charges_2009GRC_120308_4 31E Reg Asset  Liab and EXH D 5" xfId="20903"/>
    <cellStyle name="_Gas Transportation Charges_2009GRC_120308_4 31E Reg Asset  Liab and EXH D 5 2" xfId="20904"/>
    <cellStyle name="_Gas Transportation Charges_2009GRC_120308_4 31E Reg Asset  Liab and EXH D 6" xfId="20905"/>
    <cellStyle name="_Gas Transportation Charges_2009GRC_120308_4 31E Reg Asset  Liab and EXH D 6 2" xfId="20906"/>
    <cellStyle name="_Gas Transportation Charges_2009GRC_120308_4 31E Reg Asset  Liab and EXH D 7" xfId="20907"/>
    <cellStyle name="_Gas Transportation Charges_2009GRC_120308_4 31E Reg Asset  Liab and EXH D 7 2" xfId="20908"/>
    <cellStyle name="_Gas Transportation Charges_2009GRC_120308_4 31E Reg Asset  Liab and EXH D 8" xfId="20909"/>
    <cellStyle name="_Gas Transportation Charges_2009GRC_120308_4 31E Reg Asset  Liab and EXH D 8 2" xfId="20910"/>
    <cellStyle name="_Gas Transportation Charges_2009GRC_120308_4 31E Reg Asset  Liab and EXH D 9" xfId="20911"/>
    <cellStyle name="_Gas Transportation Charges_2009GRC_120308_4 31E Reg Asset  Liab and EXH D 9 2" xfId="20912"/>
    <cellStyle name="_Gas Transportation Charges_2009GRC_120308_Chelan PUD Power Costs (8-10)" xfId="4785"/>
    <cellStyle name="_Gas Transportation Charges_2009GRC_120308_Chelan PUD Power Costs (8-10) 2" xfId="20913"/>
    <cellStyle name="_Gas Transportation Charges_2009GRC_120308_compare wind integration" xfId="20914"/>
    <cellStyle name="_Gas Transportation Charges_2009GRC_120308_DEM-WP(C) Chelan Power Costs" xfId="4786"/>
    <cellStyle name="_Gas Transportation Charges_2009GRC_120308_DEM-WP(C) Chelan Power Costs 2" xfId="20915"/>
    <cellStyle name="_Gas Transportation Charges_2009GRC_120308_DEM-WP(C) Chelan Power Costs 2 2" xfId="20916"/>
    <cellStyle name="_Gas Transportation Charges_2009GRC_120308_DEM-WP(C) Chelan Power Costs 3" xfId="20917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8"/>
    <cellStyle name="_Gas Transportation Charges_2009GRC_120308_DEM-WP(C) Costs Not In AURORA 2010GRC As Filed 2 2 2" xfId="20919"/>
    <cellStyle name="_Gas Transportation Charges_2009GRC_120308_DEM-WP(C) Costs Not In AURORA 2010GRC As Filed 3" xfId="4789"/>
    <cellStyle name="_Gas Transportation Charges_2009GRC_120308_DEM-WP(C) Costs Not In AURORA 2010GRC As Filed 3 2" xfId="20920"/>
    <cellStyle name="_Gas Transportation Charges_2009GRC_120308_DEM-WP(C) Costs Not In AURORA 2010GRC As Filed 3 3" xfId="20921"/>
    <cellStyle name="_Gas Transportation Charges_2009GRC_120308_DEM-WP(C) Costs Not In AURORA 2010GRC As Filed 4" xfId="20922"/>
    <cellStyle name="_Gas Transportation Charges_2009GRC_120308_DEM-WP(C) Costs Not In AURORA 2010GRC As Filed 4 2" xfId="20923"/>
    <cellStyle name="_Gas Transportation Charges_2009GRC_120308_DEM-WP(C) Costs Not In AURORA 2010GRC As Filed 5" xfId="20924"/>
    <cellStyle name="_Gas Transportation Charges_2009GRC_120308_DEM-WP(C) Costs Not In AURORA 2010GRC As Filed 5 2" xfId="20925"/>
    <cellStyle name="_Gas Transportation Charges_2009GRC_120308_DEM-WP(C) Costs Not In AURORA 2010GRC As Filed 6" xfId="20926"/>
    <cellStyle name="_Gas Transportation Charges_2009GRC_120308_DEM-WP(C) Costs Not In AURORA 2010GRC As Filed 6 2" xfId="20927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8"/>
    <cellStyle name="_Gas Transportation Charges_2009GRC_120308_DEM-WP(C) ENERG10C--ctn Mid-C_042010 2010GRC" xfId="4791"/>
    <cellStyle name="_Gas Transportation Charges_2009GRC_120308_DEM-WP(C) ENERG10C--ctn Mid-C_042010 2010GRC 2" xfId="20929"/>
    <cellStyle name="_Gas Transportation Charges_2009GRC_120308_DEM-WP(C) Gas Transport 2010GRC" xfId="4792"/>
    <cellStyle name="_Gas Transportation Charges_2009GRC_120308_DEM-WP(C) Gas Transport 2010GRC 2" xfId="20930"/>
    <cellStyle name="_Gas Transportation Charges_2009GRC_120308_DEM-WP(C) Gas Transport 2010GRC 2 2" xfId="20931"/>
    <cellStyle name="_Gas Transportation Charges_2009GRC_120308_DEM-WP(C) Gas Transport 2010GRC 3" xfId="20932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3"/>
    <cellStyle name="_Gas Transportation Charges_2009GRC_120308_NIM Summary 09GRC 2 2 2" xfId="20934"/>
    <cellStyle name="_Gas Transportation Charges_2009GRC_120308_NIM Summary 09GRC 2 3" xfId="20935"/>
    <cellStyle name="_Gas Transportation Charges_2009GRC_120308_NIM Summary 09GRC 3" xfId="20936"/>
    <cellStyle name="_Gas Transportation Charges_2009GRC_120308_NIM Summary 09GRC 3 2" xfId="20937"/>
    <cellStyle name="_Gas Transportation Charges_2009GRC_120308_NIM Summary 09GRC 4" xfId="20938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39"/>
    <cellStyle name="_Gas Transportation Charges_2009GRC_120308_NIM Summary 10" xfId="20940"/>
    <cellStyle name="_Gas Transportation Charges_2009GRC_120308_NIM Summary 10 2" xfId="20941"/>
    <cellStyle name="_Gas Transportation Charges_2009GRC_120308_NIM Summary 11" xfId="20942"/>
    <cellStyle name="_Gas Transportation Charges_2009GRC_120308_NIM Summary 11 2" xfId="20943"/>
    <cellStyle name="_Gas Transportation Charges_2009GRC_120308_NIM Summary 12" xfId="20944"/>
    <cellStyle name="_Gas Transportation Charges_2009GRC_120308_NIM Summary 12 2" xfId="20945"/>
    <cellStyle name="_Gas Transportation Charges_2009GRC_120308_NIM Summary 13" xfId="20946"/>
    <cellStyle name="_Gas Transportation Charges_2009GRC_120308_NIM Summary 13 2" xfId="20947"/>
    <cellStyle name="_Gas Transportation Charges_2009GRC_120308_NIM Summary 14" xfId="20948"/>
    <cellStyle name="_Gas Transportation Charges_2009GRC_120308_NIM Summary 14 2" xfId="20949"/>
    <cellStyle name="_Gas Transportation Charges_2009GRC_120308_NIM Summary 15" xfId="20950"/>
    <cellStyle name="_Gas Transportation Charges_2009GRC_120308_NIM Summary 15 2" xfId="20951"/>
    <cellStyle name="_Gas Transportation Charges_2009GRC_120308_NIM Summary 16" xfId="20952"/>
    <cellStyle name="_Gas Transportation Charges_2009GRC_120308_NIM Summary 16 2" xfId="20953"/>
    <cellStyle name="_Gas Transportation Charges_2009GRC_120308_NIM Summary 17" xfId="20954"/>
    <cellStyle name="_Gas Transportation Charges_2009GRC_120308_NIM Summary 17 2" xfId="20955"/>
    <cellStyle name="_Gas Transportation Charges_2009GRC_120308_NIM Summary 18" xfId="20956"/>
    <cellStyle name="_Gas Transportation Charges_2009GRC_120308_NIM Summary 18 2" xfId="20957"/>
    <cellStyle name="_Gas Transportation Charges_2009GRC_120308_NIM Summary 19" xfId="20958"/>
    <cellStyle name="_Gas Transportation Charges_2009GRC_120308_NIM Summary 19 2" xfId="20959"/>
    <cellStyle name="_Gas Transportation Charges_2009GRC_120308_NIM Summary 2" xfId="4797"/>
    <cellStyle name="_Gas Transportation Charges_2009GRC_120308_NIM Summary 2 2" xfId="20960"/>
    <cellStyle name="_Gas Transportation Charges_2009GRC_120308_NIM Summary 2 2 2" xfId="20961"/>
    <cellStyle name="_Gas Transportation Charges_2009GRC_120308_NIM Summary 2 3" xfId="20962"/>
    <cellStyle name="_Gas Transportation Charges_2009GRC_120308_NIM Summary 20" xfId="20963"/>
    <cellStyle name="_Gas Transportation Charges_2009GRC_120308_NIM Summary 20 2" xfId="20964"/>
    <cellStyle name="_Gas Transportation Charges_2009GRC_120308_NIM Summary 21" xfId="20965"/>
    <cellStyle name="_Gas Transportation Charges_2009GRC_120308_NIM Summary 21 2" xfId="20966"/>
    <cellStyle name="_Gas Transportation Charges_2009GRC_120308_NIM Summary 22" xfId="20967"/>
    <cellStyle name="_Gas Transportation Charges_2009GRC_120308_NIM Summary 22 2" xfId="20968"/>
    <cellStyle name="_Gas Transportation Charges_2009GRC_120308_NIM Summary 23" xfId="20969"/>
    <cellStyle name="_Gas Transportation Charges_2009GRC_120308_NIM Summary 23 2" xfId="20970"/>
    <cellStyle name="_Gas Transportation Charges_2009GRC_120308_NIM Summary 24" xfId="20971"/>
    <cellStyle name="_Gas Transportation Charges_2009GRC_120308_NIM Summary 24 2" xfId="20972"/>
    <cellStyle name="_Gas Transportation Charges_2009GRC_120308_NIM Summary 25" xfId="20973"/>
    <cellStyle name="_Gas Transportation Charges_2009GRC_120308_NIM Summary 25 2" xfId="20974"/>
    <cellStyle name="_Gas Transportation Charges_2009GRC_120308_NIM Summary 26" xfId="20975"/>
    <cellStyle name="_Gas Transportation Charges_2009GRC_120308_NIM Summary 26 2" xfId="20976"/>
    <cellStyle name="_Gas Transportation Charges_2009GRC_120308_NIM Summary 27" xfId="20977"/>
    <cellStyle name="_Gas Transportation Charges_2009GRC_120308_NIM Summary 27 2" xfId="20978"/>
    <cellStyle name="_Gas Transportation Charges_2009GRC_120308_NIM Summary 28" xfId="20979"/>
    <cellStyle name="_Gas Transportation Charges_2009GRC_120308_NIM Summary 28 2" xfId="20980"/>
    <cellStyle name="_Gas Transportation Charges_2009GRC_120308_NIM Summary 29" xfId="20981"/>
    <cellStyle name="_Gas Transportation Charges_2009GRC_120308_NIM Summary 29 2" xfId="20982"/>
    <cellStyle name="_Gas Transportation Charges_2009GRC_120308_NIM Summary 3" xfId="4798"/>
    <cellStyle name="_Gas Transportation Charges_2009GRC_120308_NIM Summary 3 2" xfId="20983"/>
    <cellStyle name="_Gas Transportation Charges_2009GRC_120308_NIM Summary 30" xfId="20984"/>
    <cellStyle name="_Gas Transportation Charges_2009GRC_120308_NIM Summary 30 2" xfId="20985"/>
    <cellStyle name="_Gas Transportation Charges_2009GRC_120308_NIM Summary 31" xfId="20986"/>
    <cellStyle name="_Gas Transportation Charges_2009GRC_120308_NIM Summary 31 2" xfId="20987"/>
    <cellStyle name="_Gas Transportation Charges_2009GRC_120308_NIM Summary 32" xfId="20988"/>
    <cellStyle name="_Gas Transportation Charges_2009GRC_120308_NIM Summary 32 2" xfId="20989"/>
    <cellStyle name="_Gas Transportation Charges_2009GRC_120308_NIM Summary 33" xfId="20990"/>
    <cellStyle name="_Gas Transportation Charges_2009GRC_120308_NIM Summary 33 2" xfId="20991"/>
    <cellStyle name="_Gas Transportation Charges_2009GRC_120308_NIM Summary 34" xfId="20992"/>
    <cellStyle name="_Gas Transportation Charges_2009GRC_120308_NIM Summary 34 2" xfId="20993"/>
    <cellStyle name="_Gas Transportation Charges_2009GRC_120308_NIM Summary 35" xfId="20994"/>
    <cellStyle name="_Gas Transportation Charges_2009GRC_120308_NIM Summary 35 2" xfId="20995"/>
    <cellStyle name="_Gas Transportation Charges_2009GRC_120308_NIM Summary 36" xfId="20996"/>
    <cellStyle name="_Gas Transportation Charges_2009GRC_120308_NIM Summary 36 2" xfId="20997"/>
    <cellStyle name="_Gas Transportation Charges_2009GRC_120308_NIM Summary 37" xfId="20998"/>
    <cellStyle name="_Gas Transportation Charges_2009GRC_120308_NIM Summary 37 2" xfId="20999"/>
    <cellStyle name="_Gas Transportation Charges_2009GRC_120308_NIM Summary 38" xfId="21000"/>
    <cellStyle name="_Gas Transportation Charges_2009GRC_120308_NIM Summary 38 2" xfId="21001"/>
    <cellStyle name="_Gas Transportation Charges_2009GRC_120308_NIM Summary 39" xfId="21002"/>
    <cellStyle name="_Gas Transportation Charges_2009GRC_120308_NIM Summary 39 2" xfId="21003"/>
    <cellStyle name="_Gas Transportation Charges_2009GRC_120308_NIM Summary 4" xfId="4799"/>
    <cellStyle name="_Gas Transportation Charges_2009GRC_120308_NIM Summary 4 2" xfId="21004"/>
    <cellStyle name="_Gas Transportation Charges_2009GRC_120308_NIM Summary 40" xfId="21005"/>
    <cellStyle name="_Gas Transportation Charges_2009GRC_120308_NIM Summary 40 2" xfId="21006"/>
    <cellStyle name="_Gas Transportation Charges_2009GRC_120308_NIM Summary 41" xfId="21007"/>
    <cellStyle name="_Gas Transportation Charges_2009GRC_120308_NIM Summary 41 2" xfId="21008"/>
    <cellStyle name="_Gas Transportation Charges_2009GRC_120308_NIM Summary 42" xfId="21009"/>
    <cellStyle name="_Gas Transportation Charges_2009GRC_120308_NIM Summary 42 2" xfId="21010"/>
    <cellStyle name="_Gas Transportation Charges_2009GRC_120308_NIM Summary 43" xfId="21011"/>
    <cellStyle name="_Gas Transportation Charges_2009GRC_120308_NIM Summary 43 2" xfId="21012"/>
    <cellStyle name="_Gas Transportation Charges_2009GRC_120308_NIM Summary 44" xfId="21013"/>
    <cellStyle name="_Gas Transportation Charges_2009GRC_120308_NIM Summary 44 2" xfId="21014"/>
    <cellStyle name="_Gas Transportation Charges_2009GRC_120308_NIM Summary 45" xfId="21015"/>
    <cellStyle name="_Gas Transportation Charges_2009GRC_120308_NIM Summary 45 2" xfId="21016"/>
    <cellStyle name="_Gas Transportation Charges_2009GRC_120308_NIM Summary 46" xfId="21017"/>
    <cellStyle name="_Gas Transportation Charges_2009GRC_120308_NIM Summary 46 2" xfId="21018"/>
    <cellStyle name="_Gas Transportation Charges_2009GRC_120308_NIM Summary 47" xfId="21019"/>
    <cellStyle name="_Gas Transportation Charges_2009GRC_120308_NIM Summary 47 2" xfId="21020"/>
    <cellStyle name="_Gas Transportation Charges_2009GRC_120308_NIM Summary 48" xfId="21021"/>
    <cellStyle name="_Gas Transportation Charges_2009GRC_120308_NIM Summary 49" xfId="21022"/>
    <cellStyle name="_Gas Transportation Charges_2009GRC_120308_NIM Summary 5" xfId="4800"/>
    <cellStyle name="_Gas Transportation Charges_2009GRC_120308_NIM Summary 5 2" xfId="21023"/>
    <cellStyle name="_Gas Transportation Charges_2009GRC_120308_NIM Summary 50" xfId="21024"/>
    <cellStyle name="_Gas Transportation Charges_2009GRC_120308_NIM Summary 51" xfId="21025"/>
    <cellStyle name="_Gas Transportation Charges_2009GRC_120308_NIM Summary 6" xfId="4801"/>
    <cellStyle name="_Gas Transportation Charges_2009GRC_120308_NIM Summary 6 2" xfId="21026"/>
    <cellStyle name="_Gas Transportation Charges_2009GRC_120308_NIM Summary 7" xfId="4802"/>
    <cellStyle name="_Gas Transportation Charges_2009GRC_120308_NIM Summary 7 2" xfId="21027"/>
    <cellStyle name="_Gas Transportation Charges_2009GRC_120308_NIM Summary 8" xfId="4803"/>
    <cellStyle name="_Gas Transportation Charges_2009GRC_120308_NIM Summary 8 2" xfId="21028"/>
    <cellStyle name="_Gas Transportation Charges_2009GRC_120308_NIM Summary 9" xfId="4804"/>
    <cellStyle name="_Gas Transportation Charges_2009GRC_120308_NIM Summary 9 2" xfId="21029"/>
    <cellStyle name="_Gas Transportation Charges_2009GRC_120308_NIM Summary_DEM-WP(C) ENERG10C--ctn Mid-C_042010 2010GRC" xfId="4805"/>
    <cellStyle name="_Gas Transportation Charges_2009GRC_120308_NIM Summary_DEM-WP(C) ENERG10C--ctn Mid-C_042010 2010GRC 2" xfId="21030"/>
    <cellStyle name="_Gas Transportation Charges_2009GRC_120308_NIM+O&amp;M" xfId="4806"/>
    <cellStyle name="_Gas Transportation Charges_2009GRC_120308_NIM+O&amp;M 2" xfId="4807"/>
    <cellStyle name="_Gas Transportation Charges_2009GRC_120308_NIM+O&amp;M 2 2" xfId="21031"/>
    <cellStyle name="_Gas Transportation Charges_2009GRC_120308_NIM+O&amp;M 2 2 2" xfId="21032"/>
    <cellStyle name="_Gas Transportation Charges_2009GRC_120308_NIM+O&amp;M 2 3" xfId="21033"/>
    <cellStyle name="_Gas Transportation Charges_2009GRC_120308_NIM+O&amp;M 3" xfId="21034"/>
    <cellStyle name="_Gas Transportation Charges_2009GRC_120308_NIM+O&amp;M 3 2" xfId="21035"/>
    <cellStyle name="_Gas Transportation Charges_2009GRC_120308_NIM+O&amp;M 4" xfId="21036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7"/>
    <cellStyle name="_Gas Transportation Charges_2009GRC_120308_NIM+O&amp;M Monthly 2 2 2" xfId="21038"/>
    <cellStyle name="_Gas Transportation Charges_2009GRC_120308_NIM+O&amp;M Monthly 2 3" xfId="21039"/>
    <cellStyle name="_Gas Transportation Charges_2009GRC_120308_NIM+O&amp;M Monthly 3" xfId="21040"/>
    <cellStyle name="_Gas Transportation Charges_2009GRC_120308_NIM+O&amp;M Monthly 3 2" xfId="21041"/>
    <cellStyle name="_Gas Transportation Charges_2009GRC_120308_NIM+O&amp;M Monthly 4" xfId="21042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3"/>
    <cellStyle name="_Gas Transportation Charges_2009GRC_120308_PCA 9 -  Exhibit D April 2010 (3) 2 2 2" xfId="21044"/>
    <cellStyle name="_Gas Transportation Charges_2009GRC_120308_PCA 9 -  Exhibit D April 2010 (3) 2 3" xfId="21045"/>
    <cellStyle name="_Gas Transportation Charges_2009GRC_120308_PCA 9 -  Exhibit D April 2010 (3) 3" xfId="21046"/>
    <cellStyle name="_Gas Transportation Charges_2009GRC_120308_PCA 9 -  Exhibit D April 2010 (3) 3 2" xfId="21047"/>
    <cellStyle name="_Gas Transportation Charges_2009GRC_120308_PCA 9 -  Exhibit D April 2010 (3) 4" xfId="21048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49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0"/>
    <cellStyle name="_Gas Transportation Charges_2009GRC_120308_Reconciliation 2 2 2" xfId="21051"/>
    <cellStyle name="_Gas Transportation Charges_2009GRC_120308_Reconciliation 3" xfId="4815"/>
    <cellStyle name="_Gas Transportation Charges_2009GRC_120308_Reconciliation 3 2" xfId="21052"/>
    <cellStyle name="_Gas Transportation Charges_2009GRC_120308_Reconciliation 3 3" xfId="21053"/>
    <cellStyle name="_Gas Transportation Charges_2009GRC_120308_Reconciliation 4" xfId="21054"/>
    <cellStyle name="_Gas Transportation Charges_2009GRC_120308_Reconciliation 4 2" xfId="21055"/>
    <cellStyle name="_Gas Transportation Charges_2009GRC_120308_Reconciliation 5" xfId="21056"/>
    <cellStyle name="_Gas Transportation Charges_2009GRC_120308_Reconciliation 5 2" xfId="21057"/>
    <cellStyle name="_Gas Transportation Charges_2009GRC_120308_Reconciliation 6" xfId="21058"/>
    <cellStyle name="_Gas Transportation Charges_2009GRC_120308_Reconciliation 6 2" xfId="21059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0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1"/>
    <cellStyle name="_Gas Transportation Charges_2009GRC_120308_Wind Integration 10GRC 2 2 2" xfId="21062"/>
    <cellStyle name="_Gas Transportation Charges_2009GRC_120308_Wind Integration 10GRC 2 3" xfId="21063"/>
    <cellStyle name="_Gas Transportation Charges_2009GRC_120308_Wind Integration 10GRC 3" xfId="21064"/>
    <cellStyle name="_Gas Transportation Charges_2009GRC_120308_Wind Integration 10GRC 3 2" xfId="21065"/>
    <cellStyle name="_Gas Transportation Charges_2009GRC_120308_Wind Integration 10GRC 4" xfId="21066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7"/>
    <cellStyle name="_x0013__LSRWEP LGIA like Acctg Petition Aug 2010" xfId="4820"/>
    <cellStyle name="_x0013__LSRWEP LGIA like Acctg Petition Aug 2010 2" xfId="21068"/>
    <cellStyle name="_x0013__LSRWEP LGIA like Acctg Petition Aug 2010 2 2" xfId="21069"/>
    <cellStyle name="_x0013__LSRWEP LGIA like Acctg Petition Aug 2010 3" xfId="21070"/>
    <cellStyle name="_Mid C 09GRC" xfId="4821"/>
    <cellStyle name="_Mid C 09GRC 2" xfId="21071"/>
    <cellStyle name="_Monthly Fixed Input" xfId="4822"/>
    <cellStyle name="_Monthly Fixed Input 2" xfId="4823"/>
    <cellStyle name="_Monthly Fixed Input 2 2" xfId="21072"/>
    <cellStyle name="_Monthly Fixed Input 2 2 2" xfId="21073"/>
    <cellStyle name="_Monthly Fixed Input 2 3" xfId="21074"/>
    <cellStyle name="_Monthly Fixed Input 3" xfId="21075"/>
    <cellStyle name="_Monthly Fixed Input 3 2" xfId="21076"/>
    <cellStyle name="_Monthly Fixed Input 3 2 2" xfId="21077"/>
    <cellStyle name="_Monthly Fixed Input 3 3" xfId="21078"/>
    <cellStyle name="_Monthly Fixed Input 3 4" xfId="21079"/>
    <cellStyle name="_Monthly Fixed Input 4" xfId="21080"/>
    <cellStyle name="_Monthly Fixed Input_DEM-WP(C) ENERG10C--ctn Mid-C_042010 2010GRC" xfId="4824"/>
    <cellStyle name="_Monthly Fixed Input_DEM-WP(C) ENERG10C--ctn Mid-C_042010 2010GRC 2" xfId="21081"/>
    <cellStyle name="_Monthly Fixed Input_NIM Summary" xfId="4825"/>
    <cellStyle name="_Monthly Fixed Input_NIM Summary 2" xfId="4826"/>
    <cellStyle name="_Monthly Fixed Input_NIM Summary 2 2" xfId="21082"/>
    <cellStyle name="_Monthly Fixed Input_NIM Summary 2 2 2" xfId="21083"/>
    <cellStyle name="_Monthly Fixed Input_NIM Summary 2 2 2 2" xfId="21084"/>
    <cellStyle name="_Monthly Fixed Input_NIM Summary 2 2 3" xfId="21085"/>
    <cellStyle name="_Monthly Fixed Input_NIM Summary 2 2 4" xfId="21086"/>
    <cellStyle name="_Monthly Fixed Input_NIM Summary 2 3" xfId="21087"/>
    <cellStyle name="_Monthly Fixed Input_NIM Summary 2 3 2" xfId="21088"/>
    <cellStyle name="_Monthly Fixed Input_NIM Summary 2 4" xfId="21089"/>
    <cellStyle name="_Monthly Fixed Input_NIM Summary 3" xfId="21090"/>
    <cellStyle name="_Monthly Fixed Input_NIM Summary 3 2" xfId="21091"/>
    <cellStyle name="_Monthly Fixed Input_NIM Summary 3 2 2" xfId="21092"/>
    <cellStyle name="_Monthly Fixed Input_NIM Summary 3 3" xfId="21093"/>
    <cellStyle name="_Monthly Fixed Input_NIM Summary 3 4" xfId="21094"/>
    <cellStyle name="_Monthly Fixed Input_NIM Summary 4" xfId="21095"/>
    <cellStyle name="_Monthly Fixed Input_NIM Summary 4 2" xfId="21096"/>
    <cellStyle name="_Monthly Fixed Input_NIM Summary 5" xfId="21097"/>
    <cellStyle name="_Monthly Fixed Input_NIM Summary_DEM-WP(C) ENERG10C--ctn Mid-C_042010 2010GRC" xfId="4827"/>
    <cellStyle name="_Monthly Fixed Input_NIM Summary_DEM-WP(C) ENERG10C--ctn Mid-C_042010 2010GRC 2" xfId="21098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099"/>
    <cellStyle name="_NIM 06 Base Case Current Trends 2 2 2 2" xfId="21100"/>
    <cellStyle name="_NIM 06 Base Case Current Trends 2 2 2 2 2" xfId="21101"/>
    <cellStyle name="_NIM 06 Base Case Current Trends 2 2 2 3" xfId="21102"/>
    <cellStyle name="_NIM 06 Base Case Current Trends 2 2 2 4" xfId="21103"/>
    <cellStyle name="_NIM 06 Base Case Current Trends 2 2 3" xfId="21104"/>
    <cellStyle name="_NIM 06 Base Case Current Trends 2 2 3 2" xfId="21105"/>
    <cellStyle name="_NIM 06 Base Case Current Trends 2 2 4" xfId="21106"/>
    <cellStyle name="_NIM 06 Base Case Current Trends 2 3" xfId="4831"/>
    <cellStyle name="_NIM 06 Base Case Current Trends 2 3 2" xfId="21107"/>
    <cellStyle name="_NIM 06 Base Case Current Trends 2 3 2 2" xfId="21108"/>
    <cellStyle name="_NIM 06 Base Case Current Trends 2 3 3" xfId="21109"/>
    <cellStyle name="_NIM 06 Base Case Current Trends 2 3 4" xfId="21110"/>
    <cellStyle name="_NIM 06 Base Case Current Trends 2 4" xfId="21111"/>
    <cellStyle name="_NIM 06 Base Case Current Trends 2 4 2" xfId="21112"/>
    <cellStyle name="_NIM 06 Base Case Current Trends 2 5" xfId="21113"/>
    <cellStyle name="_NIM 06 Base Case Current Trends 3" xfId="4832"/>
    <cellStyle name="_NIM 06 Base Case Current Trends 3 2" xfId="21114"/>
    <cellStyle name="_NIM 06 Base Case Current Trends 3 2 2" xfId="21115"/>
    <cellStyle name="_NIM 06 Base Case Current Trends 3 2 3" xfId="21116"/>
    <cellStyle name="_NIM 06 Base Case Current Trends 3 3" xfId="21117"/>
    <cellStyle name="_NIM 06 Base Case Current Trends 3 4" xfId="21118"/>
    <cellStyle name="_NIM 06 Base Case Current Trends 4" xfId="21119"/>
    <cellStyle name="_NIM 06 Base Case Current Trends 4 2" xfId="21120"/>
    <cellStyle name="_NIM 06 Base Case Current Trends 4 2 2" xfId="21121"/>
    <cellStyle name="_NIM 06 Base Case Current Trends 4 3" xfId="21122"/>
    <cellStyle name="_NIM 06 Base Case Current Trends 5" xfId="21123"/>
    <cellStyle name="_NIM 06 Base Case Current Trends 5 2" xfId="21124"/>
    <cellStyle name="_NIM 06 Base Case Current Trends 5 3" xfId="21125"/>
    <cellStyle name="_NIM 06 Base Case Current Trends 6" xfId="21126"/>
    <cellStyle name="_NIM 06 Base Case Current Trends 6 2" xfId="21127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8"/>
    <cellStyle name="_NIM 06 Base Case Current Trends_Adj Bench DR 3 for Initial Briefs (Electric) 2 2 2 2" xfId="21129"/>
    <cellStyle name="_NIM 06 Base Case Current Trends_Adj Bench DR 3 for Initial Briefs (Electric) 2 2 3" xfId="21130"/>
    <cellStyle name="_NIM 06 Base Case Current Trends_Adj Bench DR 3 for Initial Briefs (Electric) 2 2 4" xfId="21131"/>
    <cellStyle name="_NIM 06 Base Case Current Trends_Adj Bench DR 3 for Initial Briefs (Electric) 2 3" xfId="21132"/>
    <cellStyle name="_NIM 06 Base Case Current Trends_Adj Bench DR 3 for Initial Briefs (Electric) 2 3 2" xfId="21133"/>
    <cellStyle name="_NIM 06 Base Case Current Trends_Adj Bench DR 3 for Initial Briefs (Electric) 2 4" xfId="21134"/>
    <cellStyle name="_NIM 06 Base Case Current Trends_Adj Bench DR 3 for Initial Briefs (Electric) 3" xfId="4836"/>
    <cellStyle name="_NIM 06 Base Case Current Trends_Adj Bench DR 3 for Initial Briefs (Electric) 3 2" xfId="21135"/>
    <cellStyle name="_NIM 06 Base Case Current Trends_Adj Bench DR 3 for Initial Briefs (Electric) 3 2 2" xfId="21136"/>
    <cellStyle name="_NIM 06 Base Case Current Trends_Adj Bench DR 3 for Initial Briefs (Electric) 3 3" xfId="21137"/>
    <cellStyle name="_NIM 06 Base Case Current Trends_Adj Bench DR 3 for Initial Briefs (Electric) 3 4" xfId="21138"/>
    <cellStyle name="_NIM 06 Base Case Current Trends_Adj Bench DR 3 for Initial Briefs (Electric) 4" xfId="21139"/>
    <cellStyle name="_NIM 06 Base Case Current Trends_Adj Bench DR 3 for Initial Briefs (Electric) 4 2" xfId="21140"/>
    <cellStyle name="_NIM 06 Base Case Current Trends_Adj Bench DR 3 for Initial Briefs (Electric) 5" xfId="21141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2"/>
    <cellStyle name="_NIM 06 Base Case Current Trends_Book1" xfId="4838"/>
    <cellStyle name="_NIM 06 Base Case Current Trends_Book1 2" xfId="21143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4"/>
    <cellStyle name="_NIM 06 Base Case Current Trends_Book2 2 2 2 2" xfId="21145"/>
    <cellStyle name="_NIM 06 Base Case Current Trends_Book2 2 2 3" xfId="21146"/>
    <cellStyle name="_NIM 06 Base Case Current Trends_Book2 2 2 4" xfId="21147"/>
    <cellStyle name="_NIM 06 Base Case Current Trends_Book2 2 3" xfId="21148"/>
    <cellStyle name="_NIM 06 Base Case Current Trends_Book2 2 3 2" xfId="21149"/>
    <cellStyle name="_NIM 06 Base Case Current Trends_Book2 2 4" xfId="21150"/>
    <cellStyle name="_NIM 06 Base Case Current Trends_Book2 3" xfId="4842"/>
    <cellStyle name="_NIM 06 Base Case Current Trends_Book2 3 2" xfId="21151"/>
    <cellStyle name="_NIM 06 Base Case Current Trends_Book2 3 2 2" xfId="21152"/>
    <cellStyle name="_NIM 06 Base Case Current Trends_Book2 3 3" xfId="21153"/>
    <cellStyle name="_NIM 06 Base Case Current Trends_Book2 3 4" xfId="21154"/>
    <cellStyle name="_NIM 06 Base Case Current Trends_Book2 4" xfId="21155"/>
    <cellStyle name="_NIM 06 Base Case Current Trends_Book2 4 2" xfId="21156"/>
    <cellStyle name="_NIM 06 Base Case Current Trends_Book2 5" xfId="21157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8"/>
    <cellStyle name="_NIM 06 Base Case Current Trends_Book2_Adj Bench DR 3 for Initial Briefs (Electric) 2 2 2 2" xfId="21159"/>
    <cellStyle name="_NIM 06 Base Case Current Trends_Book2_Adj Bench DR 3 for Initial Briefs (Electric) 2 2 3" xfId="21160"/>
    <cellStyle name="_NIM 06 Base Case Current Trends_Book2_Adj Bench DR 3 for Initial Briefs (Electric) 2 2 4" xfId="21161"/>
    <cellStyle name="_NIM 06 Base Case Current Trends_Book2_Adj Bench DR 3 for Initial Briefs (Electric) 2 3" xfId="21162"/>
    <cellStyle name="_NIM 06 Base Case Current Trends_Book2_Adj Bench DR 3 for Initial Briefs (Electric) 2 3 2" xfId="21163"/>
    <cellStyle name="_NIM 06 Base Case Current Trends_Book2_Adj Bench DR 3 for Initial Briefs (Electric) 2 4" xfId="21164"/>
    <cellStyle name="_NIM 06 Base Case Current Trends_Book2_Adj Bench DR 3 for Initial Briefs (Electric) 3" xfId="4846"/>
    <cellStyle name="_NIM 06 Base Case Current Trends_Book2_Adj Bench DR 3 for Initial Briefs (Electric) 3 2" xfId="21165"/>
    <cellStyle name="_NIM 06 Base Case Current Trends_Book2_Adj Bench DR 3 for Initial Briefs (Electric) 3 2 2" xfId="21166"/>
    <cellStyle name="_NIM 06 Base Case Current Trends_Book2_Adj Bench DR 3 for Initial Briefs (Electric) 3 3" xfId="21167"/>
    <cellStyle name="_NIM 06 Base Case Current Trends_Book2_Adj Bench DR 3 for Initial Briefs (Electric) 3 4" xfId="21168"/>
    <cellStyle name="_NIM 06 Base Case Current Trends_Book2_Adj Bench DR 3 for Initial Briefs (Electric) 4" xfId="21169"/>
    <cellStyle name="_NIM 06 Base Case Current Trends_Book2_Adj Bench DR 3 for Initial Briefs (Electric) 4 2" xfId="21170"/>
    <cellStyle name="_NIM 06 Base Case Current Trends_Book2_Adj Bench DR 3 for Initial Briefs (Electric) 5" xfId="21171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2"/>
    <cellStyle name="_NIM 06 Base Case Current Trends_Book2_DEM-WP(C) ENERG10C--ctn Mid-C_042010 2010GRC" xfId="4848"/>
    <cellStyle name="_NIM 06 Base Case Current Trends_Book2_DEM-WP(C) ENERG10C--ctn Mid-C_042010 2010GRC 2" xfId="21173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4"/>
    <cellStyle name="_NIM 06 Base Case Current Trends_Book2_Electric Rev Req Model (2009 GRC) Rebuttal 2 3" xfId="21175"/>
    <cellStyle name="_NIM 06 Base Case Current Trends_Book2_Electric Rev Req Model (2009 GRC) Rebuttal 3" xfId="4852"/>
    <cellStyle name="_NIM 06 Base Case Current Trends_Book2_Electric Rev Req Model (2009 GRC) Rebuttal 3 2" xfId="21176"/>
    <cellStyle name="_NIM 06 Base Case Current Trends_Book2_Electric Rev Req Model (2009 GRC) Rebuttal 4" xfId="21177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8"/>
    <cellStyle name="_NIM 06 Base Case Current Trends_Book2_Electric Rev Req Model (2009 GRC) Rebuttal REmoval of New  WH Solar AdjustMI 2 2 2 2" xfId="21179"/>
    <cellStyle name="_NIM 06 Base Case Current Trends_Book2_Electric Rev Req Model (2009 GRC) Rebuttal REmoval of New  WH Solar AdjustMI 2 2 3" xfId="21180"/>
    <cellStyle name="_NIM 06 Base Case Current Trends_Book2_Electric Rev Req Model (2009 GRC) Rebuttal REmoval of New  WH Solar AdjustMI 2 2 4" xfId="21181"/>
    <cellStyle name="_NIM 06 Base Case Current Trends_Book2_Electric Rev Req Model (2009 GRC) Rebuttal REmoval of New  WH Solar AdjustMI 2 3" xfId="21182"/>
    <cellStyle name="_NIM 06 Base Case Current Trends_Book2_Electric Rev Req Model (2009 GRC) Rebuttal REmoval of New  WH Solar AdjustMI 2 3 2" xfId="21183"/>
    <cellStyle name="_NIM 06 Base Case Current Trends_Book2_Electric Rev Req Model (2009 GRC) Rebuttal REmoval of New  WH Solar AdjustMI 2 4" xfId="21184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5"/>
    <cellStyle name="_NIM 06 Base Case Current Trends_Book2_Electric Rev Req Model (2009 GRC) Rebuttal REmoval of New  WH Solar AdjustMI 3 2 2" xfId="21186"/>
    <cellStyle name="_NIM 06 Base Case Current Trends_Book2_Electric Rev Req Model (2009 GRC) Rebuttal REmoval of New  WH Solar AdjustMI 3 3" xfId="21187"/>
    <cellStyle name="_NIM 06 Base Case Current Trends_Book2_Electric Rev Req Model (2009 GRC) Rebuttal REmoval of New  WH Solar AdjustMI 3 4" xfId="21188"/>
    <cellStyle name="_NIM 06 Base Case Current Trends_Book2_Electric Rev Req Model (2009 GRC) Rebuttal REmoval of New  WH Solar AdjustMI 4" xfId="21189"/>
    <cellStyle name="_NIM 06 Base Case Current Trends_Book2_Electric Rev Req Model (2009 GRC) Rebuttal REmoval of New  WH Solar AdjustMI 4 2" xfId="21190"/>
    <cellStyle name="_NIM 06 Base Case Current Trends_Book2_Electric Rev Req Model (2009 GRC) Rebuttal REmoval of New  WH Solar AdjustMI 5" xfId="21191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2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3"/>
    <cellStyle name="_NIM 06 Base Case Current Trends_Book2_Electric Rev Req Model (2009 GRC) Revised 01-18-2010 2 2 2 2" xfId="21194"/>
    <cellStyle name="_NIM 06 Base Case Current Trends_Book2_Electric Rev Req Model (2009 GRC) Revised 01-18-2010 2 2 3" xfId="21195"/>
    <cellStyle name="_NIM 06 Base Case Current Trends_Book2_Electric Rev Req Model (2009 GRC) Revised 01-18-2010 2 2 4" xfId="21196"/>
    <cellStyle name="_NIM 06 Base Case Current Trends_Book2_Electric Rev Req Model (2009 GRC) Revised 01-18-2010 2 3" xfId="21197"/>
    <cellStyle name="_NIM 06 Base Case Current Trends_Book2_Electric Rev Req Model (2009 GRC) Revised 01-18-2010 2 3 2" xfId="21198"/>
    <cellStyle name="_NIM 06 Base Case Current Trends_Book2_Electric Rev Req Model (2009 GRC) Revised 01-18-2010 2 4" xfId="21199"/>
    <cellStyle name="_NIM 06 Base Case Current Trends_Book2_Electric Rev Req Model (2009 GRC) Revised 01-18-2010 3" xfId="4861"/>
    <cellStyle name="_NIM 06 Base Case Current Trends_Book2_Electric Rev Req Model (2009 GRC) Revised 01-18-2010 3 2" xfId="21200"/>
    <cellStyle name="_NIM 06 Base Case Current Trends_Book2_Electric Rev Req Model (2009 GRC) Revised 01-18-2010 3 2 2" xfId="21201"/>
    <cellStyle name="_NIM 06 Base Case Current Trends_Book2_Electric Rev Req Model (2009 GRC) Revised 01-18-2010 3 3" xfId="21202"/>
    <cellStyle name="_NIM 06 Base Case Current Trends_Book2_Electric Rev Req Model (2009 GRC) Revised 01-18-2010 3 4" xfId="21203"/>
    <cellStyle name="_NIM 06 Base Case Current Trends_Book2_Electric Rev Req Model (2009 GRC) Revised 01-18-2010 4" xfId="21204"/>
    <cellStyle name="_NIM 06 Base Case Current Trends_Book2_Electric Rev Req Model (2009 GRC) Revised 01-18-2010 4 2" xfId="21205"/>
    <cellStyle name="_NIM 06 Base Case Current Trends_Book2_Electric Rev Req Model (2009 GRC) Revised 01-18-2010 5" xfId="21206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7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8"/>
    <cellStyle name="_NIM 06 Base Case Current Trends_Book2_Final Order Electric EXHIBIT A-1 2 3" xfId="21209"/>
    <cellStyle name="_NIM 06 Base Case Current Trends_Book2_Final Order Electric EXHIBIT A-1 2 4" xfId="21210"/>
    <cellStyle name="_NIM 06 Base Case Current Trends_Book2_Final Order Electric EXHIBIT A-1 3" xfId="4866"/>
    <cellStyle name="_NIM 06 Base Case Current Trends_Book2_Final Order Electric EXHIBIT A-1 3 2" xfId="21211"/>
    <cellStyle name="_NIM 06 Base Case Current Trends_Book2_Final Order Electric EXHIBIT A-1 4" xfId="21212"/>
    <cellStyle name="_NIM 06 Base Case Current Trends_Book2_Final Order Electric EXHIBIT A-1 5" xfId="21213"/>
    <cellStyle name="_NIM 06 Base Case Current Trends_Book2_Final Order Electric EXHIBIT A-1 6" xfId="21214"/>
    <cellStyle name="_NIM 06 Base Case Current Trends_Chelan PUD Power Costs (8-10)" xfId="4867"/>
    <cellStyle name="_NIM 06 Base Case Current Trends_Chelan PUD Power Costs (8-10) 2" xfId="21215"/>
    <cellStyle name="_NIM 06 Base Case Current Trends_Colstrip 1&amp;2 Annual O&amp;M Budgets" xfId="21216"/>
    <cellStyle name="_NIM 06 Base Case Current Trends_Confidential Material" xfId="4868"/>
    <cellStyle name="_NIM 06 Base Case Current Trends_Confidential Material 2" xfId="21217"/>
    <cellStyle name="_NIM 06 Base Case Current Trends_DEM-WP(C) Colstrip 12 Coal Cost Forecast 2010GRC" xfId="4869"/>
    <cellStyle name="_NIM 06 Base Case Current Trends_DEM-WP(C) Colstrip 12 Coal Cost Forecast 2010GRC 2" xfId="21218"/>
    <cellStyle name="_NIM 06 Base Case Current Trends_DEM-WP(C) ENERG10C--ctn Mid-C_042010 2010GRC" xfId="4870"/>
    <cellStyle name="_NIM 06 Base Case Current Trends_DEM-WP(C) ENERG10C--ctn Mid-C_042010 2010GRC 2" xfId="21219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0"/>
    <cellStyle name="_NIM 06 Base Case Current Trends_DEM-WP(C) Production O&amp;M 2010GRC As-Filed 3" xfId="4873"/>
    <cellStyle name="_NIM 06 Base Case Current Trends_DEM-WP(C) Production O&amp;M 2010GRC As-Filed 3 2" xfId="21221"/>
    <cellStyle name="_NIM 06 Base Case Current Trends_DEM-WP(C) Production O&amp;M 2010GRC As-Filed 4" xfId="21222"/>
    <cellStyle name="_NIM 06 Base Case Current Trends_DEM-WP(C) Production O&amp;M 2010GRC As-Filed 4 2" xfId="21223"/>
    <cellStyle name="_NIM 06 Base Case Current Trends_DEM-WP(C) Production O&amp;M 2010GRC As-Filed 5" xfId="21224"/>
    <cellStyle name="_NIM 06 Base Case Current Trends_DEM-WP(C) Production O&amp;M 2010GRC As-Filed 5 2" xfId="21225"/>
    <cellStyle name="_NIM 06 Base Case Current Trends_DEM-WP(C) Production O&amp;M 2010GRC As-Filed 6" xfId="21226"/>
    <cellStyle name="_NIM 06 Base Case Current Trends_DEM-WP(C) Production O&amp;M 2010GRC As-Filed 6 2" xfId="21227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8"/>
    <cellStyle name="_NIM 06 Base Case Current Trends_Electric Rev Req Model (2009 GRC)  2 2 2 2" xfId="21229"/>
    <cellStyle name="_NIM 06 Base Case Current Trends_Electric Rev Req Model (2009 GRC)  2 2 3" xfId="21230"/>
    <cellStyle name="_NIM 06 Base Case Current Trends_Electric Rev Req Model (2009 GRC)  2 2 4" xfId="21231"/>
    <cellStyle name="_NIM 06 Base Case Current Trends_Electric Rev Req Model (2009 GRC)  2 3" xfId="21232"/>
    <cellStyle name="_NIM 06 Base Case Current Trends_Electric Rev Req Model (2009 GRC)  2 3 2" xfId="21233"/>
    <cellStyle name="_NIM 06 Base Case Current Trends_Electric Rev Req Model (2009 GRC)  2 4" xfId="21234"/>
    <cellStyle name="_NIM 06 Base Case Current Trends_Electric Rev Req Model (2009 GRC)  3" xfId="4877"/>
    <cellStyle name="_NIM 06 Base Case Current Trends_Electric Rev Req Model (2009 GRC)  3 2" xfId="21235"/>
    <cellStyle name="_NIM 06 Base Case Current Trends_Electric Rev Req Model (2009 GRC)  3 2 2" xfId="21236"/>
    <cellStyle name="_NIM 06 Base Case Current Trends_Electric Rev Req Model (2009 GRC)  3 3" xfId="21237"/>
    <cellStyle name="_NIM 06 Base Case Current Trends_Electric Rev Req Model (2009 GRC)  3 4" xfId="21238"/>
    <cellStyle name="_NIM 06 Base Case Current Trends_Electric Rev Req Model (2009 GRC)  4" xfId="21239"/>
    <cellStyle name="_NIM 06 Base Case Current Trends_Electric Rev Req Model (2009 GRC)  4 2" xfId="21240"/>
    <cellStyle name="_NIM 06 Base Case Current Trends_Electric Rev Req Model (2009 GRC)  5" xfId="21241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2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3"/>
    <cellStyle name="_NIM 06 Base Case Current Trends_Electric Rev Req Model (2009 GRC) Rebuttal 2 3" xfId="21244"/>
    <cellStyle name="_NIM 06 Base Case Current Trends_Electric Rev Req Model (2009 GRC) Rebuttal 3" xfId="4882"/>
    <cellStyle name="_NIM 06 Base Case Current Trends_Electric Rev Req Model (2009 GRC) Rebuttal 3 2" xfId="21245"/>
    <cellStyle name="_NIM 06 Base Case Current Trends_Electric Rev Req Model (2009 GRC) Rebuttal 4" xfId="21246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7"/>
    <cellStyle name="_NIM 06 Base Case Current Trends_Electric Rev Req Model (2009 GRC) Rebuttal REmoval of New  WH Solar AdjustMI 2 2 2 2" xfId="21248"/>
    <cellStyle name="_NIM 06 Base Case Current Trends_Electric Rev Req Model (2009 GRC) Rebuttal REmoval of New  WH Solar AdjustMI 2 2 3" xfId="21249"/>
    <cellStyle name="_NIM 06 Base Case Current Trends_Electric Rev Req Model (2009 GRC) Rebuttal REmoval of New  WH Solar AdjustMI 2 2 4" xfId="21250"/>
    <cellStyle name="_NIM 06 Base Case Current Trends_Electric Rev Req Model (2009 GRC) Rebuttal REmoval of New  WH Solar AdjustMI 2 3" xfId="21251"/>
    <cellStyle name="_NIM 06 Base Case Current Trends_Electric Rev Req Model (2009 GRC) Rebuttal REmoval of New  WH Solar AdjustMI 2 3 2" xfId="21252"/>
    <cellStyle name="_NIM 06 Base Case Current Trends_Electric Rev Req Model (2009 GRC) Rebuttal REmoval of New  WH Solar AdjustMI 2 4" xfId="21253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4"/>
    <cellStyle name="_NIM 06 Base Case Current Trends_Electric Rev Req Model (2009 GRC) Rebuttal REmoval of New  WH Solar AdjustMI 3 2 2" xfId="21255"/>
    <cellStyle name="_NIM 06 Base Case Current Trends_Electric Rev Req Model (2009 GRC) Rebuttal REmoval of New  WH Solar AdjustMI 3 3" xfId="21256"/>
    <cellStyle name="_NIM 06 Base Case Current Trends_Electric Rev Req Model (2009 GRC) Rebuttal REmoval of New  WH Solar AdjustMI 3 4" xfId="21257"/>
    <cellStyle name="_NIM 06 Base Case Current Trends_Electric Rev Req Model (2009 GRC) Rebuttal REmoval of New  WH Solar AdjustMI 4" xfId="21258"/>
    <cellStyle name="_NIM 06 Base Case Current Trends_Electric Rev Req Model (2009 GRC) Rebuttal REmoval of New  WH Solar AdjustMI 4 2" xfId="21259"/>
    <cellStyle name="_NIM 06 Base Case Current Trends_Electric Rev Req Model (2009 GRC) Rebuttal REmoval of New  WH Solar AdjustMI 5" xfId="21260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1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2"/>
    <cellStyle name="_NIM 06 Base Case Current Trends_Electric Rev Req Model (2009 GRC) Revised 01-18-2010 2 2 2 2" xfId="21263"/>
    <cellStyle name="_NIM 06 Base Case Current Trends_Electric Rev Req Model (2009 GRC) Revised 01-18-2010 2 2 3" xfId="21264"/>
    <cellStyle name="_NIM 06 Base Case Current Trends_Electric Rev Req Model (2009 GRC) Revised 01-18-2010 2 2 4" xfId="21265"/>
    <cellStyle name="_NIM 06 Base Case Current Trends_Electric Rev Req Model (2009 GRC) Revised 01-18-2010 2 3" xfId="21266"/>
    <cellStyle name="_NIM 06 Base Case Current Trends_Electric Rev Req Model (2009 GRC) Revised 01-18-2010 2 3 2" xfId="21267"/>
    <cellStyle name="_NIM 06 Base Case Current Trends_Electric Rev Req Model (2009 GRC) Revised 01-18-2010 2 4" xfId="21268"/>
    <cellStyle name="_NIM 06 Base Case Current Trends_Electric Rev Req Model (2009 GRC) Revised 01-18-2010 3" xfId="4891"/>
    <cellStyle name="_NIM 06 Base Case Current Trends_Electric Rev Req Model (2009 GRC) Revised 01-18-2010 3 2" xfId="21269"/>
    <cellStyle name="_NIM 06 Base Case Current Trends_Electric Rev Req Model (2009 GRC) Revised 01-18-2010 3 2 2" xfId="21270"/>
    <cellStyle name="_NIM 06 Base Case Current Trends_Electric Rev Req Model (2009 GRC) Revised 01-18-2010 3 3" xfId="21271"/>
    <cellStyle name="_NIM 06 Base Case Current Trends_Electric Rev Req Model (2009 GRC) Revised 01-18-2010 3 4" xfId="21272"/>
    <cellStyle name="_NIM 06 Base Case Current Trends_Electric Rev Req Model (2009 GRC) Revised 01-18-2010 4" xfId="21273"/>
    <cellStyle name="_NIM 06 Base Case Current Trends_Electric Rev Req Model (2009 GRC) Revised 01-18-2010 4 2" xfId="21274"/>
    <cellStyle name="_NIM 06 Base Case Current Trends_Electric Rev Req Model (2009 GRC) Revised 01-18-2010 5" xfId="21275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6"/>
    <cellStyle name="_NIM 06 Base Case Current Trends_Electric Rev Req Model (2010 GRC)" xfId="4893"/>
    <cellStyle name="_NIM 06 Base Case Current Trends_Electric Rev Req Model (2010 GRC) 2" xfId="21277"/>
    <cellStyle name="_NIM 06 Base Case Current Trends_Electric Rev Req Model (2010 GRC) SF" xfId="4894"/>
    <cellStyle name="_NIM 06 Base Case Current Trends_Electric Rev Req Model (2010 GRC) SF 2" xfId="21278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79"/>
    <cellStyle name="_NIM 06 Base Case Current Trends_Final Order Electric EXHIBIT A-1 2 3" xfId="21280"/>
    <cellStyle name="_NIM 06 Base Case Current Trends_Final Order Electric EXHIBIT A-1 2 4" xfId="21281"/>
    <cellStyle name="_NIM 06 Base Case Current Trends_Final Order Electric EXHIBIT A-1 3" xfId="4898"/>
    <cellStyle name="_NIM 06 Base Case Current Trends_Final Order Electric EXHIBIT A-1 3 2" xfId="21282"/>
    <cellStyle name="_NIM 06 Base Case Current Trends_Final Order Electric EXHIBIT A-1 4" xfId="21283"/>
    <cellStyle name="_NIM 06 Base Case Current Trends_Final Order Electric EXHIBIT A-1 5" xfId="21284"/>
    <cellStyle name="_NIM 06 Base Case Current Trends_Final Order Electric EXHIBIT A-1 6" xfId="21285"/>
    <cellStyle name="_NIM 06 Base Case Current Trends_NIM Summary" xfId="4899"/>
    <cellStyle name="_NIM 06 Base Case Current Trends_NIM Summary 2" xfId="4900"/>
    <cellStyle name="_NIM 06 Base Case Current Trends_NIM Summary 2 2" xfId="21286"/>
    <cellStyle name="_NIM 06 Base Case Current Trends_NIM Summary 2 2 2" xfId="21287"/>
    <cellStyle name="_NIM 06 Base Case Current Trends_NIM Summary 2 2 2 2" xfId="21288"/>
    <cellStyle name="_NIM 06 Base Case Current Trends_NIM Summary 2 2 3" xfId="21289"/>
    <cellStyle name="_NIM 06 Base Case Current Trends_NIM Summary 2 2 4" xfId="21290"/>
    <cellStyle name="_NIM 06 Base Case Current Trends_NIM Summary 2 3" xfId="21291"/>
    <cellStyle name="_NIM 06 Base Case Current Trends_NIM Summary 2 3 2" xfId="21292"/>
    <cellStyle name="_NIM 06 Base Case Current Trends_NIM Summary 2 4" xfId="21293"/>
    <cellStyle name="_NIM 06 Base Case Current Trends_NIM Summary 3" xfId="21294"/>
    <cellStyle name="_NIM 06 Base Case Current Trends_NIM Summary 3 2" xfId="21295"/>
    <cellStyle name="_NIM 06 Base Case Current Trends_NIM Summary 3 2 2" xfId="21296"/>
    <cellStyle name="_NIM 06 Base Case Current Trends_NIM Summary 3 3" xfId="21297"/>
    <cellStyle name="_NIM 06 Base Case Current Trends_NIM Summary 3 4" xfId="21298"/>
    <cellStyle name="_NIM 06 Base Case Current Trends_NIM Summary 4" xfId="21299"/>
    <cellStyle name="_NIM 06 Base Case Current Trends_NIM Summary 4 2" xfId="21300"/>
    <cellStyle name="_NIM 06 Base Case Current Trends_NIM Summary 5" xfId="21301"/>
    <cellStyle name="_NIM 06 Base Case Current Trends_NIM Summary_DEM-WP(C) ENERG10C--ctn Mid-C_042010 2010GRC" xfId="4901"/>
    <cellStyle name="_NIM 06 Base Case Current Trends_NIM Summary_DEM-WP(C) ENERG10C--ctn Mid-C_042010 2010GRC 2" xfId="21302"/>
    <cellStyle name="_NIM 06 Base Case Current Trends_NIM+O&amp;M" xfId="4902"/>
    <cellStyle name="_NIM 06 Base Case Current Trends_NIM+O&amp;M 2" xfId="4903"/>
    <cellStyle name="_NIM 06 Base Case Current Trends_NIM+O&amp;M 2 2" xfId="21303"/>
    <cellStyle name="_NIM 06 Base Case Current Trends_NIM+O&amp;M 2 2 2" xfId="21304"/>
    <cellStyle name="_NIM 06 Base Case Current Trends_NIM+O&amp;M 2 2 2 2" xfId="21305"/>
    <cellStyle name="_NIM 06 Base Case Current Trends_NIM+O&amp;M 2 2 3" xfId="21306"/>
    <cellStyle name="_NIM 06 Base Case Current Trends_NIM+O&amp;M 2 3" xfId="21307"/>
    <cellStyle name="_NIM 06 Base Case Current Trends_NIM+O&amp;M 2 3 2" xfId="21308"/>
    <cellStyle name="_NIM 06 Base Case Current Trends_NIM+O&amp;M 2 4" xfId="21309"/>
    <cellStyle name="_NIM 06 Base Case Current Trends_NIM+O&amp;M 3" xfId="21310"/>
    <cellStyle name="_NIM 06 Base Case Current Trends_NIM+O&amp;M 3 2" xfId="21311"/>
    <cellStyle name="_NIM 06 Base Case Current Trends_NIM+O&amp;M 3 2 2" xfId="21312"/>
    <cellStyle name="_NIM 06 Base Case Current Trends_NIM+O&amp;M 3 3" xfId="21313"/>
    <cellStyle name="_NIM 06 Base Case Current Trends_NIM+O&amp;M 4" xfId="21314"/>
    <cellStyle name="_NIM 06 Base Case Current Trends_NIM+O&amp;M 4 2" xfId="21315"/>
    <cellStyle name="_NIM 06 Base Case Current Trends_NIM+O&amp;M 5" xfId="21316"/>
    <cellStyle name="_NIM 06 Base Case Current Trends_NIM+O&amp;M Monthly" xfId="4904"/>
    <cellStyle name="_NIM 06 Base Case Current Trends_NIM+O&amp;M Monthly 2" xfId="4905"/>
    <cellStyle name="_NIM 06 Base Case Current Trends_NIM+O&amp;M Monthly 2 2" xfId="21317"/>
    <cellStyle name="_NIM 06 Base Case Current Trends_NIM+O&amp;M Monthly 2 2 2" xfId="21318"/>
    <cellStyle name="_NIM 06 Base Case Current Trends_NIM+O&amp;M Monthly 2 2 2 2" xfId="21319"/>
    <cellStyle name="_NIM 06 Base Case Current Trends_NIM+O&amp;M Monthly 2 2 3" xfId="21320"/>
    <cellStyle name="_NIM 06 Base Case Current Trends_NIM+O&amp;M Monthly 2 3" xfId="21321"/>
    <cellStyle name="_NIM 06 Base Case Current Trends_NIM+O&amp;M Monthly 2 3 2" xfId="21322"/>
    <cellStyle name="_NIM 06 Base Case Current Trends_NIM+O&amp;M Monthly 2 4" xfId="21323"/>
    <cellStyle name="_NIM 06 Base Case Current Trends_NIM+O&amp;M Monthly 3" xfId="21324"/>
    <cellStyle name="_NIM 06 Base Case Current Trends_NIM+O&amp;M Monthly 3 2" xfId="21325"/>
    <cellStyle name="_NIM 06 Base Case Current Trends_NIM+O&amp;M Monthly 3 2 2" xfId="21326"/>
    <cellStyle name="_NIM 06 Base Case Current Trends_NIM+O&amp;M Monthly 3 3" xfId="21327"/>
    <cellStyle name="_NIM 06 Base Case Current Trends_NIM+O&amp;M Monthly 4" xfId="21328"/>
    <cellStyle name="_NIM 06 Base Case Current Trends_NIM+O&amp;M Monthly 4 2" xfId="21329"/>
    <cellStyle name="_NIM 06 Base Case Current Trends_NIM+O&amp;M Monthly 5" xfId="21330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1"/>
    <cellStyle name="_NIM 06 Base Case Current Trends_Rebuttal Power Costs 2 2 2 2" xfId="21332"/>
    <cellStyle name="_NIM 06 Base Case Current Trends_Rebuttal Power Costs 2 2 3" xfId="21333"/>
    <cellStyle name="_NIM 06 Base Case Current Trends_Rebuttal Power Costs 2 2 4" xfId="21334"/>
    <cellStyle name="_NIM 06 Base Case Current Trends_Rebuttal Power Costs 2 3" xfId="21335"/>
    <cellStyle name="_NIM 06 Base Case Current Trends_Rebuttal Power Costs 2 3 2" xfId="21336"/>
    <cellStyle name="_NIM 06 Base Case Current Trends_Rebuttal Power Costs 2 4" xfId="21337"/>
    <cellStyle name="_NIM 06 Base Case Current Trends_Rebuttal Power Costs 3" xfId="4909"/>
    <cellStyle name="_NIM 06 Base Case Current Trends_Rebuttal Power Costs 3 2" xfId="21338"/>
    <cellStyle name="_NIM 06 Base Case Current Trends_Rebuttal Power Costs 3 2 2" xfId="21339"/>
    <cellStyle name="_NIM 06 Base Case Current Trends_Rebuttal Power Costs 3 3" xfId="21340"/>
    <cellStyle name="_NIM 06 Base Case Current Trends_Rebuttal Power Costs 3 4" xfId="21341"/>
    <cellStyle name="_NIM 06 Base Case Current Trends_Rebuttal Power Costs 4" xfId="21342"/>
    <cellStyle name="_NIM 06 Base Case Current Trends_Rebuttal Power Costs 4 2" xfId="21343"/>
    <cellStyle name="_NIM 06 Base Case Current Trends_Rebuttal Power Costs 5" xfId="21344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5"/>
    <cellStyle name="_NIM 06 Base Case Current Trends_Rebuttal Power Costs_Adj Bench DR 3 for Initial Briefs (Electric) 2 2 2 2" xfId="21346"/>
    <cellStyle name="_NIM 06 Base Case Current Trends_Rebuttal Power Costs_Adj Bench DR 3 for Initial Briefs (Electric) 2 2 3" xfId="21347"/>
    <cellStyle name="_NIM 06 Base Case Current Trends_Rebuttal Power Costs_Adj Bench DR 3 for Initial Briefs (Electric) 2 2 4" xfId="21348"/>
    <cellStyle name="_NIM 06 Base Case Current Trends_Rebuttal Power Costs_Adj Bench DR 3 for Initial Briefs (Electric) 2 3" xfId="21349"/>
    <cellStyle name="_NIM 06 Base Case Current Trends_Rebuttal Power Costs_Adj Bench DR 3 for Initial Briefs (Electric) 2 3 2" xfId="21350"/>
    <cellStyle name="_NIM 06 Base Case Current Trends_Rebuttal Power Costs_Adj Bench DR 3 for Initial Briefs (Electric) 2 4" xfId="21351"/>
    <cellStyle name="_NIM 06 Base Case Current Trends_Rebuttal Power Costs_Adj Bench DR 3 for Initial Briefs (Electric) 3" xfId="4913"/>
    <cellStyle name="_NIM 06 Base Case Current Trends_Rebuttal Power Costs_Adj Bench DR 3 for Initial Briefs (Electric) 3 2" xfId="21352"/>
    <cellStyle name="_NIM 06 Base Case Current Trends_Rebuttal Power Costs_Adj Bench DR 3 for Initial Briefs (Electric) 3 2 2" xfId="21353"/>
    <cellStyle name="_NIM 06 Base Case Current Trends_Rebuttal Power Costs_Adj Bench DR 3 for Initial Briefs (Electric) 3 3" xfId="21354"/>
    <cellStyle name="_NIM 06 Base Case Current Trends_Rebuttal Power Costs_Adj Bench DR 3 for Initial Briefs (Electric) 3 4" xfId="21355"/>
    <cellStyle name="_NIM 06 Base Case Current Trends_Rebuttal Power Costs_Adj Bench DR 3 for Initial Briefs (Electric) 4" xfId="21356"/>
    <cellStyle name="_NIM 06 Base Case Current Trends_Rebuttal Power Costs_Adj Bench DR 3 for Initial Briefs (Electric) 4 2" xfId="21357"/>
    <cellStyle name="_NIM 06 Base Case Current Trends_Rebuttal Power Costs_Adj Bench DR 3 for Initial Briefs (Electric) 5" xfId="21358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59"/>
    <cellStyle name="_NIM 06 Base Case Current Trends_Rebuttal Power Costs_DEM-WP(C) ENERG10C--ctn Mid-C_042010 2010GRC" xfId="4915"/>
    <cellStyle name="_NIM 06 Base Case Current Trends_Rebuttal Power Costs_DEM-WP(C) ENERG10C--ctn Mid-C_042010 2010GRC 2" xfId="21360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1"/>
    <cellStyle name="_NIM 06 Base Case Current Trends_Rebuttal Power Costs_Electric Rev Req Model (2009 GRC) Rebuttal 2 3" xfId="21362"/>
    <cellStyle name="_NIM 06 Base Case Current Trends_Rebuttal Power Costs_Electric Rev Req Model (2009 GRC) Rebuttal 3" xfId="4919"/>
    <cellStyle name="_NIM 06 Base Case Current Trends_Rebuttal Power Costs_Electric Rev Req Model (2009 GRC) Rebuttal 3 2" xfId="21363"/>
    <cellStyle name="_NIM 06 Base Case Current Trends_Rebuttal Power Costs_Electric Rev Req Model (2009 GRC) Rebuttal 4" xfId="21364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5"/>
    <cellStyle name="_NIM 06 Base Case Current Trends_Rebuttal Power Costs_Electric Rev Req Model (2009 GRC) Rebuttal REmoval of New  WH Solar AdjustMI 2 2 2 2" xfId="21366"/>
    <cellStyle name="_NIM 06 Base Case Current Trends_Rebuttal Power Costs_Electric Rev Req Model (2009 GRC) Rebuttal REmoval of New  WH Solar AdjustMI 2 2 3" xfId="21367"/>
    <cellStyle name="_NIM 06 Base Case Current Trends_Rebuttal Power Costs_Electric Rev Req Model (2009 GRC) Rebuttal REmoval of New  WH Solar AdjustMI 2 2 4" xfId="21368"/>
    <cellStyle name="_NIM 06 Base Case Current Trends_Rebuttal Power Costs_Electric Rev Req Model (2009 GRC) Rebuttal REmoval of New  WH Solar AdjustMI 2 3" xfId="21369"/>
    <cellStyle name="_NIM 06 Base Case Current Trends_Rebuttal Power Costs_Electric Rev Req Model (2009 GRC) Rebuttal REmoval of New  WH Solar AdjustMI 2 3 2" xfId="21370"/>
    <cellStyle name="_NIM 06 Base Case Current Trends_Rebuttal Power Costs_Electric Rev Req Model (2009 GRC) Rebuttal REmoval of New  WH Solar AdjustMI 2 4" xfId="21371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2"/>
    <cellStyle name="_NIM 06 Base Case Current Trends_Rebuttal Power Costs_Electric Rev Req Model (2009 GRC) Rebuttal REmoval of New  WH Solar AdjustMI 3 2 2" xfId="21373"/>
    <cellStyle name="_NIM 06 Base Case Current Trends_Rebuttal Power Costs_Electric Rev Req Model (2009 GRC) Rebuttal REmoval of New  WH Solar AdjustMI 3 3" xfId="21374"/>
    <cellStyle name="_NIM 06 Base Case Current Trends_Rebuttal Power Costs_Electric Rev Req Model (2009 GRC) Rebuttal REmoval of New  WH Solar AdjustMI 3 4" xfId="21375"/>
    <cellStyle name="_NIM 06 Base Case Current Trends_Rebuttal Power Costs_Electric Rev Req Model (2009 GRC) Rebuttal REmoval of New  WH Solar AdjustMI 4" xfId="21376"/>
    <cellStyle name="_NIM 06 Base Case Current Trends_Rebuttal Power Costs_Electric Rev Req Model (2009 GRC) Rebuttal REmoval of New  WH Solar AdjustMI 4 2" xfId="21377"/>
    <cellStyle name="_NIM 06 Base Case Current Trends_Rebuttal Power Costs_Electric Rev Req Model (2009 GRC) Rebuttal REmoval of New  WH Solar AdjustMI 5" xfId="21378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79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0"/>
    <cellStyle name="_NIM 06 Base Case Current Trends_Rebuttal Power Costs_Electric Rev Req Model (2009 GRC) Revised 01-18-2010 2 2 2 2" xfId="21381"/>
    <cellStyle name="_NIM 06 Base Case Current Trends_Rebuttal Power Costs_Electric Rev Req Model (2009 GRC) Revised 01-18-2010 2 2 3" xfId="21382"/>
    <cellStyle name="_NIM 06 Base Case Current Trends_Rebuttal Power Costs_Electric Rev Req Model (2009 GRC) Revised 01-18-2010 2 2 4" xfId="21383"/>
    <cellStyle name="_NIM 06 Base Case Current Trends_Rebuttal Power Costs_Electric Rev Req Model (2009 GRC) Revised 01-18-2010 2 3" xfId="21384"/>
    <cellStyle name="_NIM 06 Base Case Current Trends_Rebuttal Power Costs_Electric Rev Req Model (2009 GRC) Revised 01-18-2010 2 3 2" xfId="21385"/>
    <cellStyle name="_NIM 06 Base Case Current Trends_Rebuttal Power Costs_Electric Rev Req Model (2009 GRC) Revised 01-18-2010 2 4" xfId="21386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7"/>
    <cellStyle name="_NIM 06 Base Case Current Trends_Rebuttal Power Costs_Electric Rev Req Model (2009 GRC) Revised 01-18-2010 3 2 2" xfId="21388"/>
    <cellStyle name="_NIM 06 Base Case Current Trends_Rebuttal Power Costs_Electric Rev Req Model (2009 GRC) Revised 01-18-2010 3 3" xfId="21389"/>
    <cellStyle name="_NIM 06 Base Case Current Trends_Rebuttal Power Costs_Electric Rev Req Model (2009 GRC) Revised 01-18-2010 3 4" xfId="21390"/>
    <cellStyle name="_NIM 06 Base Case Current Trends_Rebuttal Power Costs_Electric Rev Req Model (2009 GRC) Revised 01-18-2010 4" xfId="21391"/>
    <cellStyle name="_NIM 06 Base Case Current Trends_Rebuttal Power Costs_Electric Rev Req Model (2009 GRC) Revised 01-18-2010 4 2" xfId="21392"/>
    <cellStyle name="_NIM 06 Base Case Current Trends_Rebuttal Power Costs_Electric Rev Req Model (2009 GRC) Revised 01-18-2010 5" xfId="21393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4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5"/>
    <cellStyle name="_NIM 06 Base Case Current Trends_Rebuttal Power Costs_Final Order Electric EXHIBIT A-1 2 3" xfId="21396"/>
    <cellStyle name="_NIM 06 Base Case Current Trends_Rebuttal Power Costs_Final Order Electric EXHIBIT A-1 2 4" xfId="21397"/>
    <cellStyle name="_NIM 06 Base Case Current Trends_Rebuttal Power Costs_Final Order Electric EXHIBIT A-1 3" xfId="4933"/>
    <cellStyle name="_NIM 06 Base Case Current Trends_Rebuttal Power Costs_Final Order Electric EXHIBIT A-1 3 2" xfId="21398"/>
    <cellStyle name="_NIM 06 Base Case Current Trends_Rebuttal Power Costs_Final Order Electric EXHIBIT A-1 4" xfId="21399"/>
    <cellStyle name="_NIM 06 Base Case Current Trends_Rebuttal Power Costs_Final Order Electric EXHIBIT A-1 5" xfId="21400"/>
    <cellStyle name="_NIM 06 Base Case Current Trends_Rebuttal Power Costs_Final Order Electric EXHIBIT A-1 6" xfId="21401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2"/>
    <cellStyle name="_NIM 06 Base Case Current Trends_TENASKA REGULATORY ASSET 2 3" xfId="21403"/>
    <cellStyle name="_NIM 06 Base Case Current Trends_TENASKA REGULATORY ASSET 2 4" xfId="21404"/>
    <cellStyle name="_NIM 06 Base Case Current Trends_TENASKA REGULATORY ASSET 3" xfId="4937"/>
    <cellStyle name="_NIM 06 Base Case Current Trends_TENASKA REGULATORY ASSET 3 2" xfId="21405"/>
    <cellStyle name="_NIM 06 Base Case Current Trends_TENASKA REGULATORY ASSET 4" xfId="21406"/>
    <cellStyle name="_NIM 06 Base Case Current Trends_TENASKA REGULATORY ASSET 5" xfId="21407"/>
    <cellStyle name="_NIM 06 Base Case Current Trends_TENASKA REGULATORY ASSET 6" xfId="21408"/>
    <cellStyle name="_NIM Summary 09GRC" xfId="4938"/>
    <cellStyle name="_NIM Summary 09GRC 2" xfId="4939"/>
    <cellStyle name="_NIM Summary 09GRC 2 2" xfId="21409"/>
    <cellStyle name="_NIM Summary 09GRC 2 2 2" xfId="21410"/>
    <cellStyle name="_NIM Summary 09GRC 2 2 2 2" xfId="21411"/>
    <cellStyle name="_NIM Summary 09GRC 2 2 3" xfId="21412"/>
    <cellStyle name="_NIM Summary 09GRC 2 2 4" xfId="21413"/>
    <cellStyle name="_NIM Summary 09GRC 2 3" xfId="21414"/>
    <cellStyle name="_NIM Summary 09GRC 2 3 2" xfId="21415"/>
    <cellStyle name="_NIM Summary 09GRC 2 4" xfId="21416"/>
    <cellStyle name="_NIM Summary 09GRC 3" xfId="21417"/>
    <cellStyle name="_NIM Summary 09GRC 3 2" xfId="21418"/>
    <cellStyle name="_NIM Summary 09GRC 3 2 2" xfId="21419"/>
    <cellStyle name="_NIM Summary 09GRC 3 3" xfId="21420"/>
    <cellStyle name="_NIM Summary 09GRC 3 4" xfId="21421"/>
    <cellStyle name="_NIM Summary 09GRC 4" xfId="21422"/>
    <cellStyle name="_NIM Summary 09GRC 4 2" xfId="21423"/>
    <cellStyle name="_NIM Summary 09GRC 5" xfId="21424"/>
    <cellStyle name="_NIM Summary 09GRC_DEM-WP(C) ENERG10C--ctn Mid-C_042010 2010GRC" xfId="4940"/>
    <cellStyle name="_NIM Summary 09GRC_DEM-WP(C) ENERG10C--ctn Mid-C_042010 2010GRC 2" xfId="21425"/>
    <cellStyle name="_NIM Summary 09GRC_NIM Summary" xfId="4941"/>
    <cellStyle name="_NIM Summary 09GRC_NIM Summary 2" xfId="4942"/>
    <cellStyle name="_NIM Summary 09GRC_NIM Summary 2 2" xfId="21426"/>
    <cellStyle name="_NIM Summary 09GRC_NIM Summary 2 2 2" xfId="21427"/>
    <cellStyle name="_NIM Summary 09GRC_NIM Summary 2 2 2 2" xfId="21428"/>
    <cellStyle name="_NIM Summary 09GRC_NIM Summary 2 2 3" xfId="21429"/>
    <cellStyle name="_NIM Summary 09GRC_NIM Summary 2 2 4" xfId="21430"/>
    <cellStyle name="_NIM Summary 09GRC_NIM Summary 2 3" xfId="21431"/>
    <cellStyle name="_NIM Summary 09GRC_NIM Summary 2 3 2" xfId="21432"/>
    <cellStyle name="_NIM Summary 09GRC_NIM Summary 2 4" xfId="21433"/>
    <cellStyle name="_NIM Summary 09GRC_NIM Summary 3" xfId="21434"/>
    <cellStyle name="_NIM Summary 09GRC_NIM Summary 3 2" xfId="21435"/>
    <cellStyle name="_NIM Summary 09GRC_NIM Summary 3 2 2" xfId="21436"/>
    <cellStyle name="_NIM Summary 09GRC_NIM Summary 3 3" xfId="21437"/>
    <cellStyle name="_NIM Summary 09GRC_NIM Summary 3 4" xfId="21438"/>
    <cellStyle name="_NIM Summary 09GRC_NIM Summary 4" xfId="21439"/>
    <cellStyle name="_NIM Summary 09GRC_NIM Summary 4 2" xfId="21440"/>
    <cellStyle name="_NIM Summary 09GRC_NIM Summary 5" xfId="21441"/>
    <cellStyle name="_NIM Summary 09GRC_NIM Summary_DEM-WP(C) ENERG10C--ctn Mid-C_042010 2010GRC" xfId="4943"/>
    <cellStyle name="_NIM Summary 09GRC_NIM Summary_DEM-WP(C) ENERG10C--ctn Mid-C_042010 2010GRC 2" xfId="21442"/>
    <cellStyle name="_PC DRAFT 10 15 07" xfId="4944"/>
    <cellStyle name="_PC DRAFT 10 15 07 2" xfId="21443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4"/>
    <cellStyle name="_PCA 7 - Exhibit D update 9_30_2008 2 2 2 2" xfId="21445"/>
    <cellStyle name="_PCA 7 - Exhibit D update 9_30_2008 2 2 2 2 2" xfId="21446"/>
    <cellStyle name="_PCA 7 - Exhibit D update 9_30_2008 2 2 2 3" xfId="21447"/>
    <cellStyle name="_PCA 7 - Exhibit D update 9_30_2008 2 2 3" xfId="21448"/>
    <cellStyle name="_PCA 7 - Exhibit D update 9_30_2008 2 2 3 2" xfId="21449"/>
    <cellStyle name="_PCA 7 - Exhibit D update 9_30_2008 2 2 4" xfId="21450"/>
    <cellStyle name="_PCA 7 - Exhibit D update 9_30_2008 2 3" xfId="21451"/>
    <cellStyle name="_PCA 7 - Exhibit D update 9_30_2008 2 3 2" xfId="21452"/>
    <cellStyle name="_PCA 7 - Exhibit D update 9_30_2008 2 3 2 2" xfId="21453"/>
    <cellStyle name="_PCA 7 - Exhibit D update 9_30_2008 2 3 3" xfId="21454"/>
    <cellStyle name="_PCA 7 - Exhibit D update 9_30_2008 2 4" xfId="21455"/>
    <cellStyle name="_PCA 7 - Exhibit D update 9_30_2008 2 4 2" xfId="21456"/>
    <cellStyle name="_PCA 7 - Exhibit D update 9_30_2008 2 5" xfId="21457"/>
    <cellStyle name="_PCA 7 - Exhibit D update 9_30_2008 3" xfId="4948"/>
    <cellStyle name="_PCA 7 - Exhibit D update 9_30_2008 3 2" xfId="21458"/>
    <cellStyle name="_PCA 7 - Exhibit D update 9_30_2008 3 2 2" xfId="21459"/>
    <cellStyle name="_PCA 7 - Exhibit D update 9_30_2008 3 2 2 2" xfId="21460"/>
    <cellStyle name="_PCA 7 - Exhibit D update 9_30_2008 3 2 2 2 2" xfId="21461"/>
    <cellStyle name="_PCA 7 - Exhibit D update 9_30_2008 3 2 2 3" xfId="21462"/>
    <cellStyle name="_PCA 7 - Exhibit D update 9_30_2008 3 2 3" xfId="21463"/>
    <cellStyle name="_PCA 7 - Exhibit D update 9_30_2008 3 2 3 2" xfId="21464"/>
    <cellStyle name="_PCA 7 - Exhibit D update 9_30_2008 3 2 4" xfId="21465"/>
    <cellStyle name="_PCA 7 - Exhibit D update 9_30_2008 3 2 5" xfId="21466"/>
    <cellStyle name="_PCA 7 - Exhibit D update 9_30_2008 3 3" xfId="21467"/>
    <cellStyle name="_PCA 7 - Exhibit D update 9_30_2008 3 3 2" xfId="21468"/>
    <cellStyle name="_PCA 7 - Exhibit D update 9_30_2008 3 3 2 2" xfId="21469"/>
    <cellStyle name="_PCA 7 - Exhibit D update 9_30_2008 3 3 3" xfId="21470"/>
    <cellStyle name="_PCA 7 - Exhibit D update 9_30_2008 3 4" xfId="21471"/>
    <cellStyle name="_PCA 7 - Exhibit D update 9_30_2008 3 4 2" xfId="21472"/>
    <cellStyle name="_PCA 7 - Exhibit D update 9_30_2008 3 5" xfId="21473"/>
    <cellStyle name="_PCA 7 - Exhibit D update 9_30_2008 4" xfId="4949"/>
    <cellStyle name="_PCA 7 - Exhibit D update 9_30_2008 4 2" xfId="4950"/>
    <cellStyle name="_PCA 7 - Exhibit D update 9_30_2008 4 2 2" xfId="21474"/>
    <cellStyle name="_PCA 7 - Exhibit D update 9_30_2008 4 2 2 2" xfId="21475"/>
    <cellStyle name="_PCA 7 - Exhibit D update 9_30_2008 4 2 3" xfId="21476"/>
    <cellStyle name="_PCA 7 - Exhibit D update 9_30_2008 4 3" xfId="21477"/>
    <cellStyle name="_PCA 7 - Exhibit D update 9_30_2008 4 3 2" xfId="21478"/>
    <cellStyle name="_PCA 7 - Exhibit D update 9_30_2008 4 4" xfId="21479"/>
    <cellStyle name="_PCA 7 - Exhibit D update 9_30_2008 5" xfId="21480"/>
    <cellStyle name="_PCA 7 - Exhibit D update 9_30_2008 5 2" xfId="21481"/>
    <cellStyle name="_PCA 7 - Exhibit D update 9_30_2008 5 2 2" xfId="21482"/>
    <cellStyle name="_PCA 7 - Exhibit D update 9_30_2008 5 2 2 2" xfId="21483"/>
    <cellStyle name="_PCA 7 - Exhibit D update 9_30_2008 5 2 3" xfId="21484"/>
    <cellStyle name="_PCA 7 - Exhibit D update 9_30_2008 5 2 4" xfId="21485"/>
    <cellStyle name="_PCA 7 - Exhibit D update 9_30_2008 5 3" xfId="21486"/>
    <cellStyle name="_PCA 7 - Exhibit D update 9_30_2008 5 3 2" xfId="21487"/>
    <cellStyle name="_PCA 7 - Exhibit D update 9_30_2008 5 4" xfId="21488"/>
    <cellStyle name="_PCA 7 - Exhibit D update 9_30_2008 5 5" xfId="21489"/>
    <cellStyle name="_PCA 7 - Exhibit D update 9_30_2008 6" xfId="21490"/>
    <cellStyle name="_PCA 7 - Exhibit D update 9_30_2008 6 2" xfId="21491"/>
    <cellStyle name="_PCA 7 - Exhibit D update 9_30_2008 6 2 2" xfId="21492"/>
    <cellStyle name="_PCA 7 - Exhibit D update 9_30_2008 6 2 2 2" xfId="21493"/>
    <cellStyle name="_PCA 7 - Exhibit D update 9_30_2008 6 2 3" xfId="21494"/>
    <cellStyle name="_PCA 7 - Exhibit D update 9_30_2008 6 2 4" xfId="21495"/>
    <cellStyle name="_PCA 7 - Exhibit D update 9_30_2008 6 3" xfId="21496"/>
    <cellStyle name="_PCA 7 - Exhibit D update 9_30_2008 6 3 2" xfId="21497"/>
    <cellStyle name="_PCA 7 - Exhibit D update 9_30_2008 6 4" xfId="21498"/>
    <cellStyle name="_PCA 7 - Exhibit D update 9_30_2008 6 5" xfId="21499"/>
    <cellStyle name="_PCA 7 - Exhibit D update 9_30_2008 7" xfId="21500"/>
    <cellStyle name="_PCA 7 - Exhibit D update 9_30_2008 7 2" xfId="21501"/>
    <cellStyle name="_PCA 7 - Exhibit D update 9_30_2008 8" xfId="21502"/>
    <cellStyle name="_PCA 7 - Exhibit D update 9_30_2008_Chelan PUD Power Costs (8-10)" xfId="4951"/>
    <cellStyle name="_PCA 7 - Exhibit D update 9_30_2008_Chelan PUD Power Costs (8-10) 2" xfId="21503"/>
    <cellStyle name="_PCA 7 - Exhibit D update 9_30_2008_DEM-WP(C) Chelan Power Costs" xfId="4952"/>
    <cellStyle name="_PCA 7 - Exhibit D update 9_30_2008_DEM-WP(C) Chelan Power Costs 2" xfId="21504"/>
    <cellStyle name="_PCA 7 - Exhibit D update 9_30_2008_DEM-WP(C) Chelan Power Costs 2 2" xfId="21505"/>
    <cellStyle name="_PCA 7 - Exhibit D update 9_30_2008_DEM-WP(C) Chelan Power Costs 2 2 2" xfId="21506"/>
    <cellStyle name="_PCA 7 - Exhibit D update 9_30_2008_DEM-WP(C) Chelan Power Costs 2 3" xfId="21507"/>
    <cellStyle name="_PCA 7 - Exhibit D update 9_30_2008_DEM-WP(C) Chelan Power Costs 2 4" xfId="21508"/>
    <cellStyle name="_PCA 7 - Exhibit D update 9_30_2008_DEM-WP(C) Chelan Power Costs 3" xfId="21509"/>
    <cellStyle name="_PCA 7 - Exhibit D update 9_30_2008_DEM-WP(C) Chelan Power Costs 3 2" xfId="21510"/>
    <cellStyle name="_PCA 7 - Exhibit D update 9_30_2008_DEM-WP(C) Chelan Power Costs 4" xfId="21511"/>
    <cellStyle name="_PCA 7 - Exhibit D update 9_30_2008_DEM-WP(C) ENERG10C--ctn Mid-C_042010 2010GRC" xfId="4953"/>
    <cellStyle name="_PCA 7 - Exhibit D update 9_30_2008_DEM-WP(C) ENERG10C--ctn Mid-C_042010 2010GRC 2" xfId="21512"/>
    <cellStyle name="_PCA 7 - Exhibit D update 9_30_2008_DEM-WP(C) Gas Transport 2010GRC" xfId="4954"/>
    <cellStyle name="_PCA 7 - Exhibit D update 9_30_2008_DEM-WP(C) Gas Transport 2010GRC 2" xfId="21513"/>
    <cellStyle name="_PCA 7 - Exhibit D update 9_30_2008_DEM-WP(C) Gas Transport 2010GRC 2 2" xfId="21514"/>
    <cellStyle name="_PCA 7 - Exhibit D update 9_30_2008_DEM-WP(C) Gas Transport 2010GRC 2 2 2" xfId="21515"/>
    <cellStyle name="_PCA 7 - Exhibit D update 9_30_2008_DEM-WP(C) Gas Transport 2010GRC 2 3" xfId="21516"/>
    <cellStyle name="_PCA 7 - Exhibit D update 9_30_2008_DEM-WP(C) Gas Transport 2010GRC 2 4" xfId="21517"/>
    <cellStyle name="_PCA 7 - Exhibit D update 9_30_2008_DEM-WP(C) Gas Transport 2010GRC 3" xfId="21518"/>
    <cellStyle name="_PCA 7 - Exhibit D update 9_30_2008_DEM-WP(C) Gas Transport 2010GRC 3 2" xfId="21519"/>
    <cellStyle name="_PCA 7 - Exhibit D update 9_30_2008_DEM-WP(C) Gas Transport 2010GRC 4" xfId="21520"/>
    <cellStyle name="_PCA 7 - Exhibit D update 9_30_2008_NIM Summary" xfId="4955"/>
    <cellStyle name="_PCA 7 - Exhibit D update 9_30_2008_NIM Summary 2" xfId="4956"/>
    <cellStyle name="_PCA 7 - Exhibit D update 9_30_2008_NIM Summary 2 2" xfId="21521"/>
    <cellStyle name="_PCA 7 - Exhibit D update 9_30_2008_NIM Summary 2 2 2" xfId="21522"/>
    <cellStyle name="_PCA 7 - Exhibit D update 9_30_2008_NIM Summary 2 2 2 2" xfId="21523"/>
    <cellStyle name="_PCA 7 - Exhibit D update 9_30_2008_NIM Summary 2 2 3" xfId="21524"/>
    <cellStyle name="_PCA 7 - Exhibit D update 9_30_2008_NIM Summary 2 2 4" xfId="21525"/>
    <cellStyle name="_PCA 7 - Exhibit D update 9_30_2008_NIM Summary 2 3" xfId="21526"/>
    <cellStyle name="_PCA 7 - Exhibit D update 9_30_2008_NIM Summary 2 3 2" xfId="21527"/>
    <cellStyle name="_PCA 7 - Exhibit D update 9_30_2008_NIM Summary 2 4" xfId="21528"/>
    <cellStyle name="_PCA 7 - Exhibit D update 9_30_2008_NIM Summary 3" xfId="21529"/>
    <cellStyle name="_PCA 7 - Exhibit D update 9_30_2008_NIM Summary 3 2" xfId="21530"/>
    <cellStyle name="_PCA 7 - Exhibit D update 9_30_2008_NIM Summary 3 2 2" xfId="21531"/>
    <cellStyle name="_PCA 7 - Exhibit D update 9_30_2008_NIM Summary 3 3" xfId="21532"/>
    <cellStyle name="_PCA 7 - Exhibit D update 9_30_2008_NIM Summary 3 4" xfId="21533"/>
    <cellStyle name="_PCA 7 - Exhibit D update 9_30_2008_NIM Summary 4" xfId="21534"/>
    <cellStyle name="_PCA 7 - Exhibit D update 9_30_2008_NIM Summary 4 2" xfId="21535"/>
    <cellStyle name="_PCA 7 - Exhibit D update 9_30_2008_NIM Summary 5" xfId="21536"/>
    <cellStyle name="_PCA 7 - Exhibit D update 9_30_2008_NIM Summary_DEM-WP(C) ENERG10C--ctn Mid-C_042010 2010GRC" xfId="4957"/>
    <cellStyle name="_PCA 7 - Exhibit D update 9_30_2008_NIM Summary_DEM-WP(C) ENERG10C--ctn Mid-C_042010 2010GRC 2" xfId="21537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8"/>
    <cellStyle name="_PCA 7 - Exhibit D update 9_30_2008_Transmission Workbook for May BOD 2 2 2" xfId="21539"/>
    <cellStyle name="_PCA 7 - Exhibit D update 9_30_2008_Transmission Workbook for May BOD 2 2 2 2" xfId="21540"/>
    <cellStyle name="_PCA 7 - Exhibit D update 9_30_2008_Transmission Workbook for May BOD 2 2 3" xfId="21541"/>
    <cellStyle name="_PCA 7 - Exhibit D update 9_30_2008_Transmission Workbook for May BOD 2 2 4" xfId="21542"/>
    <cellStyle name="_PCA 7 - Exhibit D update 9_30_2008_Transmission Workbook for May BOD 2 3" xfId="21543"/>
    <cellStyle name="_PCA 7 - Exhibit D update 9_30_2008_Transmission Workbook for May BOD 2 3 2" xfId="21544"/>
    <cellStyle name="_PCA 7 - Exhibit D update 9_30_2008_Transmission Workbook for May BOD 2 4" xfId="21545"/>
    <cellStyle name="_PCA 7 - Exhibit D update 9_30_2008_Transmission Workbook for May BOD 3" xfId="21546"/>
    <cellStyle name="_PCA 7 - Exhibit D update 9_30_2008_Transmission Workbook for May BOD 3 2" xfId="21547"/>
    <cellStyle name="_PCA 7 - Exhibit D update 9_30_2008_Transmission Workbook for May BOD 3 2 2" xfId="21548"/>
    <cellStyle name="_PCA 7 - Exhibit D update 9_30_2008_Transmission Workbook for May BOD 3 3" xfId="21549"/>
    <cellStyle name="_PCA 7 - Exhibit D update 9_30_2008_Transmission Workbook for May BOD 3 4" xfId="21550"/>
    <cellStyle name="_PCA 7 - Exhibit D update 9_30_2008_Transmission Workbook for May BOD 4" xfId="21551"/>
    <cellStyle name="_PCA 7 - Exhibit D update 9_30_2008_Transmission Workbook for May BOD 4 2" xfId="21552"/>
    <cellStyle name="_PCA 7 - Exhibit D update 9_30_2008_Transmission Workbook for May BOD 5" xfId="21553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4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5"/>
    <cellStyle name="_PCA 7 - Exhibit D update 9_30_2008_Wind Integration 10GRC 2 2 2" xfId="21556"/>
    <cellStyle name="_PCA 7 - Exhibit D update 9_30_2008_Wind Integration 10GRC 2 2 2 2" xfId="21557"/>
    <cellStyle name="_PCA 7 - Exhibit D update 9_30_2008_Wind Integration 10GRC 2 2 3" xfId="21558"/>
    <cellStyle name="_PCA 7 - Exhibit D update 9_30_2008_Wind Integration 10GRC 2 2 4" xfId="21559"/>
    <cellStyle name="_PCA 7 - Exhibit D update 9_30_2008_Wind Integration 10GRC 2 3" xfId="21560"/>
    <cellStyle name="_PCA 7 - Exhibit D update 9_30_2008_Wind Integration 10GRC 2 3 2" xfId="21561"/>
    <cellStyle name="_PCA 7 - Exhibit D update 9_30_2008_Wind Integration 10GRC 2 4" xfId="21562"/>
    <cellStyle name="_PCA 7 - Exhibit D update 9_30_2008_Wind Integration 10GRC 3" xfId="21563"/>
    <cellStyle name="_PCA 7 - Exhibit D update 9_30_2008_Wind Integration 10GRC 3 2" xfId="21564"/>
    <cellStyle name="_PCA 7 - Exhibit D update 9_30_2008_Wind Integration 10GRC 3 2 2" xfId="21565"/>
    <cellStyle name="_PCA 7 - Exhibit D update 9_30_2008_Wind Integration 10GRC 3 3" xfId="21566"/>
    <cellStyle name="_PCA 7 - Exhibit D update 9_30_2008_Wind Integration 10GRC 3 4" xfId="21567"/>
    <cellStyle name="_PCA 7 - Exhibit D update 9_30_2008_Wind Integration 10GRC 4" xfId="21568"/>
    <cellStyle name="_PCA 7 - Exhibit D update 9_30_2008_Wind Integration 10GRC 4 2" xfId="21569"/>
    <cellStyle name="_PCA 7 - Exhibit D update 9_30_2008_Wind Integration 10GRC 5" xfId="21570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1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2"/>
    <cellStyle name="_Portfolio SPlan Base Case.xls Chart 1 2 2 2 2" xfId="21573"/>
    <cellStyle name="_Portfolio SPlan Base Case.xls Chart 1 2 2 2 2 2" xfId="21574"/>
    <cellStyle name="_Portfolio SPlan Base Case.xls Chart 1 2 2 2 3" xfId="21575"/>
    <cellStyle name="_Portfolio SPlan Base Case.xls Chart 1 2 2 3" xfId="21576"/>
    <cellStyle name="_Portfolio SPlan Base Case.xls Chart 1 2 2 3 2" xfId="21577"/>
    <cellStyle name="_Portfolio SPlan Base Case.xls Chart 1 2 2 4" xfId="21578"/>
    <cellStyle name="_Portfolio SPlan Base Case.xls Chart 1 2 3" xfId="21579"/>
    <cellStyle name="_Portfolio SPlan Base Case.xls Chart 1 2 3 2" xfId="21580"/>
    <cellStyle name="_Portfolio SPlan Base Case.xls Chart 1 2 3 2 2" xfId="21581"/>
    <cellStyle name="_Portfolio SPlan Base Case.xls Chart 1 2 3 3" xfId="21582"/>
    <cellStyle name="_Portfolio SPlan Base Case.xls Chart 1 2 4" xfId="21583"/>
    <cellStyle name="_Portfolio SPlan Base Case.xls Chart 1 2 4 2" xfId="21584"/>
    <cellStyle name="_Portfolio SPlan Base Case.xls Chart 1 2 5" xfId="21585"/>
    <cellStyle name="_Portfolio SPlan Base Case.xls Chart 1 3" xfId="4967"/>
    <cellStyle name="_Portfolio SPlan Base Case.xls Chart 1 3 2" xfId="21586"/>
    <cellStyle name="_Portfolio SPlan Base Case.xls Chart 1 3 2 2" xfId="21587"/>
    <cellStyle name="_Portfolio SPlan Base Case.xls Chart 1 3 2 3" xfId="21588"/>
    <cellStyle name="_Portfolio SPlan Base Case.xls Chart 1 3 3" xfId="21589"/>
    <cellStyle name="_Portfolio SPlan Base Case.xls Chart 1 3 4" xfId="21590"/>
    <cellStyle name="_Portfolio SPlan Base Case.xls Chart 1 4" xfId="21591"/>
    <cellStyle name="_Portfolio SPlan Base Case.xls Chart 1 4 2" xfId="21592"/>
    <cellStyle name="_Portfolio SPlan Base Case.xls Chart 1 4 2 2" xfId="21593"/>
    <cellStyle name="_Portfolio SPlan Base Case.xls Chart 1 4 3" xfId="21594"/>
    <cellStyle name="_Portfolio SPlan Base Case.xls Chart 1 5" xfId="21595"/>
    <cellStyle name="_Portfolio SPlan Base Case.xls Chart 1 5 2" xfId="21596"/>
    <cellStyle name="_Portfolio SPlan Base Case.xls Chart 1 5 3" xfId="21597"/>
    <cellStyle name="_Portfolio SPlan Base Case.xls Chart 1 6" xfId="21598"/>
    <cellStyle name="_Portfolio SPlan Base Case.xls Chart 1 6 2" xfId="21599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0"/>
    <cellStyle name="_Portfolio SPlan Base Case.xls Chart 1_Adj Bench DR 3 for Initial Briefs (Electric) 2 2 2 2" xfId="21601"/>
    <cellStyle name="_Portfolio SPlan Base Case.xls Chart 1_Adj Bench DR 3 for Initial Briefs (Electric) 2 2 3" xfId="21602"/>
    <cellStyle name="_Portfolio SPlan Base Case.xls Chart 1_Adj Bench DR 3 for Initial Briefs (Electric) 2 2 4" xfId="21603"/>
    <cellStyle name="_Portfolio SPlan Base Case.xls Chart 1_Adj Bench DR 3 for Initial Briefs (Electric) 2 3" xfId="21604"/>
    <cellStyle name="_Portfolio SPlan Base Case.xls Chart 1_Adj Bench DR 3 for Initial Briefs (Electric) 2 3 2" xfId="21605"/>
    <cellStyle name="_Portfolio SPlan Base Case.xls Chart 1_Adj Bench DR 3 for Initial Briefs (Electric) 2 4" xfId="21606"/>
    <cellStyle name="_Portfolio SPlan Base Case.xls Chart 1_Adj Bench DR 3 for Initial Briefs (Electric) 3" xfId="4971"/>
    <cellStyle name="_Portfolio SPlan Base Case.xls Chart 1_Adj Bench DR 3 for Initial Briefs (Electric) 3 2" xfId="21607"/>
    <cellStyle name="_Portfolio SPlan Base Case.xls Chart 1_Adj Bench DR 3 for Initial Briefs (Electric) 3 2 2" xfId="21608"/>
    <cellStyle name="_Portfolio SPlan Base Case.xls Chart 1_Adj Bench DR 3 for Initial Briefs (Electric) 3 3" xfId="21609"/>
    <cellStyle name="_Portfolio SPlan Base Case.xls Chart 1_Adj Bench DR 3 for Initial Briefs (Electric) 3 4" xfId="21610"/>
    <cellStyle name="_Portfolio SPlan Base Case.xls Chart 1_Adj Bench DR 3 for Initial Briefs (Electric) 4" xfId="21611"/>
    <cellStyle name="_Portfolio SPlan Base Case.xls Chart 1_Adj Bench DR 3 for Initial Briefs (Electric) 4 2" xfId="21612"/>
    <cellStyle name="_Portfolio SPlan Base Case.xls Chart 1_Adj Bench DR 3 for Initial Briefs (Electric) 5" xfId="21613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4"/>
    <cellStyle name="_Portfolio SPlan Base Case.xls Chart 1_Book1" xfId="4973"/>
    <cellStyle name="_Portfolio SPlan Base Case.xls Chart 1_Book1 2" xfId="21615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6"/>
    <cellStyle name="_Portfolio SPlan Base Case.xls Chart 1_Book2 2 2 2 2" xfId="21617"/>
    <cellStyle name="_Portfolio SPlan Base Case.xls Chart 1_Book2 2 2 3" xfId="21618"/>
    <cellStyle name="_Portfolio SPlan Base Case.xls Chart 1_Book2 2 2 4" xfId="21619"/>
    <cellStyle name="_Portfolio SPlan Base Case.xls Chart 1_Book2 2 3" xfId="21620"/>
    <cellStyle name="_Portfolio SPlan Base Case.xls Chart 1_Book2 2 3 2" xfId="21621"/>
    <cellStyle name="_Portfolio SPlan Base Case.xls Chart 1_Book2 2 4" xfId="21622"/>
    <cellStyle name="_Portfolio SPlan Base Case.xls Chart 1_Book2 3" xfId="4977"/>
    <cellStyle name="_Portfolio SPlan Base Case.xls Chart 1_Book2 3 2" xfId="21623"/>
    <cellStyle name="_Portfolio SPlan Base Case.xls Chart 1_Book2 3 2 2" xfId="21624"/>
    <cellStyle name="_Portfolio SPlan Base Case.xls Chart 1_Book2 3 3" xfId="21625"/>
    <cellStyle name="_Portfolio SPlan Base Case.xls Chart 1_Book2 3 4" xfId="21626"/>
    <cellStyle name="_Portfolio SPlan Base Case.xls Chart 1_Book2 4" xfId="21627"/>
    <cellStyle name="_Portfolio SPlan Base Case.xls Chart 1_Book2 4 2" xfId="21628"/>
    <cellStyle name="_Portfolio SPlan Base Case.xls Chart 1_Book2 5" xfId="21629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0"/>
    <cellStyle name="_Portfolio SPlan Base Case.xls Chart 1_Book2_Adj Bench DR 3 for Initial Briefs (Electric) 2 2 2 2" xfId="21631"/>
    <cellStyle name="_Portfolio SPlan Base Case.xls Chart 1_Book2_Adj Bench DR 3 for Initial Briefs (Electric) 2 2 3" xfId="21632"/>
    <cellStyle name="_Portfolio SPlan Base Case.xls Chart 1_Book2_Adj Bench DR 3 for Initial Briefs (Electric) 2 2 4" xfId="21633"/>
    <cellStyle name="_Portfolio SPlan Base Case.xls Chart 1_Book2_Adj Bench DR 3 for Initial Briefs (Electric) 2 3" xfId="21634"/>
    <cellStyle name="_Portfolio SPlan Base Case.xls Chart 1_Book2_Adj Bench DR 3 for Initial Briefs (Electric) 2 3 2" xfId="21635"/>
    <cellStyle name="_Portfolio SPlan Base Case.xls Chart 1_Book2_Adj Bench DR 3 for Initial Briefs (Electric) 2 4" xfId="21636"/>
    <cellStyle name="_Portfolio SPlan Base Case.xls Chart 1_Book2_Adj Bench DR 3 for Initial Briefs (Electric) 3" xfId="4981"/>
    <cellStyle name="_Portfolio SPlan Base Case.xls Chart 1_Book2_Adj Bench DR 3 for Initial Briefs (Electric) 3 2" xfId="21637"/>
    <cellStyle name="_Portfolio SPlan Base Case.xls Chart 1_Book2_Adj Bench DR 3 for Initial Briefs (Electric) 3 2 2" xfId="21638"/>
    <cellStyle name="_Portfolio SPlan Base Case.xls Chart 1_Book2_Adj Bench DR 3 for Initial Briefs (Electric) 3 3" xfId="21639"/>
    <cellStyle name="_Portfolio SPlan Base Case.xls Chart 1_Book2_Adj Bench DR 3 for Initial Briefs (Electric) 3 4" xfId="21640"/>
    <cellStyle name="_Portfolio SPlan Base Case.xls Chart 1_Book2_Adj Bench DR 3 for Initial Briefs (Electric) 4" xfId="21641"/>
    <cellStyle name="_Portfolio SPlan Base Case.xls Chart 1_Book2_Adj Bench DR 3 for Initial Briefs (Electric) 4 2" xfId="21642"/>
    <cellStyle name="_Portfolio SPlan Base Case.xls Chart 1_Book2_Adj Bench DR 3 for Initial Briefs (Electric) 5" xfId="21643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4"/>
    <cellStyle name="_Portfolio SPlan Base Case.xls Chart 1_Book2_DEM-WP(C) ENERG10C--ctn Mid-C_042010 2010GRC" xfId="4983"/>
    <cellStyle name="_Portfolio SPlan Base Case.xls Chart 1_Book2_DEM-WP(C) ENERG10C--ctn Mid-C_042010 2010GRC 2" xfId="21645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6"/>
    <cellStyle name="_Portfolio SPlan Base Case.xls Chart 1_Book2_Electric Rev Req Model (2009 GRC) Rebuttal 2 3" xfId="21647"/>
    <cellStyle name="_Portfolio SPlan Base Case.xls Chart 1_Book2_Electric Rev Req Model (2009 GRC) Rebuttal 3" xfId="4987"/>
    <cellStyle name="_Portfolio SPlan Base Case.xls Chart 1_Book2_Electric Rev Req Model (2009 GRC) Rebuttal 3 2" xfId="21648"/>
    <cellStyle name="_Portfolio SPlan Base Case.xls Chart 1_Book2_Electric Rev Req Model (2009 GRC) Rebuttal 4" xfId="21649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0"/>
    <cellStyle name="_Portfolio SPlan Base Case.xls Chart 1_Book2_Electric Rev Req Model (2009 GRC) Rebuttal REmoval of New  WH Solar AdjustMI 2 2 2 2" xfId="21651"/>
    <cellStyle name="_Portfolio SPlan Base Case.xls Chart 1_Book2_Electric Rev Req Model (2009 GRC) Rebuttal REmoval of New  WH Solar AdjustMI 2 2 3" xfId="21652"/>
    <cellStyle name="_Portfolio SPlan Base Case.xls Chart 1_Book2_Electric Rev Req Model (2009 GRC) Rebuttal REmoval of New  WH Solar AdjustMI 2 2 4" xfId="21653"/>
    <cellStyle name="_Portfolio SPlan Base Case.xls Chart 1_Book2_Electric Rev Req Model (2009 GRC) Rebuttal REmoval of New  WH Solar AdjustMI 2 3" xfId="21654"/>
    <cellStyle name="_Portfolio SPlan Base Case.xls Chart 1_Book2_Electric Rev Req Model (2009 GRC) Rebuttal REmoval of New  WH Solar AdjustMI 2 3 2" xfId="21655"/>
    <cellStyle name="_Portfolio SPlan Base Case.xls Chart 1_Book2_Electric Rev Req Model (2009 GRC) Rebuttal REmoval of New  WH Solar AdjustMI 2 4" xfId="21656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7"/>
    <cellStyle name="_Portfolio SPlan Base Case.xls Chart 1_Book2_Electric Rev Req Model (2009 GRC) Rebuttal REmoval of New  WH Solar AdjustMI 3 2 2" xfId="21658"/>
    <cellStyle name="_Portfolio SPlan Base Case.xls Chart 1_Book2_Electric Rev Req Model (2009 GRC) Rebuttal REmoval of New  WH Solar AdjustMI 3 3" xfId="21659"/>
    <cellStyle name="_Portfolio SPlan Base Case.xls Chart 1_Book2_Electric Rev Req Model (2009 GRC) Rebuttal REmoval of New  WH Solar AdjustMI 3 4" xfId="21660"/>
    <cellStyle name="_Portfolio SPlan Base Case.xls Chart 1_Book2_Electric Rev Req Model (2009 GRC) Rebuttal REmoval of New  WH Solar AdjustMI 4" xfId="21661"/>
    <cellStyle name="_Portfolio SPlan Base Case.xls Chart 1_Book2_Electric Rev Req Model (2009 GRC) Rebuttal REmoval of New  WH Solar AdjustMI 4 2" xfId="21662"/>
    <cellStyle name="_Portfolio SPlan Base Case.xls Chart 1_Book2_Electric Rev Req Model (2009 GRC) Rebuttal REmoval of New  WH Solar AdjustMI 5" xfId="21663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4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5"/>
    <cellStyle name="_Portfolio SPlan Base Case.xls Chart 1_Book2_Electric Rev Req Model (2009 GRC) Revised 01-18-2010 2 2 2 2" xfId="21666"/>
    <cellStyle name="_Portfolio SPlan Base Case.xls Chart 1_Book2_Electric Rev Req Model (2009 GRC) Revised 01-18-2010 2 2 3" xfId="21667"/>
    <cellStyle name="_Portfolio SPlan Base Case.xls Chart 1_Book2_Electric Rev Req Model (2009 GRC) Revised 01-18-2010 2 2 4" xfId="21668"/>
    <cellStyle name="_Portfolio SPlan Base Case.xls Chart 1_Book2_Electric Rev Req Model (2009 GRC) Revised 01-18-2010 2 3" xfId="21669"/>
    <cellStyle name="_Portfolio SPlan Base Case.xls Chart 1_Book2_Electric Rev Req Model (2009 GRC) Revised 01-18-2010 2 3 2" xfId="21670"/>
    <cellStyle name="_Portfolio SPlan Base Case.xls Chart 1_Book2_Electric Rev Req Model (2009 GRC) Revised 01-18-2010 2 4" xfId="21671"/>
    <cellStyle name="_Portfolio SPlan Base Case.xls Chart 1_Book2_Electric Rev Req Model (2009 GRC) Revised 01-18-2010 3" xfId="4996"/>
    <cellStyle name="_Portfolio SPlan Base Case.xls Chart 1_Book2_Electric Rev Req Model (2009 GRC) Revised 01-18-2010 3 2" xfId="21672"/>
    <cellStyle name="_Portfolio SPlan Base Case.xls Chart 1_Book2_Electric Rev Req Model (2009 GRC) Revised 01-18-2010 3 2 2" xfId="21673"/>
    <cellStyle name="_Portfolio SPlan Base Case.xls Chart 1_Book2_Electric Rev Req Model (2009 GRC) Revised 01-18-2010 3 3" xfId="21674"/>
    <cellStyle name="_Portfolio SPlan Base Case.xls Chart 1_Book2_Electric Rev Req Model (2009 GRC) Revised 01-18-2010 3 4" xfId="21675"/>
    <cellStyle name="_Portfolio SPlan Base Case.xls Chart 1_Book2_Electric Rev Req Model (2009 GRC) Revised 01-18-2010 4" xfId="21676"/>
    <cellStyle name="_Portfolio SPlan Base Case.xls Chart 1_Book2_Electric Rev Req Model (2009 GRC) Revised 01-18-2010 4 2" xfId="21677"/>
    <cellStyle name="_Portfolio SPlan Base Case.xls Chart 1_Book2_Electric Rev Req Model (2009 GRC) Revised 01-18-2010 5" xfId="21678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79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0"/>
    <cellStyle name="_Portfolio SPlan Base Case.xls Chart 1_Book2_Final Order Electric EXHIBIT A-1 2 3" xfId="21681"/>
    <cellStyle name="_Portfolio SPlan Base Case.xls Chart 1_Book2_Final Order Electric EXHIBIT A-1 2 4" xfId="21682"/>
    <cellStyle name="_Portfolio SPlan Base Case.xls Chart 1_Book2_Final Order Electric EXHIBIT A-1 3" xfId="5001"/>
    <cellStyle name="_Portfolio SPlan Base Case.xls Chart 1_Book2_Final Order Electric EXHIBIT A-1 3 2" xfId="21683"/>
    <cellStyle name="_Portfolio SPlan Base Case.xls Chart 1_Book2_Final Order Electric EXHIBIT A-1 4" xfId="21684"/>
    <cellStyle name="_Portfolio SPlan Base Case.xls Chart 1_Book2_Final Order Electric EXHIBIT A-1 5" xfId="21685"/>
    <cellStyle name="_Portfolio SPlan Base Case.xls Chart 1_Book2_Final Order Electric EXHIBIT A-1 6" xfId="21686"/>
    <cellStyle name="_Portfolio SPlan Base Case.xls Chart 1_Chelan PUD Power Costs (8-10)" xfId="5002"/>
    <cellStyle name="_Portfolio SPlan Base Case.xls Chart 1_Chelan PUD Power Costs (8-10) 2" xfId="21687"/>
    <cellStyle name="_Portfolio SPlan Base Case.xls Chart 1_Colstrip 1&amp;2 Annual O&amp;M Budgets" xfId="21688"/>
    <cellStyle name="_Portfolio SPlan Base Case.xls Chart 1_Confidential Material" xfId="5003"/>
    <cellStyle name="_Portfolio SPlan Base Case.xls Chart 1_Confidential Material 2" xfId="21689"/>
    <cellStyle name="_Portfolio SPlan Base Case.xls Chart 1_DEM-WP(C) Colstrip 12 Coal Cost Forecast 2010GRC" xfId="5004"/>
    <cellStyle name="_Portfolio SPlan Base Case.xls Chart 1_DEM-WP(C) Colstrip 12 Coal Cost Forecast 2010GRC 2" xfId="21690"/>
    <cellStyle name="_Portfolio SPlan Base Case.xls Chart 1_DEM-WP(C) ENERG10C--ctn Mid-C_042010 2010GRC" xfId="5005"/>
    <cellStyle name="_Portfolio SPlan Base Case.xls Chart 1_DEM-WP(C) ENERG10C--ctn Mid-C_042010 2010GRC 2" xfId="21691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2"/>
    <cellStyle name="_Portfolio SPlan Base Case.xls Chart 1_DEM-WP(C) Production O&amp;M 2010GRC As-Filed 3" xfId="5008"/>
    <cellStyle name="_Portfolio SPlan Base Case.xls Chart 1_DEM-WP(C) Production O&amp;M 2010GRC As-Filed 3 2" xfId="21693"/>
    <cellStyle name="_Portfolio SPlan Base Case.xls Chart 1_DEM-WP(C) Production O&amp;M 2010GRC As-Filed 4" xfId="21694"/>
    <cellStyle name="_Portfolio SPlan Base Case.xls Chart 1_DEM-WP(C) Production O&amp;M 2010GRC As-Filed 4 2" xfId="21695"/>
    <cellStyle name="_Portfolio SPlan Base Case.xls Chart 1_DEM-WP(C) Production O&amp;M 2010GRC As-Filed 5" xfId="21696"/>
    <cellStyle name="_Portfolio SPlan Base Case.xls Chart 1_DEM-WP(C) Production O&amp;M 2010GRC As-Filed 5 2" xfId="21697"/>
    <cellStyle name="_Portfolio SPlan Base Case.xls Chart 1_DEM-WP(C) Production O&amp;M 2010GRC As-Filed 6" xfId="21698"/>
    <cellStyle name="_Portfolio SPlan Base Case.xls Chart 1_DEM-WP(C) Production O&amp;M 2010GRC As-Filed 6 2" xfId="21699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0"/>
    <cellStyle name="_Portfolio SPlan Base Case.xls Chart 1_Electric Rev Req Model (2009 GRC)  2 2 2 2" xfId="21701"/>
    <cellStyle name="_Portfolio SPlan Base Case.xls Chart 1_Electric Rev Req Model (2009 GRC)  2 2 3" xfId="21702"/>
    <cellStyle name="_Portfolio SPlan Base Case.xls Chart 1_Electric Rev Req Model (2009 GRC)  2 2 4" xfId="21703"/>
    <cellStyle name="_Portfolio SPlan Base Case.xls Chart 1_Electric Rev Req Model (2009 GRC)  2 3" xfId="21704"/>
    <cellStyle name="_Portfolio SPlan Base Case.xls Chart 1_Electric Rev Req Model (2009 GRC)  2 3 2" xfId="21705"/>
    <cellStyle name="_Portfolio SPlan Base Case.xls Chart 1_Electric Rev Req Model (2009 GRC)  2 4" xfId="21706"/>
    <cellStyle name="_Portfolio SPlan Base Case.xls Chart 1_Electric Rev Req Model (2009 GRC)  3" xfId="5012"/>
    <cellStyle name="_Portfolio SPlan Base Case.xls Chart 1_Electric Rev Req Model (2009 GRC)  3 2" xfId="21707"/>
    <cellStyle name="_Portfolio SPlan Base Case.xls Chart 1_Electric Rev Req Model (2009 GRC)  3 2 2" xfId="21708"/>
    <cellStyle name="_Portfolio SPlan Base Case.xls Chart 1_Electric Rev Req Model (2009 GRC)  3 3" xfId="21709"/>
    <cellStyle name="_Portfolio SPlan Base Case.xls Chart 1_Electric Rev Req Model (2009 GRC)  3 4" xfId="21710"/>
    <cellStyle name="_Portfolio SPlan Base Case.xls Chart 1_Electric Rev Req Model (2009 GRC)  4" xfId="21711"/>
    <cellStyle name="_Portfolio SPlan Base Case.xls Chart 1_Electric Rev Req Model (2009 GRC)  4 2" xfId="21712"/>
    <cellStyle name="_Portfolio SPlan Base Case.xls Chart 1_Electric Rev Req Model (2009 GRC)  5" xfId="21713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4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5"/>
    <cellStyle name="_Portfolio SPlan Base Case.xls Chart 1_Electric Rev Req Model (2009 GRC) Rebuttal 2 3" xfId="21716"/>
    <cellStyle name="_Portfolio SPlan Base Case.xls Chart 1_Electric Rev Req Model (2009 GRC) Rebuttal 3" xfId="5017"/>
    <cellStyle name="_Portfolio SPlan Base Case.xls Chart 1_Electric Rev Req Model (2009 GRC) Rebuttal 3 2" xfId="21717"/>
    <cellStyle name="_Portfolio SPlan Base Case.xls Chart 1_Electric Rev Req Model (2009 GRC) Rebuttal 4" xfId="21718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19"/>
    <cellStyle name="_Portfolio SPlan Base Case.xls Chart 1_Electric Rev Req Model (2009 GRC) Rebuttal REmoval of New  WH Solar AdjustMI 2 2 2 2" xfId="21720"/>
    <cellStyle name="_Portfolio SPlan Base Case.xls Chart 1_Electric Rev Req Model (2009 GRC) Rebuttal REmoval of New  WH Solar AdjustMI 2 2 3" xfId="21721"/>
    <cellStyle name="_Portfolio SPlan Base Case.xls Chart 1_Electric Rev Req Model (2009 GRC) Rebuttal REmoval of New  WH Solar AdjustMI 2 2 4" xfId="21722"/>
    <cellStyle name="_Portfolio SPlan Base Case.xls Chart 1_Electric Rev Req Model (2009 GRC) Rebuttal REmoval of New  WH Solar AdjustMI 2 3" xfId="21723"/>
    <cellStyle name="_Portfolio SPlan Base Case.xls Chart 1_Electric Rev Req Model (2009 GRC) Rebuttal REmoval of New  WH Solar AdjustMI 2 3 2" xfId="21724"/>
    <cellStyle name="_Portfolio SPlan Base Case.xls Chart 1_Electric Rev Req Model (2009 GRC) Rebuttal REmoval of New  WH Solar AdjustMI 2 4" xfId="21725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6"/>
    <cellStyle name="_Portfolio SPlan Base Case.xls Chart 1_Electric Rev Req Model (2009 GRC) Rebuttal REmoval of New  WH Solar AdjustMI 3 2 2" xfId="21727"/>
    <cellStyle name="_Portfolio SPlan Base Case.xls Chart 1_Electric Rev Req Model (2009 GRC) Rebuttal REmoval of New  WH Solar AdjustMI 3 3" xfId="21728"/>
    <cellStyle name="_Portfolio SPlan Base Case.xls Chart 1_Electric Rev Req Model (2009 GRC) Rebuttal REmoval of New  WH Solar AdjustMI 3 4" xfId="21729"/>
    <cellStyle name="_Portfolio SPlan Base Case.xls Chart 1_Electric Rev Req Model (2009 GRC) Rebuttal REmoval of New  WH Solar AdjustMI 4" xfId="21730"/>
    <cellStyle name="_Portfolio SPlan Base Case.xls Chart 1_Electric Rev Req Model (2009 GRC) Rebuttal REmoval of New  WH Solar AdjustMI 4 2" xfId="21731"/>
    <cellStyle name="_Portfolio SPlan Base Case.xls Chart 1_Electric Rev Req Model (2009 GRC) Rebuttal REmoval of New  WH Solar AdjustMI 5" xfId="21732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3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4"/>
    <cellStyle name="_Portfolio SPlan Base Case.xls Chart 1_Electric Rev Req Model (2009 GRC) Revised 01-18-2010 2 2 2 2" xfId="21735"/>
    <cellStyle name="_Portfolio SPlan Base Case.xls Chart 1_Electric Rev Req Model (2009 GRC) Revised 01-18-2010 2 2 3" xfId="21736"/>
    <cellStyle name="_Portfolio SPlan Base Case.xls Chart 1_Electric Rev Req Model (2009 GRC) Revised 01-18-2010 2 2 4" xfId="21737"/>
    <cellStyle name="_Portfolio SPlan Base Case.xls Chart 1_Electric Rev Req Model (2009 GRC) Revised 01-18-2010 2 3" xfId="21738"/>
    <cellStyle name="_Portfolio SPlan Base Case.xls Chart 1_Electric Rev Req Model (2009 GRC) Revised 01-18-2010 2 3 2" xfId="21739"/>
    <cellStyle name="_Portfolio SPlan Base Case.xls Chart 1_Electric Rev Req Model (2009 GRC) Revised 01-18-2010 2 4" xfId="21740"/>
    <cellStyle name="_Portfolio SPlan Base Case.xls Chart 1_Electric Rev Req Model (2009 GRC) Revised 01-18-2010 3" xfId="5026"/>
    <cellStyle name="_Portfolio SPlan Base Case.xls Chart 1_Electric Rev Req Model (2009 GRC) Revised 01-18-2010 3 2" xfId="21741"/>
    <cellStyle name="_Portfolio SPlan Base Case.xls Chart 1_Electric Rev Req Model (2009 GRC) Revised 01-18-2010 3 2 2" xfId="21742"/>
    <cellStyle name="_Portfolio SPlan Base Case.xls Chart 1_Electric Rev Req Model (2009 GRC) Revised 01-18-2010 3 3" xfId="21743"/>
    <cellStyle name="_Portfolio SPlan Base Case.xls Chart 1_Electric Rev Req Model (2009 GRC) Revised 01-18-2010 3 4" xfId="21744"/>
    <cellStyle name="_Portfolio SPlan Base Case.xls Chart 1_Electric Rev Req Model (2009 GRC) Revised 01-18-2010 4" xfId="21745"/>
    <cellStyle name="_Portfolio SPlan Base Case.xls Chart 1_Electric Rev Req Model (2009 GRC) Revised 01-18-2010 4 2" xfId="21746"/>
    <cellStyle name="_Portfolio SPlan Base Case.xls Chart 1_Electric Rev Req Model (2009 GRC) Revised 01-18-2010 5" xfId="21747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8"/>
    <cellStyle name="_Portfolio SPlan Base Case.xls Chart 1_Electric Rev Req Model (2010 GRC)" xfId="5028"/>
    <cellStyle name="_Portfolio SPlan Base Case.xls Chart 1_Electric Rev Req Model (2010 GRC) 2" xfId="21749"/>
    <cellStyle name="_Portfolio SPlan Base Case.xls Chart 1_Electric Rev Req Model (2010 GRC) SF" xfId="5029"/>
    <cellStyle name="_Portfolio SPlan Base Case.xls Chart 1_Electric Rev Req Model (2010 GRC) SF 2" xfId="21750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1"/>
    <cellStyle name="_Portfolio SPlan Base Case.xls Chart 1_Final Order Electric EXHIBIT A-1 2 3" xfId="21752"/>
    <cellStyle name="_Portfolio SPlan Base Case.xls Chart 1_Final Order Electric EXHIBIT A-1 2 4" xfId="21753"/>
    <cellStyle name="_Portfolio SPlan Base Case.xls Chart 1_Final Order Electric EXHIBIT A-1 3" xfId="5033"/>
    <cellStyle name="_Portfolio SPlan Base Case.xls Chart 1_Final Order Electric EXHIBIT A-1 3 2" xfId="21754"/>
    <cellStyle name="_Portfolio SPlan Base Case.xls Chart 1_Final Order Electric EXHIBIT A-1 4" xfId="21755"/>
    <cellStyle name="_Portfolio SPlan Base Case.xls Chart 1_Final Order Electric EXHIBIT A-1 5" xfId="21756"/>
    <cellStyle name="_Portfolio SPlan Base Case.xls Chart 1_Final Order Electric EXHIBIT A-1 6" xfId="21757"/>
    <cellStyle name="_Portfolio SPlan Base Case.xls Chart 1_NIM Summary" xfId="5034"/>
    <cellStyle name="_Portfolio SPlan Base Case.xls Chart 1_NIM Summary 2" xfId="5035"/>
    <cellStyle name="_Portfolio SPlan Base Case.xls Chart 1_NIM Summary 2 2" xfId="21758"/>
    <cellStyle name="_Portfolio SPlan Base Case.xls Chart 1_NIM Summary 2 2 2" xfId="21759"/>
    <cellStyle name="_Portfolio SPlan Base Case.xls Chart 1_NIM Summary 2 2 2 2" xfId="21760"/>
    <cellStyle name="_Portfolio SPlan Base Case.xls Chart 1_NIM Summary 2 2 3" xfId="21761"/>
    <cellStyle name="_Portfolio SPlan Base Case.xls Chart 1_NIM Summary 2 2 4" xfId="21762"/>
    <cellStyle name="_Portfolio SPlan Base Case.xls Chart 1_NIM Summary 2 3" xfId="21763"/>
    <cellStyle name="_Portfolio SPlan Base Case.xls Chart 1_NIM Summary 2 3 2" xfId="21764"/>
    <cellStyle name="_Portfolio SPlan Base Case.xls Chart 1_NIM Summary 2 4" xfId="21765"/>
    <cellStyle name="_Portfolio SPlan Base Case.xls Chart 1_NIM Summary 3" xfId="21766"/>
    <cellStyle name="_Portfolio SPlan Base Case.xls Chart 1_NIM Summary 3 2" xfId="21767"/>
    <cellStyle name="_Portfolio SPlan Base Case.xls Chart 1_NIM Summary 3 2 2" xfId="21768"/>
    <cellStyle name="_Portfolio SPlan Base Case.xls Chart 1_NIM Summary 3 3" xfId="21769"/>
    <cellStyle name="_Portfolio SPlan Base Case.xls Chart 1_NIM Summary 3 4" xfId="21770"/>
    <cellStyle name="_Portfolio SPlan Base Case.xls Chart 1_NIM Summary 4" xfId="21771"/>
    <cellStyle name="_Portfolio SPlan Base Case.xls Chart 1_NIM Summary 4 2" xfId="21772"/>
    <cellStyle name="_Portfolio SPlan Base Case.xls Chart 1_NIM Summary 5" xfId="21773"/>
    <cellStyle name="_Portfolio SPlan Base Case.xls Chart 1_NIM Summary_DEM-WP(C) ENERG10C--ctn Mid-C_042010 2010GRC" xfId="5036"/>
    <cellStyle name="_Portfolio SPlan Base Case.xls Chart 1_NIM Summary_DEM-WP(C) ENERG10C--ctn Mid-C_042010 2010GRC 2" xfId="21774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5"/>
    <cellStyle name="_Portfolio SPlan Base Case.xls Chart 1_Rebuttal Power Costs 2 2 2 2" xfId="21776"/>
    <cellStyle name="_Portfolio SPlan Base Case.xls Chart 1_Rebuttal Power Costs 2 2 3" xfId="21777"/>
    <cellStyle name="_Portfolio SPlan Base Case.xls Chart 1_Rebuttal Power Costs 2 2 4" xfId="21778"/>
    <cellStyle name="_Portfolio SPlan Base Case.xls Chart 1_Rebuttal Power Costs 2 3" xfId="21779"/>
    <cellStyle name="_Portfolio SPlan Base Case.xls Chart 1_Rebuttal Power Costs 2 3 2" xfId="21780"/>
    <cellStyle name="_Portfolio SPlan Base Case.xls Chart 1_Rebuttal Power Costs 2 4" xfId="21781"/>
    <cellStyle name="_Portfolio SPlan Base Case.xls Chart 1_Rebuttal Power Costs 3" xfId="5040"/>
    <cellStyle name="_Portfolio SPlan Base Case.xls Chart 1_Rebuttal Power Costs 3 2" xfId="21782"/>
    <cellStyle name="_Portfolio SPlan Base Case.xls Chart 1_Rebuttal Power Costs 3 2 2" xfId="21783"/>
    <cellStyle name="_Portfolio SPlan Base Case.xls Chart 1_Rebuttal Power Costs 3 3" xfId="21784"/>
    <cellStyle name="_Portfolio SPlan Base Case.xls Chart 1_Rebuttal Power Costs 3 4" xfId="21785"/>
    <cellStyle name="_Portfolio SPlan Base Case.xls Chart 1_Rebuttal Power Costs 4" xfId="21786"/>
    <cellStyle name="_Portfolio SPlan Base Case.xls Chart 1_Rebuttal Power Costs 4 2" xfId="21787"/>
    <cellStyle name="_Portfolio SPlan Base Case.xls Chart 1_Rebuttal Power Costs 5" xfId="21788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89"/>
    <cellStyle name="_Portfolio SPlan Base Case.xls Chart 1_Rebuttal Power Costs_Adj Bench DR 3 for Initial Briefs (Electric) 2 2 2 2" xfId="21790"/>
    <cellStyle name="_Portfolio SPlan Base Case.xls Chart 1_Rebuttal Power Costs_Adj Bench DR 3 for Initial Briefs (Electric) 2 2 3" xfId="21791"/>
    <cellStyle name="_Portfolio SPlan Base Case.xls Chart 1_Rebuttal Power Costs_Adj Bench DR 3 for Initial Briefs (Electric) 2 2 4" xfId="21792"/>
    <cellStyle name="_Portfolio SPlan Base Case.xls Chart 1_Rebuttal Power Costs_Adj Bench DR 3 for Initial Briefs (Electric) 2 3" xfId="21793"/>
    <cellStyle name="_Portfolio SPlan Base Case.xls Chart 1_Rebuttal Power Costs_Adj Bench DR 3 for Initial Briefs (Electric) 2 3 2" xfId="21794"/>
    <cellStyle name="_Portfolio SPlan Base Case.xls Chart 1_Rebuttal Power Costs_Adj Bench DR 3 for Initial Briefs (Electric) 2 4" xfId="21795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6"/>
    <cellStyle name="_Portfolio SPlan Base Case.xls Chart 1_Rebuttal Power Costs_Adj Bench DR 3 for Initial Briefs (Electric) 3 2 2" xfId="21797"/>
    <cellStyle name="_Portfolio SPlan Base Case.xls Chart 1_Rebuttal Power Costs_Adj Bench DR 3 for Initial Briefs (Electric) 3 3" xfId="21798"/>
    <cellStyle name="_Portfolio SPlan Base Case.xls Chart 1_Rebuttal Power Costs_Adj Bench DR 3 for Initial Briefs (Electric) 3 4" xfId="21799"/>
    <cellStyle name="_Portfolio SPlan Base Case.xls Chart 1_Rebuttal Power Costs_Adj Bench DR 3 for Initial Briefs (Electric) 4" xfId="21800"/>
    <cellStyle name="_Portfolio SPlan Base Case.xls Chart 1_Rebuttal Power Costs_Adj Bench DR 3 for Initial Briefs (Electric) 4 2" xfId="21801"/>
    <cellStyle name="_Portfolio SPlan Base Case.xls Chart 1_Rebuttal Power Costs_Adj Bench DR 3 for Initial Briefs (Electric) 5" xfId="21802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3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4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5"/>
    <cellStyle name="_Portfolio SPlan Base Case.xls Chart 1_Rebuttal Power Costs_Electric Rev Req Model (2009 GRC) Rebuttal 2 3" xfId="21806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7"/>
    <cellStyle name="_Portfolio SPlan Base Case.xls Chart 1_Rebuttal Power Costs_Electric Rev Req Model (2009 GRC) Rebuttal 4" xfId="21808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09"/>
    <cellStyle name="_Portfolio SPlan Base Case.xls Chart 1_Rebuttal Power Costs_Electric Rev Req Model (2009 GRC) Rebuttal REmoval of New  WH Solar AdjustMI 2 2 2 2" xfId="21810"/>
    <cellStyle name="_Portfolio SPlan Base Case.xls Chart 1_Rebuttal Power Costs_Electric Rev Req Model (2009 GRC) Rebuttal REmoval of New  WH Solar AdjustMI 2 2 3" xfId="21811"/>
    <cellStyle name="_Portfolio SPlan Base Case.xls Chart 1_Rebuttal Power Costs_Electric Rev Req Model (2009 GRC) Rebuttal REmoval of New  WH Solar AdjustMI 2 2 4" xfId="21812"/>
    <cellStyle name="_Portfolio SPlan Base Case.xls Chart 1_Rebuttal Power Costs_Electric Rev Req Model (2009 GRC) Rebuttal REmoval of New  WH Solar AdjustMI 2 3" xfId="21813"/>
    <cellStyle name="_Portfolio SPlan Base Case.xls Chart 1_Rebuttal Power Costs_Electric Rev Req Model (2009 GRC) Rebuttal REmoval of New  WH Solar AdjustMI 2 3 2" xfId="21814"/>
    <cellStyle name="_Portfolio SPlan Base Case.xls Chart 1_Rebuttal Power Costs_Electric Rev Req Model (2009 GRC) Rebuttal REmoval of New  WH Solar AdjustMI 2 4" xfId="21815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6"/>
    <cellStyle name="_Portfolio SPlan Base Case.xls Chart 1_Rebuttal Power Costs_Electric Rev Req Model (2009 GRC) Rebuttal REmoval of New  WH Solar AdjustMI 3 2 2" xfId="21817"/>
    <cellStyle name="_Portfolio SPlan Base Case.xls Chart 1_Rebuttal Power Costs_Electric Rev Req Model (2009 GRC) Rebuttal REmoval of New  WH Solar AdjustMI 3 3" xfId="21818"/>
    <cellStyle name="_Portfolio SPlan Base Case.xls Chart 1_Rebuttal Power Costs_Electric Rev Req Model (2009 GRC) Rebuttal REmoval of New  WH Solar AdjustMI 3 4" xfId="21819"/>
    <cellStyle name="_Portfolio SPlan Base Case.xls Chart 1_Rebuttal Power Costs_Electric Rev Req Model (2009 GRC) Rebuttal REmoval of New  WH Solar AdjustMI 4" xfId="21820"/>
    <cellStyle name="_Portfolio SPlan Base Case.xls Chart 1_Rebuttal Power Costs_Electric Rev Req Model (2009 GRC) Rebuttal REmoval of New  WH Solar AdjustMI 4 2" xfId="21821"/>
    <cellStyle name="_Portfolio SPlan Base Case.xls Chart 1_Rebuttal Power Costs_Electric Rev Req Model (2009 GRC) Rebuttal REmoval of New  WH Solar AdjustMI 5" xfId="21822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3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4"/>
    <cellStyle name="_Portfolio SPlan Base Case.xls Chart 1_Rebuttal Power Costs_Electric Rev Req Model (2009 GRC) Revised 01-18-2010 2 2 2 2" xfId="21825"/>
    <cellStyle name="_Portfolio SPlan Base Case.xls Chart 1_Rebuttal Power Costs_Electric Rev Req Model (2009 GRC) Revised 01-18-2010 2 2 3" xfId="21826"/>
    <cellStyle name="_Portfolio SPlan Base Case.xls Chart 1_Rebuttal Power Costs_Electric Rev Req Model (2009 GRC) Revised 01-18-2010 2 2 4" xfId="21827"/>
    <cellStyle name="_Portfolio SPlan Base Case.xls Chart 1_Rebuttal Power Costs_Electric Rev Req Model (2009 GRC) Revised 01-18-2010 2 3" xfId="21828"/>
    <cellStyle name="_Portfolio SPlan Base Case.xls Chart 1_Rebuttal Power Costs_Electric Rev Req Model (2009 GRC) Revised 01-18-2010 2 3 2" xfId="21829"/>
    <cellStyle name="_Portfolio SPlan Base Case.xls Chart 1_Rebuttal Power Costs_Electric Rev Req Model (2009 GRC) Revised 01-18-2010 2 4" xfId="21830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1"/>
    <cellStyle name="_Portfolio SPlan Base Case.xls Chart 1_Rebuttal Power Costs_Electric Rev Req Model (2009 GRC) Revised 01-18-2010 3 2 2" xfId="21832"/>
    <cellStyle name="_Portfolio SPlan Base Case.xls Chart 1_Rebuttal Power Costs_Electric Rev Req Model (2009 GRC) Revised 01-18-2010 3 3" xfId="21833"/>
    <cellStyle name="_Portfolio SPlan Base Case.xls Chart 1_Rebuttal Power Costs_Electric Rev Req Model (2009 GRC) Revised 01-18-2010 3 4" xfId="21834"/>
    <cellStyle name="_Portfolio SPlan Base Case.xls Chart 1_Rebuttal Power Costs_Electric Rev Req Model (2009 GRC) Revised 01-18-2010 4" xfId="21835"/>
    <cellStyle name="_Portfolio SPlan Base Case.xls Chart 1_Rebuttal Power Costs_Electric Rev Req Model (2009 GRC) Revised 01-18-2010 4 2" xfId="21836"/>
    <cellStyle name="_Portfolio SPlan Base Case.xls Chart 1_Rebuttal Power Costs_Electric Rev Req Model (2009 GRC) Revised 01-18-2010 5" xfId="21837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8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39"/>
    <cellStyle name="_Portfolio SPlan Base Case.xls Chart 1_Rebuttal Power Costs_Final Order Electric EXHIBIT A-1 2 3" xfId="21840"/>
    <cellStyle name="_Portfolio SPlan Base Case.xls Chart 1_Rebuttal Power Costs_Final Order Electric EXHIBIT A-1 2 4" xfId="21841"/>
    <cellStyle name="_Portfolio SPlan Base Case.xls Chart 1_Rebuttal Power Costs_Final Order Electric EXHIBIT A-1 3" xfId="5064"/>
    <cellStyle name="_Portfolio SPlan Base Case.xls Chart 1_Rebuttal Power Costs_Final Order Electric EXHIBIT A-1 3 2" xfId="21842"/>
    <cellStyle name="_Portfolio SPlan Base Case.xls Chart 1_Rebuttal Power Costs_Final Order Electric EXHIBIT A-1 4" xfId="21843"/>
    <cellStyle name="_Portfolio SPlan Base Case.xls Chart 1_Rebuttal Power Costs_Final Order Electric EXHIBIT A-1 5" xfId="21844"/>
    <cellStyle name="_Portfolio SPlan Base Case.xls Chart 1_Rebuttal Power Costs_Final Order Electric EXHIBIT A-1 6" xfId="21845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6"/>
    <cellStyle name="_Portfolio SPlan Base Case.xls Chart 1_TENASKA REGULATORY ASSET 2 3" xfId="21847"/>
    <cellStyle name="_Portfolio SPlan Base Case.xls Chart 1_TENASKA REGULATORY ASSET 2 4" xfId="21848"/>
    <cellStyle name="_Portfolio SPlan Base Case.xls Chart 1_TENASKA REGULATORY ASSET 3" xfId="5068"/>
    <cellStyle name="_Portfolio SPlan Base Case.xls Chart 1_TENASKA REGULATORY ASSET 3 2" xfId="21849"/>
    <cellStyle name="_Portfolio SPlan Base Case.xls Chart 1_TENASKA REGULATORY ASSET 4" xfId="21850"/>
    <cellStyle name="_Portfolio SPlan Base Case.xls Chart 1_TENASKA REGULATORY ASSET 5" xfId="21851"/>
    <cellStyle name="_Portfolio SPlan Base Case.xls Chart 1_TENASKA REGULATORY ASSET 6" xfId="21852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3"/>
    <cellStyle name="_Portfolio SPlan Base Case.xls Chart 2 2 2 2 2" xfId="21854"/>
    <cellStyle name="_Portfolio SPlan Base Case.xls Chart 2 2 2 2 2 2" xfId="21855"/>
    <cellStyle name="_Portfolio SPlan Base Case.xls Chart 2 2 2 2 3" xfId="21856"/>
    <cellStyle name="_Portfolio SPlan Base Case.xls Chart 2 2 2 3" xfId="21857"/>
    <cellStyle name="_Portfolio SPlan Base Case.xls Chart 2 2 2 3 2" xfId="21858"/>
    <cellStyle name="_Portfolio SPlan Base Case.xls Chart 2 2 2 4" xfId="21859"/>
    <cellStyle name="_Portfolio SPlan Base Case.xls Chart 2 2 3" xfId="21860"/>
    <cellStyle name="_Portfolio SPlan Base Case.xls Chart 2 2 3 2" xfId="21861"/>
    <cellStyle name="_Portfolio SPlan Base Case.xls Chart 2 2 3 2 2" xfId="21862"/>
    <cellStyle name="_Portfolio SPlan Base Case.xls Chart 2 2 3 3" xfId="21863"/>
    <cellStyle name="_Portfolio SPlan Base Case.xls Chart 2 2 4" xfId="21864"/>
    <cellStyle name="_Portfolio SPlan Base Case.xls Chart 2 2 4 2" xfId="21865"/>
    <cellStyle name="_Portfolio SPlan Base Case.xls Chart 2 2 5" xfId="21866"/>
    <cellStyle name="_Portfolio SPlan Base Case.xls Chart 2 3" xfId="5072"/>
    <cellStyle name="_Portfolio SPlan Base Case.xls Chart 2 3 2" xfId="21867"/>
    <cellStyle name="_Portfolio SPlan Base Case.xls Chart 2 3 2 2" xfId="21868"/>
    <cellStyle name="_Portfolio SPlan Base Case.xls Chart 2 3 2 3" xfId="21869"/>
    <cellStyle name="_Portfolio SPlan Base Case.xls Chart 2 3 3" xfId="21870"/>
    <cellStyle name="_Portfolio SPlan Base Case.xls Chart 2 3 4" xfId="21871"/>
    <cellStyle name="_Portfolio SPlan Base Case.xls Chart 2 4" xfId="21872"/>
    <cellStyle name="_Portfolio SPlan Base Case.xls Chart 2 4 2" xfId="21873"/>
    <cellStyle name="_Portfolio SPlan Base Case.xls Chart 2 4 2 2" xfId="21874"/>
    <cellStyle name="_Portfolio SPlan Base Case.xls Chart 2 4 3" xfId="21875"/>
    <cellStyle name="_Portfolio SPlan Base Case.xls Chart 2 5" xfId="21876"/>
    <cellStyle name="_Portfolio SPlan Base Case.xls Chart 2 5 2" xfId="21877"/>
    <cellStyle name="_Portfolio SPlan Base Case.xls Chart 2 5 3" xfId="21878"/>
    <cellStyle name="_Portfolio SPlan Base Case.xls Chart 2 6" xfId="21879"/>
    <cellStyle name="_Portfolio SPlan Base Case.xls Chart 2 6 2" xfId="21880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1"/>
    <cellStyle name="_Portfolio SPlan Base Case.xls Chart 2_Adj Bench DR 3 for Initial Briefs (Electric) 2 2 2 2" xfId="21882"/>
    <cellStyle name="_Portfolio SPlan Base Case.xls Chart 2_Adj Bench DR 3 for Initial Briefs (Electric) 2 2 3" xfId="21883"/>
    <cellStyle name="_Portfolio SPlan Base Case.xls Chart 2_Adj Bench DR 3 for Initial Briefs (Electric) 2 2 4" xfId="21884"/>
    <cellStyle name="_Portfolio SPlan Base Case.xls Chart 2_Adj Bench DR 3 for Initial Briefs (Electric) 2 3" xfId="21885"/>
    <cellStyle name="_Portfolio SPlan Base Case.xls Chart 2_Adj Bench DR 3 for Initial Briefs (Electric) 2 3 2" xfId="21886"/>
    <cellStyle name="_Portfolio SPlan Base Case.xls Chart 2_Adj Bench DR 3 for Initial Briefs (Electric) 2 4" xfId="21887"/>
    <cellStyle name="_Portfolio SPlan Base Case.xls Chart 2_Adj Bench DR 3 for Initial Briefs (Electric) 3" xfId="5076"/>
    <cellStyle name="_Portfolio SPlan Base Case.xls Chart 2_Adj Bench DR 3 for Initial Briefs (Electric) 3 2" xfId="21888"/>
    <cellStyle name="_Portfolio SPlan Base Case.xls Chart 2_Adj Bench DR 3 for Initial Briefs (Electric) 3 2 2" xfId="21889"/>
    <cellStyle name="_Portfolio SPlan Base Case.xls Chart 2_Adj Bench DR 3 for Initial Briefs (Electric) 3 3" xfId="21890"/>
    <cellStyle name="_Portfolio SPlan Base Case.xls Chart 2_Adj Bench DR 3 for Initial Briefs (Electric) 3 4" xfId="21891"/>
    <cellStyle name="_Portfolio SPlan Base Case.xls Chart 2_Adj Bench DR 3 for Initial Briefs (Electric) 4" xfId="21892"/>
    <cellStyle name="_Portfolio SPlan Base Case.xls Chart 2_Adj Bench DR 3 for Initial Briefs (Electric) 4 2" xfId="21893"/>
    <cellStyle name="_Portfolio SPlan Base Case.xls Chart 2_Adj Bench DR 3 for Initial Briefs (Electric) 5" xfId="21894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5"/>
    <cellStyle name="_Portfolio SPlan Base Case.xls Chart 2_Book1" xfId="5078"/>
    <cellStyle name="_Portfolio SPlan Base Case.xls Chart 2_Book1 2" xfId="21896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7"/>
    <cellStyle name="_Portfolio SPlan Base Case.xls Chart 2_Book2 2 2 2 2" xfId="21898"/>
    <cellStyle name="_Portfolio SPlan Base Case.xls Chart 2_Book2 2 2 3" xfId="21899"/>
    <cellStyle name="_Portfolio SPlan Base Case.xls Chart 2_Book2 2 2 4" xfId="21900"/>
    <cellStyle name="_Portfolio SPlan Base Case.xls Chart 2_Book2 2 3" xfId="21901"/>
    <cellStyle name="_Portfolio SPlan Base Case.xls Chart 2_Book2 2 3 2" xfId="21902"/>
    <cellStyle name="_Portfolio SPlan Base Case.xls Chart 2_Book2 2 4" xfId="21903"/>
    <cellStyle name="_Portfolio SPlan Base Case.xls Chart 2_Book2 3" xfId="5082"/>
    <cellStyle name="_Portfolio SPlan Base Case.xls Chart 2_Book2 3 2" xfId="21904"/>
    <cellStyle name="_Portfolio SPlan Base Case.xls Chart 2_Book2 3 2 2" xfId="21905"/>
    <cellStyle name="_Portfolio SPlan Base Case.xls Chart 2_Book2 3 3" xfId="21906"/>
    <cellStyle name="_Portfolio SPlan Base Case.xls Chart 2_Book2 3 4" xfId="21907"/>
    <cellStyle name="_Portfolio SPlan Base Case.xls Chart 2_Book2 4" xfId="21908"/>
    <cellStyle name="_Portfolio SPlan Base Case.xls Chart 2_Book2 4 2" xfId="21909"/>
    <cellStyle name="_Portfolio SPlan Base Case.xls Chart 2_Book2 5" xfId="21910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1"/>
    <cellStyle name="_Portfolio SPlan Base Case.xls Chart 2_Book2_Adj Bench DR 3 for Initial Briefs (Electric) 2 2 2 2" xfId="21912"/>
    <cellStyle name="_Portfolio SPlan Base Case.xls Chart 2_Book2_Adj Bench DR 3 for Initial Briefs (Electric) 2 2 3" xfId="21913"/>
    <cellStyle name="_Portfolio SPlan Base Case.xls Chart 2_Book2_Adj Bench DR 3 for Initial Briefs (Electric) 2 2 4" xfId="21914"/>
    <cellStyle name="_Portfolio SPlan Base Case.xls Chart 2_Book2_Adj Bench DR 3 for Initial Briefs (Electric) 2 3" xfId="21915"/>
    <cellStyle name="_Portfolio SPlan Base Case.xls Chart 2_Book2_Adj Bench DR 3 for Initial Briefs (Electric) 2 3 2" xfId="21916"/>
    <cellStyle name="_Portfolio SPlan Base Case.xls Chart 2_Book2_Adj Bench DR 3 for Initial Briefs (Electric) 2 4" xfId="21917"/>
    <cellStyle name="_Portfolio SPlan Base Case.xls Chart 2_Book2_Adj Bench DR 3 for Initial Briefs (Electric) 3" xfId="5086"/>
    <cellStyle name="_Portfolio SPlan Base Case.xls Chart 2_Book2_Adj Bench DR 3 for Initial Briefs (Electric) 3 2" xfId="21918"/>
    <cellStyle name="_Portfolio SPlan Base Case.xls Chart 2_Book2_Adj Bench DR 3 for Initial Briefs (Electric) 3 2 2" xfId="21919"/>
    <cellStyle name="_Portfolio SPlan Base Case.xls Chart 2_Book2_Adj Bench DR 3 for Initial Briefs (Electric) 3 3" xfId="21920"/>
    <cellStyle name="_Portfolio SPlan Base Case.xls Chart 2_Book2_Adj Bench DR 3 for Initial Briefs (Electric) 3 4" xfId="21921"/>
    <cellStyle name="_Portfolio SPlan Base Case.xls Chart 2_Book2_Adj Bench DR 3 for Initial Briefs (Electric) 4" xfId="21922"/>
    <cellStyle name="_Portfolio SPlan Base Case.xls Chart 2_Book2_Adj Bench DR 3 for Initial Briefs (Electric) 4 2" xfId="21923"/>
    <cellStyle name="_Portfolio SPlan Base Case.xls Chart 2_Book2_Adj Bench DR 3 for Initial Briefs (Electric) 5" xfId="21924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5"/>
    <cellStyle name="_Portfolio SPlan Base Case.xls Chart 2_Book2_DEM-WP(C) ENERG10C--ctn Mid-C_042010 2010GRC" xfId="5088"/>
    <cellStyle name="_Portfolio SPlan Base Case.xls Chart 2_Book2_DEM-WP(C) ENERG10C--ctn Mid-C_042010 2010GRC 2" xfId="21926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7"/>
    <cellStyle name="_Portfolio SPlan Base Case.xls Chart 2_Book2_Electric Rev Req Model (2009 GRC) Rebuttal 2 3" xfId="21928"/>
    <cellStyle name="_Portfolio SPlan Base Case.xls Chart 2_Book2_Electric Rev Req Model (2009 GRC) Rebuttal 3" xfId="5092"/>
    <cellStyle name="_Portfolio SPlan Base Case.xls Chart 2_Book2_Electric Rev Req Model (2009 GRC) Rebuttal 3 2" xfId="21929"/>
    <cellStyle name="_Portfolio SPlan Base Case.xls Chart 2_Book2_Electric Rev Req Model (2009 GRC) Rebuttal 4" xfId="21930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1"/>
    <cellStyle name="_Portfolio SPlan Base Case.xls Chart 2_Book2_Electric Rev Req Model (2009 GRC) Rebuttal REmoval of New  WH Solar AdjustMI 2 2 2 2" xfId="21932"/>
    <cellStyle name="_Portfolio SPlan Base Case.xls Chart 2_Book2_Electric Rev Req Model (2009 GRC) Rebuttal REmoval of New  WH Solar AdjustMI 2 2 3" xfId="21933"/>
    <cellStyle name="_Portfolio SPlan Base Case.xls Chart 2_Book2_Electric Rev Req Model (2009 GRC) Rebuttal REmoval of New  WH Solar AdjustMI 2 2 4" xfId="21934"/>
    <cellStyle name="_Portfolio SPlan Base Case.xls Chart 2_Book2_Electric Rev Req Model (2009 GRC) Rebuttal REmoval of New  WH Solar AdjustMI 2 3" xfId="21935"/>
    <cellStyle name="_Portfolio SPlan Base Case.xls Chart 2_Book2_Electric Rev Req Model (2009 GRC) Rebuttal REmoval of New  WH Solar AdjustMI 2 3 2" xfId="21936"/>
    <cellStyle name="_Portfolio SPlan Base Case.xls Chart 2_Book2_Electric Rev Req Model (2009 GRC) Rebuttal REmoval of New  WH Solar AdjustMI 2 4" xfId="21937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8"/>
    <cellStyle name="_Portfolio SPlan Base Case.xls Chart 2_Book2_Electric Rev Req Model (2009 GRC) Rebuttal REmoval of New  WH Solar AdjustMI 3 2 2" xfId="21939"/>
    <cellStyle name="_Portfolio SPlan Base Case.xls Chart 2_Book2_Electric Rev Req Model (2009 GRC) Rebuttal REmoval of New  WH Solar AdjustMI 3 3" xfId="21940"/>
    <cellStyle name="_Portfolio SPlan Base Case.xls Chart 2_Book2_Electric Rev Req Model (2009 GRC) Rebuttal REmoval of New  WH Solar AdjustMI 3 4" xfId="21941"/>
    <cellStyle name="_Portfolio SPlan Base Case.xls Chart 2_Book2_Electric Rev Req Model (2009 GRC) Rebuttal REmoval of New  WH Solar AdjustMI 4" xfId="21942"/>
    <cellStyle name="_Portfolio SPlan Base Case.xls Chart 2_Book2_Electric Rev Req Model (2009 GRC) Rebuttal REmoval of New  WH Solar AdjustMI 4 2" xfId="21943"/>
    <cellStyle name="_Portfolio SPlan Base Case.xls Chart 2_Book2_Electric Rev Req Model (2009 GRC) Rebuttal REmoval of New  WH Solar AdjustMI 5" xfId="21944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5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6"/>
    <cellStyle name="_Portfolio SPlan Base Case.xls Chart 2_Book2_Electric Rev Req Model (2009 GRC) Revised 01-18-2010 2 2 2 2" xfId="21947"/>
    <cellStyle name="_Portfolio SPlan Base Case.xls Chart 2_Book2_Electric Rev Req Model (2009 GRC) Revised 01-18-2010 2 2 3" xfId="21948"/>
    <cellStyle name="_Portfolio SPlan Base Case.xls Chart 2_Book2_Electric Rev Req Model (2009 GRC) Revised 01-18-2010 2 2 4" xfId="21949"/>
    <cellStyle name="_Portfolio SPlan Base Case.xls Chart 2_Book2_Electric Rev Req Model (2009 GRC) Revised 01-18-2010 2 3" xfId="21950"/>
    <cellStyle name="_Portfolio SPlan Base Case.xls Chart 2_Book2_Electric Rev Req Model (2009 GRC) Revised 01-18-2010 2 3 2" xfId="21951"/>
    <cellStyle name="_Portfolio SPlan Base Case.xls Chart 2_Book2_Electric Rev Req Model (2009 GRC) Revised 01-18-2010 2 4" xfId="21952"/>
    <cellStyle name="_Portfolio SPlan Base Case.xls Chart 2_Book2_Electric Rev Req Model (2009 GRC) Revised 01-18-2010 3" xfId="5101"/>
    <cellStyle name="_Portfolio SPlan Base Case.xls Chart 2_Book2_Electric Rev Req Model (2009 GRC) Revised 01-18-2010 3 2" xfId="21953"/>
    <cellStyle name="_Portfolio SPlan Base Case.xls Chart 2_Book2_Electric Rev Req Model (2009 GRC) Revised 01-18-2010 3 2 2" xfId="21954"/>
    <cellStyle name="_Portfolio SPlan Base Case.xls Chart 2_Book2_Electric Rev Req Model (2009 GRC) Revised 01-18-2010 3 3" xfId="21955"/>
    <cellStyle name="_Portfolio SPlan Base Case.xls Chart 2_Book2_Electric Rev Req Model (2009 GRC) Revised 01-18-2010 3 4" xfId="21956"/>
    <cellStyle name="_Portfolio SPlan Base Case.xls Chart 2_Book2_Electric Rev Req Model (2009 GRC) Revised 01-18-2010 4" xfId="21957"/>
    <cellStyle name="_Portfolio SPlan Base Case.xls Chart 2_Book2_Electric Rev Req Model (2009 GRC) Revised 01-18-2010 4 2" xfId="21958"/>
    <cellStyle name="_Portfolio SPlan Base Case.xls Chart 2_Book2_Electric Rev Req Model (2009 GRC) Revised 01-18-2010 5" xfId="21959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0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1"/>
    <cellStyle name="_Portfolio SPlan Base Case.xls Chart 2_Book2_Final Order Electric EXHIBIT A-1 2 3" xfId="21962"/>
    <cellStyle name="_Portfolio SPlan Base Case.xls Chart 2_Book2_Final Order Electric EXHIBIT A-1 2 4" xfId="21963"/>
    <cellStyle name="_Portfolio SPlan Base Case.xls Chart 2_Book2_Final Order Electric EXHIBIT A-1 3" xfId="5106"/>
    <cellStyle name="_Portfolio SPlan Base Case.xls Chart 2_Book2_Final Order Electric EXHIBIT A-1 3 2" xfId="21964"/>
    <cellStyle name="_Portfolio SPlan Base Case.xls Chart 2_Book2_Final Order Electric EXHIBIT A-1 4" xfId="21965"/>
    <cellStyle name="_Portfolio SPlan Base Case.xls Chart 2_Book2_Final Order Electric EXHIBIT A-1 5" xfId="21966"/>
    <cellStyle name="_Portfolio SPlan Base Case.xls Chart 2_Book2_Final Order Electric EXHIBIT A-1 6" xfId="21967"/>
    <cellStyle name="_Portfolio SPlan Base Case.xls Chart 2_Chelan PUD Power Costs (8-10)" xfId="5107"/>
    <cellStyle name="_Portfolio SPlan Base Case.xls Chart 2_Chelan PUD Power Costs (8-10) 2" xfId="21968"/>
    <cellStyle name="_Portfolio SPlan Base Case.xls Chart 2_Colstrip 1&amp;2 Annual O&amp;M Budgets" xfId="21969"/>
    <cellStyle name="_Portfolio SPlan Base Case.xls Chart 2_Confidential Material" xfId="5108"/>
    <cellStyle name="_Portfolio SPlan Base Case.xls Chart 2_Confidential Material 2" xfId="21970"/>
    <cellStyle name="_Portfolio SPlan Base Case.xls Chart 2_DEM-WP(C) Colstrip 12 Coal Cost Forecast 2010GRC" xfId="5109"/>
    <cellStyle name="_Portfolio SPlan Base Case.xls Chart 2_DEM-WP(C) Colstrip 12 Coal Cost Forecast 2010GRC 2" xfId="21971"/>
    <cellStyle name="_Portfolio SPlan Base Case.xls Chart 2_DEM-WP(C) ENERG10C--ctn Mid-C_042010 2010GRC" xfId="5110"/>
    <cellStyle name="_Portfolio SPlan Base Case.xls Chart 2_DEM-WP(C) ENERG10C--ctn Mid-C_042010 2010GRC 2" xfId="21972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3"/>
    <cellStyle name="_Portfolio SPlan Base Case.xls Chart 2_DEM-WP(C) Production O&amp;M 2010GRC As-Filed 3" xfId="5113"/>
    <cellStyle name="_Portfolio SPlan Base Case.xls Chart 2_DEM-WP(C) Production O&amp;M 2010GRC As-Filed 3 2" xfId="21974"/>
    <cellStyle name="_Portfolio SPlan Base Case.xls Chart 2_DEM-WP(C) Production O&amp;M 2010GRC As-Filed 4" xfId="21975"/>
    <cellStyle name="_Portfolio SPlan Base Case.xls Chart 2_DEM-WP(C) Production O&amp;M 2010GRC As-Filed 4 2" xfId="21976"/>
    <cellStyle name="_Portfolio SPlan Base Case.xls Chart 2_DEM-WP(C) Production O&amp;M 2010GRC As-Filed 5" xfId="21977"/>
    <cellStyle name="_Portfolio SPlan Base Case.xls Chart 2_DEM-WP(C) Production O&amp;M 2010GRC As-Filed 5 2" xfId="21978"/>
    <cellStyle name="_Portfolio SPlan Base Case.xls Chart 2_DEM-WP(C) Production O&amp;M 2010GRC As-Filed 6" xfId="21979"/>
    <cellStyle name="_Portfolio SPlan Base Case.xls Chart 2_DEM-WP(C) Production O&amp;M 2010GRC As-Filed 6 2" xfId="21980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1"/>
    <cellStyle name="_Portfolio SPlan Base Case.xls Chart 2_Electric Rev Req Model (2009 GRC)  2 2 2 2" xfId="21982"/>
    <cellStyle name="_Portfolio SPlan Base Case.xls Chart 2_Electric Rev Req Model (2009 GRC)  2 2 3" xfId="21983"/>
    <cellStyle name="_Portfolio SPlan Base Case.xls Chart 2_Electric Rev Req Model (2009 GRC)  2 2 4" xfId="21984"/>
    <cellStyle name="_Portfolio SPlan Base Case.xls Chart 2_Electric Rev Req Model (2009 GRC)  2 3" xfId="21985"/>
    <cellStyle name="_Portfolio SPlan Base Case.xls Chart 2_Electric Rev Req Model (2009 GRC)  2 3 2" xfId="21986"/>
    <cellStyle name="_Portfolio SPlan Base Case.xls Chart 2_Electric Rev Req Model (2009 GRC)  2 4" xfId="21987"/>
    <cellStyle name="_Portfolio SPlan Base Case.xls Chart 2_Electric Rev Req Model (2009 GRC)  3" xfId="5117"/>
    <cellStyle name="_Portfolio SPlan Base Case.xls Chart 2_Electric Rev Req Model (2009 GRC)  3 2" xfId="21988"/>
    <cellStyle name="_Portfolio SPlan Base Case.xls Chart 2_Electric Rev Req Model (2009 GRC)  3 2 2" xfId="21989"/>
    <cellStyle name="_Portfolio SPlan Base Case.xls Chart 2_Electric Rev Req Model (2009 GRC)  3 3" xfId="21990"/>
    <cellStyle name="_Portfolio SPlan Base Case.xls Chart 2_Electric Rev Req Model (2009 GRC)  3 4" xfId="21991"/>
    <cellStyle name="_Portfolio SPlan Base Case.xls Chart 2_Electric Rev Req Model (2009 GRC)  4" xfId="5118"/>
    <cellStyle name="_Portfolio SPlan Base Case.xls Chart 2_Electric Rev Req Model (2009 GRC)  4 2" xfId="21992"/>
    <cellStyle name="_Portfolio SPlan Base Case.xls Chart 2_Electric Rev Req Model (2009 GRC)  5" xfId="21993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4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5"/>
    <cellStyle name="_Portfolio SPlan Base Case.xls Chart 2_Electric Rev Req Model (2009 GRC) Rebuttal 2 3" xfId="21996"/>
    <cellStyle name="_Portfolio SPlan Base Case.xls Chart 2_Electric Rev Req Model (2009 GRC) Rebuttal 3" xfId="5123"/>
    <cellStyle name="_Portfolio SPlan Base Case.xls Chart 2_Electric Rev Req Model (2009 GRC) Rebuttal 3 2" xfId="21997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8"/>
    <cellStyle name="_Portfolio SPlan Base Case.xls Chart 2_Electric Rev Req Model (2009 GRC) Rebuttal REmoval of New  WH Solar AdjustMI 2 2 2 2" xfId="21999"/>
    <cellStyle name="_Portfolio SPlan Base Case.xls Chart 2_Electric Rev Req Model (2009 GRC) Rebuttal REmoval of New  WH Solar AdjustMI 2 2 3" xfId="22000"/>
    <cellStyle name="_Portfolio SPlan Base Case.xls Chart 2_Electric Rev Req Model (2009 GRC) Rebuttal REmoval of New  WH Solar AdjustMI 2 2 4" xfId="22001"/>
    <cellStyle name="_Portfolio SPlan Base Case.xls Chart 2_Electric Rev Req Model (2009 GRC) Rebuttal REmoval of New  WH Solar AdjustMI 2 3" xfId="22002"/>
    <cellStyle name="_Portfolio SPlan Base Case.xls Chart 2_Electric Rev Req Model (2009 GRC) Rebuttal REmoval of New  WH Solar AdjustMI 2 3 2" xfId="22003"/>
    <cellStyle name="_Portfolio SPlan Base Case.xls Chart 2_Electric Rev Req Model (2009 GRC) Rebuttal REmoval of New  WH Solar AdjustMI 2 4" xfId="22004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5"/>
    <cellStyle name="_Portfolio SPlan Base Case.xls Chart 2_Electric Rev Req Model (2009 GRC) Rebuttal REmoval of New  WH Solar AdjustMI 3 2 2" xfId="22006"/>
    <cellStyle name="_Portfolio SPlan Base Case.xls Chart 2_Electric Rev Req Model (2009 GRC) Rebuttal REmoval of New  WH Solar AdjustMI 3 3" xfId="22007"/>
    <cellStyle name="_Portfolio SPlan Base Case.xls Chart 2_Electric Rev Req Model (2009 GRC) Rebuttal REmoval of New  WH Solar AdjustMI 3 4" xfId="22008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09"/>
    <cellStyle name="_Portfolio SPlan Base Case.xls Chart 2_Electric Rev Req Model (2009 GRC) Rebuttal REmoval of New  WH Solar AdjustMI 5" xfId="22010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1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2"/>
    <cellStyle name="_Portfolio SPlan Base Case.xls Chart 2_Electric Rev Req Model (2009 GRC) Revised 01-18-2010 2 2 2 2" xfId="22013"/>
    <cellStyle name="_Portfolio SPlan Base Case.xls Chart 2_Electric Rev Req Model (2009 GRC) Revised 01-18-2010 2 2 3" xfId="22014"/>
    <cellStyle name="_Portfolio SPlan Base Case.xls Chart 2_Electric Rev Req Model (2009 GRC) Revised 01-18-2010 2 2 4" xfId="22015"/>
    <cellStyle name="_Portfolio SPlan Base Case.xls Chart 2_Electric Rev Req Model (2009 GRC) Revised 01-18-2010 2 3" xfId="22016"/>
    <cellStyle name="_Portfolio SPlan Base Case.xls Chart 2_Electric Rev Req Model (2009 GRC) Revised 01-18-2010 2 3 2" xfId="22017"/>
    <cellStyle name="_Portfolio SPlan Base Case.xls Chart 2_Electric Rev Req Model (2009 GRC) Revised 01-18-2010 2 4" xfId="22018"/>
    <cellStyle name="_Portfolio SPlan Base Case.xls Chart 2_Electric Rev Req Model (2009 GRC) Revised 01-18-2010 3" xfId="5134"/>
    <cellStyle name="_Portfolio SPlan Base Case.xls Chart 2_Electric Rev Req Model (2009 GRC) Revised 01-18-2010 3 2" xfId="22019"/>
    <cellStyle name="_Portfolio SPlan Base Case.xls Chart 2_Electric Rev Req Model (2009 GRC) Revised 01-18-2010 3 2 2" xfId="22020"/>
    <cellStyle name="_Portfolio SPlan Base Case.xls Chart 2_Electric Rev Req Model (2009 GRC) Revised 01-18-2010 3 3" xfId="22021"/>
    <cellStyle name="_Portfolio SPlan Base Case.xls Chart 2_Electric Rev Req Model (2009 GRC) Revised 01-18-2010 3 4" xfId="22022"/>
    <cellStyle name="_Portfolio SPlan Base Case.xls Chart 2_Electric Rev Req Model (2009 GRC) Revised 01-18-2010 4" xfId="5135"/>
    <cellStyle name="_Portfolio SPlan Base Case.xls Chart 2_Electric Rev Req Model (2009 GRC) Revised 01-18-2010 4 2" xfId="22023"/>
    <cellStyle name="_Portfolio SPlan Base Case.xls Chart 2_Electric Rev Req Model (2009 GRC) Revised 01-18-2010 5" xfId="22024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5"/>
    <cellStyle name="_Portfolio SPlan Base Case.xls Chart 2_Electric Rev Req Model (2010 GRC)" xfId="5137"/>
    <cellStyle name="_Portfolio SPlan Base Case.xls Chart 2_Electric Rev Req Model (2010 GRC) 2" xfId="22026"/>
    <cellStyle name="_Portfolio SPlan Base Case.xls Chart 2_Electric Rev Req Model (2010 GRC) SF" xfId="5138"/>
    <cellStyle name="_Portfolio SPlan Base Case.xls Chart 2_Electric Rev Req Model (2010 GRC) SF 2" xfId="22027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8"/>
    <cellStyle name="_Portfolio SPlan Base Case.xls Chart 2_Final Order Electric EXHIBIT A-1 2 3" xfId="22029"/>
    <cellStyle name="_Portfolio SPlan Base Case.xls Chart 2_Final Order Electric EXHIBIT A-1 2 4" xfId="22030"/>
    <cellStyle name="_Portfolio SPlan Base Case.xls Chart 2_Final Order Electric EXHIBIT A-1 3" xfId="5142"/>
    <cellStyle name="_Portfolio SPlan Base Case.xls Chart 2_Final Order Electric EXHIBIT A-1 3 2" xfId="22031"/>
    <cellStyle name="_Portfolio SPlan Base Case.xls Chart 2_Final Order Electric EXHIBIT A-1 4" xfId="5143"/>
    <cellStyle name="_Portfolio SPlan Base Case.xls Chart 2_Final Order Electric EXHIBIT A-1 5" xfId="22032"/>
    <cellStyle name="_Portfolio SPlan Base Case.xls Chart 2_Final Order Electric EXHIBIT A-1 6" xfId="22033"/>
    <cellStyle name="_Portfolio SPlan Base Case.xls Chart 2_NIM Summary" xfId="5144"/>
    <cellStyle name="_Portfolio SPlan Base Case.xls Chart 2_NIM Summary 2" xfId="5145"/>
    <cellStyle name="_Portfolio SPlan Base Case.xls Chart 2_NIM Summary 2 2" xfId="22034"/>
    <cellStyle name="_Portfolio SPlan Base Case.xls Chart 2_NIM Summary 2 2 2" xfId="22035"/>
    <cellStyle name="_Portfolio SPlan Base Case.xls Chart 2_NIM Summary 2 2 2 2" xfId="22036"/>
    <cellStyle name="_Portfolio SPlan Base Case.xls Chart 2_NIM Summary 2 2 3" xfId="22037"/>
    <cellStyle name="_Portfolio SPlan Base Case.xls Chart 2_NIM Summary 2 2 4" xfId="22038"/>
    <cellStyle name="_Portfolio SPlan Base Case.xls Chart 2_NIM Summary 2 3" xfId="22039"/>
    <cellStyle name="_Portfolio SPlan Base Case.xls Chart 2_NIM Summary 2 3 2" xfId="22040"/>
    <cellStyle name="_Portfolio SPlan Base Case.xls Chart 2_NIM Summary 2 4" xfId="22041"/>
    <cellStyle name="_Portfolio SPlan Base Case.xls Chart 2_NIM Summary 3" xfId="22042"/>
    <cellStyle name="_Portfolio SPlan Base Case.xls Chart 2_NIM Summary 3 2" xfId="22043"/>
    <cellStyle name="_Portfolio SPlan Base Case.xls Chart 2_NIM Summary 3 2 2" xfId="22044"/>
    <cellStyle name="_Portfolio SPlan Base Case.xls Chart 2_NIM Summary 3 3" xfId="22045"/>
    <cellStyle name="_Portfolio SPlan Base Case.xls Chart 2_NIM Summary 3 4" xfId="22046"/>
    <cellStyle name="_Portfolio SPlan Base Case.xls Chart 2_NIM Summary 4" xfId="22047"/>
    <cellStyle name="_Portfolio SPlan Base Case.xls Chart 2_NIM Summary 4 2" xfId="22048"/>
    <cellStyle name="_Portfolio SPlan Base Case.xls Chart 2_NIM Summary 5" xfId="22049"/>
    <cellStyle name="_Portfolio SPlan Base Case.xls Chart 2_NIM Summary_DEM-WP(C) ENERG10C--ctn Mid-C_042010 2010GRC" xfId="5146"/>
    <cellStyle name="_Portfolio SPlan Base Case.xls Chart 2_NIM Summary_DEM-WP(C) ENERG10C--ctn Mid-C_042010 2010GRC 2" xfId="22050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1"/>
    <cellStyle name="_Portfolio SPlan Base Case.xls Chart 2_Rebuttal Power Costs 2 2 2 2" xfId="22052"/>
    <cellStyle name="_Portfolio SPlan Base Case.xls Chart 2_Rebuttal Power Costs 2 2 3" xfId="22053"/>
    <cellStyle name="_Portfolio SPlan Base Case.xls Chart 2_Rebuttal Power Costs 2 2 4" xfId="22054"/>
    <cellStyle name="_Portfolio SPlan Base Case.xls Chart 2_Rebuttal Power Costs 2 3" xfId="22055"/>
    <cellStyle name="_Portfolio SPlan Base Case.xls Chart 2_Rebuttal Power Costs 2 3 2" xfId="22056"/>
    <cellStyle name="_Portfolio SPlan Base Case.xls Chart 2_Rebuttal Power Costs 2 4" xfId="22057"/>
    <cellStyle name="_Portfolio SPlan Base Case.xls Chart 2_Rebuttal Power Costs 3" xfId="5150"/>
    <cellStyle name="_Portfolio SPlan Base Case.xls Chart 2_Rebuttal Power Costs 3 2" xfId="22058"/>
    <cellStyle name="_Portfolio SPlan Base Case.xls Chart 2_Rebuttal Power Costs 3 2 2" xfId="22059"/>
    <cellStyle name="_Portfolio SPlan Base Case.xls Chart 2_Rebuttal Power Costs 3 3" xfId="22060"/>
    <cellStyle name="_Portfolio SPlan Base Case.xls Chart 2_Rebuttal Power Costs 3 4" xfId="22061"/>
    <cellStyle name="_Portfolio SPlan Base Case.xls Chart 2_Rebuttal Power Costs 4" xfId="5151"/>
    <cellStyle name="_Portfolio SPlan Base Case.xls Chart 2_Rebuttal Power Costs 4 2" xfId="22062"/>
    <cellStyle name="_Portfolio SPlan Base Case.xls Chart 2_Rebuttal Power Costs 5" xfId="22063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4"/>
    <cellStyle name="_Portfolio SPlan Base Case.xls Chart 2_Rebuttal Power Costs_Adj Bench DR 3 for Initial Briefs (Electric) 2 2 2 2" xfId="22065"/>
    <cellStyle name="_Portfolio SPlan Base Case.xls Chart 2_Rebuttal Power Costs_Adj Bench DR 3 for Initial Briefs (Electric) 2 2 3" xfId="22066"/>
    <cellStyle name="_Portfolio SPlan Base Case.xls Chart 2_Rebuttal Power Costs_Adj Bench DR 3 for Initial Briefs (Electric) 2 2 4" xfId="22067"/>
    <cellStyle name="_Portfolio SPlan Base Case.xls Chart 2_Rebuttal Power Costs_Adj Bench DR 3 for Initial Briefs (Electric) 2 3" xfId="22068"/>
    <cellStyle name="_Portfolio SPlan Base Case.xls Chart 2_Rebuttal Power Costs_Adj Bench DR 3 for Initial Briefs (Electric) 2 3 2" xfId="22069"/>
    <cellStyle name="_Portfolio SPlan Base Case.xls Chart 2_Rebuttal Power Costs_Adj Bench DR 3 for Initial Briefs (Electric) 2 4" xfId="22070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1"/>
    <cellStyle name="_Portfolio SPlan Base Case.xls Chart 2_Rebuttal Power Costs_Adj Bench DR 3 for Initial Briefs (Electric) 3 2 2" xfId="22072"/>
    <cellStyle name="_Portfolio SPlan Base Case.xls Chart 2_Rebuttal Power Costs_Adj Bench DR 3 for Initial Briefs (Electric) 3 3" xfId="22073"/>
    <cellStyle name="_Portfolio SPlan Base Case.xls Chart 2_Rebuttal Power Costs_Adj Bench DR 3 for Initial Briefs (Electric) 3 4" xfId="22074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5"/>
    <cellStyle name="_Portfolio SPlan Base Case.xls Chart 2_Rebuttal Power Costs_Adj Bench DR 3 for Initial Briefs (Electric) 5" xfId="22076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7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8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79"/>
    <cellStyle name="_Portfolio SPlan Base Case.xls Chart 2_Rebuttal Power Costs_Electric Rev Req Model (2009 GRC) Rebuttal 2 3" xfId="22080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1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2"/>
    <cellStyle name="_Portfolio SPlan Base Case.xls Chart 2_Rebuttal Power Costs_Electric Rev Req Model (2009 GRC) Rebuttal REmoval of New  WH Solar AdjustMI 2 2 2 2" xfId="22083"/>
    <cellStyle name="_Portfolio SPlan Base Case.xls Chart 2_Rebuttal Power Costs_Electric Rev Req Model (2009 GRC) Rebuttal REmoval of New  WH Solar AdjustMI 2 2 3" xfId="22084"/>
    <cellStyle name="_Portfolio SPlan Base Case.xls Chart 2_Rebuttal Power Costs_Electric Rev Req Model (2009 GRC) Rebuttal REmoval of New  WH Solar AdjustMI 2 2 4" xfId="22085"/>
    <cellStyle name="_Portfolio SPlan Base Case.xls Chart 2_Rebuttal Power Costs_Electric Rev Req Model (2009 GRC) Rebuttal REmoval of New  WH Solar AdjustMI 2 3" xfId="22086"/>
    <cellStyle name="_Portfolio SPlan Base Case.xls Chart 2_Rebuttal Power Costs_Electric Rev Req Model (2009 GRC) Rebuttal REmoval of New  WH Solar AdjustMI 2 3 2" xfId="22087"/>
    <cellStyle name="_Portfolio SPlan Base Case.xls Chart 2_Rebuttal Power Costs_Electric Rev Req Model (2009 GRC) Rebuttal REmoval of New  WH Solar AdjustMI 2 4" xfId="22088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89"/>
    <cellStyle name="_Portfolio SPlan Base Case.xls Chart 2_Rebuttal Power Costs_Electric Rev Req Model (2009 GRC) Rebuttal REmoval of New  WH Solar AdjustMI 3 2 2" xfId="22090"/>
    <cellStyle name="_Portfolio SPlan Base Case.xls Chart 2_Rebuttal Power Costs_Electric Rev Req Model (2009 GRC) Rebuttal REmoval of New  WH Solar AdjustMI 3 3" xfId="22091"/>
    <cellStyle name="_Portfolio SPlan Base Case.xls Chart 2_Rebuttal Power Costs_Electric Rev Req Model (2009 GRC) Rebuttal REmoval of New  WH Solar AdjustMI 3 4" xfId="22092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3"/>
    <cellStyle name="_Portfolio SPlan Base Case.xls Chart 2_Rebuttal Power Costs_Electric Rev Req Model (2009 GRC) Rebuttal REmoval of New  WH Solar AdjustMI 5" xfId="22094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5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6"/>
    <cellStyle name="_Portfolio SPlan Base Case.xls Chart 2_Rebuttal Power Costs_Electric Rev Req Model (2009 GRC) Revised 01-18-2010 2 2 2 2" xfId="22097"/>
    <cellStyle name="_Portfolio SPlan Base Case.xls Chart 2_Rebuttal Power Costs_Electric Rev Req Model (2009 GRC) Revised 01-18-2010 2 2 3" xfId="22098"/>
    <cellStyle name="_Portfolio SPlan Base Case.xls Chart 2_Rebuttal Power Costs_Electric Rev Req Model (2009 GRC) Revised 01-18-2010 2 2 4" xfId="22099"/>
    <cellStyle name="_Portfolio SPlan Base Case.xls Chart 2_Rebuttal Power Costs_Electric Rev Req Model (2009 GRC) Revised 01-18-2010 2 3" xfId="22100"/>
    <cellStyle name="_Portfolio SPlan Base Case.xls Chart 2_Rebuttal Power Costs_Electric Rev Req Model (2009 GRC) Revised 01-18-2010 2 3 2" xfId="22101"/>
    <cellStyle name="_Portfolio SPlan Base Case.xls Chart 2_Rebuttal Power Costs_Electric Rev Req Model (2009 GRC) Revised 01-18-2010 2 4" xfId="22102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3"/>
    <cellStyle name="_Portfolio SPlan Base Case.xls Chart 2_Rebuttal Power Costs_Electric Rev Req Model (2009 GRC) Revised 01-18-2010 3 2 2" xfId="22104"/>
    <cellStyle name="_Portfolio SPlan Base Case.xls Chart 2_Rebuttal Power Costs_Electric Rev Req Model (2009 GRC) Revised 01-18-2010 3 3" xfId="22105"/>
    <cellStyle name="_Portfolio SPlan Base Case.xls Chart 2_Rebuttal Power Costs_Electric Rev Req Model (2009 GRC) Revised 01-18-2010 3 4" xfId="22106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7"/>
    <cellStyle name="_Portfolio SPlan Base Case.xls Chart 2_Rebuttal Power Costs_Electric Rev Req Model (2009 GRC) Revised 01-18-2010 5" xfId="22108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09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0"/>
    <cellStyle name="_Portfolio SPlan Base Case.xls Chart 2_Rebuttal Power Costs_Final Order Electric EXHIBIT A-1 2 3" xfId="22111"/>
    <cellStyle name="_Portfolio SPlan Base Case.xls Chart 2_Rebuttal Power Costs_Final Order Electric EXHIBIT A-1 2 4" xfId="22112"/>
    <cellStyle name="_Portfolio SPlan Base Case.xls Chart 2_Rebuttal Power Costs_Final Order Electric EXHIBIT A-1 3" xfId="5179"/>
    <cellStyle name="_Portfolio SPlan Base Case.xls Chart 2_Rebuttal Power Costs_Final Order Electric EXHIBIT A-1 3 2" xfId="22113"/>
    <cellStyle name="_Portfolio SPlan Base Case.xls Chart 2_Rebuttal Power Costs_Final Order Electric EXHIBIT A-1 4" xfId="5180"/>
    <cellStyle name="_Portfolio SPlan Base Case.xls Chart 2_Rebuttal Power Costs_Final Order Electric EXHIBIT A-1 5" xfId="22114"/>
    <cellStyle name="_Portfolio SPlan Base Case.xls Chart 2_Rebuttal Power Costs_Final Order Electric EXHIBIT A-1 6" xfId="22115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6"/>
    <cellStyle name="_Portfolio SPlan Base Case.xls Chart 2_TENASKA REGULATORY ASSET 2 3" xfId="22117"/>
    <cellStyle name="_Portfolio SPlan Base Case.xls Chart 2_TENASKA REGULATORY ASSET 2 4" xfId="22118"/>
    <cellStyle name="_Portfolio SPlan Base Case.xls Chart 2_TENASKA REGULATORY ASSET 3" xfId="5184"/>
    <cellStyle name="_Portfolio SPlan Base Case.xls Chart 2_TENASKA REGULATORY ASSET 3 2" xfId="22119"/>
    <cellStyle name="_Portfolio SPlan Base Case.xls Chart 2_TENASKA REGULATORY ASSET 4" xfId="5185"/>
    <cellStyle name="_Portfolio SPlan Base Case.xls Chart 2_TENASKA REGULATORY ASSET 5" xfId="22120"/>
    <cellStyle name="_Portfolio SPlan Base Case.xls Chart 2_TENASKA REGULATORY ASSET 6" xfId="22121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2"/>
    <cellStyle name="_Portfolio SPlan Base Case.xls Chart 3 2 2 2 2" xfId="22123"/>
    <cellStyle name="_Portfolio SPlan Base Case.xls Chart 3 2 2 2 2 2" xfId="22124"/>
    <cellStyle name="_Portfolio SPlan Base Case.xls Chart 3 2 2 2 3" xfId="22125"/>
    <cellStyle name="_Portfolio SPlan Base Case.xls Chart 3 2 2 3" xfId="22126"/>
    <cellStyle name="_Portfolio SPlan Base Case.xls Chart 3 2 2 3 2" xfId="22127"/>
    <cellStyle name="_Portfolio SPlan Base Case.xls Chart 3 2 2 4" xfId="22128"/>
    <cellStyle name="_Portfolio SPlan Base Case.xls Chart 3 2 3" xfId="22129"/>
    <cellStyle name="_Portfolio SPlan Base Case.xls Chart 3 2 3 2" xfId="22130"/>
    <cellStyle name="_Portfolio SPlan Base Case.xls Chart 3 2 3 2 2" xfId="22131"/>
    <cellStyle name="_Portfolio SPlan Base Case.xls Chart 3 2 3 3" xfId="22132"/>
    <cellStyle name="_Portfolio SPlan Base Case.xls Chart 3 2 4" xfId="22133"/>
    <cellStyle name="_Portfolio SPlan Base Case.xls Chart 3 2 4 2" xfId="22134"/>
    <cellStyle name="_Portfolio SPlan Base Case.xls Chart 3 2 5" xfId="22135"/>
    <cellStyle name="_Portfolio SPlan Base Case.xls Chart 3 3" xfId="5189"/>
    <cellStyle name="_Portfolio SPlan Base Case.xls Chart 3 3 2" xfId="22136"/>
    <cellStyle name="_Portfolio SPlan Base Case.xls Chart 3 3 2 2" xfId="22137"/>
    <cellStyle name="_Portfolio SPlan Base Case.xls Chart 3 3 2 3" xfId="22138"/>
    <cellStyle name="_Portfolio SPlan Base Case.xls Chart 3 3 3" xfId="22139"/>
    <cellStyle name="_Portfolio SPlan Base Case.xls Chart 3 3 4" xfId="22140"/>
    <cellStyle name="_Portfolio SPlan Base Case.xls Chart 3 4" xfId="5190"/>
    <cellStyle name="_Portfolio SPlan Base Case.xls Chart 3 4 2" xfId="22141"/>
    <cellStyle name="_Portfolio SPlan Base Case.xls Chart 3 4 2 2" xfId="22142"/>
    <cellStyle name="_Portfolio SPlan Base Case.xls Chart 3 4 3" xfId="22143"/>
    <cellStyle name="_Portfolio SPlan Base Case.xls Chart 3 5" xfId="22144"/>
    <cellStyle name="_Portfolio SPlan Base Case.xls Chart 3 5 2" xfId="22145"/>
    <cellStyle name="_Portfolio SPlan Base Case.xls Chart 3 5 3" xfId="22146"/>
    <cellStyle name="_Portfolio SPlan Base Case.xls Chart 3 6" xfId="22147"/>
    <cellStyle name="_Portfolio SPlan Base Case.xls Chart 3 6 2" xfId="22148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49"/>
    <cellStyle name="_Portfolio SPlan Base Case.xls Chart 3_Adj Bench DR 3 for Initial Briefs (Electric) 2 2 2 2" xfId="22150"/>
    <cellStyle name="_Portfolio SPlan Base Case.xls Chart 3_Adj Bench DR 3 for Initial Briefs (Electric) 2 2 3" xfId="22151"/>
    <cellStyle name="_Portfolio SPlan Base Case.xls Chart 3_Adj Bench DR 3 for Initial Briefs (Electric) 2 2 4" xfId="22152"/>
    <cellStyle name="_Portfolio SPlan Base Case.xls Chart 3_Adj Bench DR 3 for Initial Briefs (Electric) 2 3" xfId="22153"/>
    <cellStyle name="_Portfolio SPlan Base Case.xls Chart 3_Adj Bench DR 3 for Initial Briefs (Electric) 2 3 2" xfId="22154"/>
    <cellStyle name="_Portfolio SPlan Base Case.xls Chart 3_Adj Bench DR 3 for Initial Briefs (Electric) 2 4" xfId="22155"/>
    <cellStyle name="_Portfolio SPlan Base Case.xls Chart 3_Adj Bench DR 3 for Initial Briefs (Electric) 3" xfId="5194"/>
    <cellStyle name="_Portfolio SPlan Base Case.xls Chart 3_Adj Bench DR 3 for Initial Briefs (Electric) 3 2" xfId="22156"/>
    <cellStyle name="_Portfolio SPlan Base Case.xls Chart 3_Adj Bench DR 3 for Initial Briefs (Electric) 3 2 2" xfId="22157"/>
    <cellStyle name="_Portfolio SPlan Base Case.xls Chart 3_Adj Bench DR 3 for Initial Briefs (Electric) 3 3" xfId="22158"/>
    <cellStyle name="_Portfolio SPlan Base Case.xls Chart 3_Adj Bench DR 3 for Initial Briefs (Electric) 3 4" xfId="22159"/>
    <cellStyle name="_Portfolio SPlan Base Case.xls Chart 3_Adj Bench DR 3 for Initial Briefs (Electric) 4" xfId="5195"/>
    <cellStyle name="_Portfolio SPlan Base Case.xls Chart 3_Adj Bench DR 3 for Initial Briefs (Electric) 4 2" xfId="22160"/>
    <cellStyle name="_Portfolio SPlan Base Case.xls Chart 3_Adj Bench DR 3 for Initial Briefs (Electric) 5" xfId="22161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2"/>
    <cellStyle name="_Portfolio SPlan Base Case.xls Chart 3_Book1" xfId="5197"/>
    <cellStyle name="_Portfolio SPlan Base Case.xls Chart 3_Book1 2" xfId="22163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4"/>
    <cellStyle name="_Portfolio SPlan Base Case.xls Chart 3_Book2 2 2 2 2" xfId="22165"/>
    <cellStyle name="_Portfolio SPlan Base Case.xls Chart 3_Book2 2 2 3" xfId="22166"/>
    <cellStyle name="_Portfolio SPlan Base Case.xls Chart 3_Book2 2 2 4" xfId="22167"/>
    <cellStyle name="_Portfolio SPlan Base Case.xls Chart 3_Book2 2 3" xfId="22168"/>
    <cellStyle name="_Portfolio SPlan Base Case.xls Chart 3_Book2 2 3 2" xfId="22169"/>
    <cellStyle name="_Portfolio SPlan Base Case.xls Chart 3_Book2 2 4" xfId="22170"/>
    <cellStyle name="_Portfolio SPlan Base Case.xls Chart 3_Book2 3" xfId="5201"/>
    <cellStyle name="_Portfolio SPlan Base Case.xls Chart 3_Book2 3 2" xfId="22171"/>
    <cellStyle name="_Portfolio SPlan Base Case.xls Chart 3_Book2 3 2 2" xfId="22172"/>
    <cellStyle name="_Portfolio SPlan Base Case.xls Chart 3_Book2 3 3" xfId="22173"/>
    <cellStyle name="_Portfolio SPlan Base Case.xls Chart 3_Book2 3 4" xfId="22174"/>
    <cellStyle name="_Portfolio SPlan Base Case.xls Chart 3_Book2 4" xfId="5202"/>
    <cellStyle name="_Portfolio SPlan Base Case.xls Chart 3_Book2 4 2" xfId="22175"/>
    <cellStyle name="_Portfolio SPlan Base Case.xls Chart 3_Book2 5" xfId="22176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7"/>
    <cellStyle name="_Portfolio SPlan Base Case.xls Chart 3_Book2_Adj Bench DR 3 for Initial Briefs (Electric) 2 2 2 2" xfId="22178"/>
    <cellStyle name="_Portfolio SPlan Base Case.xls Chart 3_Book2_Adj Bench DR 3 for Initial Briefs (Electric) 2 2 3" xfId="22179"/>
    <cellStyle name="_Portfolio SPlan Base Case.xls Chart 3_Book2_Adj Bench DR 3 for Initial Briefs (Electric) 2 2 4" xfId="22180"/>
    <cellStyle name="_Portfolio SPlan Base Case.xls Chart 3_Book2_Adj Bench DR 3 for Initial Briefs (Electric) 2 3" xfId="22181"/>
    <cellStyle name="_Portfolio SPlan Base Case.xls Chart 3_Book2_Adj Bench DR 3 for Initial Briefs (Electric) 2 3 2" xfId="22182"/>
    <cellStyle name="_Portfolio SPlan Base Case.xls Chart 3_Book2_Adj Bench DR 3 for Initial Briefs (Electric) 2 4" xfId="22183"/>
    <cellStyle name="_Portfolio SPlan Base Case.xls Chart 3_Book2_Adj Bench DR 3 for Initial Briefs (Electric) 3" xfId="5206"/>
    <cellStyle name="_Portfolio SPlan Base Case.xls Chart 3_Book2_Adj Bench DR 3 for Initial Briefs (Electric) 3 2" xfId="22184"/>
    <cellStyle name="_Portfolio SPlan Base Case.xls Chart 3_Book2_Adj Bench DR 3 for Initial Briefs (Electric) 3 2 2" xfId="22185"/>
    <cellStyle name="_Portfolio SPlan Base Case.xls Chart 3_Book2_Adj Bench DR 3 for Initial Briefs (Electric) 3 3" xfId="22186"/>
    <cellStyle name="_Portfolio SPlan Base Case.xls Chart 3_Book2_Adj Bench DR 3 for Initial Briefs (Electric) 3 4" xfId="22187"/>
    <cellStyle name="_Portfolio SPlan Base Case.xls Chart 3_Book2_Adj Bench DR 3 for Initial Briefs (Electric) 4" xfId="5207"/>
    <cellStyle name="_Portfolio SPlan Base Case.xls Chart 3_Book2_Adj Bench DR 3 for Initial Briefs (Electric) 4 2" xfId="22188"/>
    <cellStyle name="_Portfolio SPlan Base Case.xls Chart 3_Book2_Adj Bench DR 3 for Initial Briefs (Electric) 5" xfId="22189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0"/>
    <cellStyle name="_Portfolio SPlan Base Case.xls Chart 3_Book2_DEM-WP(C) ENERG10C--ctn Mid-C_042010 2010GRC" xfId="5209"/>
    <cellStyle name="_Portfolio SPlan Base Case.xls Chart 3_Book2_DEM-WP(C) ENERG10C--ctn Mid-C_042010 2010GRC 2" xfId="22191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2"/>
    <cellStyle name="_Portfolio SPlan Base Case.xls Chart 3_Book2_Electric Rev Req Model (2009 GRC) Rebuttal 2 3" xfId="22193"/>
    <cellStyle name="_Portfolio SPlan Base Case.xls Chart 3_Book2_Electric Rev Req Model (2009 GRC) Rebuttal 3" xfId="5213"/>
    <cellStyle name="_Portfolio SPlan Base Case.xls Chart 3_Book2_Electric Rev Req Model (2009 GRC) Rebuttal 3 2" xfId="22194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5"/>
    <cellStyle name="_Portfolio SPlan Base Case.xls Chart 3_Book2_Electric Rev Req Model (2009 GRC) Rebuttal REmoval of New  WH Solar AdjustMI 2 2 2 2" xfId="22196"/>
    <cellStyle name="_Portfolio SPlan Base Case.xls Chart 3_Book2_Electric Rev Req Model (2009 GRC) Rebuttal REmoval of New  WH Solar AdjustMI 2 2 3" xfId="22197"/>
    <cellStyle name="_Portfolio SPlan Base Case.xls Chart 3_Book2_Electric Rev Req Model (2009 GRC) Rebuttal REmoval of New  WH Solar AdjustMI 2 2 4" xfId="22198"/>
    <cellStyle name="_Portfolio SPlan Base Case.xls Chart 3_Book2_Electric Rev Req Model (2009 GRC) Rebuttal REmoval of New  WH Solar AdjustMI 2 3" xfId="22199"/>
    <cellStyle name="_Portfolio SPlan Base Case.xls Chart 3_Book2_Electric Rev Req Model (2009 GRC) Rebuttal REmoval of New  WH Solar AdjustMI 2 3 2" xfId="22200"/>
    <cellStyle name="_Portfolio SPlan Base Case.xls Chart 3_Book2_Electric Rev Req Model (2009 GRC) Rebuttal REmoval of New  WH Solar AdjustMI 2 4" xfId="22201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2"/>
    <cellStyle name="_Portfolio SPlan Base Case.xls Chart 3_Book2_Electric Rev Req Model (2009 GRC) Rebuttal REmoval of New  WH Solar AdjustMI 3 2 2" xfId="22203"/>
    <cellStyle name="_Portfolio SPlan Base Case.xls Chart 3_Book2_Electric Rev Req Model (2009 GRC) Rebuttal REmoval of New  WH Solar AdjustMI 3 3" xfId="22204"/>
    <cellStyle name="_Portfolio SPlan Base Case.xls Chart 3_Book2_Electric Rev Req Model (2009 GRC) Rebuttal REmoval of New  WH Solar AdjustMI 3 4" xfId="22205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6"/>
    <cellStyle name="_Portfolio SPlan Base Case.xls Chart 3_Book2_Electric Rev Req Model (2009 GRC) Rebuttal REmoval of New  WH Solar AdjustMI 5" xfId="22207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8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09"/>
    <cellStyle name="_Portfolio SPlan Base Case.xls Chart 3_Book2_Electric Rev Req Model (2009 GRC) Revised 01-18-2010 2 2 2 2" xfId="22210"/>
    <cellStyle name="_Portfolio SPlan Base Case.xls Chart 3_Book2_Electric Rev Req Model (2009 GRC) Revised 01-18-2010 2 2 3" xfId="22211"/>
    <cellStyle name="_Portfolio SPlan Base Case.xls Chart 3_Book2_Electric Rev Req Model (2009 GRC) Revised 01-18-2010 2 2 4" xfId="22212"/>
    <cellStyle name="_Portfolio SPlan Base Case.xls Chart 3_Book2_Electric Rev Req Model (2009 GRC) Revised 01-18-2010 2 3" xfId="22213"/>
    <cellStyle name="_Portfolio SPlan Base Case.xls Chart 3_Book2_Electric Rev Req Model (2009 GRC) Revised 01-18-2010 2 3 2" xfId="22214"/>
    <cellStyle name="_Portfolio SPlan Base Case.xls Chart 3_Book2_Electric Rev Req Model (2009 GRC) Revised 01-18-2010 2 4" xfId="22215"/>
    <cellStyle name="_Portfolio SPlan Base Case.xls Chart 3_Book2_Electric Rev Req Model (2009 GRC) Revised 01-18-2010 3" xfId="5224"/>
    <cellStyle name="_Portfolio SPlan Base Case.xls Chart 3_Book2_Electric Rev Req Model (2009 GRC) Revised 01-18-2010 3 2" xfId="22216"/>
    <cellStyle name="_Portfolio SPlan Base Case.xls Chart 3_Book2_Electric Rev Req Model (2009 GRC) Revised 01-18-2010 3 2 2" xfId="22217"/>
    <cellStyle name="_Portfolio SPlan Base Case.xls Chart 3_Book2_Electric Rev Req Model (2009 GRC) Revised 01-18-2010 3 3" xfId="22218"/>
    <cellStyle name="_Portfolio SPlan Base Case.xls Chart 3_Book2_Electric Rev Req Model (2009 GRC) Revised 01-18-2010 3 4" xfId="22219"/>
    <cellStyle name="_Portfolio SPlan Base Case.xls Chart 3_Book2_Electric Rev Req Model (2009 GRC) Revised 01-18-2010 4" xfId="5225"/>
    <cellStyle name="_Portfolio SPlan Base Case.xls Chart 3_Book2_Electric Rev Req Model (2009 GRC) Revised 01-18-2010 4 2" xfId="22220"/>
    <cellStyle name="_Portfolio SPlan Base Case.xls Chart 3_Book2_Electric Rev Req Model (2009 GRC) Revised 01-18-2010 5" xfId="22221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2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3"/>
    <cellStyle name="_Portfolio SPlan Base Case.xls Chart 3_Book2_Final Order Electric EXHIBIT A-1 2 3" xfId="22224"/>
    <cellStyle name="_Portfolio SPlan Base Case.xls Chart 3_Book2_Final Order Electric EXHIBIT A-1 2 4" xfId="22225"/>
    <cellStyle name="_Portfolio SPlan Base Case.xls Chart 3_Book2_Final Order Electric EXHIBIT A-1 3" xfId="5230"/>
    <cellStyle name="_Portfolio SPlan Base Case.xls Chart 3_Book2_Final Order Electric EXHIBIT A-1 3 2" xfId="22226"/>
    <cellStyle name="_Portfolio SPlan Base Case.xls Chart 3_Book2_Final Order Electric EXHIBIT A-1 4" xfId="5231"/>
    <cellStyle name="_Portfolio SPlan Base Case.xls Chart 3_Book2_Final Order Electric EXHIBIT A-1 5" xfId="22227"/>
    <cellStyle name="_Portfolio SPlan Base Case.xls Chart 3_Book2_Final Order Electric EXHIBIT A-1 6" xfId="22228"/>
    <cellStyle name="_Portfolio SPlan Base Case.xls Chart 3_Chelan PUD Power Costs (8-10)" xfId="5232"/>
    <cellStyle name="_Portfolio SPlan Base Case.xls Chart 3_Chelan PUD Power Costs (8-10) 2" xfId="22229"/>
    <cellStyle name="_Portfolio SPlan Base Case.xls Chart 3_Colstrip 1&amp;2 Annual O&amp;M Budgets" xfId="22230"/>
    <cellStyle name="_Portfolio SPlan Base Case.xls Chart 3_Confidential Material" xfId="5233"/>
    <cellStyle name="_Portfolio SPlan Base Case.xls Chart 3_Confidential Material 2" xfId="22231"/>
    <cellStyle name="_Portfolio SPlan Base Case.xls Chart 3_DEM-WP(C) Colstrip 12 Coal Cost Forecast 2010GRC" xfId="5234"/>
    <cellStyle name="_Portfolio SPlan Base Case.xls Chart 3_DEM-WP(C) Colstrip 12 Coal Cost Forecast 2010GRC 2" xfId="22232"/>
    <cellStyle name="_Portfolio SPlan Base Case.xls Chart 3_DEM-WP(C) ENERG10C--ctn Mid-C_042010 2010GRC" xfId="5235"/>
    <cellStyle name="_Portfolio SPlan Base Case.xls Chart 3_DEM-WP(C) ENERG10C--ctn Mid-C_042010 2010GRC 2" xfId="22233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4"/>
    <cellStyle name="_Portfolio SPlan Base Case.xls Chart 3_DEM-WP(C) Production O&amp;M 2010GRC As-Filed 3" xfId="5238"/>
    <cellStyle name="_Portfolio SPlan Base Case.xls Chart 3_DEM-WP(C) Production O&amp;M 2010GRC As-Filed 3 2" xfId="22235"/>
    <cellStyle name="_Portfolio SPlan Base Case.xls Chart 3_DEM-WP(C) Production O&amp;M 2010GRC As-Filed 4" xfId="22236"/>
    <cellStyle name="_Portfolio SPlan Base Case.xls Chart 3_DEM-WP(C) Production O&amp;M 2010GRC As-Filed 4 2" xfId="22237"/>
    <cellStyle name="_Portfolio SPlan Base Case.xls Chart 3_DEM-WP(C) Production O&amp;M 2010GRC As-Filed 5" xfId="22238"/>
    <cellStyle name="_Portfolio SPlan Base Case.xls Chart 3_DEM-WP(C) Production O&amp;M 2010GRC As-Filed 5 2" xfId="22239"/>
    <cellStyle name="_Portfolio SPlan Base Case.xls Chart 3_DEM-WP(C) Production O&amp;M 2010GRC As-Filed 6" xfId="22240"/>
    <cellStyle name="_Portfolio SPlan Base Case.xls Chart 3_DEM-WP(C) Production O&amp;M 2010GRC As-Filed 6 2" xfId="22241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2"/>
    <cellStyle name="_Portfolio SPlan Base Case.xls Chart 3_Electric Rev Req Model (2009 GRC)  2 2 2 2" xfId="22243"/>
    <cellStyle name="_Portfolio SPlan Base Case.xls Chart 3_Electric Rev Req Model (2009 GRC)  2 2 3" xfId="22244"/>
    <cellStyle name="_Portfolio SPlan Base Case.xls Chart 3_Electric Rev Req Model (2009 GRC)  2 2 4" xfId="22245"/>
    <cellStyle name="_Portfolio SPlan Base Case.xls Chart 3_Electric Rev Req Model (2009 GRC)  2 3" xfId="22246"/>
    <cellStyle name="_Portfolio SPlan Base Case.xls Chart 3_Electric Rev Req Model (2009 GRC)  2 3 2" xfId="22247"/>
    <cellStyle name="_Portfolio SPlan Base Case.xls Chart 3_Electric Rev Req Model (2009 GRC)  2 4" xfId="22248"/>
    <cellStyle name="_Portfolio SPlan Base Case.xls Chart 3_Electric Rev Req Model (2009 GRC)  3" xfId="5242"/>
    <cellStyle name="_Portfolio SPlan Base Case.xls Chart 3_Electric Rev Req Model (2009 GRC)  3 2" xfId="22249"/>
    <cellStyle name="_Portfolio SPlan Base Case.xls Chart 3_Electric Rev Req Model (2009 GRC)  3 2 2" xfId="22250"/>
    <cellStyle name="_Portfolio SPlan Base Case.xls Chart 3_Electric Rev Req Model (2009 GRC)  3 3" xfId="22251"/>
    <cellStyle name="_Portfolio SPlan Base Case.xls Chart 3_Electric Rev Req Model (2009 GRC)  3 4" xfId="22252"/>
    <cellStyle name="_Portfolio SPlan Base Case.xls Chart 3_Electric Rev Req Model (2009 GRC)  4" xfId="5243"/>
    <cellStyle name="_Portfolio SPlan Base Case.xls Chart 3_Electric Rev Req Model (2009 GRC)  4 2" xfId="22253"/>
    <cellStyle name="_Portfolio SPlan Base Case.xls Chart 3_Electric Rev Req Model (2009 GRC)  5" xfId="22254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5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6"/>
    <cellStyle name="_Portfolio SPlan Base Case.xls Chart 3_Electric Rev Req Model (2009 GRC) Rebuttal 2 3" xfId="22257"/>
    <cellStyle name="_Portfolio SPlan Base Case.xls Chart 3_Electric Rev Req Model (2009 GRC) Rebuttal 3" xfId="5248"/>
    <cellStyle name="_Portfolio SPlan Base Case.xls Chart 3_Electric Rev Req Model (2009 GRC) Rebuttal 3 2" xfId="22258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59"/>
    <cellStyle name="_Portfolio SPlan Base Case.xls Chart 3_Electric Rev Req Model (2009 GRC) Rebuttal REmoval of New  WH Solar AdjustMI 2 2 2 2" xfId="22260"/>
    <cellStyle name="_Portfolio SPlan Base Case.xls Chart 3_Electric Rev Req Model (2009 GRC) Rebuttal REmoval of New  WH Solar AdjustMI 2 2 3" xfId="22261"/>
    <cellStyle name="_Portfolio SPlan Base Case.xls Chart 3_Electric Rev Req Model (2009 GRC) Rebuttal REmoval of New  WH Solar AdjustMI 2 2 4" xfId="22262"/>
    <cellStyle name="_Portfolio SPlan Base Case.xls Chart 3_Electric Rev Req Model (2009 GRC) Rebuttal REmoval of New  WH Solar AdjustMI 2 3" xfId="22263"/>
    <cellStyle name="_Portfolio SPlan Base Case.xls Chart 3_Electric Rev Req Model (2009 GRC) Rebuttal REmoval of New  WH Solar AdjustMI 2 3 2" xfId="22264"/>
    <cellStyle name="_Portfolio SPlan Base Case.xls Chart 3_Electric Rev Req Model (2009 GRC) Rebuttal REmoval of New  WH Solar AdjustMI 2 4" xfId="22265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6"/>
    <cellStyle name="_Portfolio SPlan Base Case.xls Chart 3_Electric Rev Req Model (2009 GRC) Rebuttal REmoval of New  WH Solar AdjustMI 3 2 2" xfId="22267"/>
    <cellStyle name="_Portfolio SPlan Base Case.xls Chart 3_Electric Rev Req Model (2009 GRC) Rebuttal REmoval of New  WH Solar AdjustMI 3 3" xfId="22268"/>
    <cellStyle name="_Portfolio SPlan Base Case.xls Chart 3_Electric Rev Req Model (2009 GRC) Rebuttal REmoval of New  WH Solar AdjustMI 3 4" xfId="22269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0"/>
    <cellStyle name="_Portfolio SPlan Base Case.xls Chart 3_Electric Rev Req Model (2009 GRC) Rebuttal REmoval of New  WH Solar AdjustMI 5" xfId="22271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2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3"/>
    <cellStyle name="_Portfolio SPlan Base Case.xls Chart 3_Electric Rev Req Model (2009 GRC) Revised 01-18-2010 2 2 2 2" xfId="22274"/>
    <cellStyle name="_Portfolio SPlan Base Case.xls Chart 3_Electric Rev Req Model (2009 GRC) Revised 01-18-2010 2 2 3" xfId="22275"/>
    <cellStyle name="_Portfolio SPlan Base Case.xls Chart 3_Electric Rev Req Model (2009 GRC) Revised 01-18-2010 2 2 4" xfId="22276"/>
    <cellStyle name="_Portfolio SPlan Base Case.xls Chart 3_Electric Rev Req Model (2009 GRC) Revised 01-18-2010 2 3" xfId="22277"/>
    <cellStyle name="_Portfolio SPlan Base Case.xls Chart 3_Electric Rev Req Model (2009 GRC) Revised 01-18-2010 2 3 2" xfId="22278"/>
    <cellStyle name="_Portfolio SPlan Base Case.xls Chart 3_Electric Rev Req Model (2009 GRC) Revised 01-18-2010 2 4" xfId="22279"/>
    <cellStyle name="_Portfolio SPlan Base Case.xls Chart 3_Electric Rev Req Model (2009 GRC) Revised 01-18-2010 3" xfId="5259"/>
    <cellStyle name="_Portfolio SPlan Base Case.xls Chart 3_Electric Rev Req Model (2009 GRC) Revised 01-18-2010 3 2" xfId="22280"/>
    <cellStyle name="_Portfolio SPlan Base Case.xls Chart 3_Electric Rev Req Model (2009 GRC) Revised 01-18-2010 3 2 2" xfId="22281"/>
    <cellStyle name="_Portfolio SPlan Base Case.xls Chart 3_Electric Rev Req Model (2009 GRC) Revised 01-18-2010 3 3" xfId="22282"/>
    <cellStyle name="_Portfolio SPlan Base Case.xls Chart 3_Electric Rev Req Model (2009 GRC) Revised 01-18-2010 3 4" xfId="22283"/>
    <cellStyle name="_Portfolio SPlan Base Case.xls Chart 3_Electric Rev Req Model (2009 GRC) Revised 01-18-2010 4" xfId="5260"/>
    <cellStyle name="_Portfolio SPlan Base Case.xls Chart 3_Electric Rev Req Model (2009 GRC) Revised 01-18-2010 4 2" xfId="22284"/>
    <cellStyle name="_Portfolio SPlan Base Case.xls Chart 3_Electric Rev Req Model (2009 GRC) Revised 01-18-2010 5" xfId="22285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6"/>
    <cellStyle name="_Portfolio SPlan Base Case.xls Chart 3_Electric Rev Req Model (2010 GRC)" xfId="5262"/>
    <cellStyle name="_Portfolio SPlan Base Case.xls Chart 3_Electric Rev Req Model (2010 GRC) 2" xfId="22287"/>
    <cellStyle name="_Portfolio SPlan Base Case.xls Chart 3_Electric Rev Req Model (2010 GRC) SF" xfId="5263"/>
    <cellStyle name="_Portfolio SPlan Base Case.xls Chart 3_Electric Rev Req Model (2010 GRC) SF 2" xfId="22288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89"/>
    <cellStyle name="_Portfolio SPlan Base Case.xls Chart 3_Final Order Electric EXHIBIT A-1 2 3" xfId="22290"/>
    <cellStyle name="_Portfolio SPlan Base Case.xls Chart 3_Final Order Electric EXHIBIT A-1 2 4" xfId="22291"/>
    <cellStyle name="_Portfolio SPlan Base Case.xls Chart 3_Final Order Electric EXHIBIT A-1 3" xfId="5267"/>
    <cellStyle name="_Portfolio SPlan Base Case.xls Chart 3_Final Order Electric EXHIBIT A-1 3 2" xfId="22292"/>
    <cellStyle name="_Portfolio SPlan Base Case.xls Chart 3_Final Order Electric EXHIBIT A-1 4" xfId="5268"/>
    <cellStyle name="_Portfolio SPlan Base Case.xls Chart 3_Final Order Electric EXHIBIT A-1 5" xfId="22293"/>
    <cellStyle name="_Portfolio SPlan Base Case.xls Chart 3_Final Order Electric EXHIBIT A-1 6" xfId="22294"/>
    <cellStyle name="_Portfolio SPlan Base Case.xls Chart 3_NIM Summary" xfId="5269"/>
    <cellStyle name="_Portfolio SPlan Base Case.xls Chart 3_NIM Summary 2" xfId="5270"/>
    <cellStyle name="_Portfolio SPlan Base Case.xls Chart 3_NIM Summary 2 2" xfId="22295"/>
    <cellStyle name="_Portfolio SPlan Base Case.xls Chart 3_NIM Summary 2 2 2" xfId="22296"/>
    <cellStyle name="_Portfolio SPlan Base Case.xls Chart 3_NIM Summary 2 2 2 2" xfId="22297"/>
    <cellStyle name="_Portfolio SPlan Base Case.xls Chart 3_NIM Summary 2 2 3" xfId="22298"/>
    <cellStyle name="_Portfolio SPlan Base Case.xls Chart 3_NIM Summary 2 2 4" xfId="22299"/>
    <cellStyle name="_Portfolio SPlan Base Case.xls Chart 3_NIM Summary 2 3" xfId="22300"/>
    <cellStyle name="_Portfolio SPlan Base Case.xls Chart 3_NIM Summary 2 3 2" xfId="22301"/>
    <cellStyle name="_Portfolio SPlan Base Case.xls Chart 3_NIM Summary 2 4" xfId="22302"/>
    <cellStyle name="_Portfolio SPlan Base Case.xls Chart 3_NIM Summary 3" xfId="22303"/>
    <cellStyle name="_Portfolio SPlan Base Case.xls Chart 3_NIM Summary 3 2" xfId="22304"/>
    <cellStyle name="_Portfolio SPlan Base Case.xls Chart 3_NIM Summary 3 2 2" xfId="22305"/>
    <cellStyle name="_Portfolio SPlan Base Case.xls Chart 3_NIM Summary 3 3" xfId="22306"/>
    <cellStyle name="_Portfolio SPlan Base Case.xls Chart 3_NIM Summary 3 4" xfId="22307"/>
    <cellStyle name="_Portfolio SPlan Base Case.xls Chart 3_NIM Summary 4" xfId="22308"/>
    <cellStyle name="_Portfolio SPlan Base Case.xls Chart 3_NIM Summary 4 2" xfId="22309"/>
    <cellStyle name="_Portfolio SPlan Base Case.xls Chart 3_NIM Summary 5" xfId="22310"/>
    <cellStyle name="_Portfolio SPlan Base Case.xls Chart 3_NIM Summary_DEM-WP(C) ENERG10C--ctn Mid-C_042010 2010GRC" xfId="5271"/>
    <cellStyle name="_Portfolio SPlan Base Case.xls Chart 3_NIM Summary_DEM-WP(C) ENERG10C--ctn Mid-C_042010 2010GRC 2" xfId="22311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2"/>
    <cellStyle name="_Portfolio SPlan Base Case.xls Chart 3_Rebuttal Power Costs 2 2 2 2" xfId="22313"/>
    <cellStyle name="_Portfolio SPlan Base Case.xls Chart 3_Rebuttal Power Costs 2 2 3" xfId="22314"/>
    <cellStyle name="_Portfolio SPlan Base Case.xls Chart 3_Rebuttal Power Costs 2 2 4" xfId="22315"/>
    <cellStyle name="_Portfolio SPlan Base Case.xls Chart 3_Rebuttal Power Costs 2 3" xfId="22316"/>
    <cellStyle name="_Portfolio SPlan Base Case.xls Chart 3_Rebuttal Power Costs 2 3 2" xfId="22317"/>
    <cellStyle name="_Portfolio SPlan Base Case.xls Chart 3_Rebuttal Power Costs 2 4" xfId="22318"/>
    <cellStyle name="_Portfolio SPlan Base Case.xls Chart 3_Rebuttal Power Costs 3" xfId="5275"/>
    <cellStyle name="_Portfolio SPlan Base Case.xls Chart 3_Rebuttal Power Costs 3 2" xfId="22319"/>
    <cellStyle name="_Portfolio SPlan Base Case.xls Chart 3_Rebuttal Power Costs 3 2 2" xfId="22320"/>
    <cellStyle name="_Portfolio SPlan Base Case.xls Chart 3_Rebuttal Power Costs 3 3" xfId="22321"/>
    <cellStyle name="_Portfolio SPlan Base Case.xls Chart 3_Rebuttal Power Costs 3 4" xfId="22322"/>
    <cellStyle name="_Portfolio SPlan Base Case.xls Chart 3_Rebuttal Power Costs 4" xfId="5276"/>
    <cellStyle name="_Portfolio SPlan Base Case.xls Chart 3_Rebuttal Power Costs 4 2" xfId="22323"/>
    <cellStyle name="_Portfolio SPlan Base Case.xls Chart 3_Rebuttal Power Costs 5" xfId="22324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5"/>
    <cellStyle name="_Portfolio SPlan Base Case.xls Chart 3_Rebuttal Power Costs_Adj Bench DR 3 for Initial Briefs (Electric) 2 2 2 2" xfId="22326"/>
    <cellStyle name="_Portfolio SPlan Base Case.xls Chart 3_Rebuttal Power Costs_Adj Bench DR 3 for Initial Briefs (Electric) 2 2 3" xfId="22327"/>
    <cellStyle name="_Portfolio SPlan Base Case.xls Chart 3_Rebuttal Power Costs_Adj Bench DR 3 for Initial Briefs (Electric) 2 2 4" xfId="22328"/>
    <cellStyle name="_Portfolio SPlan Base Case.xls Chart 3_Rebuttal Power Costs_Adj Bench DR 3 for Initial Briefs (Electric) 2 3" xfId="22329"/>
    <cellStyle name="_Portfolio SPlan Base Case.xls Chart 3_Rebuttal Power Costs_Adj Bench DR 3 for Initial Briefs (Electric) 2 3 2" xfId="22330"/>
    <cellStyle name="_Portfolio SPlan Base Case.xls Chart 3_Rebuttal Power Costs_Adj Bench DR 3 for Initial Briefs (Electric) 2 4" xfId="22331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2"/>
    <cellStyle name="_Portfolio SPlan Base Case.xls Chart 3_Rebuttal Power Costs_Adj Bench DR 3 for Initial Briefs (Electric) 3 2 2" xfId="22333"/>
    <cellStyle name="_Portfolio SPlan Base Case.xls Chart 3_Rebuttal Power Costs_Adj Bench DR 3 for Initial Briefs (Electric) 3 3" xfId="22334"/>
    <cellStyle name="_Portfolio SPlan Base Case.xls Chart 3_Rebuttal Power Costs_Adj Bench DR 3 for Initial Briefs (Electric) 3 4" xfId="22335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6"/>
    <cellStyle name="_Portfolio SPlan Base Case.xls Chart 3_Rebuttal Power Costs_Adj Bench DR 3 for Initial Briefs (Electric) 5" xfId="22337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8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39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0"/>
    <cellStyle name="_Portfolio SPlan Base Case.xls Chart 3_Rebuttal Power Costs_Electric Rev Req Model (2009 GRC) Rebuttal 2 3" xfId="22341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2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3"/>
    <cellStyle name="_Portfolio SPlan Base Case.xls Chart 3_Rebuttal Power Costs_Electric Rev Req Model (2009 GRC) Rebuttal REmoval of New  WH Solar AdjustMI 2 2 2 2" xfId="22344"/>
    <cellStyle name="_Portfolio SPlan Base Case.xls Chart 3_Rebuttal Power Costs_Electric Rev Req Model (2009 GRC) Rebuttal REmoval of New  WH Solar AdjustMI 2 2 3" xfId="22345"/>
    <cellStyle name="_Portfolio SPlan Base Case.xls Chart 3_Rebuttal Power Costs_Electric Rev Req Model (2009 GRC) Rebuttal REmoval of New  WH Solar AdjustMI 2 2 4" xfId="22346"/>
    <cellStyle name="_Portfolio SPlan Base Case.xls Chart 3_Rebuttal Power Costs_Electric Rev Req Model (2009 GRC) Rebuttal REmoval of New  WH Solar AdjustMI 2 3" xfId="22347"/>
    <cellStyle name="_Portfolio SPlan Base Case.xls Chart 3_Rebuttal Power Costs_Electric Rev Req Model (2009 GRC) Rebuttal REmoval of New  WH Solar AdjustMI 2 3 2" xfId="22348"/>
    <cellStyle name="_Portfolio SPlan Base Case.xls Chart 3_Rebuttal Power Costs_Electric Rev Req Model (2009 GRC) Rebuttal REmoval of New  WH Solar AdjustMI 2 4" xfId="22349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0"/>
    <cellStyle name="_Portfolio SPlan Base Case.xls Chart 3_Rebuttal Power Costs_Electric Rev Req Model (2009 GRC) Rebuttal REmoval of New  WH Solar AdjustMI 3 2 2" xfId="22351"/>
    <cellStyle name="_Portfolio SPlan Base Case.xls Chart 3_Rebuttal Power Costs_Electric Rev Req Model (2009 GRC) Rebuttal REmoval of New  WH Solar AdjustMI 3 3" xfId="22352"/>
    <cellStyle name="_Portfolio SPlan Base Case.xls Chart 3_Rebuttal Power Costs_Electric Rev Req Model (2009 GRC) Rebuttal REmoval of New  WH Solar AdjustMI 3 4" xfId="22353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4"/>
    <cellStyle name="_Portfolio SPlan Base Case.xls Chart 3_Rebuttal Power Costs_Electric Rev Req Model (2009 GRC) Rebuttal REmoval of New  WH Solar AdjustMI 5" xfId="22355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6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7"/>
    <cellStyle name="_Portfolio SPlan Base Case.xls Chart 3_Rebuttal Power Costs_Electric Rev Req Model (2009 GRC) Revised 01-18-2010 2 2 2 2" xfId="22358"/>
    <cellStyle name="_Portfolio SPlan Base Case.xls Chart 3_Rebuttal Power Costs_Electric Rev Req Model (2009 GRC) Revised 01-18-2010 2 2 3" xfId="22359"/>
    <cellStyle name="_Portfolio SPlan Base Case.xls Chart 3_Rebuttal Power Costs_Electric Rev Req Model (2009 GRC) Revised 01-18-2010 2 2 4" xfId="22360"/>
    <cellStyle name="_Portfolio SPlan Base Case.xls Chart 3_Rebuttal Power Costs_Electric Rev Req Model (2009 GRC) Revised 01-18-2010 2 3" xfId="22361"/>
    <cellStyle name="_Portfolio SPlan Base Case.xls Chart 3_Rebuttal Power Costs_Electric Rev Req Model (2009 GRC) Revised 01-18-2010 2 3 2" xfId="22362"/>
    <cellStyle name="_Portfolio SPlan Base Case.xls Chart 3_Rebuttal Power Costs_Electric Rev Req Model (2009 GRC) Revised 01-18-2010 2 4" xfId="22363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4"/>
    <cellStyle name="_Portfolio SPlan Base Case.xls Chart 3_Rebuttal Power Costs_Electric Rev Req Model (2009 GRC) Revised 01-18-2010 3 2 2" xfId="22365"/>
    <cellStyle name="_Portfolio SPlan Base Case.xls Chart 3_Rebuttal Power Costs_Electric Rev Req Model (2009 GRC) Revised 01-18-2010 3 3" xfId="22366"/>
    <cellStyle name="_Portfolio SPlan Base Case.xls Chart 3_Rebuttal Power Costs_Electric Rev Req Model (2009 GRC) Revised 01-18-2010 3 4" xfId="22367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8"/>
    <cellStyle name="_Portfolio SPlan Base Case.xls Chart 3_Rebuttal Power Costs_Electric Rev Req Model (2009 GRC) Revised 01-18-2010 5" xfId="22369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0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1"/>
    <cellStyle name="_Portfolio SPlan Base Case.xls Chart 3_Rebuttal Power Costs_Final Order Electric EXHIBIT A-1 2 3" xfId="22372"/>
    <cellStyle name="_Portfolio SPlan Base Case.xls Chart 3_Rebuttal Power Costs_Final Order Electric EXHIBIT A-1 2 4" xfId="22373"/>
    <cellStyle name="_Portfolio SPlan Base Case.xls Chart 3_Rebuttal Power Costs_Final Order Electric EXHIBIT A-1 3" xfId="5304"/>
    <cellStyle name="_Portfolio SPlan Base Case.xls Chart 3_Rebuttal Power Costs_Final Order Electric EXHIBIT A-1 3 2" xfId="22374"/>
    <cellStyle name="_Portfolio SPlan Base Case.xls Chart 3_Rebuttal Power Costs_Final Order Electric EXHIBIT A-1 4" xfId="5305"/>
    <cellStyle name="_Portfolio SPlan Base Case.xls Chart 3_Rebuttal Power Costs_Final Order Electric EXHIBIT A-1 5" xfId="22375"/>
    <cellStyle name="_Portfolio SPlan Base Case.xls Chart 3_Rebuttal Power Costs_Final Order Electric EXHIBIT A-1 6" xfId="22376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7"/>
    <cellStyle name="_Portfolio SPlan Base Case.xls Chart 3_TENASKA REGULATORY ASSET 2 3" xfId="22378"/>
    <cellStyle name="_Portfolio SPlan Base Case.xls Chart 3_TENASKA REGULATORY ASSET 2 4" xfId="22379"/>
    <cellStyle name="_Portfolio SPlan Base Case.xls Chart 3_TENASKA REGULATORY ASSET 3" xfId="5309"/>
    <cellStyle name="_Portfolio SPlan Base Case.xls Chart 3_TENASKA REGULATORY ASSET 3 2" xfId="22380"/>
    <cellStyle name="_Portfolio SPlan Base Case.xls Chart 3_TENASKA REGULATORY ASSET 4" xfId="5310"/>
    <cellStyle name="_Portfolio SPlan Base Case.xls Chart 3_TENASKA REGULATORY ASSET 5" xfId="22381"/>
    <cellStyle name="_Portfolio SPlan Base Case.xls Chart 3_TENASKA REGULATORY ASSET 6" xfId="22382"/>
    <cellStyle name="_Power Cost Value Copy 11.30.05 gas 1.09.06 AURORA at 1.10.06" xfId="5311"/>
    <cellStyle name="_Power Cost Value Copy 11.30.05 gas 1.09.06 AURORA at 1.10.06 10" xfId="22383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4"/>
    <cellStyle name="_Power Cost Value Copy 11.30.05 gas 1.09.06 AURORA at 1.10.06 2 2 2 2 2" xfId="22385"/>
    <cellStyle name="_Power Cost Value Copy 11.30.05 gas 1.09.06 AURORA at 1.10.06 2 2 2 3" xfId="22386"/>
    <cellStyle name="_Power Cost Value Copy 11.30.05 gas 1.09.06 AURORA at 1.10.06 2 2 2 4" xfId="22387"/>
    <cellStyle name="_Power Cost Value Copy 11.30.05 gas 1.09.06 AURORA at 1.10.06 2 2 3" xfId="22388"/>
    <cellStyle name="_Power Cost Value Copy 11.30.05 gas 1.09.06 AURORA at 1.10.06 2 2 3 2" xfId="22389"/>
    <cellStyle name="_Power Cost Value Copy 11.30.05 gas 1.09.06 AURORA at 1.10.06 2 2 4" xfId="22390"/>
    <cellStyle name="_Power Cost Value Copy 11.30.05 gas 1.09.06 AURORA at 1.10.06 2 3" xfId="5315"/>
    <cellStyle name="_Power Cost Value Copy 11.30.05 gas 1.09.06 AURORA at 1.10.06 2 3 2" xfId="22391"/>
    <cellStyle name="_Power Cost Value Copy 11.30.05 gas 1.09.06 AURORA at 1.10.06 2 3 2 2" xfId="22392"/>
    <cellStyle name="_Power Cost Value Copy 11.30.05 gas 1.09.06 AURORA at 1.10.06 2 3 3" xfId="22393"/>
    <cellStyle name="_Power Cost Value Copy 11.30.05 gas 1.09.06 AURORA at 1.10.06 2 3 4" xfId="22394"/>
    <cellStyle name="_Power Cost Value Copy 11.30.05 gas 1.09.06 AURORA at 1.10.06 2 4" xfId="22395"/>
    <cellStyle name="_Power Cost Value Copy 11.30.05 gas 1.09.06 AURORA at 1.10.06 2 4 2" xfId="22396"/>
    <cellStyle name="_Power Cost Value Copy 11.30.05 gas 1.09.06 AURORA at 1.10.06 2 5" xfId="22397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8"/>
    <cellStyle name="_Power Cost Value Copy 11.30.05 gas 1.09.06 AURORA at 1.10.06 3 2 2 2" xfId="22399"/>
    <cellStyle name="_Power Cost Value Copy 11.30.05 gas 1.09.06 AURORA at 1.10.06 3 2 3" xfId="22400"/>
    <cellStyle name="_Power Cost Value Copy 11.30.05 gas 1.09.06 AURORA at 1.10.06 3 2 4" xfId="22401"/>
    <cellStyle name="_Power Cost Value Copy 11.30.05 gas 1.09.06 AURORA at 1.10.06 3 3" xfId="22402"/>
    <cellStyle name="_Power Cost Value Copy 11.30.05 gas 1.09.06 AURORA at 1.10.06 3 3 2" xfId="22403"/>
    <cellStyle name="_Power Cost Value Copy 11.30.05 gas 1.09.06 AURORA at 1.10.06 3 4" xfId="22404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5"/>
    <cellStyle name="_Power Cost Value Copy 11.30.05 gas 1.09.06 AURORA at 1.10.06 4 2 2 2" xfId="22406"/>
    <cellStyle name="_Power Cost Value Copy 11.30.05 gas 1.09.06 AURORA at 1.10.06 4 2 2 2 2" xfId="22407"/>
    <cellStyle name="_Power Cost Value Copy 11.30.05 gas 1.09.06 AURORA at 1.10.06 4 2 2 3" xfId="22408"/>
    <cellStyle name="_Power Cost Value Copy 11.30.05 gas 1.09.06 AURORA at 1.10.06 4 2 3" xfId="22409"/>
    <cellStyle name="_Power Cost Value Copy 11.30.05 gas 1.09.06 AURORA at 1.10.06 4 2 3 2" xfId="22410"/>
    <cellStyle name="_Power Cost Value Copy 11.30.05 gas 1.09.06 AURORA at 1.10.06 4 2 4" xfId="22411"/>
    <cellStyle name="_Power Cost Value Copy 11.30.05 gas 1.09.06 AURORA at 1.10.06 4 3" xfId="22412"/>
    <cellStyle name="_Power Cost Value Copy 11.30.05 gas 1.09.06 AURORA at 1.10.06 4 3 2" xfId="22413"/>
    <cellStyle name="_Power Cost Value Copy 11.30.05 gas 1.09.06 AURORA at 1.10.06 4 3 2 2" xfId="22414"/>
    <cellStyle name="_Power Cost Value Copy 11.30.05 gas 1.09.06 AURORA at 1.10.06 4 3 3" xfId="22415"/>
    <cellStyle name="_Power Cost Value Copy 11.30.05 gas 1.09.06 AURORA at 1.10.06 4 3 4" xfId="22416"/>
    <cellStyle name="_Power Cost Value Copy 11.30.05 gas 1.09.06 AURORA at 1.10.06 4 4" xfId="22417"/>
    <cellStyle name="_Power Cost Value Copy 11.30.05 gas 1.09.06 AURORA at 1.10.06 4 4 2" xfId="22418"/>
    <cellStyle name="_Power Cost Value Copy 11.30.05 gas 1.09.06 AURORA at 1.10.06 4 5" xfId="22419"/>
    <cellStyle name="_Power Cost Value Copy 11.30.05 gas 1.09.06 AURORA at 1.10.06 5" xfId="5320"/>
    <cellStyle name="_Power Cost Value Copy 11.30.05 gas 1.09.06 AURORA at 1.10.06 5 2" xfId="22420"/>
    <cellStyle name="_Power Cost Value Copy 11.30.05 gas 1.09.06 AURORA at 1.10.06 5 2 2" xfId="22421"/>
    <cellStyle name="_Power Cost Value Copy 11.30.05 gas 1.09.06 AURORA at 1.10.06 5 2 2 2" xfId="22422"/>
    <cellStyle name="_Power Cost Value Copy 11.30.05 gas 1.09.06 AURORA at 1.10.06 5 2 2 2 2" xfId="22423"/>
    <cellStyle name="_Power Cost Value Copy 11.30.05 gas 1.09.06 AURORA at 1.10.06 5 2 2 3" xfId="22424"/>
    <cellStyle name="_Power Cost Value Copy 11.30.05 gas 1.09.06 AURORA at 1.10.06 5 2 3" xfId="22425"/>
    <cellStyle name="_Power Cost Value Copy 11.30.05 gas 1.09.06 AURORA at 1.10.06 5 2 3 2" xfId="22426"/>
    <cellStyle name="_Power Cost Value Copy 11.30.05 gas 1.09.06 AURORA at 1.10.06 5 2 4" xfId="22427"/>
    <cellStyle name="_Power Cost Value Copy 11.30.05 gas 1.09.06 AURORA at 1.10.06 5 2 5" xfId="22428"/>
    <cellStyle name="_Power Cost Value Copy 11.30.05 gas 1.09.06 AURORA at 1.10.06 5 3" xfId="22429"/>
    <cellStyle name="_Power Cost Value Copy 11.30.05 gas 1.09.06 AURORA at 1.10.06 5 3 2" xfId="22430"/>
    <cellStyle name="_Power Cost Value Copy 11.30.05 gas 1.09.06 AURORA at 1.10.06 5 3 2 2" xfId="22431"/>
    <cellStyle name="_Power Cost Value Copy 11.30.05 gas 1.09.06 AURORA at 1.10.06 5 3 3" xfId="22432"/>
    <cellStyle name="_Power Cost Value Copy 11.30.05 gas 1.09.06 AURORA at 1.10.06 5 4" xfId="22433"/>
    <cellStyle name="_Power Cost Value Copy 11.30.05 gas 1.09.06 AURORA at 1.10.06 5 4 2" xfId="22434"/>
    <cellStyle name="_Power Cost Value Copy 11.30.05 gas 1.09.06 AURORA at 1.10.06 5 5" xfId="22435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6"/>
    <cellStyle name="_Power Cost Value Copy 11.30.05 gas 1.09.06 AURORA at 1.10.06 6 2 2 2" xfId="22437"/>
    <cellStyle name="_Power Cost Value Copy 11.30.05 gas 1.09.06 AURORA at 1.10.06 6 2 3" xfId="22438"/>
    <cellStyle name="_Power Cost Value Copy 11.30.05 gas 1.09.06 AURORA at 1.10.06 6 3" xfId="22439"/>
    <cellStyle name="_Power Cost Value Copy 11.30.05 gas 1.09.06 AURORA at 1.10.06 6 3 2" xfId="22440"/>
    <cellStyle name="_Power Cost Value Copy 11.30.05 gas 1.09.06 AURORA at 1.10.06 6 4" xfId="22441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2"/>
    <cellStyle name="_Power Cost Value Copy 11.30.05 gas 1.09.06 AURORA at 1.10.06 7 2 2 2" xfId="22443"/>
    <cellStyle name="_Power Cost Value Copy 11.30.05 gas 1.09.06 AURORA at 1.10.06 7 2 3" xfId="22444"/>
    <cellStyle name="_Power Cost Value Copy 11.30.05 gas 1.09.06 AURORA at 1.10.06 7 3" xfId="22445"/>
    <cellStyle name="_Power Cost Value Copy 11.30.05 gas 1.09.06 AURORA at 1.10.06 7 3 2" xfId="22446"/>
    <cellStyle name="_Power Cost Value Copy 11.30.05 gas 1.09.06 AURORA at 1.10.06 7 4" xfId="22447"/>
    <cellStyle name="_Power Cost Value Copy 11.30.05 gas 1.09.06 AURORA at 1.10.06 8" xfId="22448"/>
    <cellStyle name="_Power Cost Value Copy 11.30.05 gas 1.09.06 AURORA at 1.10.06 8 2" xfId="22449"/>
    <cellStyle name="_Power Cost Value Copy 11.30.05 gas 1.09.06 AURORA at 1.10.06 8 2 2" xfId="22450"/>
    <cellStyle name="_Power Cost Value Copy 11.30.05 gas 1.09.06 AURORA at 1.10.06 8 2 2 2" xfId="22451"/>
    <cellStyle name="_Power Cost Value Copy 11.30.05 gas 1.09.06 AURORA at 1.10.06 8 2 3" xfId="22452"/>
    <cellStyle name="_Power Cost Value Copy 11.30.05 gas 1.09.06 AURORA at 1.10.06 8 3" xfId="22453"/>
    <cellStyle name="_Power Cost Value Copy 11.30.05 gas 1.09.06 AURORA at 1.10.06 8 3 2" xfId="22454"/>
    <cellStyle name="_Power Cost Value Copy 11.30.05 gas 1.09.06 AURORA at 1.10.06 8 4" xfId="22455"/>
    <cellStyle name="_Power Cost Value Copy 11.30.05 gas 1.09.06 AURORA at 1.10.06 9" xfId="22456"/>
    <cellStyle name="_Power Cost Value Copy 11.30.05 gas 1.09.06 AURORA at 1.10.06 9 2" xfId="22457"/>
    <cellStyle name="_Power Cost Value Copy 11.30.05 gas 1.09.06 AURORA at 1.10.06 9 3" xfId="22458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59"/>
    <cellStyle name="_Power Cost Value Copy 11.30.05 gas 1.09.06 AURORA at 1.10.06_04 07E Wild Horse Wind Expansion (C) (2) 2 2 2 2" xfId="22460"/>
    <cellStyle name="_Power Cost Value Copy 11.30.05 gas 1.09.06 AURORA at 1.10.06_04 07E Wild Horse Wind Expansion (C) (2) 2 2 3" xfId="22461"/>
    <cellStyle name="_Power Cost Value Copy 11.30.05 gas 1.09.06 AURORA at 1.10.06_04 07E Wild Horse Wind Expansion (C) (2) 2 2 4" xfId="22462"/>
    <cellStyle name="_Power Cost Value Copy 11.30.05 gas 1.09.06 AURORA at 1.10.06_04 07E Wild Horse Wind Expansion (C) (2) 2 3" xfId="22463"/>
    <cellStyle name="_Power Cost Value Copy 11.30.05 gas 1.09.06 AURORA at 1.10.06_04 07E Wild Horse Wind Expansion (C) (2) 2 3 2" xfId="22464"/>
    <cellStyle name="_Power Cost Value Copy 11.30.05 gas 1.09.06 AURORA at 1.10.06_04 07E Wild Horse Wind Expansion (C) (2) 2 4" xfId="22465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6"/>
    <cellStyle name="_Power Cost Value Copy 11.30.05 gas 1.09.06 AURORA at 1.10.06_04 07E Wild Horse Wind Expansion (C) (2) 3 2 2" xfId="22467"/>
    <cellStyle name="_Power Cost Value Copy 11.30.05 gas 1.09.06 AURORA at 1.10.06_04 07E Wild Horse Wind Expansion (C) (2) 3 3" xfId="22468"/>
    <cellStyle name="_Power Cost Value Copy 11.30.05 gas 1.09.06 AURORA at 1.10.06_04 07E Wild Horse Wind Expansion (C) (2) 3 4" xfId="22469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0"/>
    <cellStyle name="_Power Cost Value Copy 11.30.05 gas 1.09.06 AURORA at 1.10.06_04 07E Wild Horse Wind Expansion (C) (2) 5" xfId="22471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2"/>
    <cellStyle name="_Power Cost Value Copy 11.30.05 gas 1.09.06 AURORA at 1.10.06_04 07E Wild Horse Wind Expansion (C) (2)_Adj Bench DR 3 for Initial Briefs (Electric) 2 2 2 2" xfId="22473"/>
    <cellStyle name="_Power Cost Value Copy 11.30.05 gas 1.09.06 AURORA at 1.10.06_04 07E Wild Horse Wind Expansion (C) (2)_Adj Bench DR 3 for Initial Briefs (Electric) 2 2 3" xfId="22474"/>
    <cellStyle name="_Power Cost Value Copy 11.30.05 gas 1.09.06 AURORA at 1.10.06_04 07E Wild Horse Wind Expansion (C) (2)_Adj Bench DR 3 for Initial Briefs (Electric) 2 2 4" xfId="22475"/>
    <cellStyle name="_Power Cost Value Copy 11.30.05 gas 1.09.06 AURORA at 1.10.06_04 07E Wild Horse Wind Expansion (C) (2)_Adj Bench DR 3 for Initial Briefs (Electric) 2 3" xfId="22476"/>
    <cellStyle name="_Power Cost Value Copy 11.30.05 gas 1.09.06 AURORA at 1.10.06_04 07E Wild Horse Wind Expansion (C) (2)_Adj Bench DR 3 for Initial Briefs (Electric) 2 3 2" xfId="22477"/>
    <cellStyle name="_Power Cost Value Copy 11.30.05 gas 1.09.06 AURORA at 1.10.06_04 07E Wild Horse Wind Expansion (C) (2)_Adj Bench DR 3 for Initial Briefs (Electric) 2 4" xfId="22478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79"/>
    <cellStyle name="_Power Cost Value Copy 11.30.05 gas 1.09.06 AURORA at 1.10.06_04 07E Wild Horse Wind Expansion (C) (2)_Adj Bench DR 3 for Initial Briefs (Electric) 3 2 2" xfId="22480"/>
    <cellStyle name="_Power Cost Value Copy 11.30.05 gas 1.09.06 AURORA at 1.10.06_04 07E Wild Horse Wind Expansion (C) (2)_Adj Bench DR 3 for Initial Briefs (Electric) 3 3" xfId="22481"/>
    <cellStyle name="_Power Cost Value Copy 11.30.05 gas 1.09.06 AURORA at 1.10.06_04 07E Wild Horse Wind Expansion (C) (2)_Adj Bench DR 3 for Initial Briefs (Electric) 3 4" xfId="22482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3"/>
    <cellStyle name="_Power Cost Value Copy 11.30.05 gas 1.09.06 AURORA at 1.10.06_04 07E Wild Horse Wind Expansion (C) (2)_Adj Bench DR 3 for Initial Briefs (Electric) 5" xfId="22484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5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6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7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8"/>
    <cellStyle name="_Power Cost Value Copy 11.30.05 gas 1.09.06 AURORA at 1.10.06_04 07E Wild Horse Wind Expansion (C) (2)_Electric Rev Req Model (2009 GRC)  2 2 2 2" xfId="22489"/>
    <cellStyle name="_Power Cost Value Copy 11.30.05 gas 1.09.06 AURORA at 1.10.06_04 07E Wild Horse Wind Expansion (C) (2)_Electric Rev Req Model (2009 GRC)  2 2 3" xfId="22490"/>
    <cellStyle name="_Power Cost Value Copy 11.30.05 gas 1.09.06 AURORA at 1.10.06_04 07E Wild Horse Wind Expansion (C) (2)_Electric Rev Req Model (2009 GRC)  2 2 4" xfId="22491"/>
    <cellStyle name="_Power Cost Value Copy 11.30.05 gas 1.09.06 AURORA at 1.10.06_04 07E Wild Horse Wind Expansion (C) (2)_Electric Rev Req Model (2009 GRC)  2 3" xfId="22492"/>
    <cellStyle name="_Power Cost Value Copy 11.30.05 gas 1.09.06 AURORA at 1.10.06_04 07E Wild Horse Wind Expansion (C) (2)_Electric Rev Req Model (2009 GRC)  2 3 2" xfId="22493"/>
    <cellStyle name="_Power Cost Value Copy 11.30.05 gas 1.09.06 AURORA at 1.10.06_04 07E Wild Horse Wind Expansion (C) (2)_Electric Rev Req Model (2009 GRC)  2 4" xfId="22494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5"/>
    <cellStyle name="_Power Cost Value Copy 11.30.05 gas 1.09.06 AURORA at 1.10.06_04 07E Wild Horse Wind Expansion (C) (2)_Electric Rev Req Model (2009 GRC)  3 2 2" xfId="22496"/>
    <cellStyle name="_Power Cost Value Copy 11.30.05 gas 1.09.06 AURORA at 1.10.06_04 07E Wild Horse Wind Expansion (C) (2)_Electric Rev Req Model (2009 GRC)  3 3" xfId="22497"/>
    <cellStyle name="_Power Cost Value Copy 11.30.05 gas 1.09.06 AURORA at 1.10.06_04 07E Wild Horse Wind Expansion (C) (2)_Electric Rev Req Model (2009 GRC)  3 4" xfId="22498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499"/>
    <cellStyle name="_Power Cost Value Copy 11.30.05 gas 1.09.06 AURORA at 1.10.06_04 07E Wild Horse Wind Expansion (C) (2)_Electric Rev Req Model (2009 GRC)  5" xfId="22500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1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2"/>
    <cellStyle name="_Power Cost Value Copy 11.30.05 gas 1.09.06 AURORA at 1.10.06_04 07E Wild Horse Wind Expansion (C) (2)_Electric Rev Req Model (2009 GRC) Rebuttal 2 3" xfId="22503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4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5"/>
    <cellStyle name="_Power Cost Value Copy 11.30.05 gas 1.09.06 AURORA at 1.10.06_04 07E Wild Horse Wind Expansion (C) (2)_Electric Rev Req Model (2009 GRC) Rebuttal REmoval of New  WH Solar AdjustMI 2 2 2 2" xfId="22506"/>
    <cellStyle name="_Power Cost Value Copy 11.30.05 gas 1.09.06 AURORA at 1.10.06_04 07E Wild Horse Wind Expansion (C) (2)_Electric Rev Req Model (2009 GRC) Rebuttal REmoval of New  WH Solar AdjustMI 2 2 3" xfId="22507"/>
    <cellStyle name="_Power Cost Value Copy 11.30.05 gas 1.09.06 AURORA at 1.10.06_04 07E Wild Horse Wind Expansion (C) (2)_Electric Rev Req Model (2009 GRC) Rebuttal REmoval of New  WH Solar AdjustMI 2 3" xfId="22508"/>
    <cellStyle name="_Power Cost Value Copy 11.30.05 gas 1.09.06 AURORA at 1.10.06_04 07E Wild Horse Wind Expansion (C) (2)_Electric Rev Req Model (2009 GRC) Rebuttal REmoval of New  WH Solar AdjustMI 2 3 2" xfId="22509"/>
    <cellStyle name="_Power Cost Value Copy 11.30.05 gas 1.09.06 AURORA at 1.10.06_04 07E Wild Horse Wind Expansion (C) (2)_Electric Rev Req Model (2009 GRC) Rebuttal REmoval of New  WH Solar AdjustMI 2 4" xfId="22510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1"/>
    <cellStyle name="_Power Cost Value Copy 11.30.05 gas 1.09.06 AURORA at 1.10.06_04 07E Wild Horse Wind Expansion (C) (2)_Electric Rev Req Model (2009 GRC) Rebuttal REmoval of New  WH Solar AdjustMI 3 2 2" xfId="22512"/>
    <cellStyle name="_Power Cost Value Copy 11.30.05 gas 1.09.06 AURORA at 1.10.06_04 07E Wild Horse Wind Expansion (C) (2)_Electric Rev Req Model (2009 GRC) Rebuttal REmoval of New  WH Solar AdjustMI 3 3" xfId="22513"/>
    <cellStyle name="_Power Cost Value Copy 11.30.05 gas 1.09.06 AURORA at 1.10.06_04 07E Wild Horse Wind Expansion (C) (2)_Electric Rev Req Model (2009 GRC) Rebuttal REmoval of New  WH Solar AdjustMI 3 4" xfId="22514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5"/>
    <cellStyle name="_Power Cost Value Copy 11.30.05 gas 1.09.06 AURORA at 1.10.06_04 07E Wild Horse Wind Expansion (C) (2)_Electric Rev Req Model (2009 GRC) Rebuttal REmoval of New  WH Solar AdjustMI 5" xfId="22516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7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8"/>
    <cellStyle name="_Power Cost Value Copy 11.30.05 gas 1.09.06 AURORA at 1.10.06_04 07E Wild Horse Wind Expansion (C) (2)_Electric Rev Req Model (2009 GRC) Revised 01-18-2010 2 2 2 2" xfId="22519"/>
    <cellStyle name="_Power Cost Value Copy 11.30.05 gas 1.09.06 AURORA at 1.10.06_04 07E Wild Horse Wind Expansion (C) (2)_Electric Rev Req Model (2009 GRC) Revised 01-18-2010 2 2 3" xfId="22520"/>
    <cellStyle name="_Power Cost Value Copy 11.30.05 gas 1.09.06 AURORA at 1.10.06_04 07E Wild Horse Wind Expansion (C) (2)_Electric Rev Req Model (2009 GRC) Revised 01-18-2010 2 3" xfId="22521"/>
    <cellStyle name="_Power Cost Value Copy 11.30.05 gas 1.09.06 AURORA at 1.10.06_04 07E Wild Horse Wind Expansion (C) (2)_Electric Rev Req Model (2009 GRC) Revised 01-18-2010 2 3 2" xfId="22522"/>
    <cellStyle name="_Power Cost Value Copy 11.30.05 gas 1.09.06 AURORA at 1.10.06_04 07E Wild Horse Wind Expansion (C) (2)_Electric Rev Req Model (2009 GRC) Revised 01-18-2010 2 4" xfId="22523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4"/>
    <cellStyle name="_Power Cost Value Copy 11.30.05 gas 1.09.06 AURORA at 1.10.06_04 07E Wild Horse Wind Expansion (C) (2)_Electric Rev Req Model (2009 GRC) Revised 01-18-2010 3 2 2" xfId="22525"/>
    <cellStyle name="_Power Cost Value Copy 11.30.05 gas 1.09.06 AURORA at 1.10.06_04 07E Wild Horse Wind Expansion (C) (2)_Electric Rev Req Model (2009 GRC) Revised 01-18-2010 3 3" xfId="22526"/>
    <cellStyle name="_Power Cost Value Copy 11.30.05 gas 1.09.06 AURORA at 1.10.06_04 07E Wild Horse Wind Expansion (C) (2)_Electric Rev Req Model (2009 GRC) Revised 01-18-2010 3 4" xfId="22527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8"/>
    <cellStyle name="_Power Cost Value Copy 11.30.05 gas 1.09.06 AURORA at 1.10.06_04 07E Wild Horse Wind Expansion (C) (2)_Electric Rev Req Model (2009 GRC) Revised 01-18-2010 5" xfId="22529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0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1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2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3"/>
    <cellStyle name="_Power Cost Value Copy 11.30.05 gas 1.09.06 AURORA at 1.10.06_04 07E Wild Horse Wind Expansion (C) (2)_Final Order Electric EXHIBIT A-1 2 3" xfId="22534"/>
    <cellStyle name="_Power Cost Value Copy 11.30.05 gas 1.09.06 AURORA at 1.10.06_04 07E Wild Horse Wind Expansion (C) (2)_Final Order Electric EXHIBIT A-1 2 4" xfId="22535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6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7"/>
    <cellStyle name="_Power Cost Value Copy 11.30.05 gas 1.09.06 AURORA at 1.10.06_04 07E Wild Horse Wind Expansion (C) (2)_Final Order Electric EXHIBIT A-1 6" xfId="22538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39"/>
    <cellStyle name="_Power Cost Value Copy 11.30.05 gas 1.09.06 AURORA at 1.10.06_04 07E Wild Horse Wind Expansion (C) (2)_TENASKA REGULATORY ASSET 2 3" xfId="22540"/>
    <cellStyle name="_Power Cost Value Copy 11.30.05 gas 1.09.06 AURORA at 1.10.06_04 07E Wild Horse Wind Expansion (C) (2)_TENASKA REGULATORY ASSET 2 4" xfId="22541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2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3"/>
    <cellStyle name="_Power Cost Value Copy 11.30.05 gas 1.09.06 AURORA at 1.10.06_04 07E Wild Horse Wind Expansion (C) (2)_TENASKA REGULATORY ASSET 6" xfId="22544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5"/>
    <cellStyle name="_Power Cost Value Copy 11.30.05 gas 1.09.06 AURORA at 1.10.06_16.37E Wild Horse Expansion DeferralRevwrkingfile SF 2 2 2 2" xfId="22546"/>
    <cellStyle name="_Power Cost Value Copy 11.30.05 gas 1.09.06 AURORA at 1.10.06_16.37E Wild Horse Expansion DeferralRevwrkingfile SF 2 2 3" xfId="22547"/>
    <cellStyle name="_Power Cost Value Copy 11.30.05 gas 1.09.06 AURORA at 1.10.06_16.37E Wild Horse Expansion DeferralRevwrkingfile SF 2 3" xfId="22548"/>
    <cellStyle name="_Power Cost Value Copy 11.30.05 gas 1.09.06 AURORA at 1.10.06_16.37E Wild Horse Expansion DeferralRevwrkingfile SF 2 3 2" xfId="22549"/>
    <cellStyle name="_Power Cost Value Copy 11.30.05 gas 1.09.06 AURORA at 1.10.06_16.37E Wild Horse Expansion DeferralRevwrkingfile SF 2 4" xfId="22550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1"/>
    <cellStyle name="_Power Cost Value Copy 11.30.05 gas 1.09.06 AURORA at 1.10.06_16.37E Wild Horse Expansion DeferralRevwrkingfile SF 3 2 2" xfId="22552"/>
    <cellStyle name="_Power Cost Value Copy 11.30.05 gas 1.09.06 AURORA at 1.10.06_16.37E Wild Horse Expansion DeferralRevwrkingfile SF 3 3" xfId="22553"/>
    <cellStyle name="_Power Cost Value Copy 11.30.05 gas 1.09.06 AURORA at 1.10.06_16.37E Wild Horse Expansion DeferralRevwrkingfile SF 3 4" xfId="22554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5"/>
    <cellStyle name="_Power Cost Value Copy 11.30.05 gas 1.09.06 AURORA at 1.10.06_16.37E Wild Horse Expansion DeferralRevwrkingfile SF 5" xfId="22556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7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8"/>
    <cellStyle name="_Power Cost Value Copy 11.30.05 gas 1.09.06 AURORA at 1.10.06_2009 Compliance Filing PCA Exhibits for GRC 3" xfId="22559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0"/>
    <cellStyle name="_Power Cost Value Copy 11.30.05 gas 1.09.06 AURORA at 1.10.06_2009 GRC Compl Filing - Exhibit D 2 2 2" xfId="22561"/>
    <cellStyle name="_Power Cost Value Copy 11.30.05 gas 1.09.06 AURORA at 1.10.06_2009 GRC Compl Filing - Exhibit D 2 2 2 2" xfId="22562"/>
    <cellStyle name="_Power Cost Value Copy 11.30.05 gas 1.09.06 AURORA at 1.10.06_2009 GRC Compl Filing - Exhibit D 2 2 3" xfId="22563"/>
    <cellStyle name="_Power Cost Value Copy 11.30.05 gas 1.09.06 AURORA at 1.10.06_2009 GRC Compl Filing - Exhibit D 2 3" xfId="22564"/>
    <cellStyle name="_Power Cost Value Copy 11.30.05 gas 1.09.06 AURORA at 1.10.06_2009 GRC Compl Filing - Exhibit D 2 3 2" xfId="22565"/>
    <cellStyle name="_Power Cost Value Copy 11.30.05 gas 1.09.06 AURORA at 1.10.06_2009 GRC Compl Filing - Exhibit D 2 4" xfId="22566"/>
    <cellStyle name="_Power Cost Value Copy 11.30.05 gas 1.09.06 AURORA at 1.10.06_2009 GRC Compl Filing - Exhibit D 3" xfId="22567"/>
    <cellStyle name="_Power Cost Value Copy 11.30.05 gas 1.09.06 AURORA at 1.10.06_2009 GRC Compl Filing - Exhibit D 3 2" xfId="22568"/>
    <cellStyle name="_Power Cost Value Copy 11.30.05 gas 1.09.06 AURORA at 1.10.06_2009 GRC Compl Filing - Exhibit D 3 2 2" xfId="22569"/>
    <cellStyle name="_Power Cost Value Copy 11.30.05 gas 1.09.06 AURORA at 1.10.06_2009 GRC Compl Filing - Exhibit D 3 3" xfId="22570"/>
    <cellStyle name="_Power Cost Value Copy 11.30.05 gas 1.09.06 AURORA at 1.10.06_2009 GRC Compl Filing - Exhibit D 3 4" xfId="22571"/>
    <cellStyle name="_Power Cost Value Copy 11.30.05 gas 1.09.06 AURORA at 1.10.06_2009 GRC Compl Filing - Exhibit D 4" xfId="22572"/>
    <cellStyle name="_Power Cost Value Copy 11.30.05 gas 1.09.06 AURORA at 1.10.06_2009 GRC Compl Filing - Exhibit D 4 2" xfId="22573"/>
    <cellStyle name="_Power Cost Value Copy 11.30.05 gas 1.09.06 AURORA at 1.10.06_2009 GRC Compl Filing - Exhibit D 5" xfId="22574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5"/>
    <cellStyle name="_Power Cost Value Copy 11.30.05 gas 1.09.06 AURORA at 1.10.06_2010 PTC's July1_Dec31 2010 " xfId="22576"/>
    <cellStyle name="_Power Cost Value Copy 11.30.05 gas 1.09.06 AURORA at 1.10.06_2010 PTC's Sept10_Aug11 (Version 4)" xfId="22577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8"/>
    <cellStyle name="_Power Cost Value Copy 11.30.05 gas 1.09.06 AURORA at 1.10.06_4 31 Regulatory Assets and Liabilities  7 06- Exhibit D 2 2 2 2" xfId="22579"/>
    <cellStyle name="_Power Cost Value Copy 11.30.05 gas 1.09.06 AURORA at 1.10.06_4 31 Regulatory Assets and Liabilities  7 06- Exhibit D 2 2 3" xfId="22580"/>
    <cellStyle name="_Power Cost Value Copy 11.30.05 gas 1.09.06 AURORA at 1.10.06_4 31 Regulatory Assets and Liabilities  7 06- Exhibit D 2 3" xfId="22581"/>
    <cellStyle name="_Power Cost Value Copy 11.30.05 gas 1.09.06 AURORA at 1.10.06_4 31 Regulatory Assets and Liabilities  7 06- Exhibit D 2 3 2" xfId="22582"/>
    <cellStyle name="_Power Cost Value Copy 11.30.05 gas 1.09.06 AURORA at 1.10.06_4 31 Regulatory Assets and Liabilities  7 06- Exhibit D 2 4" xfId="22583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4"/>
    <cellStyle name="_Power Cost Value Copy 11.30.05 gas 1.09.06 AURORA at 1.10.06_4 31 Regulatory Assets and Liabilities  7 06- Exhibit D 3 2 2" xfId="22585"/>
    <cellStyle name="_Power Cost Value Copy 11.30.05 gas 1.09.06 AURORA at 1.10.06_4 31 Regulatory Assets and Liabilities  7 06- Exhibit D 3 3" xfId="22586"/>
    <cellStyle name="_Power Cost Value Copy 11.30.05 gas 1.09.06 AURORA at 1.10.06_4 31 Regulatory Assets and Liabilities  7 06- Exhibit D 3 4" xfId="22587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8"/>
    <cellStyle name="_Power Cost Value Copy 11.30.05 gas 1.09.06 AURORA at 1.10.06_4 31 Regulatory Assets and Liabilities  7 06- Exhibit D 5" xfId="22589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0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1"/>
    <cellStyle name="_Power Cost Value Copy 11.30.05 gas 1.09.06 AURORA at 1.10.06_4 31 Regulatory Assets and Liabilities  7 06- Exhibit D_NIM Summary 2 2 2" xfId="22592"/>
    <cellStyle name="_Power Cost Value Copy 11.30.05 gas 1.09.06 AURORA at 1.10.06_4 31 Regulatory Assets and Liabilities  7 06- Exhibit D_NIM Summary 2 2 2 2" xfId="22593"/>
    <cellStyle name="_Power Cost Value Copy 11.30.05 gas 1.09.06 AURORA at 1.10.06_4 31 Regulatory Assets and Liabilities  7 06- Exhibit D_NIM Summary 2 2 3" xfId="22594"/>
    <cellStyle name="_Power Cost Value Copy 11.30.05 gas 1.09.06 AURORA at 1.10.06_4 31 Regulatory Assets and Liabilities  7 06- Exhibit D_NIM Summary 2 3" xfId="22595"/>
    <cellStyle name="_Power Cost Value Copy 11.30.05 gas 1.09.06 AURORA at 1.10.06_4 31 Regulatory Assets and Liabilities  7 06- Exhibit D_NIM Summary 2 3 2" xfId="22596"/>
    <cellStyle name="_Power Cost Value Copy 11.30.05 gas 1.09.06 AURORA at 1.10.06_4 31 Regulatory Assets and Liabilities  7 06- Exhibit D_NIM Summary 2 4" xfId="22597"/>
    <cellStyle name="_Power Cost Value Copy 11.30.05 gas 1.09.06 AURORA at 1.10.06_4 31 Regulatory Assets and Liabilities  7 06- Exhibit D_NIM Summary 3" xfId="22598"/>
    <cellStyle name="_Power Cost Value Copy 11.30.05 gas 1.09.06 AURORA at 1.10.06_4 31 Regulatory Assets and Liabilities  7 06- Exhibit D_NIM Summary 3 2" xfId="22599"/>
    <cellStyle name="_Power Cost Value Copy 11.30.05 gas 1.09.06 AURORA at 1.10.06_4 31 Regulatory Assets and Liabilities  7 06- Exhibit D_NIM Summary 3 2 2" xfId="22600"/>
    <cellStyle name="_Power Cost Value Copy 11.30.05 gas 1.09.06 AURORA at 1.10.06_4 31 Regulatory Assets and Liabilities  7 06- Exhibit D_NIM Summary 3 3" xfId="22601"/>
    <cellStyle name="_Power Cost Value Copy 11.30.05 gas 1.09.06 AURORA at 1.10.06_4 31 Regulatory Assets and Liabilities  7 06- Exhibit D_NIM Summary 3 4" xfId="22602"/>
    <cellStyle name="_Power Cost Value Copy 11.30.05 gas 1.09.06 AURORA at 1.10.06_4 31 Regulatory Assets and Liabilities  7 06- Exhibit D_NIM Summary 4" xfId="22603"/>
    <cellStyle name="_Power Cost Value Copy 11.30.05 gas 1.09.06 AURORA at 1.10.06_4 31 Regulatory Assets and Liabilities  7 06- Exhibit D_NIM Summary 4 2" xfId="22604"/>
    <cellStyle name="_Power Cost Value Copy 11.30.05 gas 1.09.06 AURORA at 1.10.06_4 31 Regulatory Assets and Liabilities  7 06- Exhibit D_NIM Summary 5" xfId="22605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6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7"/>
    <cellStyle name="_Power Cost Value Copy 11.30.05 gas 1.09.06 AURORA at 1.10.06_4 31E Reg Asset  Liab and EXH D _ Aug 10 Filing (2) 2 2" xfId="22608"/>
    <cellStyle name="_Power Cost Value Copy 11.30.05 gas 1.09.06 AURORA at 1.10.06_4 31E Reg Asset  Liab and EXH D _ Aug 10 Filing (2) 2 2 2" xfId="22609"/>
    <cellStyle name="_Power Cost Value Copy 11.30.05 gas 1.09.06 AURORA at 1.10.06_4 31E Reg Asset  Liab and EXH D _ Aug 10 Filing (2) 2 3" xfId="22610"/>
    <cellStyle name="_Power Cost Value Copy 11.30.05 gas 1.09.06 AURORA at 1.10.06_4 31E Reg Asset  Liab and EXH D _ Aug 10 Filing (2) 2 4" xfId="22611"/>
    <cellStyle name="_Power Cost Value Copy 11.30.05 gas 1.09.06 AURORA at 1.10.06_4 31E Reg Asset  Liab and EXH D _ Aug 10 Filing (2) 3" xfId="22612"/>
    <cellStyle name="_Power Cost Value Copy 11.30.05 gas 1.09.06 AURORA at 1.10.06_4 31E Reg Asset  Liab and EXH D _ Aug 10 Filing (2) 3 2" xfId="22613"/>
    <cellStyle name="_Power Cost Value Copy 11.30.05 gas 1.09.06 AURORA at 1.10.06_4 31E Reg Asset  Liab and EXH D _ Aug 10 Filing (2) 4" xfId="22614"/>
    <cellStyle name="_Power Cost Value Copy 11.30.05 gas 1.09.06 AURORA at 1.10.06_4 31E Reg Asset  Liab and EXH D 10" xfId="22615"/>
    <cellStyle name="_Power Cost Value Copy 11.30.05 gas 1.09.06 AURORA at 1.10.06_4 31E Reg Asset  Liab and EXH D 10 2" xfId="22616"/>
    <cellStyle name="_Power Cost Value Copy 11.30.05 gas 1.09.06 AURORA at 1.10.06_4 31E Reg Asset  Liab and EXH D 10 2 2" xfId="22617"/>
    <cellStyle name="_Power Cost Value Copy 11.30.05 gas 1.09.06 AURORA at 1.10.06_4 31E Reg Asset  Liab and EXH D 10 3" xfId="22618"/>
    <cellStyle name="_Power Cost Value Copy 11.30.05 gas 1.09.06 AURORA at 1.10.06_4 31E Reg Asset  Liab and EXH D 11" xfId="22619"/>
    <cellStyle name="_Power Cost Value Copy 11.30.05 gas 1.09.06 AURORA at 1.10.06_4 31E Reg Asset  Liab and EXH D 11 2" xfId="22620"/>
    <cellStyle name="_Power Cost Value Copy 11.30.05 gas 1.09.06 AURORA at 1.10.06_4 31E Reg Asset  Liab and EXH D 11 2 2" xfId="22621"/>
    <cellStyle name="_Power Cost Value Copy 11.30.05 gas 1.09.06 AURORA at 1.10.06_4 31E Reg Asset  Liab and EXH D 11 3" xfId="22622"/>
    <cellStyle name="_Power Cost Value Copy 11.30.05 gas 1.09.06 AURORA at 1.10.06_4 31E Reg Asset  Liab and EXH D 12" xfId="22623"/>
    <cellStyle name="_Power Cost Value Copy 11.30.05 gas 1.09.06 AURORA at 1.10.06_4 31E Reg Asset  Liab and EXH D 12 2" xfId="22624"/>
    <cellStyle name="_Power Cost Value Copy 11.30.05 gas 1.09.06 AURORA at 1.10.06_4 31E Reg Asset  Liab and EXH D 12 2 2" xfId="22625"/>
    <cellStyle name="_Power Cost Value Copy 11.30.05 gas 1.09.06 AURORA at 1.10.06_4 31E Reg Asset  Liab and EXH D 12 3" xfId="22626"/>
    <cellStyle name="_Power Cost Value Copy 11.30.05 gas 1.09.06 AURORA at 1.10.06_4 31E Reg Asset  Liab and EXH D 13" xfId="22627"/>
    <cellStyle name="_Power Cost Value Copy 11.30.05 gas 1.09.06 AURORA at 1.10.06_4 31E Reg Asset  Liab and EXH D 13 2" xfId="22628"/>
    <cellStyle name="_Power Cost Value Copy 11.30.05 gas 1.09.06 AURORA at 1.10.06_4 31E Reg Asset  Liab and EXH D 13 2 2" xfId="22629"/>
    <cellStyle name="_Power Cost Value Copy 11.30.05 gas 1.09.06 AURORA at 1.10.06_4 31E Reg Asset  Liab and EXH D 13 3" xfId="22630"/>
    <cellStyle name="_Power Cost Value Copy 11.30.05 gas 1.09.06 AURORA at 1.10.06_4 31E Reg Asset  Liab and EXH D 14" xfId="22631"/>
    <cellStyle name="_Power Cost Value Copy 11.30.05 gas 1.09.06 AURORA at 1.10.06_4 31E Reg Asset  Liab and EXH D 14 2" xfId="22632"/>
    <cellStyle name="_Power Cost Value Copy 11.30.05 gas 1.09.06 AURORA at 1.10.06_4 31E Reg Asset  Liab and EXH D 14 2 2" xfId="22633"/>
    <cellStyle name="_Power Cost Value Copy 11.30.05 gas 1.09.06 AURORA at 1.10.06_4 31E Reg Asset  Liab and EXH D 14 3" xfId="22634"/>
    <cellStyle name="_Power Cost Value Copy 11.30.05 gas 1.09.06 AURORA at 1.10.06_4 31E Reg Asset  Liab and EXH D 15" xfId="22635"/>
    <cellStyle name="_Power Cost Value Copy 11.30.05 gas 1.09.06 AURORA at 1.10.06_4 31E Reg Asset  Liab and EXH D 15 2" xfId="22636"/>
    <cellStyle name="_Power Cost Value Copy 11.30.05 gas 1.09.06 AURORA at 1.10.06_4 31E Reg Asset  Liab and EXH D 15 2 2" xfId="22637"/>
    <cellStyle name="_Power Cost Value Copy 11.30.05 gas 1.09.06 AURORA at 1.10.06_4 31E Reg Asset  Liab and EXH D 15 3" xfId="22638"/>
    <cellStyle name="_Power Cost Value Copy 11.30.05 gas 1.09.06 AURORA at 1.10.06_4 31E Reg Asset  Liab and EXH D 16" xfId="22639"/>
    <cellStyle name="_Power Cost Value Copy 11.30.05 gas 1.09.06 AURORA at 1.10.06_4 31E Reg Asset  Liab and EXH D 16 2" xfId="22640"/>
    <cellStyle name="_Power Cost Value Copy 11.30.05 gas 1.09.06 AURORA at 1.10.06_4 31E Reg Asset  Liab and EXH D 16 2 2" xfId="22641"/>
    <cellStyle name="_Power Cost Value Copy 11.30.05 gas 1.09.06 AURORA at 1.10.06_4 31E Reg Asset  Liab and EXH D 16 3" xfId="22642"/>
    <cellStyle name="_Power Cost Value Copy 11.30.05 gas 1.09.06 AURORA at 1.10.06_4 31E Reg Asset  Liab and EXH D 17" xfId="22643"/>
    <cellStyle name="_Power Cost Value Copy 11.30.05 gas 1.09.06 AURORA at 1.10.06_4 31E Reg Asset  Liab and EXH D 17 2" xfId="22644"/>
    <cellStyle name="_Power Cost Value Copy 11.30.05 gas 1.09.06 AURORA at 1.10.06_4 31E Reg Asset  Liab and EXH D 17 2 2" xfId="22645"/>
    <cellStyle name="_Power Cost Value Copy 11.30.05 gas 1.09.06 AURORA at 1.10.06_4 31E Reg Asset  Liab and EXH D 17 3" xfId="22646"/>
    <cellStyle name="_Power Cost Value Copy 11.30.05 gas 1.09.06 AURORA at 1.10.06_4 31E Reg Asset  Liab and EXH D 18" xfId="22647"/>
    <cellStyle name="_Power Cost Value Copy 11.30.05 gas 1.09.06 AURORA at 1.10.06_4 31E Reg Asset  Liab and EXH D 18 2" xfId="22648"/>
    <cellStyle name="_Power Cost Value Copy 11.30.05 gas 1.09.06 AURORA at 1.10.06_4 31E Reg Asset  Liab and EXH D 18 2 2" xfId="22649"/>
    <cellStyle name="_Power Cost Value Copy 11.30.05 gas 1.09.06 AURORA at 1.10.06_4 31E Reg Asset  Liab and EXH D 18 3" xfId="22650"/>
    <cellStyle name="_Power Cost Value Copy 11.30.05 gas 1.09.06 AURORA at 1.10.06_4 31E Reg Asset  Liab and EXH D 19" xfId="22651"/>
    <cellStyle name="_Power Cost Value Copy 11.30.05 gas 1.09.06 AURORA at 1.10.06_4 31E Reg Asset  Liab and EXH D 19 2" xfId="22652"/>
    <cellStyle name="_Power Cost Value Copy 11.30.05 gas 1.09.06 AURORA at 1.10.06_4 31E Reg Asset  Liab and EXH D 2" xfId="22653"/>
    <cellStyle name="_Power Cost Value Copy 11.30.05 gas 1.09.06 AURORA at 1.10.06_4 31E Reg Asset  Liab and EXH D 2 2" xfId="22654"/>
    <cellStyle name="_Power Cost Value Copy 11.30.05 gas 1.09.06 AURORA at 1.10.06_4 31E Reg Asset  Liab and EXH D 2 2 2" xfId="22655"/>
    <cellStyle name="_Power Cost Value Copy 11.30.05 gas 1.09.06 AURORA at 1.10.06_4 31E Reg Asset  Liab and EXH D 2 3" xfId="22656"/>
    <cellStyle name="_Power Cost Value Copy 11.30.05 gas 1.09.06 AURORA at 1.10.06_4 31E Reg Asset  Liab and EXH D 2 4" xfId="22657"/>
    <cellStyle name="_Power Cost Value Copy 11.30.05 gas 1.09.06 AURORA at 1.10.06_4 31E Reg Asset  Liab and EXH D 20" xfId="22658"/>
    <cellStyle name="_Power Cost Value Copy 11.30.05 gas 1.09.06 AURORA at 1.10.06_4 31E Reg Asset  Liab and EXH D 20 2" xfId="22659"/>
    <cellStyle name="_Power Cost Value Copy 11.30.05 gas 1.09.06 AURORA at 1.10.06_4 31E Reg Asset  Liab and EXH D 21" xfId="22660"/>
    <cellStyle name="_Power Cost Value Copy 11.30.05 gas 1.09.06 AURORA at 1.10.06_4 31E Reg Asset  Liab and EXH D 21 2" xfId="22661"/>
    <cellStyle name="_Power Cost Value Copy 11.30.05 gas 1.09.06 AURORA at 1.10.06_4 31E Reg Asset  Liab and EXH D 22" xfId="22662"/>
    <cellStyle name="_Power Cost Value Copy 11.30.05 gas 1.09.06 AURORA at 1.10.06_4 31E Reg Asset  Liab and EXH D 22 2" xfId="22663"/>
    <cellStyle name="_Power Cost Value Copy 11.30.05 gas 1.09.06 AURORA at 1.10.06_4 31E Reg Asset  Liab and EXH D 23" xfId="22664"/>
    <cellStyle name="_Power Cost Value Copy 11.30.05 gas 1.09.06 AURORA at 1.10.06_4 31E Reg Asset  Liab and EXH D 23 2" xfId="22665"/>
    <cellStyle name="_Power Cost Value Copy 11.30.05 gas 1.09.06 AURORA at 1.10.06_4 31E Reg Asset  Liab and EXH D 24" xfId="22666"/>
    <cellStyle name="_Power Cost Value Copy 11.30.05 gas 1.09.06 AURORA at 1.10.06_4 31E Reg Asset  Liab and EXH D 24 2" xfId="22667"/>
    <cellStyle name="_Power Cost Value Copy 11.30.05 gas 1.09.06 AURORA at 1.10.06_4 31E Reg Asset  Liab and EXH D 25" xfId="22668"/>
    <cellStyle name="_Power Cost Value Copy 11.30.05 gas 1.09.06 AURORA at 1.10.06_4 31E Reg Asset  Liab and EXH D 25 2" xfId="22669"/>
    <cellStyle name="_Power Cost Value Copy 11.30.05 gas 1.09.06 AURORA at 1.10.06_4 31E Reg Asset  Liab and EXH D 26" xfId="22670"/>
    <cellStyle name="_Power Cost Value Copy 11.30.05 gas 1.09.06 AURORA at 1.10.06_4 31E Reg Asset  Liab and EXH D 26 2" xfId="22671"/>
    <cellStyle name="_Power Cost Value Copy 11.30.05 gas 1.09.06 AURORA at 1.10.06_4 31E Reg Asset  Liab and EXH D 27" xfId="22672"/>
    <cellStyle name="_Power Cost Value Copy 11.30.05 gas 1.09.06 AURORA at 1.10.06_4 31E Reg Asset  Liab and EXH D 27 2" xfId="22673"/>
    <cellStyle name="_Power Cost Value Copy 11.30.05 gas 1.09.06 AURORA at 1.10.06_4 31E Reg Asset  Liab and EXH D 28" xfId="22674"/>
    <cellStyle name="_Power Cost Value Copy 11.30.05 gas 1.09.06 AURORA at 1.10.06_4 31E Reg Asset  Liab and EXH D 28 2" xfId="22675"/>
    <cellStyle name="_Power Cost Value Copy 11.30.05 gas 1.09.06 AURORA at 1.10.06_4 31E Reg Asset  Liab and EXH D 29" xfId="22676"/>
    <cellStyle name="_Power Cost Value Copy 11.30.05 gas 1.09.06 AURORA at 1.10.06_4 31E Reg Asset  Liab and EXH D 29 2" xfId="22677"/>
    <cellStyle name="_Power Cost Value Copy 11.30.05 gas 1.09.06 AURORA at 1.10.06_4 31E Reg Asset  Liab and EXH D 3" xfId="22678"/>
    <cellStyle name="_Power Cost Value Copy 11.30.05 gas 1.09.06 AURORA at 1.10.06_4 31E Reg Asset  Liab and EXH D 3 2" xfId="22679"/>
    <cellStyle name="_Power Cost Value Copy 11.30.05 gas 1.09.06 AURORA at 1.10.06_4 31E Reg Asset  Liab and EXH D 3 2 2" xfId="22680"/>
    <cellStyle name="_Power Cost Value Copy 11.30.05 gas 1.09.06 AURORA at 1.10.06_4 31E Reg Asset  Liab and EXH D 3 3" xfId="22681"/>
    <cellStyle name="_Power Cost Value Copy 11.30.05 gas 1.09.06 AURORA at 1.10.06_4 31E Reg Asset  Liab and EXH D 3 4" xfId="22682"/>
    <cellStyle name="_Power Cost Value Copy 11.30.05 gas 1.09.06 AURORA at 1.10.06_4 31E Reg Asset  Liab and EXH D 30" xfId="22683"/>
    <cellStyle name="_Power Cost Value Copy 11.30.05 gas 1.09.06 AURORA at 1.10.06_4 31E Reg Asset  Liab and EXH D 30 2" xfId="22684"/>
    <cellStyle name="_Power Cost Value Copy 11.30.05 gas 1.09.06 AURORA at 1.10.06_4 31E Reg Asset  Liab and EXH D 31" xfId="22685"/>
    <cellStyle name="_Power Cost Value Copy 11.30.05 gas 1.09.06 AURORA at 1.10.06_4 31E Reg Asset  Liab and EXH D 32" xfId="22686"/>
    <cellStyle name="_Power Cost Value Copy 11.30.05 gas 1.09.06 AURORA at 1.10.06_4 31E Reg Asset  Liab and EXH D 33" xfId="22687"/>
    <cellStyle name="_Power Cost Value Copy 11.30.05 gas 1.09.06 AURORA at 1.10.06_4 31E Reg Asset  Liab and EXH D 34" xfId="22688"/>
    <cellStyle name="_Power Cost Value Copy 11.30.05 gas 1.09.06 AURORA at 1.10.06_4 31E Reg Asset  Liab and EXH D 35" xfId="22689"/>
    <cellStyle name="_Power Cost Value Copy 11.30.05 gas 1.09.06 AURORA at 1.10.06_4 31E Reg Asset  Liab and EXH D 36" xfId="22690"/>
    <cellStyle name="_Power Cost Value Copy 11.30.05 gas 1.09.06 AURORA at 1.10.06_4 31E Reg Asset  Liab and EXH D 4" xfId="22691"/>
    <cellStyle name="_Power Cost Value Copy 11.30.05 gas 1.09.06 AURORA at 1.10.06_4 31E Reg Asset  Liab and EXH D 4 2" xfId="22692"/>
    <cellStyle name="_Power Cost Value Copy 11.30.05 gas 1.09.06 AURORA at 1.10.06_4 31E Reg Asset  Liab and EXH D 4 2 2" xfId="22693"/>
    <cellStyle name="_Power Cost Value Copy 11.30.05 gas 1.09.06 AURORA at 1.10.06_4 31E Reg Asset  Liab and EXH D 4 3" xfId="22694"/>
    <cellStyle name="_Power Cost Value Copy 11.30.05 gas 1.09.06 AURORA at 1.10.06_4 31E Reg Asset  Liab and EXH D 5" xfId="22695"/>
    <cellStyle name="_Power Cost Value Copy 11.30.05 gas 1.09.06 AURORA at 1.10.06_4 31E Reg Asset  Liab and EXH D 5 2" xfId="22696"/>
    <cellStyle name="_Power Cost Value Copy 11.30.05 gas 1.09.06 AURORA at 1.10.06_4 31E Reg Asset  Liab and EXH D 5 2 2" xfId="22697"/>
    <cellStyle name="_Power Cost Value Copy 11.30.05 gas 1.09.06 AURORA at 1.10.06_4 31E Reg Asset  Liab and EXH D 5 3" xfId="22698"/>
    <cellStyle name="_Power Cost Value Copy 11.30.05 gas 1.09.06 AURORA at 1.10.06_4 31E Reg Asset  Liab and EXH D 6" xfId="22699"/>
    <cellStyle name="_Power Cost Value Copy 11.30.05 gas 1.09.06 AURORA at 1.10.06_4 31E Reg Asset  Liab and EXH D 6 2" xfId="22700"/>
    <cellStyle name="_Power Cost Value Copy 11.30.05 gas 1.09.06 AURORA at 1.10.06_4 31E Reg Asset  Liab and EXH D 6 2 2" xfId="22701"/>
    <cellStyle name="_Power Cost Value Copy 11.30.05 gas 1.09.06 AURORA at 1.10.06_4 31E Reg Asset  Liab and EXH D 6 3" xfId="22702"/>
    <cellStyle name="_Power Cost Value Copy 11.30.05 gas 1.09.06 AURORA at 1.10.06_4 31E Reg Asset  Liab and EXH D 7" xfId="22703"/>
    <cellStyle name="_Power Cost Value Copy 11.30.05 gas 1.09.06 AURORA at 1.10.06_4 31E Reg Asset  Liab and EXH D 7 2" xfId="22704"/>
    <cellStyle name="_Power Cost Value Copy 11.30.05 gas 1.09.06 AURORA at 1.10.06_4 31E Reg Asset  Liab and EXH D 7 2 2" xfId="22705"/>
    <cellStyle name="_Power Cost Value Copy 11.30.05 gas 1.09.06 AURORA at 1.10.06_4 31E Reg Asset  Liab and EXH D 7 3" xfId="22706"/>
    <cellStyle name="_Power Cost Value Copy 11.30.05 gas 1.09.06 AURORA at 1.10.06_4 31E Reg Asset  Liab and EXH D 8" xfId="22707"/>
    <cellStyle name="_Power Cost Value Copy 11.30.05 gas 1.09.06 AURORA at 1.10.06_4 31E Reg Asset  Liab and EXH D 8 2" xfId="22708"/>
    <cellStyle name="_Power Cost Value Copy 11.30.05 gas 1.09.06 AURORA at 1.10.06_4 31E Reg Asset  Liab and EXH D 8 2 2" xfId="22709"/>
    <cellStyle name="_Power Cost Value Copy 11.30.05 gas 1.09.06 AURORA at 1.10.06_4 31E Reg Asset  Liab and EXH D 8 3" xfId="22710"/>
    <cellStyle name="_Power Cost Value Copy 11.30.05 gas 1.09.06 AURORA at 1.10.06_4 31E Reg Asset  Liab and EXH D 9" xfId="22711"/>
    <cellStyle name="_Power Cost Value Copy 11.30.05 gas 1.09.06 AURORA at 1.10.06_4 31E Reg Asset  Liab and EXH D 9 2" xfId="22712"/>
    <cellStyle name="_Power Cost Value Copy 11.30.05 gas 1.09.06 AURORA at 1.10.06_4 31E Reg Asset  Liab and EXH D 9 2 2" xfId="22713"/>
    <cellStyle name="_Power Cost Value Copy 11.30.05 gas 1.09.06 AURORA at 1.10.06_4 31E Reg Asset  Liab and EXH D 9 3" xfId="22714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5"/>
    <cellStyle name="_Power Cost Value Copy 11.30.05 gas 1.09.06 AURORA at 1.10.06_4 32 Regulatory Assets and Liabilities  7 06- Exhibit D 2 2 2 2" xfId="22716"/>
    <cellStyle name="_Power Cost Value Copy 11.30.05 gas 1.09.06 AURORA at 1.10.06_4 32 Regulatory Assets and Liabilities  7 06- Exhibit D 2 2 3" xfId="22717"/>
    <cellStyle name="_Power Cost Value Copy 11.30.05 gas 1.09.06 AURORA at 1.10.06_4 32 Regulatory Assets and Liabilities  7 06- Exhibit D 2 3" xfId="22718"/>
    <cellStyle name="_Power Cost Value Copy 11.30.05 gas 1.09.06 AURORA at 1.10.06_4 32 Regulatory Assets and Liabilities  7 06- Exhibit D 2 3 2" xfId="22719"/>
    <cellStyle name="_Power Cost Value Copy 11.30.05 gas 1.09.06 AURORA at 1.10.06_4 32 Regulatory Assets and Liabilities  7 06- Exhibit D 2 4" xfId="22720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1"/>
    <cellStyle name="_Power Cost Value Copy 11.30.05 gas 1.09.06 AURORA at 1.10.06_4 32 Regulatory Assets and Liabilities  7 06- Exhibit D 3 2 2" xfId="22722"/>
    <cellStyle name="_Power Cost Value Copy 11.30.05 gas 1.09.06 AURORA at 1.10.06_4 32 Regulatory Assets and Liabilities  7 06- Exhibit D 3 3" xfId="22723"/>
    <cellStyle name="_Power Cost Value Copy 11.30.05 gas 1.09.06 AURORA at 1.10.06_4 32 Regulatory Assets and Liabilities  7 06- Exhibit D 3 4" xfId="22724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5"/>
    <cellStyle name="_Power Cost Value Copy 11.30.05 gas 1.09.06 AURORA at 1.10.06_4 32 Regulatory Assets and Liabilities  7 06- Exhibit D 5" xfId="22726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7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8"/>
    <cellStyle name="_Power Cost Value Copy 11.30.05 gas 1.09.06 AURORA at 1.10.06_4 32 Regulatory Assets and Liabilities  7 06- Exhibit D_NIM Summary 2 2 2" xfId="22729"/>
    <cellStyle name="_Power Cost Value Copy 11.30.05 gas 1.09.06 AURORA at 1.10.06_4 32 Regulatory Assets and Liabilities  7 06- Exhibit D_NIM Summary 2 2 2 2" xfId="22730"/>
    <cellStyle name="_Power Cost Value Copy 11.30.05 gas 1.09.06 AURORA at 1.10.06_4 32 Regulatory Assets and Liabilities  7 06- Exhibit D_NIM Summary 2 2 3" xfId="22731"/>
    <cellStyle name="_Power Cost Value Copy 11.30.05 gas 1.09.06 AURORA at 1.10.06_4 32 Regulatory Assets and Liabilities  7 06- Exhibit D_NIM Summary 2 3" xfId="22732"/>
    <cellStyle name="_Power Cost Value Copy 11.30.05 gas 1.09.06 AURORA at 1.10.06_4 32 Regulatory Assets and Liabilities  7 06- Exhibit D_NIM Summary 2 3 2" xfId="22733"/>
    <cellStyle name="_Power Cost Value Copy 11.30.05 gas 1.09.06 AURORA at 1.10.06_4 32 Regulatory Assets and Liabilities  7 06- Exhibit D_NIM Summary 2 4" xfId="22734"/>
    <cellStyle name="_Power Cost Value Copy 11.30.05 gas 1.09.06 AURORA at 1.10.06_4 32 Regulatory Assets and Liabilities  7 06- Exhibit D_NIM Summary 3" xfId="22735"/>
    <cellStyle name="_Power Cost Value Copy 11.30.05 gas 1.09.06 AURORA at 1.10.06_4 32 Regulatory Assets and Liabilities  7 06- Exhibit D_NIM Summary 3 2" xfId="22736"/>
    <cellStyle name="_Power Cost Value Copy 11.30.05 gas 1.09.06 AURORA at 1.10.06_4 32 Regulatory Assets and Liabilities  7 06- Exhibit D_NIM Summary 3 2 2" xfId="22737"/>
    <cellStyle name="_Power Cost Value Copy 11.30.05 gas 1.09.06 AURORA at 1.10.06_4 32 Regulatory Assets and Liabilities  7 06- Exhibit D_NIM Summary 3 3" xfId="22738"/>
    <cellStyle name="_Power Cost Value Copy 11.30.05 gas 1.09.06 AURORA at 1.10.06_4 32 Regulatory Assets and Liabilities  7 06- Exhibit D_NIM Summary 3 4" xfId="22739"/>
    <cellStyle name="_Power Cost Value Copy 11.30.05 gas 1.09.06 AURORA at 1.10.06_4 32 Regulatory Assets and Liabilities  7 06- Exhibit D_NIM Summary 4" xfId="22740"/>
    <cellStyle name="_Power Cost Value Copy 11.30.05 gas 1.09.06 AURORA at 1.10.06_4 32 Regulatory Assets and Liabilities  7 06- Exhibit D_NIM Summary 4 2" xfId="22741"/>
    <cellStyle name="_Power Cost Value Copy 11.30.05 gas 1.09.06 AURORA at 1.10.06_4 32 Regulatory Assets and Liabilities  7 06- Exhibit D_NIM Summary 5" xfId="22742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3"/>
    <cellStyle name="_Power Cost Value Copy 11.30.05 gas 1.09.06 AURORA at 1.10.06_ACCOUNTS" xfId="5405"/>
    <cellStyle name="_Power Cost Value Copy 11.30.05 gas 1.09.06 AURORA at 1.10.06_Att B to RECs proceeds proposal" xfId="22744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5"/>
    <cellStyle name="_Power Cost Value Copy 11.30.05 gas 1.09.06 AURORA at 1.10.06_AURORA Total New 2 2 2" xfId="22746"/>
    <cellStyle name="_Power Cost Value Copy 11.30.05 gas 1.09.06 AURORA at 1.10.06_AURORA Total New 2 2 2 2" xfId="22747"/>
    <cellStyle name="_Power Cost Value Copy 11.30.05 gas 1.09.06 AURORA at 1.10.06_AURORA Total New 2 2 3" xfId="22748"/>
    <cellStyle name="_Power Cost Value Copy 11.30.05 gas 1.09.06 AURORA at 1.10.06_AURORA Total New 2 3" xfId="22749"/>
    <cellStyle name="_Power Cost Value Copy 11.30.05 gas 1.09.06 AURORA at 1.10.06_AURORA Total New 2 3 2" xfId="22750"/>
    <cellStyle name="_Power Cost Value Copy 11.30.05 gas 1.09.06 AURORA at 1.10.06_AURORA Total New 2 4" xfId="22751"/>
    <cellStyle name="_Power Cost Value Copy 11.30.05 gas 1.09.06 AURORA at 1.10.06_AURORA Total New 3" xfId="22752"/>
    <cellStyle name="_Power Cost Value Copy 11.30.05 gas 1.09.06 AURORA at 1.10.06_AURORA Total New 3 2" xfId="22753"/>
    <cellStyle name="_Power Cost Value Copy 11.30.05 gas 1.09.06 AURORA at 1.10.06_AURORA Total New 3 2 2" xfId="22754"/>
    <cellStyle name="_Power Cost Value Copy 11.30.05 gas 1.09.06 AURORA at 1.10.06_AURORA Total New 3 3" xfId="22755"/>
    <cellStyle name="_Power Cost Value Copy 11.30.05 gas 1.09.06 AURORA at 1.10.06_AURORA Total New 4" xfId="22756"/>
    <cellStyle name="_Power Cost Value Copy 11.30.05 gas 1.09.06 AURORA at 1.10.06_AURORA Total New 4 2" xfId="22757"/>
    <cellStyle name="_Power Cost Value Copy 11.30.05 gas 1.09.06 AURORA at 1.10.06_AURORA Total New 5" xfId="22758"/>
    <cellStyle name="_Power Cost Value Copy 11.30.05 gas 1.09.06 AURORA at 1.10.06_Backup for Attachment B 2010-09-09" xfId="22759"/>
    <cellStyle name="_Power Cost Value Copy 11.30.05 gas 1.09.06 AURORA at 1.10.06_Bench Request - Attachment B" xfId="22760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1"/>
    <cellStyle name="_Power Cost Value Copy 11.30.05 gas 1.09.06 AURORA at 1.10.06_Book2 2 2 2 2" xfId="22762"/>
    <cellStyle name="_Power Cost Value Copy 11.30.05 gas 1.09.06 AURORA at 1.10.06_Book2 2 2 3" xfId="22763"/>
    <cellStyle name="_Power Cost Value Copy 11.30.05 gas 1.09.06 AURORA at 1.10.06_Book2 2 3" xfId="22764"/>
    <cellStyle name="_Power Cost Value Copy 11.30.05 gas 1.09.06 AURORA at 1.10.06_Book2 2 3 2" xfId="22765"/>
    <cellStyle name="_Power Cost Value Copy 11.30.05 gas 1.09.06 AURORA at 1.10.06_Book2 2 4" xfId="22766"/>
    <cellStyle name="_Power Cost Value Copy 11.30.05 gas 1.09.06 AURORA at 1.10.06_Book2 3" xfId="5411"/>
    <cellStyle name="_Power Cost Value Copy 11.30.05 gas 1.09.06 AURORA at 1.10.06_Book2 3 2" xfId="22767"/>
    <cellStyle name="_Power Cost Value Copy 11.30.05 gas 1.09.06 AURORA at 1.10.06_Book2 3 2 2" xfId="22768"/>
    <cellStyle name="_Power Cost Value Copy 11.30.05 gas 1.09.06 AURORA at 1.10.06_Book2 3 3" xfId="22769"/>
    <cellStyle name="_Power Cost Value Copy 11.30.05 gas 1.09.06 AURORA at 1.10.06_Book2 3 4" xfId="22770"/>
    <cellStyle name="_Power Cost Value Copy 11.30.05 gas 1.09.06 AURORA at 1.10.06_Book2 4" xfId="5412"/>
    <cellStyle name="_Power Cost Value Copy 11.30.05 gas 1.09.06 AURORA at 1.10.06_Book2 4 2" xfId="22771"/>
    <cellStyle name="_Power Cost Value Copy 11.30.05 gas 1.09.06 AURORA at 1.10.06_Book2 5" xfId="22772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3"/>
    <cellStyle name="_Power Cost Value Copy 11.30.05 gas 1.09.06 AURORA at 1.10.06_Book2_Adj Bench DR 3 for Initial Briefs (Electric) 2 2 2 2" xfId="22774"/>
    <cellStyle name="_Power Cost Value Copy 11.30.05 gas 1.09.06 AURORA at 1.10.06_Book2_Adj Bench DR 3 for Initial Briefs (Electric) 2 2 3" xfId="22775"/>
    <cellStyle name="_Power Cost Value Copy 11.30.05 gas 1.09.06 AURORA at 1.10.06_Book2_Adj Bench DR 3 for Initial Briefs (Electric) 2 3" xfId="22776"/>
    <cellStyle name="_Power Cost Value Copy 11.30.05 gas 1.09.06 AURORA at 1.10.06_Book2_Adj Bench DR 3 for Initial Briefs (Electric) 2 3 2" xfId="22777"/>
    <cellStyle name="_Power Cost Value Copy 11.30.05 gas 1.09.06 AURORA at 1.10.06_Book2_Adj Bench DR 3 for Initial Briefs (Electric) 2 4" xfId="22778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79"/>
    <cellStyle name="_Power Cost Value Copy 11.30.05 gas 1.09.06 AURORA at 1.10.06_Book2_Adj Bench DR 3 for Initial Briefs (Electric) 3 2 2" xfId="22780"/>
    <cellStyle name="_Power Cost Value Copy 11.30.05 gas 1.09.06 AURORA at 1.10.06_Book2_Adj Bench DR 3 for Initial Briefs (Electric) 3 3" xfId="22781"/>
    <cellStyle name="_Power Cost Value Copy 11.30.05 gas 1.09.06 AURORA at 1.10.06_Book2_Adj Bench DR 3 for Initial Briefs (Electric) 3 4" xfId="22782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3"/>
    <cellStyle name="_Power Cost Value Copy 11.30.05 gas 1.09.06 AURORA at 1.10.06_Book2_Adj Bench DR 3 for Initial Briefs (Electric) 5" xfId="22784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5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6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7"/>
    <cellStyle name="_Power Cost Value Copy 11.30.05 gas 1.09.06 AURORA at 1.10.06_Book2_Electric Rev Req Model (2009 GRC) Rebuttal 2 3" xfId="22788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89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0"/>
    <cellStyle name="_Power Cost Value Copy 11.30.05 gas 1.09.06 AURORA at 1.10.06_Book2_Electric Rev Req Model (2009 GRC) Rebuttal REmoval of New  WH Solar AdjustMI 2 2 2 2" xfId="22791"/>
    <cellStyle name="_Power Cost Value Copy 11.30.05 gas 1.09.06 AURORA at 1.10.06_Book2_Electric Rev Req Model (2009 GRC) Rebuttal REmoval of New  WH Solar AdjustMI 2 2 3" xfId="22792"/>
    <cellStyle name="_Power Cost Value Copy 11.30.05 gas 1.09.06 AURORA at 1.10.06_Book2_Electric Rev Req Model (2009 GRC) Rebuttal REmoval of New  WH Solar AdjustMI 2 3" xfId="22793"/>
    <cellStyle name="_Power Cost Value Copy 11.30.05 gas 1.09.06 AURORA at 1.10.06_Book2_Electric Rev Req Model (2009 GRC) Rebuttal REmoval of New  WH Solar AdjustMI 2 3 2" xfId="22794"/>
    <cellStyle name="_Power Cost Value Copy 11.30.05 gas 1.09.06 AURORA at 1.10.06_Book2_Electric Rev Req Model (2009 GRC) Rebuttal REmoval of New  WH Solar AdjustMI 2 4" xfId="22795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6"/>
    <cellStyle name="_Power Cost Value Copy 11.30.05 gas 1.09.06 AURORA at 1.10.06_Book2_Electric Rev Req Model (2009 GRC) Rebuttal REmoval of New  WH Solar AdjustMI 3 2 2" xfId="22797"/>
    <cellStyle name="_Power Cost Value Copy 11.30.05 gas 1.09.06 AURORA at 1.10.06_Book2_Electric Rev Req Model (2009 GRC) Rebuttal REmoval of New  WH Solar AdjustMI 3 3" xfId="22798"/>
    <cellStyle name="_Power Cost Value Copy 11.30.05 gas 1.09.06 AURORA at 1.10.06_Book2_Electric Rev Req Model (2009 GRC) Rebuttal REmoval of New  WH Solar AdjustMI 3 4" xfId="22799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0"/>
    <cellStyle name="_Power Cost Value Copy 11.30.05 gas 1.09.06 AURORA at 1.10.06_Book2_Electric Rev Req Model (2009 GRC) Rebuttal REmoval of New  WH Solar AdjustMI 5" xfId="22801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2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3"/>
    <cellStyle name="_Power Cost Value Copy 11.30.05 gas 1.09.06 AURORA at 1.10.06_Book2_Electric Rev Req Model (2009 GRC) Revised 01-18-2010 2 2 2 2" xfId="22804"/>
    <cellStyle name="_Power Cost Value Copy 11.30.05 gas 1.09.06 AURORA at 1.10.06_Book2_Electric Rev Req Model (2009 GRC) Revised 01-18-2010 2 2 3" xfId="22805"/>
    <cellStyle name="_Power Cost Value Copy 11.30.05 gas 1.09.06 AURORA at 1.10.06_Book2_Electric Rev Req Model (2009 GRC) Revised 01-18-2010 2 3" xfId="22806"/>
    <cellStyle name="_Power Cost Value Copy 11.30.05 gas 1.09.06 AURORA at 1.10.06_Book2_Electric Rev Req Model (2009 GRC) Revised 01-18-2010 2 3 2" xfId="22807"/>
    <cellStyle name="_Power Cost Value Copy 11.30.05 gas 1.09.06 AURORA at 1.10.06_Book2_Electric Rev Req Model (2009 GRC) Revised 01-18-2010 2 4" xfId="22808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09"/>
    <cellStyle name="_Power Cost Value Copy 11.30.05 gas 1.09.06 AURORA at 1.10.06_Book2_Electric Rev Req Model (2009 GRC) Revised 01-18-2010 3 2 2" xfId="22810"/>
    <cellStyle name="_Power Cost Value Copy 11.30.05 gas 1.09.06 AURORA at 1.10.06_Book2_Electric Rev Req Model (2009 GRC) Revised 01-18-2010 3 3" xfId="22811"/>
    <cellStyle name="_Power Cost Value Copy 11.30.05 gas 1.09.06 AURORA at 1.10.06_Book2_Electric Rev Req Model (2009 GRC) Revised 01-18-2010 3 4" xfId="22812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3"/>
    <cellStyle name="_Power Cost Value Copy 11.30.05 gas 1.09.06 AURORA at 1.10.06_Book2_Electric Rev Req Model (2009 GRC) Revised 01-18-2010 5" xfId="22814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5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6"/>
    <cellStyle name="_Power Cost Value Copy 11.30.05 gas 1.09.06 AURORA at 1.10.06_Book2_Final Order Electric EXHIBIT A-1 2 3" xfId="22817"/>
    <cellStyle name="_Power Cost Value Copy 11.30.05 gas 1.09.06 AURORA at 1.10.06_Book2_Final Order Electric EXHIBIT A-1 2 4" xfId="22818"/>
    <cellStyle name="_Power Cost Value Copy 11.30.05 gas 1.09.06 AURORA at 1.10.06_Book2_Final Order Electric EXHIBIT A-1 3" xfId="5440"/>
    <cellStyle name="_Power Cost Value Copy 11.30.05 gas 1.09.06 AURORA at 1.10.06_Book2_Final Order Electric EXHIBIT A-1 3 2" xfId="22819"/>
    <cellStyle name="_Power Cost Value Copy 11.30.05 gas 1.09.06 AURORA at 1.10.06_Book2_Final Order Electric EXHIBIT A-1 4" xfId="5441"/>
    <cellStyle name="_Power Cost Value Copy 11.30.05 gas 1.09.06 AURORA at 1.10.06_Book2_Final Order Electric EXHIBIT A-1 5" xfId="22820"/>
    <cellStyle name="_Power Cost Value Copy 11.30.05 gas 1.09.06 AURORA at 1.10.06_Book2_Final Order Electric EXHIBIT A-1 6" xfId="22821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2"/>
    <cellStyle name="_Power Cost Value Copy 11.30.05 gas 1.09.06 AURORA at 1.10.06_Book4 2 2 2 2" xfId="22823"/>
    <cellStyle name="_Power Cost Value Copy 11.30.05 gas 1.09.06 AURORA at 1.10.06_Book4 2 2 3" xfId="22824"/>
    <cellStyle name="_Power Cost Value Copy 11.30.05 gas 1.09.06 AURORA at 1.10.06_Book4 2 3" xfId="22825"/>
    <cellStyle name="_Power Cost Value Copy 11.30.05 gas 1.09.06 AURORA at 1.10.06_Book4 2 3 2" xfId="22826"/>
    <cellStyle name="_Power Cost Value Copy 11.30.05 gas 1.09.06 AURORA at 1.10.06_Book4 2 4" xfId="22827"/>
    <cellStyle name="_Power Cost Value Copy 11.30.05 gas 1.09.06 AURORA at 1.10.06_Book4 3" xfId="5445"/>
    <cellStyle name="_Power Cost Value Copy 11.30.05 gas 1.09.06 AURORA at 1.10.06_Book4 3 2" xfId="22828"/>
    <cellStyle name="_Power Cost Value Copy 11.30.05 gas 1.09.06 AURORA at 1.10.06_Book4 3 2 2" xfId="22829"/>
    <cellStyle name="_Power Cost Value Copy 11.30.05 gas 1.09.06 AURORA at 1.10.06_Book4 3 3" xfId="22830"/>
    <cellStyle name="_Power Cost Value Copy 11.30.05 gas 1.09.06 AURORA at 1.10.06_Book4 3 4" xfId="22831"/>
    <cellStyle name="_Power Cost Value Copy 11.30.05 gas 1.09.06 AURORA at 1.10.06_Book4 4" xfId="5446"/>
    <cellStyle name="_Power Cost Value Copy 11.30.05 gas 1.09.06 AURORA at 1.10.06_Book4 4 2" xfId="22832"/>
    <cellStyle name="_Power Cost Value Copy 11.30.05 gas 1.09.06 AURORA at 1.10.06_Book4 5" xfId="22833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4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5"/>
    <cellStyle name="_Power Cost Value Copy 11.30.05 gas 1.09.06 AURORA at 1.10.06_Book9 2 2 2 2" xfId="22836"/>
    <cellStyle name="_Power Cost Value Copy 11.30.05 gas 1.09.06 AURORA at 1.10.06_Book9 2 2 3" xfId="22837"/>
    <cellStyle name="_Power Cost Value Copy 11.30.05 gas 1.09.06 AURORA at 1.10.06_Book9 2 3" xfId="22838"/>
    <cellStyle name="_Power Cost Value Copy 11.30.05 gas 1.09.06 AURORA at 1.10.06_Book9 2 3 2" xfId="22839"/>
    <cellStyle name="_Power Cost Value Copy 11.30.05 gas 1.09.06 AURORA at 1.10.06_Book9 2 4" xfId="22840"/>
    <cellStyle name="_Power Cost Value Copy 11.30.05 gas 1.09.06 AURORA at 1.10.06_Book9 3" xfId="5451"/>
    <cellStyle name="_Power Cost Value Copy 11.30.05 gas 1.09.06 AURORA at 1.10.06_Book9 3 2" xfId="22841"/>
    <cellStyle name="_Power Cost Value Copy 11.30.05 gas 1.09.06 AURORA at 1.10.06_Book9 3 2 2" xfId="22842"/>
    <cellStyle name="_Power Cost Value Copy 11.30.05 gas 1.09.06 AURORA at 1.10.06_Book9 3 3" xfId="22843"/>
    <cellStyle name="_Power Cost Value Copy 11.30.05 gas 1.09.06 AURORA at 1.10.06_Book9 3 4" xfId="22844"/>
    <cellStyle name="_Power Cost Value Copy 11.30.05 gas 1.09.06 AURORA at 1.10.06_Book9 4" xfId="5452"/>
    <cellStyle name="_Power Cost Value Copy 11.30.05 gas 1.09.06 AURORA at 1.10.06_Book9 4 2" xfId="22845"/>
    <cellStyle name="_Power Cost Value Copy 11.30.05 gas 1.09.06 AURORA at 1.10.06_Book9 5" xfId="22846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7"/>
    <cellStyle name="_Power Cost Value Copy 11.30.05 gas 1.09.06 AURORA at 1.10.06_Check the Interest Calculation" xfId="5454"/>
    <cellStyle name="_Power Cost Value Copy 11.30.05 gas 1.09.06 AURORA at 1.10.06_Check the Interest Calculation 2" xfId="22848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49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0"/>
    <cellStyle name="_Power Cost Value Copy 11.30.05 gas 1.09.06 AURORA at 1.10.06_Chelan PUD Power Costs (8-10)" xfId="5457"/>
    <cellStyle name="_Power Cost Value Copy 11.30.05 gas 1.09.06 AURORA at 1.10.06_Chelan PUD Power Costs (8-10) 2" xfId="22851"/>
    <cellStyle name="_Power Cost Value Copy 11.30.05 gas 1.09.06 AURORA at 1.10.06_DEM-WP(C) Chelan Power Costs" xfId="5458"/>
    <cellStyle name="_Power Cost Value Copy 11.30.05 gas 1.09.06 AURORA at 1.10.06_DEM-WP(C) Chelan Power Costs 2" xfId="22852"/>
    <cellStyle name="_Power Cost Value Copy 11.30.05 gas 1.09.06 AURORA at 1.10.06_DEM-WP(C) Chelan Power Costs 2 2" xfId="22853"/>
    <cellStyle name="_Power Cost Value Copy 11.30.05 gas 1.09.06 AURORA at 1.10.06_DEM-WP(C) Chelan Power Costs 2 2 2" xfId="22854"/>
    <cellStyle name="_Power Cost Value Copy 11.30.05 gas 1.09.06 AURORA at 1.10.06_DEM-WP(C) Chelan Power Costs 2 3" xfId="22855"/>
    <cellStyle name="_Power Cost Value Copy 11.30.05 gas 1.09.06 AURORA at 1.10.06_DEM-WP(C) Chelan Power Costs 2 4" xfId="22856"/>
    <cellStyle name="_Power Cost Value Copy 11.30.05 gas 1.09.06 AURORA at 1.10.06_DEM-WP(C) Chelan Power Costs 3" xfId="22857"/>
    <cellStyle name="_Power Cost Value Copy 11.30.05 gas 1.09.06 AURORA at 1.10.06_DEM-WP(C) Chelan Power Costs 3 2" xfId="22858"/>
    <cellStyle name="_Power Cost Value Copy 11.30.05 gas 1.09.06 AURORA at 1.10.06_DEM-WP(C) Chelan Power Costs 4" xfId="22859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0"/>
    <cellStyle name="_Power Cost Value Copy 11.30.05 gas 1.09.06 AURORA at 1.10.06_DEM-WP(C) Gas Transport 2010GRC" xfId="5460"/>
    <cellStyle name="_Power Cost Value Copy 11.30.05 gas 1.09.06 AURORA at 1.10.06_DEM-WP(C) Gas Transport 2010GRC 2" xfId="22861"/>
    <cellStyle name="_Power Cost Value Copy 11.30.05 gas 1.09.06 AURORA at 1.10.06_DEM-WP(C) Gas Transport 2010GRC 2 2" xfId="22862"/>
    <cellStyle name="_Power Cost Value Copy 11.30.05 gas 1.09.06 AURORA at 1.10.06_DEM-WP(C) Gas Transport 2010GRC 2 2 2" xfId="22863"/>
    <cellStyle name="_Power Cost Value Copy 11.30.05 gas 1.09.06 AURORA at 1.10.06_DEM-WP(C) Gas Transport 2010GRC 2 3" xfId="22864"/>
    <cellStyle name="_Power Cost Value Copy 11.30.05 gas 1.09.06 AURORA at 1.10.06_DEM-WP(C) Gas Transport 2010GRC 2 4" xfId="22865"/>
    <cellStyle name="_Power Cost Value Copy 11.30.05 gas 1.09.06 AURORA at 1.10.06_DEM-WP(C) Gas Transport 2010GRC 3" xfId="22866"/>
    <cellStyle name="_Power Cost Value Copy 11.30.05 gas 1.09.06 AURORA at 1.10.06_DEM-WP(C) Gas Transport 2010GRC 3 2" xfId="22867"/>
    <cellStyle name="_Power Cost Value Copy 11.30.05 gas 1.09.06 AURORA at 1.10.06_DEM-WP(C) Gas Transport 2010GRC 4" xfId="22868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69"/>
    <cellStyle name="_Power Cost Value Copy 11.30.05 gas 1.09.06 AURORA at 1.10.06_Direct Assignment Distribution Plant 2008 2 2 3" xfId="22870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1"/>
    <cellStyle name="_Power Cost Value Copy 11.30.05 gas 1.09.06 AURORA at 1.10.06_Direct Assignment Distribution Plant 2008 2 3 3" xfId="22872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3"/>
    <cellStyle name="_Power Cost Value Copy 11.30.05 gas 1.09.06 AURORA at 1.10.06_Direct Assignment Distribution Plant 2008 2 4 3" xfId="22874"/>
    <cellStyle name="_Power Cost Value Copy 11.30.05 gas 1.09.06 AURORA at 1.10.06_Direct Assignment Distribution Plant 2008 2 5" xfId="22875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6"/>
    <cellStyle name="_Power Cost Value Copy 11.30.05 gas 1.09.06 AURORA at 1.10.06_Direct Assignment Distribution Plant 2008 3 3" xfId="22877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8"/>
    <cellStyle name="_Power Cost Value Copy 11.30.05 gas 1.09.06 AURORA at 1.10.06_Direct Assignment Distribution Plant 2008 4 3" xfId="22879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0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1"/>
    <cellStyle name="_Power Cost Value Copy 11.30.05 gas 1.09.06 AURORA at 1.10.06_Electric COS Inputs 2 2 3" xfId="22882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3"/>
    <cellStyle name="_Power Cost Value Copy 11.30.05 gas 1.09.06 AURORA at 1.10.06_Electric COS Inputs 2 3 3" xfId="22884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5"/>
    <cellStyle name="_Power Cost Value Copy 11.30.05 gas 1.09.06 AURORA at 1.10.06_Electric COS Inputs 2 4 3" xfId="22886"/>
    <cellStyle name="_Power Cost Value Copy 11.30.05 gas 1.09.06 AURORA at 1.10.06_Electric COS Inputs 2 5" xfId="22887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8"/>
    <cellStyle name="_Power Cost Value Copy 11.30.05 gas 1.09.06 AURORA at 1.10.06_Electric COS Inputs 3 3" xfId="22889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0"/>
    <cellStyle name="_Power Cost Value Copy 11.30.05 gas 1.09.06 AURORA at 1.10.06_Electric COS Inputs 4 3" xfId="22891"/>
    <cellStyle name="_Power Cost Value Copy 11.30.05 gas 1.09.06 AURORA at 1.10.06_Electric COS Inputs 5" xfId="5488"/>
    <cellStyle name="_Power Cost Value Copy 11.30.05 gas 1.09.06 AURORA at 1.10.06_Electric COS Inputs 5 2" xfId="22892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3"/>
    <cellStyle name="_Power Cost Value Copy 11.30.05 gas 1.09.06 AURORA at 1.10.06_Electric Rate Spread and Rate Design 3.23.09 2 2 3" xfId="22894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5"/>
    <cellStyle name="_Power Cost Value Copy 11.30.05 gas 1.09.06 AURORA at 1.10.06_Electric Rate Spread and Rate Design 3.23.09 2 3 3" xfId="22896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7"/>
    <cellStyle name="_Power Cost Value Copy 11.30.05 gas 1.09.06 AURORA at 1.10.06_Electric Rate Spread and Rate Design 3.23.09 2 4 3" xfId="22898"/>
    <cellStyle name="_Power Cost Value Copy 11.30.05 gas 1.09.06 AURORA at 1.10.06_Electric Rate Spread and Rate Design 3.23.09 2 5" xfId="22899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0"/>
    <cellStyle name="_Power Cost Value Copy 11.30.05 gas 1.09.06 AURORA at 1.10.06_Electric Rate Spread and Rate Design 3.23.09 3 3" xfId="22901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2"/>
    <cellStyle name="_Power Cost Value Copy 11.30.05 gas 1.09.06 AURORA at 1.10.06_Electric Rate Spread and Rate Design 3.23.09 4 3" xfId="22903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4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5"/>
    <cellStyle name="_Power Cost Value Copy 11.30.05 gas 1.09.06 AURORA at 1.10.06_Exh A-1 resulting from UE-112050 effective Jan 1 2012 2" xfId="22906"/>
    <cellStyle name="_Power Cost Value Copy 11.30.05 gas 1.09.06 AURORA at 1.10.06_Exh G - Klamath Peaker PPA fr C Locke 2-12" xfId="22907"/>
    <cellStyle name="_Power Cost Value Copy 11.30.05 gas 1.09.06 AURORA at 1.10.06_Exh G - Klamath Peaker PPA fr C Locke 2-12 2" xfId="22908"/>
    <cellStyle name="_Power Cost Value Copy 11.30.05 gas 1.09.06 AURORA at 1.10.06_Exhibit A-1 effective 4-1-11 fr S Free 12-11" xfId="22909"/>
    <cellStyle name="_Power Cost Value Copy 11.30.05 gas 1.09.06 AURORA at 1.10.06_Exhibit A-1 effective 4-1-11 fr S Free 12-11 2" xfId="22910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1"/>
    <cellStyle name="_Power Cost Value Copy 11.30.05 gas 1.09.06 AURORA at 1.10.06_Exhibit D fr R Gho 12-31-08 2 2 2" xfId="22912"/>
    <cellStyle name="_Power Cost Value Copy 11.30.05 gas 1.09.06 AURORA at 1.10.06_Exhibit D fr R Gho 12-31-08 2 2 2 2" xfId="22913"/>
    <cellStyle name="_Power Cost Value Copy 11.30.05 gas 1.09.06 AURORA at 1.10.06_Exhibit D fr R Gho 12-31-08 2 2 3" xfId="22914"/>
    <cellStyle name="_Power Cost Value Copy 11.30.05 gas 1.09.06 AURORA at 1.10.06_Exhibit D fr R Gho 12-31-08 2 3" xfId="22915"/>
    <cellStyle name="_Power Cost Value Copy 11.30.05 gas 1.09.06 AURORA at 1.10.06_Exhibit D fr R Gho 12-31-08 2 3 2" xfId="22916"/>
    <cellStyle name="_Power Cost Value Copy 11.30.05 gas 1.09.06 AURORA at 1.10.06_Exhibit D fr R Gho 12-31-08 2 4" xfId="22917"/>
    <cellStyle name="_Power Cost Value Copy 11.30.05 gas 1.09.06 AURORA at 1.10.06_Exhibit D fr R Gho 12-31-08 3" xfId="5506"/>
    <cellStyle name="_Power Cost Value Copy 11.30.05 gas 1.09.06 AURORA at 1.10.06_Exhibit D fr R Gho 12-31-08 3 2" xfId="22918"/>
    <cellStyle name="_Power Cost Value Copy 11.30.05 gas 1.09.06 AURORA at 1.10.06_Exhibit D fr R Gho 12-31-08 3 2 2" xfId="22919"/>
    <cellStyle name="_Power Cost Value Copy 11.30.05 gas 1.09.06 AURORA at 1.10.06_Exhibit D fr R Gho 12-31-08 3 3" xfId="22920"/>
    <cellStyle name="_Power Cost Value Copy 11.30.05 gas 1.09.06 AURORA at 1.10.06_Exhibit D fr R Gho 12-31-08 3 4" xfId="22921"/>
    <cellStyle name="_Power Cost Value Copy 11.30.05 gas 1.09.06 AURORA at 1.10.06_Exhibit D fr R Gho 12-31-08 4" xfId="22922"/>
    <cellStyle name="_Power Cost Value Copy 11.30.05 gas 1.09.06 AURORA at 1.10.06_Exhibit D fr R Gho 12-31-08 4 2" xfId="22923"/>
    <cellStyle name="_Power Cost Value Copy 11.30.05 gas 1.09.06 AURORA at 1.10.06_Exhibit D fr R Gho 12-31-08 5" xfId="22924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5"/>
    <cellStyle name="_Power Cost Value Copy 11.30.05 gas 1.09.06 AURORA at 1.10.06_Exhibit D fr R Gho 12-31-08 v2 2 2 2" xfId="22926"/>
    <cellStyle name="_Power Cost Value Copy 11.30.05 gas 1.09.06 AURORA at 1.10.06_Exhibit D fr R Gho 12-31-08 v2 2 2 2 2" xfId="22927"/>
    <cellStyle name="_Power Cost Value Copy 11.30.05 gas 1.09.06 AURORA at 1.10.06_Exhibit D fr R Gho 12-31-08 v2 2 2 3" xfId="22928"/>
    <cellStyle name="_Power Cost Value Copy 11.30.05 gas 1.09.06 AURORA at 1.10.06_Exhibit D fr R Gho 12-31-08 v2 2 3" xfId="22929"/>
    <cellStyle name="_Power Cost Value Copy 11.30.05 gas 1.09.06 AURORA at 1.10.06_Exhibit D fr R Gho 12-31-08 v2 2 3 2" xfId="22930"/>
    <cellStyle name="_Power Cost Value Copy 11.30.05 gas 1.09.06 AURORA at 1.10.06_Exhibit D fr R Gho 12-31-08 v2 2 4" xfId="22931"/>
    <cellStyle name="_Power Cost Value Copy 11.30.05 gas 1.09.06 AURORA at 1.10.06_Exhibit D fr R Gho 12-31-08 v2 3" xfId="5509"/>
    <cellStyle name="_Power Cost Value Copy 11.30.05 gas 1.09.06 AURORA at 1.10.06_Exhibit D fr R Gho 12-31-08 v2 3 2" xfId="22932"/>
    <cellStyle name="_Power Cost Value Copy 11.30.05 gas 1.09.06 AURORA at 1.10.06_Exhibit D fr R Gho 12-31-08 v2 3 2 2" xfId="22933"/>
    <cellStyle name="_Power Cost Value Copy 11.30.05 gas 1.09.06 AURORA at 1.10.06_Exhibit D fr R Gho 12-31-08 v2 3 3" xfId="22934"/>
    <cellStyle name="_Power Cost Value Copy 11.30.05 gas 1.09.06 AURORA at 1.10.06_Exhibit D fr R Gho 12-31-08 v2 3 4" xfId="22935"/>
    <cellStyle name="_Power Cost Value Copy 11.30.05 gas 1.09.06 AURORA at 1.10.06_Exhibit D fr R Gho 12-31-08 v2 4" xfId="22936"/>
    <cellStyle name="_Power Cost Value Copy 11.30.05 gas 1.09.06 AURORA at 1.10.06_Exhibit D fr R Gho 12-31-08 v2 4 2" xfId="22937"/>
    <cellStyle name="_Power Cost Value Copy 11.30.05 gas 1.09.06 AURORA at 1.10.06_Exhibit D fr R Gho 12-31-08 v2 5" xfId="22938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39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0"/>
    <cellStyle name="_Power Cost Value Copy 11.30.05 gas 1.09.06 AURORA at 1.10.06_Exhibit D fr R Gho 12-31-08 v2_NIM Summary 2 2 2" xfId="22941"/>
    <cellStyle name="_Power Cost Value Copy 11.30.05 gas 1.09.06 AURORA at 1.10.06_Exhibit D fr R Gho 12-31-08 v2_NIM Summary 2 2 2 2" xfId="22942"/>
    <cellStyle name="_Power Cost Value Copy 11.30.05 gas 1.09.06 AURORA at 1.10.06_Exhibit D fr R Gho 12-31-08 v2_NIM Summary 2 2 3" xfId="22943"/>
    <cellStyle name="_Power Cost Value Copy 11.30.05 gas 1.09.06 AURORA at 1.10.06_Exhibit D fr R Gho 12-31-08 v2_NIM Summary 2 3" xfId="22944"/>
    <cellStyle name="_Power Cost Value Copy 11.30.05 gas 1.09.06 AURORA at 1.10.06_Exhibit D fr R Gho 12-31-08 v2_NIM Summary 2 3 2" xfId="22945"/>
    <cellStyle name="_Power Cost Value Copy 11.30.05 gas 1.09.06 AURORA at 1.10.06_Exhibit D fr R Gho 12-31-08 v2_NIM Summary 2 4" xfId="22946"/>
    <cellStyle name="_Power Cost Value Copy 11.30.05 gas 1.09.06 AURORA at 1.10.06_Exhibit D fr R Gho 12-31-08 v2_NIM Summary 3" xfId="22947"/>
    <cellStyle name="_Power Cost Value Copy 11.30.05 gas 1.09.06 AURORA at 1.10.06_Exhibit D fr R Gho 12-31-08 v2_NIM Summary 3 2" xfId="22948"/>
    <cellStyle name="_Power Cost Value Copy 11.30.05 gas 1.09.06 AURORA at 1.10.06_Exhibit D fr R Gho 12-31-08 v2_NIM Summary 3 2 2" xfId="22949"/>
    <cellStyle name="_Power Cost Value Copy 11.30.05 gas 1.09.06 AURORA at 1.10.06_Exhibit D fr R Gho 12-31-08 v2_NIM Summary 3 3" xfId="22950"/>
    <cellStyle name="_Power Cost Value Copy 11.30.05 gas 1.09.06 AURORA at 1.10.06_Exhibit D fr R Gho 12-31-08 v2_NIM Summary 3 4" xfId="22951"/>
    <cellStyle name="_Power Cost Value Copy 11.30.05 gas 1.09.06 AURORA at 1.10.06_Exhibit D fr R Gho 12-31-08 v2_NIM Summary 4" xfId="22952"/>
    <cellStyle name="_Power Cost Value Copy 11.30.05 gas 1.09.06 AURORA at 1.10.06_Exhibit D fr R Gho 12-31-08 v2_NIM Summary 4 2" xfId="22953"/>
    <cellStyle name="_Power Cost Value Copy 11.30.05 gas 1.09.06 AURORA at 1.10.06_Exhibit D fr R Gho 12-31-08 v2_NIM Summary 5" xfId="22954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5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6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7"/>
    <cellStyle name="_Power Cost Value Copy 11.30.05 gas 1.09.06 AURORA at 1.10.06_Exhibit D fr R Gho 12-31-08_NIM Summary 2 2 2" xfId="22958"/>
    <cellStyle name="_Power Cost Value Copy 11.30.05 gas 1.09.06 AURORA at 1.10.06_Exhibit D fr R Gho 12-31-08_NIM Summary 2 2 2 2" xfId="22959"/>
    <cellStyle name="_Power Cost Value Copy 11.30.05 gas 1.09.06 AURORA at 1.10.06_Exhibit D fr R Gho 12-31-08_NIM Summary 2 2 3" xfId="22960"/>
    <cellStyle name="_Power Cost Value Copy 11.30.05 gas 1.09.06 AURORA at 1.10.06_Exhibit D fr R Gho 12-31-08_NIM Summary 2 3" xfId="22961"/>
    <cellStyle name="_Power Cost Value Copy 11.30.05 gas 1.09.06 AURORA at 1.10.06_Exhibit D fr R Gho 12-31-08_NIM Summary 2 3 2" xfId="22962"/>
    <cellStyle name="_Power Cost Value Copy 11.30.05 gas 1.09.06 AURORA at 1.10.06_Exhibit D fr R Gho 12-31-08_NIM Summary 2 4" xfId="22963"/>
    <cellStyle name="_Power Cost Value Copy 11.30.05 gas 1.09.06 AURORA at 1.10.06_Exhibit D fr R Gho 12-31-08_NIM Summary 3" xfId="22964"/>
    <cellStyle name="_Power Cost Value Copy 11.30.05 gas 1.09.06 AURORA at 1.10.06_Exhibit D fr R Gho 12-31-08_NIM Summary 3 2" xfId="22965"/>
    <cellStyle name="_Power Cost Value Copy 11.30.05 gas 1.09.06 AURORA at 1.10.06_Exhibit D fr R Gho 12-31-08_NIM Summary 3 2 2" xfId="22966"/>
    <cellStyle name="_Power Cost Value Copy 11.30.05 gas 1.09.06 AURORA at 1.10.06_Exhibit D fr R Gho 12-31-08_NIM Summary 3 3" xfId="22967"/>
    <cellStyle name="_Power Cost Value Copy 11.30.05 gas 1.09.06 AURORA at 1.10.06_Exhibit D fr R Gho 12-31-08_NIM Summary 3 4" xfId="22968"/>
    <cellStyle name="_Power Cost Value Copy 11.30.05 gas 1.09.06 AURORA at 1.10.06_Exhibit D fr R Gho 12-31-08_NIM Summary 4" xfId="22969"/>
    <cellStyle name="_Power Cost Value Copy 11.30.05 gas 1.09.06 AURORA at 1.10.06_Exhibit D fr R Gho 12-31-08_NIM Summary 4 2" xfId="22970"/>
    <cellStyle name="_Power Cost Value Copy 11.30.05 gas 1.09.06 AURORA at 1.10.06_Exhibit D fr R Gho 12-31-08_NIM Summary 5" xfId="22971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2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3"/>
    <cellStyle name="_Power Cost Value Copy 11.30.05 gas 1.09.06 AURORA at 1.10.06_Hopkins Ridge Prepaid Tran - Interest Earned RY 12ME Feb  '11 2 2 2" xfId="22974"/>
    <cellStyle name="_Power Cost Value Copy 11.30.05 gas 1.09.06 AURORA at 1.10.06_Hopkins Ridge Prepaid Tran - Interest Earned RY 12ME Feb  '11 2 2 2 2" xfId="22975"/>
    <cellStyle name="_Power Cost Value Copy 11.30.05 gas 1.09.06 AURORA at 1.10.06_Hopkins Ridge Prepaid Tran - Interest Earned RY 12ME Feb  '11 2 2 3" xfId="22976"/>
    <cellStyle name="_Power Cost Value Copy 11.30.05 gas 1.09.06 AURORA at 1.10.06_Hopkins Ridge Prepaid Tran - Interest Earned RY 12ME Feb  '11 2 3" xfId="22977"/>
    <cellStyle name="_Power Cost Value Copy 11.30.05 gas 1.09.06 AURORA at 1.10.06_Hopkins Ridge Prepaid Tran - Interest Earned RY 12ME Feb  '11 2 3 2" xfId="22978"/>
    <cellStyle name="_Power Cost Value Copy 11.30.05 gas 1.09.06 AURORA at 1.10.06_Hopkins Ridge Prepaid Tran - Interest Earned RY 12ME Feb  '11 2 4" xfId="22979"/>
    <cellStyle name="_Power Cost Value Copy 11.30.05 gas 1.09.06 AURORA at 1.10.06_Hopkins Ridge Prepaid Tran - Interest Earned RY 12ME Feb  '11 3" xfId="22980"/>
    <cellStyle name="_Power Cost Value Copy 11.30.05 gas 1.09.06 AURORA at 1.10.06_Hopkins Ridge Prepaid Tran - Interest Earned RY 12ME Feb  '11 3 2" xfId="22981"/>
    <cellStyle name="_Power Cost Value Copy 11.30.05 gas 1.09.06 AURORA at 1.10.06_Hopkins Ridge Prepaid Tran - Interest Earned RY 12ME Feb  '11 3 2 2" xfId="22982"/>
    <cellStyle name="_Power Cost Value Copy 11.30.05 gas 1.09.06 AURORA at 1.10.06_Hopkins Ridge Prepaid Tran - Interest Earned RY 12ME Feb  '11 3 3" xfId="22983"/>
    <cellStyle name="_Power Cost Value Copy 11.30.05 gas 1.09.06 AURORA at 1.10.06_Hopkins Ridge Prepaid Tran - Interest Earned RY 12ME Feb  '11 3 4" xfId="22984"/>
    <cellStyle name="_Power Cost Value Copy 11.30.05 gas 1.09.06 AURORA at 1.10.06_Hopkins Ridge Prepaid Tran - Interest Earned RY 12ME Feb  '11 4" xfId="22985"/>
    <cellStyle name="_Power Cost Value Copy 11.30.05 gas 1.09.06 AURORA at 1.10.06_Hopkins Ridge Prepaid Tran - Interest Earned RY 12ME Feb  '11 4 2" xfId="22986"/>
    <cellStyle name="_Power Cost Value Copy 11.30.05 gas 1.09.06 AURORA at 1.10.06_Hopkins Ridge Prepaid Tran - Interest Earned RY 12ME Feb  '11 5" xfId="22987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8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89"/>
    <cellStyle name="_Power Cost Value Copy 11.30.05 gas 1.09.06 AURORA at 1.10.06_Hopkins Ridge Prepaid Tran - Interest Earned RY 12ME Feb  '11_NIM Summary 2 2 2" xfId="22990"/>
    <cellStyle name="_Power Cost Value Copy 11.30.05 gas 1.09.06 AURORA at 1.10.06_Hopkins Ridge Prepaid Tran - Interest Earned RY 12ME Feb  '11_NIM Summary 2 2 2 2" xfId="22991"/>
    <cellStyle name="_Power Cost Value Copy 11.30.05 gas 1.09.06 AURORA at 1.10.06_Hopkins Ridge Prepaid Tran - Interest Earned RY 12ME Feb  '11_NIM Summary 2 2 3" xfId="22992"/>
    <cellStyle name="_Power Cost Value Copy 11.30.05 gas 1.09.06 AURORA at 1.10.06_Hopkins Ridge Prepaid Tran - Interest Earned RY 12ME Feb  '11_NIM Summary 2 3" xfId="22993"/>
    <cellStyle name="_Power Cost Value Copy 11.30.05 gas 1.09.06 AURORA at 1.10.06_Hopkins Ridge Prepaid Tran - Interest Earned RY 12ME Feb  '11_NIM Summary 2 3 2" xfId="22994"/>
    <cellStyle name="_Power Cost Value Copy 11.30.05 gas 1.09.06 AURORA at 1.10.06_Hopkins Ridge Prepaid Tran - Interest Earned RY 12ME Feb  '11_NIM Summary 2 4" xfId="22995"/>
    <cellStyle name="_Power Cost Value Copy 11.30.05 gas 1.09.06 AURORA at 1.10.06_Hopkins Ridge Prepaid Tran - Interest Earned RY 12ME Feb  '11_NIM Summary 3" xfId="22996"/>
    <cellStyle name="_Power Cost Value Copy 11.30.05 gas 1.09.06 AURORA at 1.10.06_Hopkins Ridge Prepaid Tran - Interest Earned RY 12ME Feb  '11_NIM Summary 3 2" xfId="22997"/>
    <cellStyle name="_Power Cost Value Copy 11.30.05 gas 1.09.06 AURORA at 1.10.06_Hopkins Ridge Prepaid Tran - Interest Earned RY 12ME Feb  '11_NIM Summary 3 2 2" xfId="22998"/>
    <cellStyle name="_Power Cost Value Copy 11.30.05 gas 1.09.06 AURORA at 1.10.06_Hopkins Ridge Prepaid Tran - Interest Earned RY 12ME Feb  '11_NIM Summary 3 3" xfId="22999"/>
    <cellStyle name="_Power Cost Value Copy 11.30.05 gas 1.09.06 AURORA at 1.10.06_Hopkins Ridge Prepaid Tran - Interest Earned RY 12ME Feb  '11_NIM Summary 3 4" xfId="23000"/>
    <cellStyle name="_Power Cost Value Copy 11.30.05 gas 1.09.06 AURORA at 1.10.06_Hopkins Ridge Prepaid Tran - Interest Earned RY 12ME Feb  '11_NIM Summary 4" xfId="23001"/>
    <cellStyle name="_Power Cost Value Copy 11.30.05 gas 1.09.06 AURORA at 1.10.06_Hopkins Ridge Prepaid Tran - Interest Earned RY 12ME Feb  '11_NIM Summary 4 2" xfId="23002"/>
    <cellStyle name="_Power Cost Value Copy 11.30.05 gas 1.09.06 AURORA at 1.10.06_Hopkins Ridge Prepaid Tran - Interest Earned RY 12ME Feb  '11_NIM Summary 5" xfId="23003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4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5"/>
    <cellStyle name="_Power Cost Value Copy 11.30.05 gas 1.09.06 AURORA at 1.10.06_Hopkins Ridge Prepaid Tran - Interest Earned RY 12ME Feb  '11_Transmission Workbook for May BOD 2 2 2" xfId="23006"/>
    <cellStyle name="_Power Cost Value Copy 11.30.05 gas 1.09.06 AURORA at 1.10.06_Hopkins Ridge Prepaid Tran - Interest Earned RY 12ME Feb  '11_Transmission Workbook for May BOD 2 2 2 2" xfId="23007"/>
    <cellStyle name="_Power Cost Value Copy 11.30.05 gas 1.09.06 AURORA at 1.10.06_Hopkins Ridge Prepaid Tran - Interest Earned RY 12ME Feb  '11_Transmission Workbook for May BOD 2 2 3" xfId="23008"/>
    <cellStyle name="_Power Cost Value Copy 11.30.05 gas 1.09.06 AURORA at 1.10.06_Hopkins Ridge Prepaid Tran - Interest Earned RY 12ME Feb  '11_Transmission Workbook for May BOD 2 3" xfId="23009"/>
    <cellStyle name="_Power Cost Value Copy 11.30.05 gas 1.09.06 AURORA at 1.10.06_Hopkins Ridge Prepaid Tran - Interest Earned RY 12ME Feb  '11_Transmission Workbook for May BOD 2 3 2" xfId="23010"/>
    <cellStyle name="_Power Cost Value Copy 11.30.05 gas 1.09.06 AURORA at 1.10.06_Hopkins Ridge Prepaid Tran - Interest Earned RY 12ME Feb  '11_Transmission Workbook for May BOD 2 4" xfId="23011"/>
    <cellStyle name="_Power Cost Value Copy 11.30.05 gas 1.09.06 AURORA at 1.10.06_Hopkins Ridge Prepaid Tran - Interest Earned RY 12ME Feb  '11_Transmission Workbook for May BOD 3" xfId="23012"/>
    <cellStyle name="_Power Cost Value Copy 11.30.05 gas 1.09.06 AURORA at 1.10.06_Hopkins Ridge Prepaid Tran - Interest Earned RY 12ME Feb  '11_Transmission Workbook for May BOD 3 2" xfId="23013"/>
    <cellStyle name="_Power Cost Value Copy 11.30.05 gas 1.09.06 AURORA at 1.10.06_Hopkins Ridge Prepaid Tran - Interest Earned RY 12ME Feb  '11_Transmission Workbook for May BOD 3 2 2" xfId="23014"/>
    <cellStyle name="_Power Cost Value Copy 11.30.05 gas 1.09.06 AURORA at 1.10.06_Hopkins Ridge Prepaid Tran - Interest Earned RY 12ME Feb  '11_Transmission Workbook for May BOD 3 3" xfId="23015"/>
    <cellStyle name="_Power Cost Value Copy 11.30.05 gas 1.09.06 AURORA at 1.10.06_Hopkins Ridge Prepaid Tran - Interest Earned RY 12ME Feb  '11_Transmission Workbook for May BOD 3 4" xfId="23016"/>
    <cellStyle name="_Power Cost Value Copy 11.30.05 gas 1.09.06 AURORA at 1.10.06_Hopkins Ridge Prepaid Tran - Interest Earned RY 12ME Feb  '11_Transmission Workbook for May BOD 4" xfId="23017"/>
    <cellStyle name="_Power Cost Value Copy 11.30.05 gas 1.09.06 AURORA at 1.10.06_Hopkins Ridge Prepaid Tran - Interest Earned RY 12ME Feb  '11_Transmission Workbook for May BOD 4 2" xfId="23018"/>
    <cellStyle name="_Power Cost Value Copy 11.30.05 gas 1.09.06 AURORA at 1.10.06_Hopkins Ridge Prepaid Tran - Interest Earned RY 12ME Feb  '11_Transmission Workbook for May BOD 5" xfId="23019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0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1"/>
    <cellStyle name="_Power Cost Value Copy 11.30.05 gas 1.09.06 AURORA at 1.10.06_INPUTS 2 2 3" xfId="23022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3"/>
    <cellStyle name="_Power Cost Value Copy 11.30.05 gas 1.09.06 AURORA at 1.10.06_INPUTS 2 3 3" xfId="23024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5"/>
    <cellStyle name="_Power Cost Value Copy 11.30.05 gas 1.09.06 AURORA at 1.10.06_INPUTS 2 4 3" xfId="23026"/>
    <cellStyle name="_Power Cost Value Copy 11.30.05 gas 1.09.06 AURORA at 1.10.06_INPUTS 2 5" xfId="23027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8"/>
    <cellStyle name="_Power Cost Value Copy 11.30.05 gas 1.09.06 AURORA at 1.10.06_INPUTS 3 3" xfId="23029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0"/>
    <cellStyle name="_Power Cost Value Copy 11.30.05 gas 1.09.06 AURORA at 1.10.06_INPUTS 4 3" xfId="23031"/>
    <cellStyle name="_Power Cost Value Copy 11.30.05 gas 1.09.06 AURORA at 1.10.06_INPUTS 5" xfId="5542"/>
    <cellStyle name="_Power Cost Value Copy 11.30.05 gas 1.09.06 AURORA at 1.10.06_INPUTS 5 2" xfId="23032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3"/>
    <cellStyle name="_Power Cost Value Copy 11.30.05 gas 1.09.06 AURORA at 1.10.06_Leased Transformer &amp; Substation Plant &amp; Rev 12-2009 2 2 3" xfId="23034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5"/>
    <cellStyle name="_Power Cost Value Copy 11.30.05 gas 1.09.06 AURORA at 1.10.06_Leased Transformer &amp; Substation Plant &amp; Rev 12-2009 2 3 3" xfId="23036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7"/>
    <cellStyle name="_Power Cost Value Copy 11.30.05 gas 1.09.06 AURORA at 1.10.06_Leased Transformer &amp; Substation Plant &amp; Rev 12-2009 2 4 3" xfId="23038"/>
    <cellStyle name="_Power Cost Value Copy 11.30.05 gas 1.09.06 AURORA at 1.10.06_Leased Transformer &amp; Substation Plant &amp; Rev 12-2009 2 5" xfId="23039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0"/>
    <cellStyle name="_Power Cost Value Copy 11.30.05 gas 1.09.06 AURORA at 1.10.06_Leased Transformer &amp; Substation Plant &amp; Rev 12-2009 3 3" xfId="23041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2"/>
    <cellStyle name="_Power Cost Value Copy 11.30.05 gas 1.09.06 AURORA at 1.10.06_Leased Transformer &amp; Substation Plant &amp; Rev 12-2009 4 3" xfId="23043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4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5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6"/>
    <cellStyle name="_Power Cost Value Copy 11.30.05 gas 1.09.06 AURORA at 1.10.06_NIM Summary 09GRC 2 2 2" xfId="23047"/>
    <cellStyle name="_Power Cost Value Copy 11.30.05 gas 1.09.06 AURORA at 1.10.06_NIM Summary 09GRC 2 2 2 2" xfId="23048"/>
    <cellStyle name="_Power Cost Value Copy 11.30.05 gas 1.09.06 AURORA at 1.10.06_NIM Summary 09GRC 2 2 3" xfId="23049"/>
    <cellStyle name="_Power Cost Value Copy 11.30.05 gas 1.09.06 AURORA at 1.10.06_NIM Summary 09GRC 2 3" xfId="23050"/>
    <cellStyle name="_Power Cost Value Copy 11.30.05 gas 1.09.06 AURORA at 1.10.06_NIM Summary 09GRC 2 3 2" xfId="23051"/>
    <cellStyle name="_Power Cost Value Copy 11.30.05 gas 1.09.06 AURORA at 1.10.06_NIM Summary 09GRC 2 4" xfId="23052"/>
    <cellStyle name="_Power Cost Value Copy 11.30.05 gas 1.09.06 AURORA at 1.10.06_NIM Summary 09GRC 3" xfId="23053"/>
    <cellStyle name="_Power Cost Value Copy 11.30.05 gas 1.09.06 AURORA at 1.10.06_NIM Summary 09GRC 3 2" xfId="23054"/>
    <cellStyle name="_Power Cost Value Copy 11.30.05 gas 1.09.06 AURORA at 1.10.06_NIM Summary 09GRC 3 2 2" xfId="23055"/>
    <cellStyle name="_Power Cost Value Copy 11.30.05 gas 1.09.06 AURORA at 1.10.06_NIM Summary 09GRC 3 3" xfId="23056"/>
    <cellStyle name="_Power Cost Value Copy 11.30.05 gas 1.09.06 AURORA at 1.10.06_NIM Summary 09GRC 3 4" xfId="23057"/>
    <cellStyle name="_Power Cost Value Copy 11.30.05 gas 1.09.06 AURORA at 1.10.06_NIM Summary 09GRC 4" xfId="23058"/>
    <cellStyle name="_Power Cost Value Copy 11.30.05 gas 1.09.06 AURORA at 1.10.06_NIM Summary 09GRC 4 2" xfId="23059"/>
    <cellStyle name="_Power Cost Value Copy 11.30.05 gas 1.09.06 AURORA at 1.10.06_NIM Summary 09GRC 5" xfId="23060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1"/>
    <cellStyle name="_Power Cost Value Copy 11.30.05 gas 1.09.06 AURORA at 1.10.06_NIM Summary 10" xfId="23062"/>
    <cellStyle name="_Power Cost Value Copy 11.30.05 gas 1.09.06 AURORA at 1.10.06_NIM Summary 10 2" xfId="23063"/>
    <cellStyle name="_Power Cost Value Copy 11.30.05 gas 1.09.06 AURORA at 1.10.06_NIM Summary 10 2 2" xfId="23064"/>
    <cellStyle name="_Power Cost Value Copy 11.30.05 gas 1.09.06 AURORA at 1.10.06_NIM Summary 10 3" xfId="23065"/>
    <cellStyle name="_Power Cost Value Copy 11.30.05 gas 1.09.06 AURORA at 1.10.06_NIM Summary 10 4" xfId="23066"/>
    <cellStyle name="_Power Cost Value Copy 11.30.05 gas 1.09.06 AURORA at 1.10.06_NIM Summary 11" xfId="23067"/>
    <cellStyle name="_Power Cost Value Copy 11.30.05 gas 1.09.06 AURORA at 1.10.06_NIM Summary 11 2" xfId="23068"/>
    <cellStyle name="_Power Cost Value Copy 11.30.05 gas 1.09.06 AURORA at 1.10.06_NIM Summary 11 2 2" xfId="23069"/>
    <cellStyle name="_Power Cost Value Copy 11.30.05 gas 1.09.06 AURORA at 1.10.06_NIM Summary 11 3" xfId="23070"/>
    <cellStyle name="_Power Cost Value Copy 11.30.05 gas 1.09.06 AURORA at 1.10.06_NIM Summary 11 4" xfId="23071"/>
    <cellStyle name="_Power Cost Value Copy 11.30.05 gas 1.09.06 AURORA at 1.10.06_NIM Summary 12" xfId="23072"/>
    <cellStyle name="_Power Cost Value Copy 11.30.05 gas 1.09.06 AURORA at 1.10.06_NIM Summary 12 2" xfId="23073"/>
    <cellStyle name="_Power Cost Value Copy 11.30.05 gas 1.09.06 AURORA at 1.10.06_NIM Summary 12 2 2" xfId="23074"/>
    <cellStyle name="_Power Cost Value Copy 11.30.05 gas 1.09.06 AURORA at 1.10.06_NIM Summary 12 3" xfId="23075"/>
    <cellStyle name="_Power Cost Value Copy 11.30.05 gas 1.09.06 AURORA at 1.10.06_NIM Summary 12 4" xfId="23076"/>
    <cellStyle name="_Power Cost Value Copy 11.30.05 gas 1.09.06 AURORA at 1.10.06_NIM Summary 13" xfId="23077"/>
    <cellStyle name="_Power Cost Value Copy 11.30.05 gas 1.09.06 AURORA at 1.10.06_NIM Summary 13 2" xfId="23078"/>
    <cellStyle name="_Power Cost Value Copy 11.30.05 gas 1.09.06 AURORA at 1.10.06_NIM Summary 13 2 2" xfId="23079"/>
    <cellStyle name="_Power Cost Value Copy 11.30.05 gas 1.09.06 AURORA at 1.10.06_NIM Summary 13 3" xfId="23080"/>
    <cellStyle name="_Power Cost Value Copy 11.30.05 gas 1.09.06 AURORA at 1.10.06_NIM Summary 13 4" xfId="23081"/>
    <cellStyle name="_Power Cost Value Copy 11.30.05 gas 1.09.06 AURORA at 1.10.06_NIM Summary 14" xfId="23082"/>
    <cellStyle name="_Power Cost Value Copy 11.30.05 gas 1.09.06 AURORA at 1.10.06_NIM Summary 14 2" xfId="23083"/>
    <cellStyle name="_Power Cost Value Copy 11.30.05 gas 1.09.06 AURORA at 1.10.06_NIM Summary 14 2 2" xfId="23084"/>
    <cellStyle name="_Power Cost Value Copy 11.30.05 gas 1.09.06 AURORA at 1.10.06_NIM Summary 14 3" xfId="23085"/>
    <cellStyle name="_Power Cost Value Copy 11.30.05 gas 1.09.06 AURORA at 1.10.06_NIM Summary 14 4" xfId="23086"/>
    <cellStyle name="_Power Cost Value Copy 11.30.05 gas 1.09.06 AURORA at 1.10.06_NIM Summary 15" xfId="23087"/>
    <cellStyle name="_Power Cost Value Copy 11.30.05 gas 1.09.06 AURORA at 1.10.06_NIM Summary 15 2" xfId="23088"/>
    <cellStyle name="_Power Cost Value Copy 11.30.05 gas 1.09.06 AURORA at 1.10.06_NIM Summary 15 2 2" xfId="23089"/>
    <cellStyle name="_Power Cost Value Copy 11.30.05 gas 1.09.06 AURORA at 1.10.06_NIM Summary 15 3" xfId="23090"/>
    <cellStyle name="_Power Cost Value Copy 11.30.05 gas 1.09.06 AURORA at 1.10.06_NIM Summary 15 4" xfId="23091"/>
    <cellStyle name="_Power Cost Value Copy 11.30.05 gas 1.09.06 AURORA at 1.10.06_NIM Summary 16" xfId="23092"/>
    <cellStyle name="_Power Cost Value Copy 11.30.05 gas 1.09.06 AURORA at 1.10.06_NIM Summary 16 2" xfId="23093"/>
    <cellStyle name="_Power Cost Value Copy 11.30.05 gas 1.09.06 AURORA at 1.10.06_NIM Summary 16 2 2" xfId="23094"/>
    <cellStyle name="_Power Cost Value Copy 11.30.05 gas 1.09.06 AURORA at 1.10.06_NIM Summary 16 3" xfId="23095"/>
    <cellStyle name="_Power Cost Value Copy 11.30.05 gas 1.09.06 AURORA at 1.10.06_NIM Summary 16 4" xfId="23096"/>
    <cellStyle name="_Power Cost Value Copy 11.30.05 gas 1.09.06 AURORA at 1.10.06_NIM Summary 17" xfId="23097"/>
    <cellStyle name="_Power Cost Value Copy 11.30.05 gas 1.09.06 AURORA at 1.10.06_NIM Summary 17 2" xfId="23098"/>
    <cellStyle name="_Power Cost Value Copy 11.30.05 gas 1.09.06 AURORA at 1.10.06_NIM Summary 17 2 2" xfId="23099"/>
    <cellStyle name="_Power Cost Value Copy 11.30.05 gas 1.09.06 AURORA at 1.10.06_NIM Summary 17 3" xfId="23100"/>
    <cellStyle name="_Power Cost Value Copy 11.30.05 gas 1.09.06 AURORA at 1.10.06_NIM Summary 17 4" xfId="23101"/>
    <cellStyle name="_Power Cost Value Copy 11.30.05 gas 1.09.06 AURORA at 1.10.06_NIM Summary 18" xfId="23102"/>
    <cellStyle name="_Power Cost Value Copy 11.30.05 gas 1.09.06 AURORA at 1.10.06_NIM Summary 18 2" xfId="23103"/>
    <cellStyle name="_Power Cost Value Copy 11.30.05 gas 1.09.06 AURORA at 1.10.06_NIM Summary 18 2 2" xfId="23104"/>
    <cellStyle name="_Power Cost Value Copy 11.30.05 gas 1.09.06 AURORA at 1.10.06_NIM Summary 18 3" xfId="23105"/>
    <cellStyle name="_Power Cost Value Copy 11.30.05 gas 1.09.06 AURORA at 1.10.06_NIM Summary 18 4" xfId="23106"/>
    <cellStyle name="_Power Cost Value Copy 11.30.05 gas 1.09.06 AURORA at 1.10.06_NIM Summary 19" xfId="23107"/>
    <cellStyle name="_Power Cost Value Copy 11.30.05 gas 1.09.06 AURORA at 1.10.06_NIM Summary 19 2" xfId="23108"/>
    <cellStyle name="_Power Cost Value Copy 11.30.05 gas 1.09.06 AURORA at 1.10.06_NIM Summary 19 2 2" xfId="23109"/>
    <cellStyle name="_Power Cost Value Copy 11.30.05 gas 1.09.06 AURORA at 1.10.06_NIM Summary 19 3" xfId="23110"/>
    <cellStyle name="_Power Cost Value Copy 11.30.05 gas 1.09.06 AURORA at 1.10.06_NIM Summary 19 4" xfId="23111"/>
    <cellStyle name="_Power Cost Value Copy 11.30.05 gas 1.09.06 AURORA at 1.10.06_NIM Summary 2" xfId="5562"/>
    <cellStyle name="_Power Cost Value Copy 11.30.05 gas 1.09.06 AURORA at 1.10.06_NIM Summary 2 2" xfId="23112"/>
    <cellStyle name="_Power Cost Value Copy 11.30.05 gas 1.09.06 AURORA at 1.10.06_NIM Summary 2 2 2" xfId="23113"/>
    <cellStyle name="_Power Cost Value Copy 11.30.05 gas 1.09.06 AURORA at 1.10.06_NIM Summary 2 2 2 2" xfId="23114"/>
    <cellStyle name="_Power Cost Value Copy 11.30.05 gas 1.09.06 AURORA at 1.10.06_NIM Summary 2 2 3" xfId="23115"/>
    <cellStyle name="_Power Cost Value Copy 11.30.05 gas 1.09.06 AURORA at 1.10.06_NIM Summary 2 3" xfId="23116"/>
    <cellStyle name="_Power Cost Value Copy 11.30.05 gas 1.09.06 AURORA at 1.10.06_NIM Summary 2 3 2" xfId="23117"/>
    <cellStyle name="_Power Cost Value Copy 11.30.05 gas 1.09.06 AURORA at 1.10.06_NIM Summary 2 4" xfId="23118"/>
    <cellStyle name="_Power Cost Value Copy 11.30.05 gas 1.09.06 AURORA at 1.10.06_NIM Summary 20" xfId="23119"/>
    <cellStyle name="_Power Cost Value Copy 11.30.05 gas 1.09.06 AURORA at 1.10.06_NIM Summary 20 2" xfId="23120"/>
    <cellStyle name="_Power Cost Value Copy 11.30.05 gas 1.09.06 AURORA at 1.10.06_NIM Summary 20 3" xfId="23121"/>
    <cellStyle name="_Power Cost Value Copy 11.30.05 gas 1.09.06 AURORA at 1.10.06_NIM Summary 21" xfId="23122"/>
    <cellStyle name="_Power Cost Value Copy 11.30.05 gas 1.09.06 AURORA at 1.10.06_NIM Summary 21 2" xfId="23123"/>
    <cellStyle name="_Power Cost Value Copy 11.30.05 gas 1.09.06 AURORA at 1.10.06_NIM Summary 21 3" xfId="23124"/>
    <cellStyle name="_Power Cost Value Copy 11.30.05 gas 1.09.06 AURORA at 1.10.06_NIM Summary 22" xfId="23125"/>
    <cellStyle name="_Power Cost Value Copy 11.30.05 gas 1.09.06 AURORA at 1.10.06_NIM Summary 22 2" xfId="23126"/>
    <cellStyle name="_Power Cost Value Copy 11.30.05 gas 1.09.06 AURORA at 1.10.06_NIM Summary 22 3" xfId="23127"/>
    <cellStyle name="_Power Cost Value Copy 11.30.05 gas 1.09.06 AURORA at 1.10.06_NIM Summary 23" xfId="23128"/>
    <cellStyle name="_Power Cost Value Copy 11.30.05 gas 1.09.06 AURORA at 1.10.06_NIM Summary 23 2" xfId="23129"/>
    <cellStyle name="_Power Cost Value Copy 11.30.05 gas 1.09.06 AURORA at 1.10.06_NIM Summary 23 3" xfId="23130"/>
    <cellStyle name="_Power Cost Value Copy 11.30.05 gas 1.09.06 AURORA at 1.10.06_NIM Summary 24" xfId="23131"/>
    <cellStyle name="_Power Cost Value Copy 11.30.05 gas 1.09.06 AURORA at 1.10.06_NIM Summary 24 2" xfId="23132"/>
    <cellStyle name="_Power Cost Value Copy 11.30.05 gas 1.09.06 AURORA at 1.10.06_NIM Summary 24 3" xfId="23133"/>
    <cellStyle name="_Power Cost Value Copy 11.30.05 gas 1.09.06 AURORA at 1.10.06_NIM Summary 25" xfId="23134"/>
    <cellStyle name="_Power Cost Value Copy 11.30.05 gas 1.09.06 AURORA at 1.10.06_NIM Summary 25 2" xfId="23135"/>
    <cellStyle name="_Power Cost Value Copy 11.30.05 gas 1.09.06 AURORA at 1.10.06_NIM Summary 25 3" xfId="23136"/>
    <cellStyle name="_Power Cost Value Copy 11.30.05 gas 1.09.06 AURORA at 1.10.06_NIM Summary 26" xfId="23137"/>
    <cellStyle name="_Power Cost Value Copy 11.30.05 gas 1.09.06 AURORA at 1.10.06_NIM Summary 26 2" xfId="23138"/>
    <cellStyle name="_Power Cost Value Copy 11.30.05 gas 1.09.06 AURORA at 1.10.06_NIM Summary 26 3" xfId="23139"/>
    <cellStyle name="_Power Cost Value Copy 11.30.05 gas 1.09.06 AURORA at 1.10.06_NIM Summary 27" xfId="23140"/>
    <cellStyle name="_Power Cost Value Copy 11.30.05 gas 1.09.06 AURORA at 1.10.06_NIM Summary 27 2" xfId="23141"/>
    <cellStyle name="_Power Cost Value Copy 11.30.05 gas 1.09.06 AURORA at 1.10.06_NIM Summary 27 3" xfId="23142"/>
    <cellStyle name="_Power Cost Value Copy 11.30.05 gas 1.09.06 AURORA at 1.10.06_NIM Summary 28" xfId="23143"/>
    <cellStyle name="_Power Cost Value Copy 11.30.05 gas 1.09.06 AURORA at 1.10.06_NIM Summary 28 2" xfId="23144"/>
    <cellStyle name="_Power Cost Value Copy 11.30.05 gas 1.09.06 AURORA at 1.10.06_NIM Summary 28 3" xfId="23145"/>
    <cellStyle name="_Power Cost Value Copy 11.30.05 gas 1.09.06 AURORA at 1.10.06_NIM Summary 29" xfId="23146"/>
    <cellStyle name="_Power Cost Value Copy 11.30.05 gas 1.09.06 AURORA at 1.10.06_NIM Summary 29 2" xfId="23147"/>
    <cellStyle name="_Power Cost Value Copy 11.30.05 gas 1.09.06 AURORA at 1.10.06_NIM Summary 29 3" xfId="23148"/>
    <cellStyle name="_Power Cost Value Copy 11.30.05 gas 1.09.06 AURORA at 1.10.06_NIM Summary 3" xfId="5563"/>
    <cellStyle name="_Power Cost Value Copy 11.30.05 gas 1.09.06 AURORA at 1.10.06_NIM Summary 3 2" xfId="23149"/>
    <cellStyle name="_Power Cost Value Copy 11.30.05 gas 1.09.06 AURORA at 1.10.06_NIM Summary 3 2 2" xfId="23150"/>
    <cellStyle name="_Power Cost Value Copy 11.30.05 gas 1.09.06 AURORA at 1.10.06_NIM Summary 3 3" xfId="23151"/>
    <cellStyle name="_Power Cost Value Copy 11.30.05 gas 1.09.06 AURORA at 1.10.06_NIM Summary 3 4" xfId="23152"/>
    <cellStyle name="_Power Cost Value Copy 11.30.05 gas 1.09.06 AURORA at 1.10.06_NIM Summary 30" xfId="23153"/>
    <cellStyle name="_Power Cost Value Copy 11.30.05 gas 1.09.06 AURORA at 1.10.06_NIM Summary 30 2" xfId="23154"/>
    <cellStyle name="_Power Cost Value Copy 11.30.05 gas 1.09.06 AURORA at 1.10.06_NIM Summary 30 3" xfId="23155"/>
    <cellStyle name="_Power Cost Value Copy 11.30.05 gas 1.09.06 AURORA at 1.10.06_NIM Summary 31" xfId="23156"/>
    <cellStyle name="_Power Cost Value Copy 11.30.05 gas 1.09.06 AURORA at 1.10.06_NIM Summary 31 2" xfId="23157"/>
    <cellStyle name="_Power Cost Value Copy 11.30.05 gas 1.09.06 AURORA at 1.10.06_NIM Summary 31 3" xfId="23158"/>
    <cellStyle name="_Power Cost Value Copy 11.30.05 gas 1.09.06 AURORA at 1.10.06_NIM Summary 32" xfId="23159"/>
    <cellStyle name="_Power Cost Value Copy 11.30.05 gas 1.09.06 AURORA at 1.10.06_NIM Summary 32 2" xfId="23160"/>
    <cellStyle name="_Power Cost Value Copy 11.30.05 gas 1.09.06 AURORA at 1.10.06_NIM Summary 33" xfId="23161"/>
    <cellStyle name="_Power Cost Value Copy 11.30.05 gas 1.09.06 AURORA at 1.10.06_NIM Summary 33 2" xfId="23162"/>
    <cellStyle name="_Power Cost Value Copy 11.30.05 gas 1.09.06 AURORA at 1.10.06_NIM Summary 34" xfId="23163"/>
    <cellStyle name="_Power Cost Value Copy 11.30.05 gas 1.09.06 AURORA at 1.10.06_NIM Summary 34 2" xfId="23164"/>
    <cellStyle name="_Power Cost Value Copy 11.30.05 gas 1.09.06 AURORA at 1.10.06_NIM Summary 35" xfId="23165"/>
    <cellStyle name="_Power Cost Value Copy 11.30.05 gas 1.09.06 AURORA at 1.10.06_NIM Summary 35 2" xfId="23166"/>
    <cellStyle name="_Power Cost Value Copy 11.30.05 gas 1.09.06 AURORA at 1.10.06_NIM Summary 36" xfId="23167"/>
    <cellStyle name="_Power Cost Value Copy 11.30.05 gas 1.09.06 AURORA at 1.10.06_NIM Summary 36 2" xfId="23168"/>
    <cellStyle name="_Power Cost Value Copy 11.30.05 gas 1.09.06 AURORA at 1.10.06_NIM Summary 37" xfId="23169"/>
    <cellStyle name="_Power Cost Value Copy 11.30.05 gas 1.09.06 AURORA at 1.10.06_NIM Summary 37 2" xfId="23170"/>
    <cellStyle name="_Power Cost Value Copy 11.30.05 gas 1.09.06 AURORA at 1.10.06_NIM Summary 38" xfId="23171"/>
    <cellStyle name="_Power Cost Value Copy 11.30.05 gas 1.09.06 AURORA at 1.10.06_NIM Summary 38 2" xfId="23172"/>
    <cellStyle name="_Power Cost Value Copy 11.30.05 gas 1.09.06 AURORA at 1.10.06_NIM Summary 39" xfId="23173"/>
    <cellStyle name="_Power Cost Value Copy 11.30.05 gas 1.09.06 AURORA at 1.10.06_NIM Summary 39 2" xfId="23174"/>
    <cellStyle name="_Power Cost Value Copy 11.30.05 gas 1.09.06 AURORA at 1.10.06_NIM Summary 4" xfId="5564"/>
    <cellStyle name="_Power Cost Value Copy 11.30.05 gas 1.09.06 AURORA at 1.10.06_NIM Summary 4 2" xfId="23175"/>
    <cellStyle name="_Power Cost Value Copy 11.30.05 gas 1.09.06 AURORA at 1.10.06_NIM Summary 4 2 2" xfId="23176"/>
    <cellStyle name="_Power Cost Value Copy 11.30.05 gas 1.09.06 AURORA at 1.10.06_NIM Summary 4 3" xfId="23177"/>
    <cellStyle name="_Power Cost Value Copy 11.30.05 gas 1.09.06 AURORA at 1.10.06_NIM Summary 4 4" xfId="23178"/>
    <cellStyle name="_Power Cost Value Copy 11.30.05 gas 1.09.06 AURORA at 1.10.06_NIM Summary 40" xfId="23179"/>
    <cellStyle name="_Power Cost Value Copy 11.30.05 gas 1.09.06 AURORA at 1.10.06_NIM Summary 40 2" xfId="23180"/>
    <cellStyle name="_Power Cost Value Copy 11.30.05 gas 1.09.06 AURORA at 1.10.06_NIM Summary 41" xfId="23181"/>
    <cellStyle name="_Power Cost Value Copy 11.30.05 gas 1.09.06 AURORA at 1.10.06_NIM Summary 41 2" xfId="23182"/>
    <cellStyle name="_Power Cost Value Copy 11.30.05 gas 1.09.06 AURORA at 1.10.06_NIM Summary 42" xfId="23183"/>
    <cellStyle name="_Power Cost Value Copy 11.30.05 gas 1.09.06 AURORA at 1.10.06_NIM Summary 42 2" xfId="23184"/>
    <cellStyle name="_Power Cost Value Copy 11.30.05 gas 1.09.06 AURORA at 1.10.06_NIM Summary 43" xfId="23185"/>
    <cellStyle name="_Power Cost Value Copy 11.30.05 gas 1.09.06 AURORA at 1.10.06_NIM Summary 43 2" xfId="23186"/>
    <cellStyle name="_Power Cost Value Copy 11.30.05 gas 1.09.06 AURORA at 1.10.06_NIM Summary 44" xfId="23187"/>
    <cellStyle name="_Power Cost Value Copy 11.30.05 gas 1.09.06 AURORA at 1.10.06_NIM Summary 44 2" xfId="23188"/>
    <cellStyle name="_Power Cost Value Copy 11.30.05 gas 1.09.06 AURORA at 1.10.06_NIM Summary 45" xfId="23189"/>
    <cellStyle name="_Power Cost Value Copy 11.30.05 gas 1.09.06 AURORA at 1.10.06_NIM Summary 45 2" xfId="23190"/>
    <cellStyle name="_Power Cost Value Copy 11.30.05 gas 1.09.06 AURORA at 1.10.06_NIM Summary 46" xfId="23191"/>
    <cellStyle name="_Power Cost Value Copy 11.30.05 gas 1.09.06 AURORA at 1.10.06_NIM Summary 46 2" xfId="23192"/>
    <cellStyle name="_Power Cost Value Copy 11.30.05 gas 1.09.06 AURORA at 1.10.06_NIM Summary 47" xfId="23193"/>
    <cellStyle name="_Power Cost Value Copy 11.30.05 gas 1.09.06 AURORA at 1.10.06_NIM Summary 47 2" xfId="23194"/>
    <cellStyle name="_Power Cost Value Copy 11.30.05 gas 1.09.06 AURORA at 1.10.06_NIM Summary 48" xfId="23195"/>
    <cellStyle name="_Power Cost Value Copy 11.30.05 gas 1.09.06 AURORA at 1.10.06_NIM Summary 49" xfId="23196"/>
    <cellStyle name="_Power Cost Value Copy 11.30.05 gas 1.09.06 AURORA at 1.10.06_NIM Summary 5" xfId="5565"/>
    <cellStyle name="_Power Cost Value Copy 11.30.05 gas 1.09.06 AURORA at 1.10.06_NIM Summary 5 2" xfId="23197"/>
    <cellStyle name="_Power Cost Value Copy 11.30.05 gas 1.09.06 AURORA at 1.10.06_NIM Summary 5 2 2" xfId="23198"/>
    <cellStyle name="_Power Cost Value Copy 11.30.05 gas 1.09.06 AURORA at 1.10.06_NIM Summary 5 3" xfId="23199"/>
    <cellStyle name="_Power Cost Value Copy 11.30.05 gas 1.09.06 AURORA at 1.10.06_NIM Summary 5 4" xfId="23200"/>
    <cellStyle name="_Power Cost Value Copy 11.30.05 gas 1.09.06 AURORA at 1.10.06_NIM Summary 50" xfId="23201"/>
    <cellStyle name="_Power Cost Value Copy 11.30.05 gas 1.09.06 AURORA at 1.10.06_NIM Summary 51" xfId="23202"/>
    <cellStyle name="_Power Cost Value Copy 11.30.05 gas 1.09.06 AURORA at 1.10.06_NIM Summary 6" xfId="5566"/>
    <cellStyle name="_Power Cost Value Copy 11.30.05 gas 1.09.06 AURORA at 1.10.06_NIM Summary 6 2" xfId="23203"/>
    <cellStyle name="_Power Cost Value Copy 11.30.05 gas 1.09.06 AURORA at 1.10.06_NIM Summary 6 2 2" xfId="23204"/>
    <cellStyle name="_Power Cost Value Copy 11.30.05 gas 1.09.06 AURORA at 1.10.06_NIM Summary 6 3" xfId="23205"/>
    <cellStyle name="_Power Cost Value Copy 11.30.05 gas 1.09.06 AURORA at 1.10.06_NIM Summary 6 4" xfId="23206"/>
    <cellStyle name="_Power Cost Value Copy 11.30.05 gas 1.09.06 AURORA at 1.10.06_NIM Summary 7" xfId="5567"/>
    <cellStyle name="_Power Cost Value Copy 11.30.05 gas 1.09.06 AURORA at 1.10.06_NIM Summary 7 2" xfId="23207"/>
    <cellStyle name="_Power Cost Value Copy 11.30.05 gas 1.09.06 AURORA at 1.10.06_NIM Summary 7 2 2" xfId="23208"/>
    <cellStyle name="_Power Cost Value Copy 11.30.05 gas 1.09.06 AURORA at 1.10.06_NIM Summary 7 3" xfId="23209"/>
    <cellStyle name="_Power Cost Value Copy 11.30.05 gas 1.09.06 AURORA at 1.10.06_NIM Summary 7 4" xfId="23210"/>
    <cellStyle name="_Power Cost Value Copy 11.30.05 gas 1.09.06 AURORA at 1.10.06_NIM Summary 8" xfId="5568"/>
    <cellStyle name="_Power Cost Value Copy 11.30.05 gas 1.09.06 AURORA at 1.10.06_NIM Summary 8 2" xfId="23211"/>
    <cellStyle name="_Power Cost Value Copy 11.30.05 gas 1.09.06 AURORA at 1.10.06_NIM Summary 8 2 2" xfId="23212"/>
    <cellStyle name="_Power Cost Value Copy 11.30.05 gas 1.09.06 AURORA at 1.10.06_NIM Summary 8 3" xfId="23213"/>
    <cellStyle name="_Power Cost Value Copy 11.30.05 gas 1.09.06 AURORA at 1.10.06_NIM Summary 8 4" xfId="23214"/>
    <cellStyle name="_Power Cost Value Copy 11.30.05 gas 1.09.06 AURORA at 1.10.06_NIM Summary 9" xfId="5569"/>
    <cellStyle name="_Power Cost Value Copy 11.30.05 gas 1.09.06 AURORA at 1.10.06_NIM Summary 9 2" xfId="23215"/>
    <cellStyle name="_Power Cost Value Copy 11.30.05 gas 1.09.06 AURORA at 1.10.06_NIM Summary 9 2 2" xfId="23216"/>
    <cellStyle name="_Power Cost Value Copy 11.30.05 gas 1.09.06 AURORA at 1.10.06_NIM Summary 9 3" xfId="23217"/>
    <cellStyle name="_Power Cost Value Copy 11.30.05 gas 1.09.06 AURORA at 1.10.06_NIM Summary 9 4" xfId="23218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19"/>
    <cellStyle name="_Power Cost Value Copy 11.30.05 gas 1.09.06 AURORA at 1.10.06_PCA 10 -  Exhibit D Dec 2011" xfId="23220"/>
    <cellStyle name="_Power Cost Value Copy 11.30.05 gas 1.09.06 AURORA at 1.10.06_PCA 10 -  Exhibit D Dec 2011 2" xfId="23221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2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3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4"/>
    <cellStyle name="_Power Cost Value Copy 11.30.05 gas 1.09.06 AURORA at 1.10.06_PCA 11 -  Exhibit D Jan 2012 fr A Kellogg" xfId="23225"/>
    <cellStyle name="_Power Cost Value Copy 11.30.05 gas 1.09.06 AURORA at 1.10.06_PCA 11 -  Exhibit D Jan 2012 fr A Kellogg 2" xfId="23226"/>
    <cellStyle name="_Power Cost Value Copy 11.30.05 gas 1.09.06 AURORA at 1.10.06_PCA 11 -  Exhibit D Jan 2012 WF" xfId="23227"/>
    <cellStyle name="_Power Cost Value Copy 11.30.05 gas 1.09.06 AURORA at 1.10.06_PCA 11 -  Exhibit D Jan 2012 WF 2" xfId="23228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29"/>
    <cellStyle name="_Power Cost Value Copy 11.30.05 gas 1.09.06 AURORA at 1.10.06_PCA 7 - Exhibit D update 11_30_08 (2) 2 2 2 2" xfId="23230"/>
    <cellStyle name="_Power Cost Value Copy 11.30.05 gas 1.09.06 AURORA at 1.10.06_PCA 7 - Exhibit D update 11_30_08 (2) 2 2 2 2 2" xfId="23231"/>
    <cellStyle name="_Power Cost Value Copy 11.30.05 gas 1.09.06 AURORA at 1.10.06_PCA 7 - Exhibit D update 11_30_08 (2) 2 2 2 3" xfId="23232"/>
    <cellStyle name="_Power Cost Value Copy 11.30.05 gas 1.09.06 AURORA at 1.10.06_PCA 7 - Exhibit D update 11_30_08 (2) 2 2 3" xfId="23233"/>
    <cellStyle name="_Power Cost Value Copy 11.30.05 gas 1.09.06 AURORA at 1.10.06_PCA 7 - Exhibit D update 11_30_08 (2) 2 2 3 2" xfId="23234"/>
    <cellStyle name="_Power Cost Value Copy 11.30.05 gas 1.09.06 AURORA at 1.10.06_PCA 7 - Exhibit D update 11_30_08 (2) 2 2 4" xfId="23235"/>
    <cellStyle name="_Power Cost Value Copy 11.30.05 gas 1.09.06 AURORA at 1.10.06_PCA 7 - Exhibit D update 11_30_08 (2) 2 3" xfId="23236"/>
    <cellStyle name="_Power Cost Value Copy 11.30.05 gas 1.09.06 AURORA at 1.10.06_PCA 7 - Exhibit D update 11_30_08 (2) 2 3 2" xfId="23237"/>
    <cellStyle name="_Power Cost Value Copy 11.30.05 gas 1.09.06 AURORA at 1.10.06_PCA 7 - Exhibit D update 11_30_08 (2) 2 3 2 2" xfId="23238"/>
    <cellStyle name="_Power Cost Value Copy 11.30.05 gas 1.09.06 AURORA at 1.10.06_PCA 7 - Exhibit D update 11_30_08 (2) 2 3 3" xfId="23239"/>
    <cellStyle name="_Power Cost Value Copy 11.30.05 gas 1.09.06 AURORA at 1.10.06_PCA 7 - Exhibit D update 11_30_08 (2) 2 4" xfId="23240"/>
    <cellStyle name="_Power Cost Value Copy 11.30.05 gas 1.09.06 AURORA at 1.10.06_PCA 7 - Exhibit D update 11_30_08 (2) 2 4 2" xfId="23241"/>
    <cellStyle name="_Power Cost Value Copy 11.30.05 gas 1.09.06 AURORA at 1.10.06_PCA 7 - Exhibit D update 11_30_08 (2) 2 5" xfId="23242"/>
    <cellStyle name="_Power Cost Value Copy 11.30.05 gas 1.09.06 AURORA at 1.10.06_PCA 7 - Exhibit D update 11_30_08 (2) 3" xfId="5577"/>
    <cellStyle name="_Power Cost Value Copy 11.30.05 gas 1.09.06 AURORA at 1.10.06_PCA 7 - Exhibit D update 11_30_08 (2) 3 2" xfId="23243"/>
    <cellStyle name="_Power Cost Value Copy 11.30.05 gas 1.09.06 AURORA at 1.10.06_PCA 7 - Exhibit D update 11_30_08 (2) 3 2 2" xfId="23244"/>
    <cellStyle name="_Power Cost Value Copy 11.30.05 gas 1.09.06 AURORA at 1.10.06_PCA 7 - Exhibit D update 11_30_08 (2) 3 2 2 2" xfId="23245"/>
    <cellStyle name="_Power Cost Value Copy 11.30.05 gas 1.09.06 AURORA at 1.10.06_PCA 7 - Exhibit D update 11_30_08 (2) 3 2 3" xfId="23246"/>
    <cellStyle name="_Power Cost Value Copy 11.30.05 gas 1.09.06 AURORA at 1.10.06_PCA 7 - Exhibit D update 11_30_08 (2) 3 3" xfId="23247"/>
    <cellStyle name="_Power Cost Value Copy 11.30.05 gas 1.09.06 AURORA at 1.10.06_PCA 7 - Exhibit D update 11_30_08 (2) 3 3 2" xfId="23248"/>
    <cellStyle name="_Power Cost Value Copy 11.30.05 gas 1.09.06 AURORA at 1.10.06_PCA 7 - Exhibit D update 11_30_08 (2) 3 4" xfId="23249"/>
    <cellStyle name="_Power Cost Value Copy 11.30.05 gas 1.09.06 AURORA at 1.10.06_PCA 7 - Exhibit D update 11_30_08 (2) 4" xfId="5578"/>
    <cellStyle name="_Power Cost Value Copy 11.30.05 gas 1.09.06 AURORA at 1.10.06_PCA 7 - Exhibit D update 11_30_08 (2) 4 2" xfId="23250"/>
    <cellStyle name="_Power Cost Value Copy 11.30.05 gas 1.09.06 AURORA at 1.10.06_PCA 7 - Exhibit D update 11_30_08 (2) 4 2 2" xfId="23251"/>
    <cellStyle name="_Power Cost Value Copy 11.30.05 gas 1.09.06 AURORA at 1.10.06_PCA 7 - Exhibit D update 11_30_08 (2) 4 3" xfId="23252"/>
    <cellStyle name="_Power Cost Value Copy 11.30.05 gas 1.09.06 AURORA at 1.10.06_PCA 7 - Exhibit D update 11_30_08 (2) 4 4" xfId="23253"/>
    <cellStyle name="_Power Cost Value Copy 11.30.05 gas 1.09.06 AURORA at 1.10.06_PCA 7 - Exhibit D update 11_30_08 (2) 5" xfId="23254"/>
    <cellStyle name="_Power Cost Value Copy 11.30.05 gas 1.09.06 AURORA at 1.10.06_PCA 7 - Exhibit D update 11_30_08 (2) 5 2" xfId="23255"/>
    <cellStyle name="_Power Cost Value Copy 11.30.05 gas 1.09.06 AURORA at 1.10.06_PCA 7 - Exhibit D update 11_30_08 (2) 6" xfId="23256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7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8"/>
    <cellStyle name="_Power Cost Value Copy 11.30.05 gas 1.09.06 AURORA at 1.10.06_PCA 7 - Exhibit D update 11_30_08 (2)_NIM Summary 2 2 2" xfId="23259"/>
    <cellStyle name="_Power Cost Value Copy 11.30.05 gas 1.09.06 AURORA at 1.10.06_PCA 7 - Exhibit D update 11_30_08 (2)_NIM Summary 2 2 2 2" xfId="23260"/>
    <cellStyle name="_Power Cost Value Copy 11.30.05 gas 1.09.06 AURORA at 1.10.06_PCA 7 - Exhibit D update 11_30_08 (2)_NIM Summary 2 2 3" xfId="23261"/>
    <cellStyle name="_Power Cost Value Copy 11.30.05 gas 1.09.06 AURORA at 1.10.06_PCA 7 - Exhibit D update 11_30_08 (2)_NIM Summary 2 3" xfId="23262"/>
    <cellStyle name="_Power Cost Value Copy 11.30.05 gas 1.09.06 AURORA at 1.10.06_PCA 7 - Exhibit D update 11_30_08 (2)_NIM Summary 2 3 2" xfId="23263"/>
    <cellStyle name="_Power Cost Value Copy 11.30.05 gas 1.09.06 AURORA at 1.10.06_PCA 7 - Exhibit D update 11_30_08 (2)_NIM Summary 2 4" xfId="23264"/>
    <cellStyle name="_Power Cost Value Copy 11.30.05 gas 1.09.06 AURORA at 1.10.06_PCA 7 - Exhibit D update 11_30_08 (2)_NIM Summary 3" xfId="23265"/>
    <cellStyle name="_Power Cost Value Copy 11.30.05 gas 1.09.06 AURORA at 1.10.06_PCA 7 - Exhibit D update 11_30_08 (2)_NIM Summary 3 2" xfId="23266"/>
    <cellStyle name="_Power Cost Value Copy 11.30.05 gas 1.09.06 AURORA at 1.10.06_PCA 7 - Exhibit D update 11_30_08 (2)_NIM Summary 3 2 2" xfId="23267"/>
    <cellStyle name="_Power Cost Value Copy 11.30.05 gas 1.09.06 AURORA at 1.10.06_PCA 7 - Exhibit D update 11_30_08 (2)_NIM Summary 3 3" xfId="23268"/>
    <cellStyle name="_Power Cost Value Copy 11.30.05 gas 1.09.06 AURORA at 1.10.06_PCA 7 - Exhibit D update 11_30_08 (2)_NIM Summary 3 4" xfId="23269"/>
    <cellStyle name="_Power Cost Value Copy 11.30.05 gas 1.09.06 AURORA at 1.10.06_PCA 7 - Exhibit D update 11_30_08 (2)_NIM Summary 4" xfId="23270"/>
    <cellStyle name="_Power Cost Value Copy 11.30.05 gas 1.09.06 AURORA at 1.10.06_PCA 7 - Exhibit D update 11_30_08 (2)_NIM Summary 4 2" xfId="23271"/>
    <cellStyle name="_Power Cost Value Copy 11.30.05 gas 1.09.06 AURORA at 1.10.06_PCA 7 - Exhibit D update 11_30_08 (2)_NIM Summary 5" xfId="23272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3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4"/>
    <cellStyle name="_Power Cost Value Copy 11.30.05 gas 1.09.06 AURORA at 1.10.06_PCA 8 - Exhibit D update 12_31_09 3" xfId="23275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6"/>
    <cellStyle name="_Power Cost Value Copy 11.30.05 gas 1.09.06 AURORA at 1.10.06_PCA 9 -  Exhibit D April 2010 (3) 2 2 2" xfId="23277"/>
    <cellStyle name="_Power Cost Value Copy 11.30.05 gas 1.09.06 AURORA at 1.10.06_PCA 9 -  Exhibit D April 2010 (3) 2 2 2 2" xfId="23278"/>
    <cellStyle name="_Power Cost Value Copy 11.30.05 gas 1.09.06 AURORA at 1.10.06_PCA 9 -  Exhibit D April 2010 (3) 2 2 3" xfId="23279"/>
    <cellStyle name="_Power Cost Value Copy 11.30.05 gas 1.09.06 AURORA at 1.10.06_PCA 9 -  Exhibit D April 2010 (3) 2 3" xfId="23280"/>
    <cellStyle name="_Power Cost Value Copy 11.30.05 gas 1.09.06 AURORA at 1.10.06_PCA 9 -  Exhibit D April 2010 (3) 2 3 2" xfId="23281"/>
    <cellStyle name="_Power Cost Value Copy 11.30.05 gas 1.09.06 AURORA at 1.10.06_PCA 9 -  Exhibit D April 2010 (3) 2 4" xfId="23282"/>
    <cellStyle name="_Power Cost Value Copy 11.30.05 gas 1.09.06 AURORA at 1.10.06_PCA 9 -  Exhibit D April 2010 (3) 3" xfId="23283"/>
    <cellStyle name="_Power Cost Value Copy 11.30.05 gas 1.09.06 AURORA at 1.10.06_PCA 9 -  Exhibit D April 2010 (3) 3 2" xfId="23284"/>
    <cellStyle name="_Power Cost Value Copy 11.30.05 gas 1.09.06 AURORA at 1.10.06_PCA 9 -  Exhibit D April 2010 (3) 3 2 2" xfId="23285"/>
    <cellStyle name="_Power Cost Value Copy 11.30.05 gas 1.09.06 AURORA at 1.10.06_PCA 9 -  Exhibit D April 2010 (3) 3 3" xfId="23286"/>
    <cellStyle name="_Power Cost Value Copy 11.30.05 gas 1.09.06 AURORA at 1.10.06_PCA 9 -  Exhibit D April 2010 (3) 3 4" xfId="23287"/>
    <cellStyle name="_Power Cost Value Copy 11.30.05 gas 1.09.06 AURORA at 1.10.06_PCA 9 -  Exhibit D April 2010 (3) 4" xfId="23288"/>
    <cellStyle name="_Power Cost Value Copy 11.30.05 gas 1.09.06 AURORA at 1.10.06_PCA 9 -  Exhibit D April 2010 (3) 4 2" xfId="23289"/>
    <cellStyle name="_Power Cost Value Copy 11.30.05 gas 1.09.06 AURORA at 1.10.06_PCA 9 -  Exhibit D April 2010 (3) 5" xfId="23290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1"/>
    <cellStyle name="_Power Cost Value Copy 11.30.05 gas 1.09.06 AURORA at 1.10.06_PCA 9 -  Exhibit D April 2010 2" xfId="5589"/>
    <cellStyle name="_Power Cost Value Copy 11.30.05 gas 1.09.06 AURORA at 1.10.06_PCA 9 -  Exhibit D April 2010 2 2" xfId="23292"/>
    <cellStyle name="_Power Cost Value Copy 11.30.05 gas 1.09.06 AURORA at 1.10.06_PCA 9 -  Exhibit D April 2010 3" xfId="5590"/>
    <cellStyle name="_Power Cost Value Copy 11.30.05 gas 1.09.06 AURORA at 1.10.06_PCA 9 -  Exhibit D April 2010 3 2" xfId="23293"/>
    <cellStyle name="_Power Cost Value Copy 11.30.05 gas 1.09.06 AURORA at 1.10.06_PCA 9 -  Exhibit D April 2010 4" xfId="23294"/>
    <cellStyle name="_Power Cost Value Copy 11.30.05 gas 1.09.06 AURORA at 1.10.06_PCA 9 -  Exhibit D April 2010 4 2" xfId="23295"/>
    <cellStyle name="_Power Cost Value Copy 11.30.05 gas 1.09.06 AURORA at 1.10.06_PCA 9 -  Exhibit D April 2010 5" xfId="23296"/>
    <cellStyle name="_Power Cost Value Copy 11.30.05 gas 1.09.06 AURORA at 1.10.06_PCA 9 -  Exhibit D April 2010 5 2" xfId="23297"/>
    <cellStyle name="_Power Cost Value Copy 11.30.05 gas 1.09.06 AURORA at 1.10.06_PCA 9 -  Exhibit D April 2010 6" xfId="23298"/>
    <cellStyle name="_Power Cost Value Copy 11.30.05 gas 1.09.06 AURORA at 1.10.06_PCA 9 -  Exhibit D April 2010 6 2" xfId="23299"/>
    <cellStyle name="_Power Cost Value Copy 11.30.05 gas 1.09.06 AURORA at 1.10.06_PCA 9 -  Exhibit D April 2010 7" xfId="23300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1"/>
    <cellStyle name="_Power Cost Value Copy 11.30.05 gas 1.09.06 AURORA at 1.10.06_PCA 9 -  Exhibit D Feb 2010 3" xfId="23302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3"/>
    <cellStyle name="_Power Cost Value Copy 11.30.05 gas 1.09.06 AURORA at 1.10.06_PCA 9 -  Exhibit D Feb 2010 v2 3" xfId="23304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5"/>
    <cellStyle name="_Power Cost Value Copy 11.30.05 gas 1.09.06 AURORA at 1.10.06_PCA 9 -  Exhibit D Feb 2010 WF 3" xfId="23306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7"/>
    <cellStyle name="_Power Cost Value Copy 11.30.05 gas 1.09.06 AURORA at 1.10.06_PCA 9 -  Exhibit D Jan 2010 3" xfId="23308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09"/>
    <cellStyle name="_Power Cost Value Copy 11.30.05 gas 1.09.06 AURORA at 1.10.06_PCA 9 -  Exhibit D March 2010 (2) 3" xfId="23310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1"/>
    <cellStyle name="_Power Cost Value Copy 11.30.05 gas 1.09.06 AURORA at 1.10.06_PCA 9 -  Exhibit D Nov 2010 3" xfId="23312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3"/>
    <cellStyle name="_Power Cost Value Copy 11.30.05 gas 1.09.06 AURORA at 1.10.06_PCA 9 - Exhibit D at August 2010 3" xfId="23314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5"/>
    <cellStyle name="_Power Cost Value Copy 11.30.05 gas 1.09.06 AURORA at 1.10.06_PCA 9 - Exhibit D June 2010 GRC 3" xfId="23316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7"/>
    <cellStyle name="_Power Cost Value Copy 11.30.05 gas 1.09.06 AURORA at 1.10.06_Power Costs - Comparison bx Rbtl-Staff-Jt-PC 2 2 2 2" xfId="23318"/>
    <cellStyle name="_Power Cost Value Copy 11.30.05 gas 1.09.06 AURORA at 1.10.06_Power Costs - Comparison bx Rbtl-Staff-Jt-PC 2 2 3" xfId="23319"/>
    <cellStyle name="_Power Cost Value Copy 11.30.05 gas 1.09.06 AURORA at 1.10.06_Power Costs - Comparison bx Rbtl-Staff-Jt-PC 2 3" xfId="23320"/>
    <cellStyle name="_Power Cost Value Copy 11.30.05 gas 1.09.06 AURORA at 1.10.06_Power Costs - Comparison bx Rbtl-Staff-Jt-PC 2 3 2" xfId="23321"/>
    <cellStyle name="_Power Cost Value Copy 11.30.05 gas 1.09.06 AURORA at 1.10.06_Power Costs - Comparison bx Rbtl-Staff-Jt-PC 2 4" xfId="23322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3"/>
    <cellStyle name="_Power Cost Value Copy 11.30.05 gas 1.09.06 AURORA at 1.10.06_Power Costs - Comparison bx Rbtl-Staff-Jt-PC 3 2 2" xfId="23324"/>
    <cellStyle name="_Power Cost Value Copy 11.30.05 gas 1.09.06 AURORA at 1.10.06_Power Costs - Comparison bx Rbtl-Staff-Jt-PC 3 3" xfId="23325"/>
    <cellStyle name="_Power Cost Value Copy 11.30.05 gas 1.09.06 AURORA at 1.10.06_Power Costs - Comparison bx Rbtl-Staff-Jt-PC 3 4" xfId="23326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7"/>
    <cellStyle name="_Power Cost Value Copy 11.30.05 gas 1.09.06 AURORA at 1.10.06_Power Costs - Comparison bx Rbtl-Staff-Jt-PC 5" xfId="23328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29"/>
    <cellStyle name="_Power Cost Value Copy 11.30.05 gas 1.09.06 AURORA at 1.10.06_Power Costs - Comparison bx Rbtl-Staff-Jt-PC_Adj Bench DR 3 for Initial Briefs (Electric) 2 2 2 2" xfId="23330"/>
    <cellStyle name="_Power Cost Value Copy 11.30.05 gas 1.09.06 AURORA at 1.10.06_Power Costs - Comparison bx Rbtl-Staff-Jt-PC_Adj Bench DR 3 for Initial Briefs (Electric) 2 2 3" xfId="23331"/>
    <cellStyle name="_Power Cost Value Copy 11.30.05 gas 1.09.06 AURORA at 1.10.06_Power Costs - Comparison bx Rbtl-Staff-Jt-PC_Adj Bench DR 3 for Initial Briefs (Electric) 2 3" xfId="23332"/>
    <cellStyle name="_Power Cost Value Copy 11.30.05 gas 1.09.06 AURORA at 1.10.06_Power Costs - Comparison bx Rbtl-Staff-Jt-PC_Adj Bench DR 3 for Initial Briefs (Electric) 2 3 2" xfId="23333"/>
    <cellStyle name="_Power Cost Value Copy 11.30.05 gas 1.09.06 AURORA at 1.10.06_Power Costs - Comparison bx Rbtl-Staff-Jt-PC_Adj Bench DR 3 for Initial Briefs (Electric) 2 4" xfId="23334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5"/>
    <cellStyle name="_Power Cost Value Copy 11.30.05 gas 1.09.06 AURORA at 1.10.06_Power Costs - Comparison bx Rbtl-Staff-Jt-PC_Adj Bench DR 3 for Initial Briefs (Electric) 3 2 2" xfId="23336"/>
    <cellStyle name="_Power Cost Value Copy 11.30.05 gas 1.09.06 AURORA at 1.10.06_Power Costs - Comparison bx Rbtl-Staff-Jt-PC_Adj Bench DR 3 for Initial Briefs (Electric) 3 3" xfId="23337"/>
    <cellStyle name="_Power Cost Value Copy 11.30.05 gas 1.09.06 AURORA at 1.10.06_Power Costs - Comparison bx Rbtl-Staff-Jt-PC_Adj Bench DR 3 for Initial Briefs (Electric) 3 4" xfId="23338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39"/>
    <cellStyle name="_Power Cost Value Copy 11.30.05 gas 1.09.06 AURORA at 1.10.06_Power Costs - Comparison bx Rbtl-Staff-Jt-PC_Adj Bench DR 3 for Initial Briefs (Electric) 5" xfId="23340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1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2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3"/>
    <cellStyle name="_Power Cost Value Copy 11.30.05 gas 1.09.06 AURORA at 1.10.06_Power Costs - Comparison bx Rbtl-Staff-Jt-PC_Electric Rev Req Model (2009 GRC) Rebuttal 2 3" xfId="23344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5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6"/>
    <cellStyle name="_Power Cost Value Copy 11.30.05 gas 1.09.06 AURORA at 1.10.06_Power Costs - Comparison bx Rbtl-Staff-Jt-PC_Electric Rev Req Model (2009 GRC) Rebuttal REmoval of New  WH Solar AdjustMI 2 2 2 2" xfId="23347"/>
    <cellStyle name="_Power Cost Value Copy 11.30.05 gas 1.09.06 AURORA at 1.10.06_Power Costs - Comparison bx Rbtl-Staff-Jt-PC_Electric Rev Req Model (2009 GRC) Rebuttal REmoval of New  WH Solar AdjustMI 2 2 3" xfId="23348"/>
    <cellStyle name="_Power Cost Value Copy 11.30.05 gas 1.09.06 AURORA at 1.10.06_Power Costs - Comparison bx Rbtl-Staff-Jt-PC_Electric Rev Req Model (2009 GRC) Rebuttal REmoval of New  WH Solar AdjustMI 2 3" xfId="23349"/>
    <cellStyle name="_Power Cost Value Copy 11.30.05 gas 1.09.06 AURORA at 1.10.06_Power Costs - Comparison bx Rbtl-Staff-Jt-PC_Electric Rev Req Model (2009 GRC) Rebuttal REmoval of New  WH Solar AdjustMI 2 3 2" xfId="23350"/>
    <cellStyle name="_Power Cost Value Copy 11.30.05 gas 1.09.06 AURORA at 1.10.06_Power Costs - Comparison bx Rbtl-Staff-Jt-PC_Electric Rev Req Model (2009 GRC) Rebuttal REmoval of New  WH Solar AdjustMI 2 4" xfId="23351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2"/>
    <cellStyle name="_Power Cost Value Copy 11.30.05 gas 1.09.06 AURORA at 1.10.06_Power Costs - Comparison bx Rbtl-Staff-Jt-PC_Electric Rev Req Model (2009 GRC) Rebuttal REmoval of New  WH Solar AdjustMI 3 2 2" xfId="23353"/>
    <cellStyle name="_Power Cost Value Copy 11.30.05 gas 1.09.06 AURORA at 1.10.06_Power Costs - Comparison bx Rbtl-Staff-Jt-PC_Electric Rev Req Model (2009 GRC) Rebuttal REmoval of New  WH Solar AdjustMI 3 3" xfId="23354"/>
    <cellStyle name="_Power Cost Value Copy 11.30.05 gas 1.09.06 AURORA at 1.10.06_Power Costs - Comparison bx Rbtl-Staff-Jt-PC_Electric Rev Req Model (2009 GRC) Rebuttal REmoval of New  WH Solar AdjustMI 3 4" xfId="23355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6"/>
    <cellStyle name="_Power Cost Value Copy 11.30.05 gas 1.09.06 AURORA at 1.10.06_Power Costs - Comparison bx Rbtl-Staff-Jt-PC_Electric Rev Req Model (2009 GRC) Rebuttal REmoval of New  WH Solar AdjustMI 5" xfId="23357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8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59"/>
    <cellStyle name="_Power Cost Value Copy 11.30.05 gas 1.09.06 AURORA at 1.10.06_Power Costs - Comparison bx Rbtl-Staff-Jt-PC_Electric Rev Req Model (2009 GRC) Revised 01-18-2010 2 2 2 2" xfId="23360"/>
    <cellStyle name="_Power Cost Value Copy 11.30.05 gas 1.09.06 AURORA at 1.10.06_Power Costs - Comparison bx Rbtl-Staff-Jt-PC_Electric Rev Req Model (2009 GRC) Revised 01-18-2010 2 2 3" xfId="23361"/>
    <cellStyle name="_Power Cost Value Copy 11.30.05 gas 1.09.06 AURORA at 1.10.06_Power Costs - Comparison bx Rbtl-Staff-Jt-PC_Electric Rev Req Model (2009 GRC) Revised 01-18-2010 2 3" xfId="23362"/>
    <cellStyle name="_Power Cost Value Copy 11.30.05 gas 1.09.06 AURORA at 1.10.06_Power Costs - Comparison bx Rbtl-Staff-Jt-PC_Electric Rev Req Model (2009 GRC) Revised 01-18-2010 2 3 2" xfId="23363"/>
    <cellStyle name="_Power Cost Value Copy 11.30.05 gas 1.09.06 AURORA at 1.10.06_Power Costs - Comparison bx Rbtl-Staff-Jt-PC_Electric Rev Req Model (2009 GRC) Revised 01-18-2010 2 4" xfId="23364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5"/>
    <cellStyle name="_Power Cost Value Copy 11.30.05 gas 1.09.06 AURORA at 1.10.06_Power Costs - Comparison bx Rbtl-Staff-Jt-PC_Electric Rev Req Model (2009 GRC) Revised 01-18-2010 3 2 2" xfId="23366"/>
    <cellStyle name="_Power Cost Value Copy 11.30.05 gas 1.09.06 AURORA at 1.10.06_Power Costs - Comparison bx Rbtl-Staff-Jt-PC_Electric Rev Req Model (2009 GRC) Revised 01-18-2010 3 3" xfId="23367"/>
    <cellStyle name="_Power Cost Value Copy 11.30.05 gas 1.09.06 AURORA at 1.10.06_Power Costs - Comparison bx Rbtl-Staff-Jt-PC_Electric Rev Req Model (2009 GRC) Revised 01-18-2010 3 4" xfId="23368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69"/>
    <cellStyle name="_Power Cost Value Copy 11.30.05 gas 1.09.06 AURORA at 1.10.06_Power Costs - Comparison bx Rbtl-Staff-Jt-PC_Electric Rev Req Model (2009 GRC) Revised 01-18-2010 5" xfId="23370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1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2"/>
    <cellStyle name="_Power Cost Value Copy 11.30.05 gas 1.09.06 AURORA at 1.10.06_Power Costs - Comparison bx Rbtl-Staff-Jt-PC_Final Order Electric EXHIBIT A-1 2 3" xfId="23373"/>
    <cellStyle name="_Power Cost Value Copy 11.30.05 gas 1.09.06 AURORA at 1.10.06_Power Costs - Comparison bx Rbtl-Staff-Jt-PC_Final Order Electric EXHIBIT A-1 2 4" xfId="23374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5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6"/>
    <cellStyle name="_Power Cost Value Copy 11.30.05 gas 1.09.06 AURORA at 1.10.06_Power Costs - Comparison bx Rbtl-Staff-Jt-PC_Final Order Electric EXHIBIT A-1 6" xfId="23377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8"/>
    <cellStyle name="_Power Cost Value Copy 11.30.05 gas 1.09.06 AURORA at 1.10.06_Production Adj 4.37 2 3" xfId="23379"/>
    <cellStyle name="_Power Cost Value Copy 11.30.05 gas 1.09.06 AURORA at 1.10.06_Production Adj 4.37 3" xfId="5644"/>
    <cellStyle name="_Power Cost Value Copy 11.30.05 gas 1.09.06 AURORA at 1.10.06_Production Adj 4.37 3 2" xfId="23380"/>
    <cellStyle name="_Power Cost Value Copy 11.30.05 gas 1.09.06 AURORA at 1.10.06_Production Adj 4.37 4" xfId="23381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2"/>
    <cellStyle name="_Power Cost Value Copy 11.30.05 gas 1.09.06 AURORA at 1.10.06_Purchased Power Adj 4.03 2 3" xfId="23383"/>
    <cellStyle name="_Power Cost Value Copy 11.30.05 gas 1.09.06 AURORA at 1.10.06_Purchased Power Adj 4.03 3" xfId="5648"/>
    <cellStyle name="_Power Cost Value Copy 11.30.05 gas 1.09.06 AURORA at 1.10.06_Purchased Power Adj 4.03 3 2" xfId="23384"/>
    <cellStyle name="_Power Cost Value Copy 11.30.05 gas 1.09.06 AURORA at 1.10.06_Purchased Power Adj 4.03 4" xfId="23385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6"/>
    <cellStyle name="_Power Cost Value Copy 11.30.05 gas 1.09.06 AURORA at 1.10.06_Rate Design Sch 24 3" xfId="23387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8"/>
    <cellStyle name="_Power Cost Value Copy 11.30.05 gas 1.09.06 AURORA at 1.10.06_Rate Design Sch 25 2 3" xfId="23389"/>
    <cellStyle name="_Power Cost Value Copy 11.30.05 gas 1.09.06 AURORA at 1.10.06_Rate Design Sch 25 3" xfId="5654"/>
    <cellStyle name="_Power Cost Value Copy 11.30.05 gas 1.09.06 AURORA at 1.10.06_Rate Design Sch 25 3 2" xfId="23390"/>
    <cellStyle name="_Power Cost Value Copy 11.30.05 gas 1.09.06 AURORA at 1.10.06_Rate Design Sch 25 4" xfId="23391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2"/>
    <cellStyle name="_Power Cost Value Copy 11.30.05 gas 1.09.06 AURORA at 1.10.06_Rate Design Sch 26 2 3" xfId="23393"/>
    <cellStyle name="_Power Cost Value Copy 11.30.05 gas 1.09.06 AURORA at 1.10.06_Rate Design Sch 26 3" xfId="5658"/>
    <cellStyle name="_Power Cost Value Copy 11.30.05 gas 1.09.06 AURORA at 1.10.06_Rate Design Sch 26 3 2" xfId="23394"/>
    <cellStyle name="_Power Cost Value Copy 11.30.05 gas 1.09.06 AURORA at 1.10.06_Rate Design Sch 26 4" xfId="23395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6"/>
    <cellStyle name="_Power Cost Value Copy 11.30.05 gas 1.09.06 AURORA at 1.10.06_Rate Design Sch 31 2 3" xfId="23397"/>
    <cellStyle name="_Power Cost Value Copy 11.30.05 gas 1.09.06 AURORA at 1.10.06_Rate Design Sch 31 3" xfId="5662"/>
    <cellStyle name="_Power Cost Value Copy 11.30.05 gas 1.09.06 AURORA at 1.10.06_Rate Design Sch 31 3 2" xfId="23398"/>
    <cellStyle name="_Power Cost Value Copy 11.30.05 gas 1.09.06 AURORA at 1.10.06_Rate Design Sch 31 4" xfId="23399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0"/>
    <cellStyle name="_Power Cost Value Copy 11.30.05 gas 1.09.06 AURORA at 1.10.06_Rate Design Sch 43 2 3" xfId="23401"/>
    <cellStyle name="_Power Cost Value Copy 11.30.05 gas 1.09.06 AURORA at 1.10.06_Rate Design Sch 43 3" xfId="5666"/>
    <cellStyle name="_Power Cost Value Copy 11.30.05 gas 1.09.06 AURORA at 1.10.06_Rate Design Sch 43 3 2" xfId="23402"/>
    <cellStyle name="_Power Cost Value Copy 11.30.05 gas 1.09.06 AURORA at 1.10.06_Rate Design Sch 43 4" xfId="23403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4"/>
    <cellStyle name="_Power Cost Value Copy 11.30.05 gas 1.09.06 AURORA at 1.10.06_Rate Design Sch 448-449 3" xfId="23405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6"/>
    <cellStyle name="_Power Cost Value Copy 11.30.05 gas 1.09.06 AURORA at 1.10.06_Rate Design Sch 46 2 3" xfId="23407"/>
    <cellStyle name="_Power Cost Value Copy 11.30.05 gas 1.09.06 AURORA at 1.10.06_Rate Design Sch 46 3" xfId="5672"/>
    <cellStyle name="_Power Cost Value Copy 11.30.05 gas 1.09.06 AURORA at 1.10.06_Rate Design Sch 46 3 2" xfId="23408"/>
    <cellStyle name="_Power Cost Value Copy 11.30.05 gas 1.09.06 AURORA at 1.10.06_Rate Design Sch 46 4" xfId="23409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0"/>
    <cellStyle name="_Power Cost Value Copy 11.30.05 gas 1.09.06 AURORA at 1.10.06_Rate Spread 2 3" xfId="23411"/>
    <cellStyle name="_Power Cost Value Copy 11.30.05 gas 1.09.06 AURORA at 1.10.06_Rate Spread 3" xfId="5676"/>
    <cellStyle name="_Power Cost Value Copy 11.30.05 gas 1.09.06 AURORA at 1.10.06_Rate Spread 3 2" xfId="23412"/>
    <cellStyle name="_Power Cost Value Copy 11.30.05 gas 1.09.06 AURORA at 1.10.06_Rate Spread 4" xfId="23413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4"/>
    <cellStyle name="_Power Cost Value Copy 11.30.05 gas 1.09.06 AURORA at 1.10.06_Rebuttal Power Costs 2 2 2 2" xfId="23415"/>
    <cellStyle name="_Power Cost Value Copy 11.30.05 gas 1.09.06 AURORA at 1.10.06_Rebuttal Power Costs 2 2 3" xfId="23416"/>
    <cellStyle name="_Power Cost Value Copy 11.30.05 gas 1.09.06 AURORA at 1.10.06_Rebuttal Power Costs 2 3" xfId="23417"/>
    <cellStyle name="_Power Cost Value Copy 11.30.05 gas 1.09.06 AURORA at 1.10.06_Rebuttal Power Costs 2 3 2" xfId="23418"/>
    <cellStyle name="_Power Cost Value Copy 11.30.05 gas 1.09.06 AURORA at 1.10.06_Rebuttal Power Costs 2 4" xfId="23419"/>
    <cellStyle name="_Power Cost Value Copy 11.30.05 gas 1.09.06 AURORA at 1.10.06_Rebuttal Power Costs 3" xfId="5680"/>
    <cellStyle name="_Power Cost Value Copy 11.30.05 gas 1.09.06 AURORA at 1.10.06_Rebuttal Power Costs 3 2" xfId="23420"/>
    <cellStyle name="_Power Cost Value Copy 11.30.05 gas 1.09.06 AURORA at 1.10.06_Rebuttal Power Costs 3 2 2" xfId="23421"/>
    <cellStyle name="_Power Cost Value Copy 11.30.05 gas 1.09.06 AURORA at 1.10.06_Rebuttal Power Costs 3 3" xfId="23422"/>
    <cellStyle name="_Power Cost Value Copy 11.30.05 gas 1.09.06 AURORA at 1.10.06_Rebuttal Power Costs 3 4" xfId="23423"/>
    <cellStyle name="_Power Cost Value Copy 11.30.05 gas 1.09.06 AURORA at 1.10.06_Rebuttal Power Costs 4" xfId="5681"/>
    <cellStyle name="_Power Cost Value Copy 11.30.05 gas 1.09.06 AURORA at 1.10.06_Rebuttal Power Costs 4 2" xfId="23424"/>
    <cellStyle name="_Power Cost Value Copy 11.30.05 gas 1.09.06 AURORA at 1.10.06_Rebuttal Power Costs 5" xfId="23425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6"/>
    <cellStyle name="_Power Cost Value Copy 11.30.05 gas 1.09.06 AURORA at 1.10.06_Rebuttal Power Costs_Adj Bench DR 3 for Initial Briefs (Electric) 2 2 2 2" xfId="23427"/>
    <cellStyle name="_Power Cost Value Copy 11.30.05 gas 1.09.06 AURORA at 1.10.06_Rebuttal Power Costs_Adj Bench DR 3 for Initial Briefs (Electric) 2 2 3" xfId="23428"/>
    <cellStyle name="_Power Cost Value Copy 11.30.05 gas 1.09.06 AURORA at 1.10.06_Rebuttal Power Costs_Adj Bench DR 3 for Initial Briefs (Electric) 2 3" xfId="23429"/>
    <cellStyle name="_Power Cost Value Copy 11.30.05 gas 1.09.06 AURORA at 1.10.06_Rebuttal Power Costs_Adj Bench DR 3 for Initial Briefs (Electric) 2 3 2" xfId="23430"/>
    <cellStyle name="_Power Cost Value Copy 11.30.05 gas 1.09.06 AURORA at 1.10.06_Rebuttal Power Costs_Adj Bench DR 3 for Initial Briefs (Electric) 2 4" xfId="23431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2"/>
    <cellStyle name="_Power Cost Value Copy 11.30.05 gas 1.09.06 AURORA at 1.10.06_Rebuttal Power Costs_Adj Bench DR 3 for Initial Briefs (Electric) 3 2 2" xfId="23433"/>
    <cellStyle name="_Power Cost Value Copy 11.30.05 gas 1.09.06 AURORA at 1.10.06_Rebuttal Power Costs_Adj Bench DR 3 for Initial Briefs (Electric) 3 3" xfId="23434"/>
    <cellStyle name="_Power Cost Value Copy 11.30.05 gas 1.09.06 AURORA at 1.10.06_Rebuttal Power Costs_Adj Bench DR 3 for Initial Briefs (Electric) 3 4" xfId="23435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6"/>
    <cellStyle name="_Power Cost Value Copy 11.30.05 gas 1.09.06 AURORA at 1.10.06_Rebuttal Power Costs_Adj Bench DR 3 for Initial Briefs (Electric) 5" xfId="23437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8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39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0"/>
    <cellStyle name="_Power Cost Value Copy 11.30.05 gas 1.09.06 AURORA at 1.10.06_Rebuttal Power Costs_Electric Rev Req Model (2009 GRC) Rebuttal 2 3" xfId="23441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2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3"/>
    <cellStyle name="_Power Cost Value Copy 11.30.05 gas 1.09.06 AURORA at 1.10.06_Rebuttal Power Costs_Electric Rev Req Model (2009 GRC) Rebuttal REmoval of New  WH Solar AdjustMI 2 2 2 2" xfId="23444"/>
    <cellStyle name="_Power Cost Value Copy 11.30.05 gas 1.09.06 AURORA at 1.10.06_Rebuttal Power Costs_Electric Rev Req Model (2009 GRC) Rebuttal REmoval of New  WH Solar AdjustMI 2 2 3" xfId="23445"/>
    <cellStyle name="_Power Cost Value Copy 11.30.05 gas 1.09.06 AURORA at 1.10.06_Rebuttal Power Costs_Electric Rev Req Model (2009 GRC) Rebuttal REmoval of New  WH Solar AdjustMI 2 3" xfId="23446"/>
    <cellStyle name="_Power Cost Value Copy 11.30.05 gas 1.09.06 AURORA at 1.10.06_Rebuttal Power Costs_Electric Rev Req Model (2009 GRC) Rebuttal REmoval of New  WH Solar AdjustMI 2 3 2" xfId="23447"/>
    <cellStyle name="_Power Cost Value Copy 11.30.05 gas 1.09.06 AURORA at 1.10.06_Rebuttal Power Costs_Electric Rev Req Model (2009 GRC) Rebuttal REmoval of New  WH Solar AdjustMI 2 4" xfId="23448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49"/>
    <cellStyle name="_Power Cost Value Copy 11.30.05 gas 1.09.06 AURORA at 1.10.06_Rebuttal Power Costs_Electric Rev Req Model (2009 GRC) Rebuttal REmoval of New  WH Solar AdjustMI 3 2 2" xfId="23450"/>
    <cellStyle name="_Power Cost Value Copy 11.30.05 gas 1.09.06 AURORA at 1.10.06_Rebuttal Power Costs_Electric Rev Req Model (2009 GRC) Rebuttal REmoval of New  WH Solar AdjustMI 3 3" xfId="23451"/>
    <cellStyle name="_Power Cost Value Copy 11.30.05 gas 1.09.06 AURORA at 1.10.06_Rebuttal Power Costs_Electric Rev Req Model (2009 GRC) Rebuttal REmoval of New  WH Solar AdjustMI 3 4" xfId="23452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3"/>
    <cellStyle name="_Power Cost Value Copy 11.30.05 gas 1.09.06 AURORA at 1.10.06_Rebuttal Power Costs_Electric Rev Req Model (2009 GRC) Rebuttal REmoval of New  WH Solar AdjustMI 5" xfId="23454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5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6"/>
    <cellStyle name="_Power Cost Value Copy 11.30.05 gas 1.09.06 AURORA at 1.10.06_Rebuttal Power Costs_Electric Rev Req Model (2009 GRC) Revised 01-18-2010 2 2 2 2" xfId="23457"/>
    <cellStyle name="_Power Cost Value Copy 11.30.05 gas 1.09.06 AURORA at 1.10.06_Rebuttal Power Costs_Electric Rev Req Model (2009 GRC) Revised 01-18-2010 2 2 3" xfId="23458"/>
    <cellStyle name="_Power Cost Value Copy 11.30.05 gas 1.09.06 AURORA at 1.10.06_Rebuttal Power Costs_Electric Rev Req Model (2009 GRC) Revised 01-18-2010 2 3" xfId="23459"/>
    <cellStyle name="_Power Cost Value Copy 11.30.05 gas 1.09.06 AURORA at 1.10.06_Rebuttal Power Costs_Electric Rev Req Model (2009 GRC) Revised 01-18-2010 2 3 2" xfId="23460"/>
    <cellStyle name="_Power Cost Value Copy 11.30.05 gas 1.09.06 AURORA at 1.10.06_Rebuttal Power Costs_Electric Rev Req Model (2009 GRC) Revised 01-18-2010 2 4" xfId="23461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2"/>
    <cellStyle name="_Power Cost Value Copy 11.30.05 gas 1.09.06 AURORA at 1.10.06_Rebuttal Power Costs_Electric Rev Req Model (2009 GRC) Revised 01-18-2010 3 2 2" xfId="23463"/>
    <cellStyle name="_Power Cost Value Copy 11.30.05 gas 1.09.06 AURORA at 1.10.06_Rebuttal Power Costs_Electric Rev Req Model (2009 GRC) Revised 01-18-2010 3 3" xfId="23464"/>
    <cellStyle name="_Power Cost Value Copy 11.30.05 gas 1.09.06 AURORA at 1.10.06_Rebuttal Power Costs_Electric Rev Req Model (2009 GRC) Revised 01-18-2010 3 4" xfId="23465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6"/>
    <cellStyle name="_Power Cost Value Copy 11.30.05 gas 1.09.06 AURORA at 1.10.06_Rebuttal Power Costs_Electric Rev Req Model (2009 GRC) Revised 01-18-2010 5" xfId="23467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8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69"/>
    <cellStyle name="_Power Cost Value Copy 11.30.05 gas 1.09.06 AURORA at 1.10.06_Rebuttal Power Costs_Final Order Electric EXHIBIT A-1 2 3" xfId="23470"/>
    <cellStyle name="_Power Cost Value Copy 11.30.05 gas 1.09.06 AURORA at 1.10.06_Rebuttal Power Costs_Final Order Electric EXHIBIT A-1 2 4" xfId="23471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2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3"/>
    <cellStyle name="_Power Cost Value Copy 11.30.05 gas 1.09.06 AURORA at 1.10.06_Rebuttal Power Costs_Final Order Electric EXHIBIT A-1 6" xfId="23474"/>
    <cellStyle name="_Power Cost Value Copy 11.30.05 gas 1.09.06 AURORA at 1.10.06_RECS vs PTC's w Interest 6-28-10" xfId="23475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6"/>
    <cellStyle name="_Power Cost Value Copy 11.30.05 gas 1.09.06 AURORA at 1.10.06_ROR 5.02 2 3" xfId="23477"/>
    <cellStyle name="_Power Cost Value Copy 11.30.05 gas 1.09.06 AURORA at 1.10.06_ROR 5.02 3" xfId="5714"/>
    <cellStyle name="_Power Cost Value Copy 11.30.05 gas 1.09.06 AURORA at 1.10.06_ROR 5.02 3 2" xfId="23478"/>
    <cellStyle name="_Power Cost Value Copy 11.30.05 gas 1.09.06 AURORA at 1.10.06_ROR 5.02 4" xfId="23479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0"/>
    <cellStyle name="_Power Cost Value Copy 11.30.05 gas 1.09.06 AURORA at 1.10.06_Sch 40 Feeder OH 2008 2 3" xfId="23481"/>
    <cellStyle name="_Power Cost Value Copy 11.30.05 gas 1.09.06 AURORA at 1.10.06_Sch 40 Feeder OH 2008 3" xfId="5718"/>
    <cellStyle name="_Power Cost Value Copy 11.30.05 gas 1.09.06 AURORA at 1.10.06_Sch 40 Feeder OH 2008 3 2" xfId="23482"/>
    <cellStyle name="_Power Cost Value Copy 11.30.05 gas 1.09.06 AURORA at 1.10.06_Sch 40 Feeder OH 2008 4" xfId="23483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4"/>
    <cellStyle name="_Power Cost Value Copy 11.30.05 gas 1.09.06 AURORA at 1.10.06_Sch 40 Interim Energy Rates  2 3" xfId="23485"/>
    <cellStyle name="_Power Cost Value Copy 11.30.05 gas 1.09.06 AURORA at 1.10.06_Sch 40 Interim Energy Rates  3" xfId="5722"/>
    <cellStyle name="_Power Cost Value Copy 11.30.05 gas 1.09.06 AURORA at 1.10.06_Sch 40 Interim Energy Rates  3 2" xfId="23486"/>
    <cellStyle name="_Power Cost Value Copy 11.30.05 gas 1.09.06 AURORA at 1.10.06_Sch 40 Interim Energy Rates  4" xfId="23487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8"/>
    <cellStyle name="_Power Cost Value Copy 11.30.05 gas 1.09.06 AURORA at 1.10.06_Sch 40 Substation A&amp;G 2008 2 3" xfId="23489"/>
    <cellStyle name="_Power Cost Value Copy 11.30.05 gas 1.09.06 AURORA at 1.10.06_Sch 40 Substation A&amp;G 2008 3" xfId="5726"/>
    <cellStyle name="_Power Cost Value Copy 11.30.05 gas 1.09.06 AURORA at 1.10.06_Sch 40 Substation A&amp;G 2008 3 2" xfId="23490"/>
    <cellStyle name="_Power Cost Value Copy 11.30.05 gas 1.09.06 AURORA at 1.10.06_Sch 40 Substation A&amp;G 2008 4" xfId="23491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2"/>
    <cellStyle name="_Power Cost Value Copy 11.30.05 gas 1.09.06 AURORA at 1.10.06_Sch 40 Substation O&amp;M 2008 2 3" xfId="23493"/>
    <cellStyle name="_Power Cost Value Copy 11.30.05 gas 1.09.06 AURORA at 1.10.06_Sch 40 Substation O&amp;M 2008 3" xfId="5730"/>
    <cellStyle name="_Power Cost Value Copy 11.30.05 gas 1.09.06 AURORA at 1.10.06_Sch 40 Substation O&amp;M 2008 3 2" xfId="23494"/>
    <cellStyle name="_Power Cost Value Copy 11.30.05 gas 1.09.06 AURORA at 1.10.06_Sch 40 Substation O&amp;M 2008 4" xfId="23495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6"/>
    <cellStyle name="_Power Cost Value Copy 11.30.05 gas 1.09.06 AURORA at 1.10.06_Subs 2008 2 3" xfId="23497"/>
    <cellStyle name="_Power Cost Value Copy 11.30.05 gas 1.09.06 AURORA at 1.10.06_Subs 2008 3" xfId="5734"/>
    <cellStyle name="_Power Cost Value Copy 11.30.05 gas 1.09.06 AURORA at 1.10.06_Subs 2008 3 2" xfId="23498"/>
    <cellStyle name="_Power Cost Value Copy 11.30.05 gas 1.09.06 AURORA at 1.10.06_Subs 2008 4" xfId="23499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0"/>
    <cellStyle name="_Power Cost Value Copy 11.30.05 gas 1.09.06 AURORA at 1.10.06_Transmission Workbook for May BOD 2 2 2" xfId="23501"/>
    <cellStyle name="_Power Cost Value Copy 11.30.05 gas 1.09.06 AURORA at 1.10.06_Transmission Workbook for May BOD 2 2 2 2" xfId="23502"/>
    <cellStyle name="_Power Cost Value Copy 11.30.05 gas 1.09.06 AURORA at 1.10.06_Transmission Workbook for May BOD 2 2 3" xfId="23503"/>
    <cellStyle name="_Power Cost Value Copy 11.30.05 gas 1.09.06 AURORA at 1.10.06_Transmission Workbook for May BOD 2 3" xfId="23504"/>
    <cellStyle name="_Power Cost Value Copy 11.30.05 gas 1.09.06 AURORA at 1.10.06_Transmission Workbook for May BOD 2 3 2" xfId="23505"/>
    <cellStyle name="_Power Cost Value Copy 11.30.05 gas 1.09.06 AURORA at 1.10.06_Transmission Workbook for May BOD 2 4" xfId="23506"/>
    <cellStyle name="_Power Cost Value Copy 11.30.05 gas 1.09.06 AURORA at 1.10.06_Transmission Workbook for May BOD 3" xfId="23507"/>
    <cellStyle name="_Power Cost Value Copy 11.30.05 gas 1.09.06 AURORA at 1.10.06_Transmission Workbook for May BOD 3 2" xfId="23508"/>
    <cellStyle name="_Power Cost Value Copy 11.30.05 gas 1.09.06 AURORA at 1.10.06_Transmission Workbook for May BOD 3 2 2" xfId="23509"/>
    <cellStyle name="_Power Cost Value Copy 11.30.05 gas 1.09.06 AURORA at 1.10.06_Transmission Workbook for May BOD 3 3" xfId="23510"/>
    <cellStyle name="_Power Cost Value Copy 11.30.05 gas 1.09.06 AURORA at 1.10.06_Transmission Workbook for May BOD 3 4" xfId="23511"/>
    <cellStyle name="_Power Cost Value Copy 11.30.05 gas 1.09.06 AURORA at 1.10.06_Transmission Workbook for May BOD 4" xfId="23512"/>
    <cellStyle name="_Power Cost Value Copy 11.30.05 gas 1.09.06 AURORA at 1.10.06_Transmission Workbook for May BOD 4 2" xfId="23513"/>
    <cellStyle name="_Power Cost Value Copy 11.30.05 gas 1.09.06 AURORA at 1.10.06_Transmission Workbook for May BOD 5" xfId="23514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5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6"/>
    <cellStyle name="_Power Cost Value Copy 11.30.05 gas 1.09.06 AURORA at 1.10.06_Wind Integration 10GRC 2 2 2" xfId="23517"/>
    <cellStyle name="_Power Cost Value Copy 11.30.05 gas 1.09.06 AURORA at 1.10.06_Wind Integration 10GRC 2 2 2 2" xfId="23518"/>
    <cellStyle name="_Power Cost Value Copy 11.30.05 gas 1.09.06 AURORA at 1.10.06_Wind Integration 10GRC 2 2 3" xfId="23519"/>
    <cellStyle name="_Power Cost Value Copy 11.30.05 gas 1.09.06 AURORA at 1.10.06_Wind Integration 10GRC 2 3" xfId="23520"/>
    <cellStyle name="_Power Cost Value Copy 11.30.05 gas 1.09.06 AURORA at 1.10.06_Wind Integration 10GRC 2 3 2" xfId="23521"/>
    <cellStyle name="_Power Cost Value Copy 11.30.05 gas 1.09.06 AURORA at 1.10.06_Wind Integration 10GRC 2 4" xfId="23522"/>
    <cellStyle name="_Power Cost Value Copy 11.30.05 gas 1.09.06 AURORA at 1.10.06_Wind Integration 10GRC 3" xfId="23523"/>
    <cellStyle name="_Power Cost Value Copy 11.30.05 gas 1.09.06 AURORA at 1.10.06_Wind Integration 10GRC 3 2" xfId="23524"/>
    <cellStyle name="_Power Cost Value Copy 11.30.05 gas 1.09.06 AURORA at 1.10.06_Wind Integration 10GRC 3 2 2" xfId="23525"/>
    <cellStyle name="_Power Cost Value Copy 11.30.05 gas 1.09.06 AURORA at 1.10.06_Wind Integration 10GRC 3 3" xfId="23526"/>
    <cellStyle name="_Power Cost Value Copy 11.30.05 gas 1.09.06 AURORA at 1.10.06_Wind Integration 10GRC 3 4" xfId="23527"/>
    <cellStyle name="_Power Cost Value Copy 11.30.05 gas 1.09.06 AURORA at 1.10.06_Wind Integration 10GRC 4" xfId="23528"/>
    <cellStyle name="_Power Cost Value Copy 11.30.05 gas 1.09.06 AURORA at 1.10.06_Wind Integration 10GRC 4 2" xfId="23529"/>
    <cellStyle name="_Power Cost Value Copy 11.30.05 gas 1.09.06 AURORA at 1.10.06_Wind Integration 10GRC 5" xfId="23530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1"/>
    <cellStyle name="_Power Costs Rate Year 11-13-07" xfId="5742"/>
    <cellStyle name="_Power Costs Rate Year 11-13-07 2" xfId="23532"/>
    <cellStyle name="_Price Output" xfId="5743"/>
    <cellStyle name="_Price Output 2" xfId="5744"/>
    <cellStyle name="_Price Output 2 2" xfId="23533"/>
    <cellStyle name="_Price Output 2 2 2" xfId="23534"/>
    <cellStyle name="_Price Output 2 2 2 2" xfId="23535"/>
    <cellStyle name="_Price Output 2 2 2 2 2" xfId="23536"/>
    <cellStyle name="_Price Output 2 2 2 3" xfId="23537"/>
    <cellStyle name="_Price Output 2 2 3" xfId="23538"/>
    <cellStyle name="_Price Output 2 2 3 2" xfId="23539"/>
    <cellStyle name="_Price Output 2 2 4" xfId="23540"/>
    <cellStyle name="_Price Output 2 2 5" xfId="23541"/>
    <cellStyle name="_Price Output 2 3" xfId="23542"/>
    <cellStyle name="_Price Output 2 3 2" xfId="23543"/>
    <cellStyle name="_Price Output 2 3 2 2" xfId="23544"/>
    <cellStyle name="_Price Output 2 3 3" xfId="23545"/>
    <cellStyle name="_Price Output 2 4" xfId="23546"/>
    <cellStyle name="_Price Output 2 4 2" xfId="23547"/>
    <cellStyle name="_Price Output 2 5" xfId="23548"/>
    <cellStyle name="_Price Output 3" xfId="5745"/>
    <cellStyle name="_Price Output 3 2" xfId="5746"/>
    <cellStyle name="_Price Output 3 2 2" xfId="23549"/>
    <cellStyle name="_Price Output 3 2 2 2" xfId="23550"/>
    <cellStyle name="_Price Output 3 2 3" xfId="23551"/>
    <cellStyle name="_Price Output 3 3" xfId="23552"/>
    <cellStyle name="_Price Output 3 3 2" xfId="23553"/>
    <cellStyle name="_Price Output 3 4" xfId="23554"/>
    <cellStyle name="_Price Output 4" xfId="23555"/>
    <cellStyle name="_Price Output 4 2" xfId="23556"/>
    <cellStyle name="_Price Output 4 2 2" xfId="23557"/>
    <cellStyle name="_Price Output 4 2 2 2" xfId="23558"/>
    <cellStyle name="_Price Output 4 2 3" xfId="23559"/>
    <cellStyle name="_Price Output 4 2 4" xfId="23560"/>
    <cellStyle name="_Price Output 4 3" xfId="23561"/>
    <cellStyle name="_Price Output 4 3 2" xfId="23562"/>
    <cellStyle name="_Price Output 4 4" xfId="23563"/>
    <cellStyle name="_Price Output 4 5" xfId="23564"/>
    <cellStyle name="_Price Output 5" xfId="23565"/>
    <cellStyle name="_Price Output 5 2" xfId="23566"/>
    <cellStyle name="_Price Output 5 2 2" xfId="23567"/>
    <cellStyle name="_Price Output 5 2 2 2" xfId="23568"/>
    <cellStyle name="_Price Output 5 2 3" xfId="23569"/>
    <cellStyle name="_Price Output 5 2 4" xfId="23570"/>
    <cellStyle name="_Price Output 5 3" xfId="23571"/>
    <cellStyle name="_Price Output 5 3 2" xfId="23572"/>
    <cellStyle name="_Price Output 5 4" xfId="23573"/>
    <cellStyle name="_Price Output 5 5" xfId="23574"/>
    <cellStyle name="_Price Output 6" xfId="23575"/>
    <cellStyle name="_Price Output 6 2" xfId="23576"/>
    <cellStyle name="_Price Output 6 2 2" xfId="23577"/>
    <cellStyle name="_Price Output 6 2 2 2" xfId="23578"/>
    <cellStyle name="_Price Output 6 2 3" xfId="23579"/>
    <cellStyle name="_Price Output 6 2 4" xfId="23580"/>
    <cellStyle name="_Price Output 6 3" xfId="23581"/>
    <cellStyle name="_Price Output 6 3 2" xfId="23582"/>
    <cellStyle name="_Price Output 6 4" xfId="23583"/>
    <cellStyle name="_Price Output 6 5" xfId="23584"/>
    <cellStyle name="_Price Output 7" xfId="23585"/>
    <cellStyle name="_Price Output 7 2" xfId="23586"/>
    <cellStyle name="_Price Output 8" xfId="23587"/>
    <cellStyle name="_Price Output_DEM-WP(C) Chelan Power Costs" xfId="5747"/>
    <cellStyle name="_Price Output_DEM-WP(C) Chelan Power Costs 2" xfId="23588"/>
    <cellStyle name="_Price Output_DEM-WP(C) Chelan Power Costs 2 2" xfId="23589"/>
    <cellStyle name="_Price Output_DEM-WP(C) Chelan Power Costs 2 2 2" xfId="23590"/>
    <cellStyle name="_Price Output_DEM-WP(C) Chelan Power Costs 2 3" xfId="23591"/>
    <cellStyle name="_Price Output_DEM-WP(C) Chelan Power Costs 2 4" xfId="23592"/>
    <cellStyle name="_Price Output_DEM-WP(C) Chelan Power Costs 3" xfId="23593"/>
    <cellStyle name="_Price Output_DEM-WP(C) Chelan Power Costs 3 2" xfId="23594"/>
    <cellStyle name="_Price Output_DEM-WP(C) Chelan Power Costs 4" xfId="23595"/>
    <cellStyle name="_Price Output_DEM-WP(C) ENERG10C--ctn Mid-C_042010 2010GRC" xfId="5748"/>
    <cellStyle name="_Price Output_DEM-WP(C) ENERG10C--ctn Mid-C_042010 2010GRC 2" xfId="23596"/>
    <cellStyle name="_Price Output_DEM-WP(C) Gas Transport 2010GRC" xfId="5749"/>
    <cellStyle name="_Price Output_DEM-WP(C) Gas Transport 2010GRC 2" xfId="23597"/>
    <cellStyle name="_Price Output_DEM-WP(C) Gas Transport 2010GRC 2 2" xfId="23598"/>
    <cellStyle name="_Price Output_DEM-WP(C) Gas Transport 2010GRC 2 2 2" xfId="23599"/>
    <cellStyle name="_Price Output_DEM-WP(C) Gas Transport 2010GRC 2 3" xfId="23600"/>
    <cellStyle name="_Price Output_DEM-WP(C) Gas Transport 2010GRC 2 4" xfId="23601"/>
    <cellStyle name="_Price Output_DEM-WP(C) Gas Transport 2010GRC 3" xfId="23602"/>
    <cellStyle name="_Price Output_DEM-WP(C) Gas Transport 2010GRC 3 2" xfId="23603"/>
    <cellStyle name="_Price Output_DEM-WP(C) Gas Transport 2010GRC 4" xfId="23604"/>
    <cellStyle name="_Price Output_NIM Summary" xfId="5750"/>
    <cellStyle name="_Price Output_NIM Summary 2" xfId="5751"/>
    <cellStyle name="_Price Output_NIM Summary 2 2" xfId="23605"/>
    <cellStyle name="_Price Output_NIM Summary 2 2 2" xfId="23606"/>
    <cellStyle name="_Price Output_NIM Summary 2 2 2 2" xfId="23607"/>
    <cellStyle name="_Price Output_NIM Summary 2 2 3" xfId="23608"/>
    <cellStyle name="_Price Output_NIM Summary 2 3" xfId="23609"/>
    <cellStyle name="_Price Output_NIM Summary 2 3 2" xfId="23610"/>
    <cellStyle name="_Price Output_NIM Summary 2 4" xfId="23611"/>
    <cellStyle name="_Price Output_NIM Summary 3" xfId="23612"/>
    <cellStyle name="_Price Output_NIM Summary 3 2" xfId="23613"/>
    <cellStyle name="_Price Output_NIM Summary 3 2 2" xfId="23614"/>
    <cellStyle name="_Price Output_NIM Summary 3 3" xfId="23615"/>
    <cellStyle name="_Price Output_NIM Summary 3 4" xfId="23616"/>
    <cellStyle name="_Price Output_NIM Summary 4" xfId="23617"/>
    <cellStyle name="_Price Output_NIM Summary 4 2" xfId="23618"/>
    <cellStyle name="_Price Output_NIM Summary 5" xfId="23619"/>
    <cellStyle name="_Price Output_NIM Summary_DEM-WP(C) ENERG10C--ctn Mid-C_042010 2010GRC" xfId="5752"/>
    <cellStyle name="_Price Output_NIM Summary_DEM-WP(C) ENERG10C--ctn Mid-C_042010 2010GRC 2" xfId="23620"/>
    <cellStyle name="_Price Output_Wind Integration 10GRC" xfId="5753"/>
    <cellStyle name="_Price Output_Wind Integration 10GRC 2" xfId="5754"/>
    <cellStyle name="_Price Output_Wind Integration 10GRC 2 2" xfId="23621"/>
    <cellStyle name="_Price Output_Wind Integration 10GRC 2 2 2" xfId="23622"/>
    <cellStyle name="_Price Output_Wind Integration 10GRC 2 2 2 2" xfId="23623"/>
    <cellStyle name="_Price Output_Wind Integration 10GRC 2 2 3" xfId="23624"/>
    <cellStyle name="_Price Output_Wind Integration 10GRC 2 3" xfId="23625"/>
    <cellStyle name="_Price Output_Wind Integration 10GRC 2 3 2" xfId="23626"/>
    <cellStyle name="_Price Output_Wind Integration 10GRC 2 4" xfId="23627"/>
    <cellStyle name="_Price Output_Wind Integration 10GRC 3" xfId="23628"/>
    <cellStyle name="_Price Output_Wind Integration 10GRC 3 2" xfId="23629"/>
    <cellStyle name="_Price Output_Wind Integration 10GRC 3 2 2" xfId="23630"/>
    <cellStyle name="_Price Output_Wind Integration 10GRC 3 3" xfId="23631"/>
    <cellStyle name="_Price Output_Wind Integration 10GRC 3 4" xfId="23632"/>
    <cellStyle name="_Price Output_Wind Integration 10GRC 4" xfId="23633"/>
    <cellStyle name="_Price Output_Wind Integration 10GRC 4 2" xfId="23634"/>
    <cellStyle name="_Price Output_Wind Integration 10GRC 5" xfId="23635"/>
    <cellStyle name="_Price Output_Wind Integration 10GRC_DEM-WP(C) ENERG10C--ctn Mid-C_042010 2010GRC" xfId="5755"/>
    <cellStyle name="_Price Output_Wind Integration 10GRC_DEM-WP(C) ENERG10C--ctn Mid-C_042010 2010GRC 2" xfId="23636"/>
    <cellStyle name="_Prices" xfId="5756"/>
    <cellStyle name="_Prices 2" xfId="5757"/>
    <cellStyle name="_Prices 2 2" xfId="23637"/>
    <cellStyle name="_Prices 2 2 2" xfId="23638"/>
    <cellStyle name="_Prices 2 2 2 2" xfId="23639"/>
    <cellStyle name="_Prices 2 2 2 2 2" xfId="23640"/>
    <cellStyle name="_Prices 2 2 2 3" xfId="23641"/>
    <cellStyle name="_Prices 2 2 3" xfId="23642"/>
    <cellStyle name="_Prices 2 2 3 2" xfId="23643"/>
    <cellStyle name="_Prices 2 2 4" xfId="23644"/>
    <cellStyle name="_Prices 2 2 5" xfId="23645"/>
    <cellStyle name="_Prices 2 3" xfId="23646"/>
    <cellStyle name="_Prices 2 3 2" xfId="23647"/>
    <cellStyle name="_Prices 2 3 2 2" xfId="23648"/>
    <cellStyle name="_Prices 2 3 3" xfId="23649"/>
    <cellStyle name="_Prices 2 4" xfId="23650"/>
    <cellStyle name="_Prices 2 4 2" xfId="23651"/>
    <cellStyle name="_Prices 2 5" xfId="23652"/>
    <cellStyle name="_Prices 3" xfId="5758"/>
    <cellStyle name="_Prices 3 2" xfId="5759"/>
    <cellStyle name="_Prices 3 2 2" xfId="23653"/>
    <cellStyle name="_Prices 3 2 2 2" xfId="23654"/>
    <cellStyle name="_Prices 3 2 3" xfId="23655"/>
    <cellStyle name="_Prices 3 3" xfId="23656"/>
    <cellStyle name="_Prices 3 3 2" xfId="23657"/>
    <cellStyle name="_Prices 3 4" xfId="23658"/>
    <cellStyle name="_Prices 4" xfId="23659"/>
    <cellStyle name="_Prices 4 2" xfId="23660"/>
    <cellStyle name="_Prices 4 2 2" xfId="23661"/>
    <cellStyle name="_Prices 4 2 2 2" xfId="23662"/>
    <cellStyle name="_Prices 4 2 3" xfId="23663"/>
    <cellStyle name="_Prices 4 2 4" xfId="23664"/>
    <cellStyle name="_Prices 4 3" xfId="23665"/>
    <cellStyle name="_Prices 4 3 2" xfId="23666"/>
    <cellStyle name="_Prices 4 4" xfId="23667"/>
    <cellStyle name="_Prices 4 5" xfId="23668"/>
    <cellStyle name="_Prices 5" xfId="23669"/>
    <cellStyle name="_Prices 5 2" xfId="23670"/>
    <cellStyle name="_Prices 5 2 2" xfId="23671"/>
    <cellStyle name="_Prices 5 2 2 2" xfId="23672"/>
    <cellStyle name="_Prices 5 2 3" xfId="23673"/>
    <cellStyle name="_Prices 5 2 4" xfId="23674"/>
    <cellStyle name="_Prices 5 3" xfId="23675"/>
    <cellStyle name="_Prices 5 3 2" xfId="23676"/>
    <cellStyle name="_Prices 5 4" xfId="23677"/>
    <cellStyle name="_Prices 5 5" xfId="23678"/>
    <cellStyle name="_Prices 6" xfId="23679"/>
    <cellStyle name="_Prices 6 2" xfId="23680"/>
    <cellStyle name="_Prices 6 2 2" xfId="23681"/>
    <cellStyle name="_Prices 6 2 2 2" xfId="23682"/>
    <cellStyle name="_Prices 6 2 3" xfId="23683"/>
    <cellStyle name="_Prices 6 2 4" xfId="23684"/>
    <cellStyle name="_Prices 6 3" xfId="23685"/>
    <cellStyle name="_Prices 6 3 2" xfId="23686"/>
    <cellStyle name="_Prices 6 4" xfId="23687"/>
    <cellStyle name="_Prices 6 5" xfId="23688"/>
    <cellStyle name="_Prices 7" xfId="23689"/>
    <cellStyle name="_Prices 7 2" xfId="23690"/>
    <cellStyle name="_Prices 8" xfId="23691"/>
    <cellStyle name="_Prices_DEM-WP(C) Chelan Power Costs" xfId="5760"/>
    <cellStyle name="_Prices_DEM-WP(C) Chelan Power Costs 2" xfId="23692"/>
    <cellStyle name="_Prices_DEM-WP(C) Chelan Power Costs 2 2" xfId="23693"/>
    <cellStyle name="_Prices_DEM-WP(C) Chelan Power Costs 2 2 2" xfId="23694"/>
    <cellStyle name="_Prices_DEM-WP(C) Chelan Power Costs 2 3" xfId="23695"/>
    <cellStyle name="_Prices_DEM-WP(C) Chelan Power Costs 2 4" xfId="23696"/>
    <cellStyle name="_Prices_DEM-WP(C) Chelan Power Costs 3" xfId="23697"/>
    <cellStyle name="_Prices_DEM-WP(C) Chelan Power Costs 3 2" xfId="23698"/>
    <cellStyle name="_Prices_DEM-WP(C) Chelan Power Costs 4" xfId="23699"/>
    <cellStyle name="_Prices_DEM-WP(C) ENERG10C--ctn Mid-C_042010 2010GRC" xfId="5761"/>
    <cellStyle name="_Prices_DEM-WP(C) ENERG10C--ctn Mid-C_042010 2010GRC 2" xfId="23700"/>
    <cellStyle name="_Prices_DEM-WP(C) Gas Transport 2010GRC" xfId="5762"/>
    <cellStyle name="_Prices_DEM-WP(C) Gas Transport 2010GRC 2" xfId="23701"/>
    <cellStyle name="_Prices_DEM-WP(C) Gas Transport 2010GRC 2 2" xfId="23702"/>
    <cellStyle name="_Prices_DEM-WP(C) Gas Transport 2010GRC 2 2 2" xfId="23703"/>
    <cellStyle name="_Prices_DEM-WP(C) Gas Transport 2010GRC 2 3" xfId="23704"/>
    <cellStyle name="_Prices_DEM-WP(C) Gas Transport 2010GRC 2 4" xfId="23705"/>
    <cellStyle name="_Prices_DEM-WP(C) Gas Transport 2010GRC 3" xfId="23706"/>
    <cellStyle name="_Prices_DEM-WP(C) Gas Transport 2010GRC 3 2" xfId="23707"/>
    <cellStyle name="_Prices_DEM-WP(C) Gas Transport 2010GRC 4" xfId="23708"/>
    <cellStyle name="_Prices_NIM Summary" xfId="5763"/>
    <cellStyle name="_Prices_NIM Summary 2" xfId="5764"/>
    <cellStyle name="_Prices_NIM Summary 2 2" xfId="23709"/>
    <cellStyle name="_Prices_NIM Summary 2 2 2" xfId="23710"/>
    <cellStyle name="_Prices_NIM Summary 2 2 2 2" xfId="23711"/>
    <cellStyle name="_Prices_NIM Summary 2 2 3" xfId="23712"/>
    <cellStyle name="_Prices_NIM Summary 2 3" xfId="23713"/>
    <cellStyle name="_Prices_NIM Summary 2 3 2" xfId="23714"/>
    <cellStyle name="_Prices_NIM Summary 2 4" xfId="23715"/>
    <cellStyle name="_Prices_NIM Summary 3" xfId="23716"/>
    <cellStyle name="_Prices_NIM Summary 3 2" xfId="23717"/>
    <cellStyle name="_Prices_NIM Summary 3 2 2" xfId="23718"/>
    <cellStyle name="_Prices_NIM Summary 3 3" xfId="23719"/>
    <cellStyle name="_Prices_NIM Summary 3 4" xfId="23720"/>
    <cellStyle name="_Prices_NIM Summary 4" xfId="23721"/>
    <cellStyle name="_Prices_NIM Summary 4 2" xfId="23722"/>
    <cellStyle name="_Prices_NIM Summary 5" xfId="23723"/>
    <cellStyle name="_Prices_NIM Summary_DEM-WP(C) ENERG10C--ctn Mid-C_042010 2010GRC" xfId="5765"/>
    <cellStyle name="_Prices_NIM Summary_DEM-WP(C) ENERG10C--ctn Mid-C_042010 2010GRC 2" xfId="23724"/>
    <cellStyle name="_Prices_Wind Integration 10GRC" xfId="5766"/>
    <cellStyle name="_Prices_Wind Integration 10GRC 2" xfId="5767"/>
    <cellStyle name="_Prices_Wind Integration 10GRC 2 2" xfId="23725"/>
    <cellStyle name="_Prices_Wind Integration 10GRC 2 2 2" xfId="23726"/>
    <cellStyle name="_Prices_Wind Integration 10GRC 2 2 2 2" xfId="23727"/>
    <cellStyle name="_Prices_Wind Integration 10GRC 2 2 3" xfId="23728"/>
    <cellStyle name="_Prices_Wind Integration 10GRC 2 3" xfId="23729"/>
    <cellStyle name="_Prices_Wind Integration 10GRC 2 3 2" xfId="23730"/>
    <cellStyle name="_Prices_Wind Integration 10GRC 2 4" xfId="23731"/>
    <cellStyle name="_Prices_Wind Integration 10GRC 3" xfId="23732"/>
    <cellStyle name="_Prices_Wind Integration 10GRC 3 2" xfId="23733"/>
    <cellStyle name="_Prices_Wind Integration 10GRC 3 2 2" xfId="23734"/>
    <cellStyle name="_Prices_Wind Integration 10GRC 3 3" xfId="23735"/>
    <cellStyle name="_Prices_Wind Integration 10GRC 3 4" xfId="23736"/>
    <cellStyle name="_Prices_Wind Integration 10GRC 4" xfId="23737"/>
    <cellStyle name="_Prices_Wind Integration 10GRC 4 2" xfId="23738"/>
    <cellStyle name="_Prices_Wind Integration 10GRC 5" xfId="23739"/>
    <cellStyle name="_Prices_Wind Integration 10GRC_DEM-WP(C) ENERG10C--ctn Mid-C_042010 2010GRC" xfId="5768"/>
    <cellStyle name="_Prices_Wind Integration 10GRC_DEM-WP(C) ENERG10C--ctn Mid-C_042010 2010GRC 2" xfId="23740"/>
    <cellStyle name="_Pro Forma Rev 07 GRC" xfId="5769"/>
    <cellStyle name="_Pro Forma Rev 07 GRC 2" xfId="23741"/>
    <cellStyle name="_x0013__Rebuttal Power Costs" xfId="5770"/>
    <cellStyle name="_x0013__Rebuttal Power Costs 2" xfId="5771"/>
    <cellStyle name="_x0013__Rebuttal Power Costs 2 2" xfId="5772"/>
    <cellStyle name="_x0013__Rebuttal Power Costs 2 2 2" xfId="23742"/>
    <cellStyle name="_x0013__Rebuttal Power Costs 2 3" xfId="23743"/>
    <cellStyle name="_x0013__Rebuttal Power Costs 3" xfId="5773"/>
    <cellStyle name="_x0013__Rebuttal Power Costs 3 2" xfId="23744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5"/>
    <cellStyle name="_x0013__Rebuttal Power Costs_Adj Bench DR 3 for Initial Briefs (Electric) 2 3" xfId="23746"/>
    <cellStyle name="_x0013__Rebuttal Power Costs_Adj Bench DR 3 for Initial Briefs (Electric) 3" xfId="5778"/>
    <cellStyle name="_x0013__Rebuttal Power Costs_Adj Bench DR 3 for Initial Briefs (Electric) 3 2" xfId="23747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8"/>
    <cellStyle name="_x0013__Rebuttal Power Costs_DEM-WP(C) ENERG10C--ctn Mid-C_042010 2010GRC" xfId="5781"/>
    <cellStyle name="_x0013__Rebuttal Power Costs_DEM-WP(C) ENERG10C--ctn Mid-C_042010 2010GRC 2" xfId="23749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0"/>
    <cellStyle name="_x0013__Rebuttal Power Costs_Electric Rev Req Model (2009 GRC) Rebuttal 2 3" xfId="23751"/>
    <cellStyle name="_x0013__Rebuttal Power Costs_Electric Rev Req Model (2009 GRC) Rebuttal 3" xfId="5785"/>
    <cellStyle name="_x0013__Rebuttal Power Costs_Electric Rev Req Model (2009 GRC) Rebuttal 3 2" xfId="23752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3"/>
    <cellStyle name="_x0013__Rebuttal Power Costs_Electric Rev Req Model (2009 GRC) Rebuttal REmoval of New  WH Solar AdjustMI 2 3" xfId="23754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5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6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7"/>
    <cellStyle name="_x0013__Rebuttal Power Costs_Electric Rev Req Model (2009 GRC) Revised 01-18-2010 2 3" xfId="23758"/>
    <cellStyle name="_x0013__Rebuttal Power Costs_Electric Rev Req Model (2009 GRC) Revised 01-18-2010 3" xfId="5796"/>
    <cellStyle name="_x0013__Rebuttal Power Costs_Electric Rev Req Model (2009 GRC) Revised 01-18-2010 3 2" xfId="23759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0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1"/>
    <cellStyle name="_x0013__Rebuttal Power Costs_Final Order Electric EXHIBIT A-1 2 3" xfId="23762"/>
    <cellStyle name="_x0013__Rebuttal Power Costs_Final Order Electric EXHIBIT A-1 3" xfId="5802"/>
    <cellStyle name="_x0013__Rebuttal Power Costs_Final Order Electric EXHIBIT A-1 3 2" xfId="23763"/>
    <cellStyle name="_x0013__Rebuttal Power Costs_Final Order Electric EXHIBIT A-1 4" xfId="5803"/>
    <cellStyle name="_recommendation" xfId="5804"/>
    <cellStyle name="_recommendation 2" xfId="5805"/>
    <cellStyle name="_recommendation 2 2" xfId="23764"/>
    <cellStyle name="_recommendation 2 2 2" xfId="23765"/>
    <cellStyle name="_recommendation 2 2 2 2" xfId="23766"/>
    <cellStyle name="_recommendation 2 2 2 2 2" xfId="23767"/>
    <cellStyle name="_recommendation 2 2 2 3" xfId="23768"/>
    <cellStyle name="_recommendation 2 2 3" xfId="23769"/>
    <cellStyle name="_recommendation 2 2 3 2" xfId="23770"/>
    <cellStyle name="_recommendation 2 2 4" xfId="23771"/>
    <cellStyle name="_recommendation 2 2 5" xfId="23772"/>
    <cellStyle name="_recommendation 2 3" xfId="23773"/>
    <cellStyle name="_recommendation 2 3 2" xfId="23774"/>
    <cellStyle name="_recommendation 2 3 2 2" xfId="23775"/>
    <cellStyle name="_recommendation 2 3 3" xfId="23776"/>
    <cellStyle name="_recommendation 2 4" xfId="23777"/>
    <cellStyle name="_recommendation 2 4 2" xfId="23778"/>
    <cellStyle name="_recommendation 2 5" xfId="23779"/>
    <cellStyle name="_recommendation 3" xfId="5806"/>
    <cellStyle name="_recommendation 3 2" xfId="5807"/>
    <cellStyle name="_recommendation 3 2 2" xfId="23780"/>
    <cellStyle name="_recommendation 3 2 2 2" xfId="23781"/>
    <cellStyle name="_recommendation 3 2 3" xfId="23782"/>
    <cellStyle name="_recommendation 3 3" xfId="23783"/>
    <cellStyle name="_recommendation 3 3 2" xfId="23784"/>
    <cellStyle name="_recommendation 3 4" xfId="23785"/>
    <cellStyle name="_recommendation 4" xfId="23786"/>
    <cellStyle name="_recommendation 4 2" xfId="23787"/>
    <cellStyle name="_recommendation 4 2 2" xfId="23788"/>
    <cellStyle name="_recommendation 4 2 2 2" xfId="23789"/>
    <cellStyle name="_recommendation 4 2 3" xfId="23790"/>
    <cellStyle name="_recommendation 4 2 4" xfId="23791"/>
    <cellStyle name="_recommendation 4 3" xfId="23792"/>
    <cellStyle name="_recommendation 4 3 2" xfId="23793"/>
    <cellStyle name="_recommendation 4 4" xfId="23794"/>
    <cellStyle name="_recommendation 4 5" xfId="23795"/>
    <cellStyle name="_recommendation 5" xfId="23796"/>
    <cellStyle name="_recommendation 5 2" xfId="23797"/>
    <cellStyle name="_recommendation 5 2 2" xfId="23798"/>
    <cellStyle name="_recommendation 5 2 2 2" xfId="23799"/>
    <cellStyle name="_recommendation 5 2 3" xfId="23800"/>
    <cellStyle name="_recommendation 5 2 4" xfId="23801"/>
    <cellStyle name="_recommendation 5 3" xfId="23802"/>
    <cellStyle name="_recommendation 5 3 2" xfId="23803"/>
    <cellStyle name="_recommendation 5 4" xfId="23804"/>
    <cellStyle name="_recommendation 5 5" xfId="23805"/>
    <cellStyle name="_recommendation 6" xfId="23806"/>
    <cellStyle name="_recommendation 6 2" xfId="23807"/>
    <cellStyle name="_recommendation 6 2 2" xfId="23808"/>
    <cellStyle name="_recommendation 6 3" xfId="23809"/>
    <cellStyle name="_recommendation 7" xfId="23810"/>
    <cellStyle name="_recommendation_DEM-WP(C) Chelan Power Costs" xfId="5808"/>
    <cellStyle name="_recommendation_DEM-WP(C) Chelan Power Costs 2" xfId="23811"/>
    <cellStyle name="_recommendation_DEM-WP(C) Chelan Power Costs 2 2" xfId="23812"/>
    <cellStyle name="_recommendation_DEM-WP(C) Chelan Power Costs 2 2 2" xfId="23813"/>
    <cellStyle name="_recommendation_DEM-WP(C) Chelan Power Costs 2 3" xfId="23814"/>
    <cellStyle name="_recommendation_DEM-WP(C) Chelan Power Costs 2 4" xfId="23815"/>
    <cellStyle name="_recommendation_DEM-WP(C) Chelan Power Costs 3" xfId="23816"/>
    <cellStyle name="_recommendation_DEM-WP(C) Chelan Power Costs 3 2" xfId="23817"/>
    <cellStyle name="_recommendation_DEM-WP(C) Chelan Power Costs 4" xfId="23818"/>
    <cellStyle name="_recommendation_DEM-WP(C) ENERG10C--ctn Mid-C_042010 2010GRC" xfId="5809"/>
    <cellStyle name="_recommendation_DEM-WP(C) ENERG10C--ctn Mid-C_042010 2010GRC 2" xfId="23819"/>
    <cellStyle name="_recommendation_DEM-WP(C) Gas Transport 2010GRC" xfId="5810"/>
    <cellStyle name="_recommendation_DEM-WP(C) Gas Transport 2010GRC 2" xfId="23820"/>
    <cellStyle name="_recommendation_DEM-WP(C) Gas Transport 2010GRC 2 2" xfId="23821"/>
    <cellStyle name="_recommendation_DEM-WP(C) Gas Transport 2010GRC 2 2 2" xfId="23822"/>
    <cellStyle name="_recommendation_DEM-WP(C) Gas Transport 2010GRC 2 3" xfId="23823"/>
    <cellStyle name="_recommendation_DEM-WP(C) Gas Transport 2010GRC 2 4" xfId="23824"/>
    <cellStyle name="_recommendation_DEM-WP(C) Gas Transport 2010GRC 3" xfId="23825"/>
    <cellStyle name="_recommendation_DEM-WP(C) Gas Transport 2010GRC 3 2" xfId="23826"/>
    <cellStyle name="_recommendation_DEM-WP(C) Gas Transport 2010GRC 4" xfId="23827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8"/>
    <cellStyle name="_recommendation_DEM-WP(C) Wind Integration Summary 2010GRC 2 2 2" xfId="23829"/>
    <cellStyle name="_recommendation_DEM-WP(C) Wind Integration Summary 2010GRC 2 2 2 2" xfId="23830"/>
    <cellStyle name="_recommendation_DEM-WP(C) Wind Integration Summary 2010GRC 2 2 3" xfId="23831"/>
    <cellStyle name="_recommendation_DEM-WP(C) Wind Integration Summary 2010GRC 2 3" xfId="23832"/>
    <cellStyle name="_recommendation_DEM-WP(C) Wind Integration Summary 2010GRC 2 3 2" xfId="23833"/>
    <cellStyle name="_recommendation_DEM-WP(C) Wind Integration Summary 2010GRC 2 4" xfId="23834"/>
    <cellStyle name="_recommendation_DEM-WP(C) Wind Integration Summary 2010GRC 3" xfId="23835"/>
    <cellStyle name="_recommendation_DEM-WP(C) Wind Integration Summary 2010GRC 3 2" xfId="23836"/>
    <cellStyle name="_recommendation_DEM-WP(C) Wind Integration Summary 2010GRC 3 2 2" xfId="23837"/>
    <cellStyle name="_recommendation_DEM-WP(C) Wind Integration Summary 2010GRC 3 3" xfId="23838"/>
    <cellStyle name="_recommendation_DEM-WP(C) Wind Integration Summary 2010GRC 3 4" xfId="23839"/>
    <cellStyle name="_recommendation_DEM-WP(C) Wind Integration Summary 2010GRC 4" xfId="23840"/>
    <cellStyle name="_recommendation_DEM-WP(C) Wind Integration Summary 2010GRC 4 2" xfId="23841"/>
    <cellStyle name="_recommendation_DEM-WP(C) Wind Integration Summary 2010GRC 5" xfId="23842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3"/>
    <cellStyle name="_recommendation_NIM Summary" xfId="5814"/>
    <cellStyle name="_recommendation_NIM Summary 2" xfId="5815"/>
    <cellStyle name="_recommendation_NIM Summary 2 2" xfId="23844"/>
    <cellStyle name="_recommendation_NIM Summary 2 2 2" xfId="23845"/>
    <cellStyle name="_recommendation_NIM Summary 2 2 2 2" xfId="23846"/>
    <cellStyle name="_recommendation_NIM Summary 2 2 3" xfId="23847"/>
    <cellStyle name="_recommendation_NIM Summary 2 3" xfId="23848"/>
    <cellStyle name="_recommendation_NIM Summary 2 3 2" xfId="23849"/>
    <cellStyle name="_recommendation_NIM Summary 2 4" xfId="23850"/>
    <cellStyle name="_recommendation_NIM Summary 3" xfId="23851"/>
    <cellStyle name="_recommendation_NIM Summary 3 2" xfId="23852"/>
    <cellStyle name="_recommendation_NIM Summary 3 2 2" xfId="23853"/>
    <cellStyle name="_recommendation_NIM Summary 3 3" xfId="23854"/>
    <cellStyle name="_recommendation_NIM Summary 3 4" xfId="23855"/>
    <cellStyle name="_recommendation_NIM Summary 4" xfId="23856"/>
    <cellStyle name="_recommendation_NIM Summary 4 2" xfId="23857"/>
    <cellStyle name="_recommendation_NIM Summary 5" xfId="23858"/>
    <cellStyle name="_recommendation_NIM Summary_DEM-WP(C) ENERG10C--ctn Mid-C_042010 2010GRC" xfId="5816"/>
    <cellStyle name="_recommendation_NIM Summary_DEM-WP(C) ENERG10C--ctn Mid-C_042010 2010GRC 2" xfId="23859"/>
    <cellStyle name="_Recon to Darrin's 5.11.05 proforma" xfId="5817"/>
    <cellStyle name="_Recon to Darrin's 5.11.05 proforma 10" xfId="23860"/>
    <cellStyle name="_Recon to Darrin's 5.11.05 proforma 10 2" xfId="23861"/>
    <cellStyle name="_Recon to Darrin's 5.11.05 proforma 11" xfId="23862"/>
    <cellStyle name="_Recon to Darrin's 5.11.05 proforma 11 2" xfId="23863"/>
    <cellStyle name="_Recon to Darrin's 5.11.05 proforma 11 3" xfId="23864"/>
    <cellStyle name="_Recon to Darrin's 5.11.05 proforma 12" xfId="23865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6"/>
    <cellStyle name="_Recon to Darrin's 5.11.05 proforma 2 2 2 2 2" xfId="23867"/>
    <cellStyle name="_Recon to Darrin's 5.11.05 proforma 2 2 2 3" xfId="23868"/>
    <cellStyle name="_Recon to Darrin's 5.11.05 proforma 2 2 3" xfId="23869"/>
    <cellStyle name="_Recon to Darrin's 5.11.05 proforma 2 2 3 2" xfId="23870"/>
    <cellStyle name="_Recon to Darrin's 5.11.05 proforma 2 2 4" xfId="23871"/>
    <cellStyle name="_Recon to Darrin's 5.11.05 proforma 2 3" xfId="5821"/>
    <cellStyle name="_Recon to Darrin's 5.11.05 proforma 2 3 2" xfId="23872"/>
    <cellStyle name="_Recon to Darrin's 5.11.05 proforma 2 3 2 2" xfId="23873"/>
    <cellStyle name="_Recon to Darrin's 5.11.05 proforma 2 3 3" xfId="23874"/>
    <cellStyle name="_Recon to Darrin's 5.11.05 proforma 2 3 4" xfId="23875"/>
    <cellStyle name="_Recon to Darrin's 5.11.05 proforma 2 4" xfId="23876"/>
    <cellStyle name="_Recon to Darrin's 5.11.05 proforma 2 4 2" xfId="23877"/>
    <cellStyle name="_Recon to Darrin's 5.11.05 proforma 2 5" xfId="23878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79"/>
    <cellStyle name="_Recon to Darrin's 5.11.05 proforma 3 2 3" xfId="23880"/>
    <cellStyle name="_Recon to Darrin's 5.11.05 proforma 3 2 4" xfId="23881"/>
    <cellStyle name="_Recon to Darrin's 5.11.05 proforma 3 3" xfId="5825"/>
    <cellStyle name="_Recon to Darrin's 5.11.05 proforma 3 3 2" xfId="5826"/>
    <cellStyle name="_Recon to Darrin's 5.11.05 proforma 3 3 2 2" xfId="23882"/>
    <cellStyle name="_Recon to Darrin's 5.11.05 proforma 3 3 3" xfId="23883"/>
    <cellStyle name="_Recon to Darrin's 5.11.05 proforma 3 4" xfId="5827"/>
    <cellStyle name="_Recon to Darrin's 5.11.05 proforma 3 4 2" xfId="5828"/>
    <cellStyle name="_Recon to Darrin's 5.11.05 proforma 3 4 2 2" xfId="23884"/>
    <cellStyle name="_Recon to Darrin's 5.11.05 proforma 3 4 3" xfId="23885"/>
    <cellStyle name="_Recon to Darrin's 5.11.05 proforma 3 5" xfId="23886"/>
    <cellStyle name="_Recon to Darrin's 5.11.05 proforma 4" xfId="5829"/>
    <cellStyle name="_Recon to Darrin's 5.11.05 proforma 4 2" xfId="5830"/>
    <cellStyle name="_Recon to Darrin's 5.11.05 proforma 4 2 2" xfId="23887"/>
    <cellStyle name="_Recon to Darrin's 5.11.05 proforma 4 2 2 2" xfId="23888"/>
    <cellStyle name="_Recon to Darrin's 5.11.05 proforma 4 2 2 2 2" xfId="23889"/>
    <cellStyle name="_Recon to Darrin's 5.11.05 proforma 4 2 2 3" xfId="23890"/>
    <cellStyle name="_Recon to Darrin's 5.11.05 proforma 4 2 3" xfId="23891"/>
    <cellStyle name="_Recon to Darrin's 5.11.05 proforma 4 2 3 2" xfId="23892"/>
    <cellStyle name="_Recon to Darrin's 5.11.05 proforma 4 2 4" xfId="23893"/>
    <cellStyle name="_Recon to Darrin's 5.11.05 proforma 4 3" xfId="23894"/>
    <cellStyle name="_Recon to Darrin's 5.11.05 proforma 4 3 2" xfId="23895"/>
    <cellStyle name="_Recon to Darrin's 5.11.05 proforma 4 3 2 2" xfId="23896"/>
    <cellStyle name="_Recon to Darrin's 5.11.05 proforma 4 3 3" xfId="23897"/>
    <cellStyle name="_Recon to Darrin's 5.11.05 proforma 4 3 4" xfId="23898"/>
    <cellStyle name="_Recon to Darrin's 5.11.05 proforma 4 4" xfId="23899"/>
    <cellStyle name="_Recon to Darrin's 5.11.05 proforma 4 4 2" xfId="23900"/>
    <cellStyle name="_Recon to Darrin's 5.11.05 proforma 4 5" xfId="23901"/>
    <cellStyle name="_Recon to Darrin's 5.11.05 proforma 5" xfId="5831"/>
    <cellStyle name="_Recon to Darrin's 5.11.05 proforma 5 2" xfId="5832"/>
    <cellStyle name="_Recon to Darrin's 5.11.05 proforma 5 2 2" xfId="23902"/>
    <cellStyle name="_Recon to Darrin's 5.11.05 proforma 5 2 2 2" xfId="23903"/>
    <cellStyle name="_Recon to Darrin's 5.11.05 proforma 5 2 2 2 2" xfId="23904"/>
    <cellStyle name="_Recon to Darrin's 5.11.05 proforma 5 2 2 3" xfId="23905"/>
    <cellStyle name="_Recon to Darrin's 5.11.05 proforma 5 2 3" xfId="23906"/>
    <cellStyle name="_Recon to Darrin's 5.11.05 proforma 5 2 3 2" xfId="23907"/>
    <cellStyle name="_Recon to Darrin's 5.11.05 proforma 5 2 4" xfId="23908"/>
    <cellStyle name="_Recon to Darrin's 5.11.05 proforma 5 2 5" xfId="23909"/>
    <cellStyle name="_Recon to Darrin's 5.11.05 proforma 5 3" xfId="23910"/>
    <cellStyle name="_Recon to Darrin's 5.11.05 proforma 5 3 2" xfId="23911"/>
    <cellStyle name="_Recon to Darrin's 5.11.05 proforma 5 3 2 2" xfId="23912"/>
    <cellStyle name="_Recon to Darrin's 5.11.05 proforma 5 3 3" xfId="23913"/>
    <cellStyle name="_Recon to Darrin's 5.11.05 proforma 5 3 4" xfId="23914"/>
    <cellStyle name="_Recon to Darrin's 5.11.05 proforma 5 4" xfId="23915"/>
    <cellStyle name="_Recon to Darrin's 5.11.05 proforma 5 4 2" xfId="23916"/>
    <cellStyle name="_Recon to Darrin's 5.11.05 proforma 5 5" xfId="23917"/>
    <cellStyle name="_Recon to Darrin's 5.11.05 proforma 6" xfId="5833"/>
    <cellStyle name="_Recon to Darrin's 5.11.05 proforma 6 2" xfId="23918"/>
    <cellStyle name="_Recon to Darrin's 5.11.05 proforma 6 2 2" xfId="23919"/>
    <cellStyle name="_Recon to Darrin's 5.11.05 proforma 6 2 2 2" xfId="23920"/>
    <cellStyle name="_Recon to Darrin's 5.11.05 proforma 6 2 2 2 2" xfId="23921"/>
    <cellStyle name="_Recon to Darrin's 5.11.05 proforma 6 2 2 3" xfId="23922"/>
    <cellStyle name="_Recon to Darrin's 5.11.05 proforma 6 2 3" xfId="23923"/>
    <cellStyle name="_Recon to Darrin's 5.11.05 proforma 6 2 3 2" xfId="23924"/>
    <cellStyle name="_Recon to Darrin's 5.11.05 proforma 6 2 4" xfId="23925"/>
    <cellStyle name="_Recon to Darrin's 5.11.05 proforma 6 2 5" xfId="23926"/>
    <cellStyle name="_Recon to Darrin's 5.11.05 proforma 6 3" xfId="23927"/>
    <cellStyle name="_Recon to Darrin's 5.11.05 proforma 6 3 2" xfId="23928"/>
    <cellStyle name="_Recon to Darrin's 5.11.05 proforma 6 3 2 2" xfId="23929"/>
    <cellStyle name="_Recon to Darrin's 5.11.05 proforma 6 3 3" xfId="23930"/>
    <cellStyle name="_Recon to Darrin's 5.11.05 proforma 6 4" xfId="23931"/>
    <cellStyle name="_Recon to Darrin's 5.11.05 proforma 6 4 2" xfId="23932"/>
    <cellStyle name="_Recon to Darrin's 5.11.05 proforma 6 5" xfId="23933"/>
    <cellStyle name="_Recon to Darrin's 5.11.05 proforma 7" xfId="5834"/>
    <cellStyle name="_Recon to Darrin's 5.11.05 proforma 7 2" xfId="5835"/>
    <cellStyle name="_Recon to Darrin's 5.11.05 proforma 7 2 2" xfId="23934"/>
    <cellStyle name="_Recon to Darrin's 5.11.05 proforma 7 2 2 2" xfId="23935"/>
    <cellStyle name="_Recon to Darrin's 5.11.05 proforma 7 2 3" xfId="23936"/>
    <cellStyle name="_Recon to Darrin's 5.11.05 proforma 7 3" xfId="23937"/>
    <cellStyle name="_Recon to Darrin's 5.11.05 proforma 7 3 2" xfId="23938"/>
    <cellStyle name="_Recon to Darrin's 5.11.05 proforma 7 4" xfId="23939"/>
    <cellStyle name="_Recon to Darrin's 5.11.05 proforma 8" xfId="5836"/>
    <cellStyle name="_Recon to Darrin's 5.11.05 proforma 8 2" xfId="5837"/>
    <cellStyle name="_Recon to Darrin's 5.11.05 proforma 8 2 2" xfId="23940"/>
    <cellStyle name="_Recon to Darrin's 5.11.05 proforma 8 2 2 2" xfId="23941"/>
    <cellStyle name="_Recon to Darrin's 5.11.05 proforma 8 2 3" xfId="23942"/>
    <cellStyle name="_Recon to Darrin's 5.11.05 proforma 8 3" xfId="23943"/>
    <cellStyle name="_Recon to Darrin's 5.11.05 proforma 8 3 2" xfId="23944"/>
    <cellStyle name="_Recon to Darrin's 5.11.05 proforma 8 4" xfId="23945"/>
    <cellStyle name="_Recon to Darrin's 5.11.05 proforma 9" xfId="23946"/>
    <cellStyle name="_Recon to Darrin's 5.11.05 proforma 9 2" xfId="23947"/>
    <cellStyle name="_Recon to Darrin's 5.11.05 proforma 9 2 2" xfId="23948"/>
    <cellStyle name="_Recon to Darrin's 5.11.05 proforma 9 2 2 2" xfId="23949"/>
    <cellStyle name="_Recon to Darrin's 5.11.05 proforma 9 2 3" xfId="23950"/>
    <cellStyle name="_Recon to Darrin's 5.11.05 proforma 9 3" xfId="23951"/>
    <cellStyle name="_Recon to Darrin's 5.11.05 proforma 9 3 2" xfId="23952"/>
    <cellStyle name="_Recon to Darrin's 5.11.05 proforma 9 4" xfId="23953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4"/>
    <cellStyle name="_Recon to Darrin's 5.11.05 proforma_(C) WHE Proforma with ITC cash grant 10 Yr Amort_for deferral_102809 2 2 2 2" xfId="23955"/>
    <cellStyle name="_Recon to Darrin's 5.11.05 proforma_(C) WHE Proforma with ITC cash grant 10 Yr Amort_for deferral_102809 2 2 3" xfId="23956"/>
    <cellStyle name="_Recon to Darrin's 5.11.05 proforma_(C) WHE Proforma with ITC cash grant 10 Yr Amort_for deferral_102809 2 3" xfId="23957"/>
    <cellStyle name="_Recon to Darrin's 5.11.05 proforma_(C) WHE Proforma with ITC cash grant 10 Yr Amort_for deferral_102809 2 3 2" xfId="23958"/>
    <cellStyle name="_Recon to Darrin's 5.11.05 proforma_(C) WHE Proforma with ITC cash grant 10 Yr Amort_for deferral_102809 2 4" xfId="23959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0"/>
    <cellStyle name="_Recon to Darrin's 5.11.05 proforma_(C) WHE Proforma with ITC cash grant 10 Yr Amort_for deferral_102809 3 2 2" xfId="23961"/>
    <cellStyle name="_Recon to Darrin's 5.11.05 proforma_(C) WHE Proforma with ITC cash grant 10 Yr Amort_for deferral_102809 3 3" xfId="23962"/>
    <cellStyle name="_Recon to Darrin's 5.11.05 proforma_(C) WHE Proforma with ITC cash grant 10 Yr Amort_for deferral_102809 3 4" xfId="23963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4"/>
    <cellStyle name="_Recon to Darrin's 5.11.05 proforma_(C) WHE Proforma with ITC cash grant 10 Yr Amort_for deferral_102809 5" xfId="23965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6"/>
    <cellStyle name="_Recon to Darrin's 5.11.05 proforma_(C) WHE Proforma with ITC cash grant 10 Yr Amort_for deferral_102809_16.07E Wild Horse Wind Expansionwrkingfile 2 2 2 2" xfId="23967"/>
    <cellStyle name="_Recon to Darrin's 5.11.05 proforma_(C) WHE Proforma with ITC cash grant 10 Yr Amort_for deferral_102809_16.07E Wild Horse Wind Expansionwrkingfile 2 2 3" xfId="23968"/>
    <cellStyle name="_Recon to Darrin's 5.11.05 proforma_(C) WHE Proforma with ITC cash grant 10 Yr Amort_for deferral_102809_16.07E Wild Horse Wind Expansionwrkingfile 2 3" xfId="23969"/>
    <cellStyle name="_Recon to Darrin's 5.11.05 proforma_(C) WHE Proforma with ITC cash grant 10 Yr Amort_for deferral_102809_16.07E Wild Horse Wind Expansionwrkingfile 2 3 2" xfId="23970"/>
    <cellStyle name="_Recon to Darrin's 5.11.05 proforma_(C) WHE Proforma with ITC cash grant 10 Yr Amort_for deferral_102809_16.07E Wild Horse Wind Expansionwrkingfile 2 4" xfId="23971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2"/>
    <cellStyle name="_Recon to Darrin's 5.11.05 proforma_(C) WHE Proforma with ITC cash grant 10 Yr Amort_for deferral_102809_16.07E Wild Horse Wind Expansionwrkingfile 3 2 2" xfId="23973"/>
    <cellStyle name="_Recon to Darrin's 5.11.05 proforma_(C) WHE Proforma with ITC cash grant 10 Yr Amort_for deferral_102809_16.07E Wild Horse Wind Expansionwrkingfile 3 3" xfId="23974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5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6"/>
    <cellStyle name="_Recon to Darrin's 5.11.05 proforma_(C) WHE Proforma with ITC cash grant 10 Yr Amort_for deferral_102809_16.07E Wild Horse Wind Expansionwrkingfile SF 2 2 2 2" xfId="23977"/>
    <cellStyle name="_Recon to Darrin's 5.11.05 proforma_(C) WHE Proforma with ITC cash grant 10 Yr Amort_for deferral_102809_16.07E Wild Horse Wind Expansionwrkingfile SF 2 3" xfId="23978"/>
    <cellStyle name="_Recon to Darrin's 5.11.05 proforma_(C) WHE Proforma with ITC cash grant 10 Yr Amort_for deferral_102809_16.07E Wild Horse Wind Expansionwrkingfile SF 2 3 2" xfId="23979"/>
    <cellStyle name="_Recon to Darrin's 5.11.05 proforma_(C) WHE Proforma with ITC cash grant 10 Yr Amort_for deferral_102809_16.07E Wild Horse Wind Expansionwrkingfile SF 2 4" xfId="23980"/>
    <cellStyle name="_Recon to Darrin's 5.11.05 proforma_(C) WHE Proforma with ITC cash grant 10 Yr Amort_for deferral_102809_16.07E Wild Horse Wind Expansionwrkingfile SF 2 4 2" xfId="23981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2"/>
    <cellStyle name="_Recon to Darrin's 5.11.05 proforma_(C) WHE Proforma with ITC cash grant 10 Yr Amort_for deferral_102809_16.07E Wild Horse Wind Expansionwrkingfile SF 3 2 2" xfId="23983"/>
    <cellStyle name="_Recon to Darrin's 5.11.05 proforma_(C) WHE Proforma with ITC cash grant 10 Yr Amort_for deferral_102809_16.07E Wild Horse Wind Expansionwrkingfile SF 3 3" xfId="23984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5"/>
    <cellStyle name="_Recon to Darrin's 5.11.05 proforma_(C) WHE Proforma with ITC cash grant 10 Yr Amort_for deferral_102809_16.07E Wild Horse Wind Expansionwrkingfile SF 4 2 2" xfId="23986"/>
    <cellStyle name="_Recon to Darrin's 5.11.05 proforma_(C) WHE Proforma with ITC cash grant 10 Yr Amort_for deferral_102809_16.07E Wild Horse Wind Expansionwrkingfile SF 4 3" xfId="23987"/>
    <cellStyle name="_Recon to Darrin's 5.11.05 proforma_(C) WHE Proforma with ITC cash grant 10 Yr Amort_for deferral_102809_16.07E Wild Horse Wind Expansionwrkingfile SF 5" xfId="23988"/>
    <cellStyle name="_Recon to Darrin's 5.11.05 proforma_(C) WHE Proforma with ITC cash grant 10 Yr Amort_for deferral_102809_16.07E Wild Horse Wind Expansionwrkingfile SF 5 2" xfId="23989"/>
    <cellStyle name="_Recon to Darrin's 5.11.05 proforma_(C) WHE Proforma with ITC cash grant 10 Yr Amort_for deferral_102809_16.07E Wild Horse Wind Expansionwrkingfile SF 6" xfId="23990"/>
    <cellStyle name="_Recon to Darrin's 5.11.05 proforma_(C) WHE Proforma with ITC cash grant 10 Yr Amort_for deferral_102809_16.07E Wild Horse Wind Expansionwrkingfile SF 6 2" xfId="23991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2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3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4"/>
    <cellStyle name="_Recon to Darrin's 5.11.05 proforma_(C) WHE Proforma with ITC cash grant 10 Yr Amort_for deferral_102809_16.37E Wild Horse Expansion DeferralRevwrkingfile SF 2 2 2 2" xfId="23995"/>
    <cellStyle name="_Recon to Darrin's 5.11.05 proforma_(C) WHE Proforma with ITC cash grant 10 Yr Amort_for deferral_102809_16.37E Wild Horse Expansion DeferralRevwrkingfile SF 2 3" xfId="23996"/>
    <cellStyle name="_Recon to Darrin's 5.11.05 proforma_(C) WHE Proforma with ITC cash grant 10 Yr Amort_for deferral_102809_16.37E Wild Horse Expansion DeferralRevwrkingfile SF 2 3 2" xfId="23997"/>
    <cellStyle name="_Recon to Darrin's 5.11.05 proforma_(C) WHE Proforma with ITC cash grant 10 Yr Amort_for deferral_102809_16.37E Wild Horse Expansion DeferralRevwrkingfile SF 2 4" xfId="23998"/>
    <cellStyle name="_Recon to Darrin's 5.11.05 proforma_(C) WHE Proforma with ITC cash grant 10 Yr Amort_for deferral_102809_16.37E Wild Horse Expansion DeferralRevwrkingfile SF 2 4 2" xfId="23999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0"/>
    <cellStyle name="_Recon to Darrin's 5.11.05 proforma_(C) WHE Proforma with ITC cash grant 10 Yr Amort_for deferral_102809_16.37E Wild Horse Expansion DeferralRevwrkingfile SF 3 2 2" xfId="24001"/>
    <cellStyle name="_Recon to Darrin's 5.11.05 proforma_(C) WHE Proforma with ITC cash grant 10 Yr Amort_for deferral_102809_16.37E Wild Horse Expansion DeferralRevwrkingfile SF 3 3" xfId="24002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3"/>
    <cellStyle name="_Recon to Darrin's 5.11.05 proforma_(C) WHE Proforma with ITC cash grant 10 Yr Amort_for deferral_102809_16.37E Wild Horse Expansion DeferralRevwrkingfile SF 4 2 2" xfId="24004"/>
    <cellStyle name="_Recon to Darrin's 5.11.05 proforma_(C) WHE Proforma with ITC cash grant 10 Yr Amort_for deferral_102809_16.37E Wild Horse Expansion DeferralRevwrkingfile SF 4 3" xfId="24005"/>
    <cellStyle name="_Recon to Darrin's 5.11.05 proforma_(C) WHE Proforma with ITC cash grant 10 Yr Amort_for deferral_102809_16.37E Wild Horse Expansion DeferralRevwrkingfile SF 5" xfId="24006"/>
    <cellStyle name="_Recon to Darrin's 5.11.05 proforma_(C) WHE Proforma with ITC cash grant 10 Yr Amort_for deferral_102809_16.37E Wild Horse Expansion DeferralRevwrkingfile SF 5 2" xfId="24007"/>
    <cellStyle name="_Recon to Darrin's 5.11.05 proforma_(C) WHE Proforma with ITC cash grant 10 Yr Amort_for deferral_102809_16.37E Wild Horse Expansion DeferralRevwrkingfile SF 6" xfId="24008"/>
    <cellStyle name="_Recon to Darrin's 5.11.05 proforma_(C) WHE Proforma with ITC cash grant 10 Yr Amort_for deferral_102809_16.37E Wild Horse Expansion DeferralRevwrkingfile SF 6 2" xfId="24009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0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1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2"/>
    <cellStyle name="_Recon to Darrin's 5.11.05 proforma_(C) WHE Proforma with ITC cash grant 10 Yr Amort_for rebuttal_120709 2 2 2 2" xfId="24013"/>
    <cellStyle name="_Recon to Darrin's 5.11.05 proforma_(C) WHE Proforma with ITC cash grant 10 Yr Amort_for rebuttal_120709 2 3" xfId="24014"/>
    <cellStyle name="_Recon to Darrin's 5.11.05 proforma_(C) WHE Proforma with ITC cash grant 10 Yr Amort_for rebuttal_120709 2 3 2" xfId="24015"/>
    <cellStyle name="_Recon to Darrin's 5.11.05 proforma_(C) WHE Proforma with ITC cash grant 10 Yr Amort_for rebuttal_120709 2 4" xfId="24016"/>
    <cellStyle name="_Recon to Darrin's 5.11.05 proforma_(C) WHE Proforma with ITC cash grant 10 Yr Amort_for rebuttal_120709 2 4 2" xfId="24017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8"/>
    <cellStyle name="_Recon to Darrin's 5.11.05 proforma_(C) WHE Proforma with ITC cash grant 10 Yr Amort_for rebuttal_120709 3 2 2" xfId="24019"/>
    <cellStyle name="_Recon to Darrin's 5.11.05 proforma_(C) WHE Proforma with ITC cash grant 10 Yr Amort_for rebuttal_120709 3 3" xfId="24020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1"/>
    <cellStyle name="_Recon to Darrin's 5.11.05 proforma_(C) WHE Proforma with ITC cash grant 10 Yr Amort_for rebuttal_120709 4 2 2" xfId="24022"/>
    <cellStyle name="_Recon to Darrin's 5.11.05 proforma_(C) WHE Proforma with ITC cash grant 10 Yr Amort_for rebuttal_120709 4 3" xfId="24023"/>
    <cellStyle name="_Recon to Darrin's 5.11.05 proforma_(C) WHE Proforma with ITC cash grant 10 Yr Amort_for rebuttal_120709 5" xfId="24024"/>
    <cellStyle name="_Recon to Darrin's 5.11.05 proforma_(C) WHE Proforma with ITC cash grant 10 Yr Amort_for rebuttal_120709 5 2" xfId="24025"/>
    <cellStyle name="_Recon to Darrin's 5.11.05 proforma_(C) WHE Proforma with ITC cash grant 10 Yr Amort_for rebuttal_120709 6" xfId="24026"/>
    <cellStyle name="_Recon to Darrin's 5.11.05 proforma_(C) WHE Proforma with ITC cash grant 10 Yr Amort_for rebuttal_120709 6 2" xfId="24027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8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29"/>
    <cellStyle name="_Recon to Darrin's 5.11.05 proforma_04.07E Wild Horse Wind Expansion 2 2 2 2" xfId="24030"/>
    <cellStyle name="_Recon to Darrin's 5.11.05 proforma_04.07E Wild Horse Wind Expansion 2 3" xfId="24031"/>
    <cellStyle name="_Recon to Darrin's 5.11.05 proforma_04.07E Wild Horse Wind Expansion 2 3 2" xfId="24032"/>
    <cellStyle name="_Recon to Darrin's 5.11.05 proforma_04.07E Wild Horse Wind Expansion 2 4" xfId="24033"/>
    <cellStyle name="_Recon to Darrin's 5.11.05 proforma_04.07E Wild Horse Wind Expansion 2 4 2" xfId="24034"/>
    <cellStyle name="_Recon to Darrin's 5.11.05 proforma_04.07E Wild Horse Wind Expansion 3" xfId="5871"/>
    <cellStyle name="_Recon to Darrin's 5.11.05 proforma_04.07E Wild Horse Wind Expansion 3 2" xfId="24035"/>
    <cellStyle name="_Recon to Darrin's 5.11.05 proforma_04.07E Wild Horse Wind Expansion 3 2 2" xfId="24036"/>
    <cellStyle name="_Recon to Darrin's 5.11.05 proforma_04.07E Wild Horse Wind Expansion 3 3" xfId="24037"/>
    <cellStyle name="_Recon to Darrin's 5.11.05 proforma_04.07E Wild Horse Wind Expansion 4" xfId="5872"/>
    <cellStyle name="_Recon to Darrin's 5.11.05 proforma_04.07E Wild Horse Wind Expansion 4 2" xfId="24038"/>
    <cellStyle name="_Recon to Darrin's 5.11.05 proforma_04.07E Wild Horse Wind Expansion 4 2 2" xfId="24039"/>
    <cellStyle name="_Recon to Darrin's 5.11.05 proforma_04.07E Wild Horse Wind Expansion 4 3" xfId="24040"/>
    <cellStyle name="_Recon to Darrin's 5.11.05 proforma_04.07E Wild Horse Wind Expansion 5" xfId="24041"/>
    <cellStyle name="_Recon to Darrin's 5.11.05 proforma_04.07E Wild Horse Wind Expansion 5 2" xfId="24042"/>
    <cellStyle name="_Recon to Darrin's 5.11.05 proforma_04.07E Wild Horse Wind Expansion 6" xfId="24043"/>
    <cellStyle name="_Recon to Darrin's 5.11.05 proforma_04.07E Wild Horse Wind Expansion 6 2" xfId="24044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5"/>
    <cellStyle name="_Recon to Darrin's 5.11.05 proforma_04.07E Wild Horse Wind Expansion_16.07E Wild Horse Wind Expansionwrkingfile 2 2 2 2" xfId="24046"/>
    <cellStyle name="_Recon to Darrin's 5.11.05 proforma_04.07E Wild Horse Wind Expansion_16.07E Wild Horse Wind Expansionwrkingfile 2 3" xfId="24047"/>
    <cellStyle name="_Recon to Darrin's 5.11.05 proforma_04.07E Wild Horse Wind Expansion_16.07E Wild Horse Wind Expansionwrkingfile 2 3 2" xfId="24048"/>
    <cellStyle name="_Recon to Darrin's 5.11.05 proforma_04.07E Wild Horse Wind Expansion_16.07E Wild Horse Wind Expansionwrkingfile 2 4" xfId="24049"/>
    <cellStyle name="_Recon to Darrin's 5.11.05 proforma_04.07E Wild Horse Wind Expansion_16.07E Wild Horse Wind Expansionwrkingfile 2 4 2" xfId="24050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1"/>
    <cellStyle name="_Recon to Darrin's 5.11.05 proforma_04.07E Wild Horse Wind Expansion_16.07E Wild Horse Wind Expansionwrkingfile 3 2 2" xfId="24052"/>
    <cellStyle name="_Recon to Darrin's 5.11.05 proforma_04.07E Wild Horse Wind Expansion_16.07E Wild Horse Wind Expansionwrkingfile 3 3" xfId="24053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4"/>
    <cellStyle name="_Recon to Darrin's 5.11.05 proforma_04.07E Wild Horse Wind Expansion_16.07E Wild Horse Wind Expansionwrkingfile 4 2 2" xfId="24055"/>
    <cellStyle name="_Recon to Darrin's 5.11.05 proforma_04.07E Wild Horse Wind Expansion_16.07E Wild Horse Wind Expansionwrkingfile 4 3" xfId="24056"/>
    <cellStyle name="_Recon to Darrin's 5.11.05 proforma_04.07E Wild Horse Wind Expansion_16.07E Wild Horse Wind Expansionwrkingfile 5" xfId="24057"/>
    <cellStyle name="_Recon to Darrin's 5.11.05 proforma_04.07E Wild Horse Wind Expansion_16.07E Wild Horse Wind Expansionwrkingfile 5 2" xfId="24058"/>
    <cellStyle name="_Recon to Darrin's 5.11.05 proforma_04.07E Wild Horse Wind Expansion_16.07E Wild Horse Wind Expansionwrkingfile 6" xfId="24059"/>
    <cellStyle name="_Recon to Darrin's 5.11.05 proforma_04.07E Wild Horse Wind Expansion_16.07E Wild Horse Wind Expansionwrkingfile 6 2" xfId="24060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1"/>
    <cellStyle name="_Recon to Darrin's 5.11.05 proforma_04.07E Wild Horse Wind Expansion_16.07E Wild Horse Wind Expansionwrkingfile SF 2 2 2 2" xfId="24062"/>
    <cellStyle name="_Recon to Darrin's 5.11.05 proforma_04.07E Wild Horse Wind Expansion_16.07E Wild Horse Wind Expansionwrkingfile SF 2 3" xfId="24063"/>
    <cellStyle name="_Recon to Darrin's 5.11.05 proforma_04.07E Wild Horse Wind Expansion_16.07E Wild Horse Wind Expansionwrkingfile SF 2 3 2" xfId="24064"/>
    <cellStyle name="_Recon to Darrin's 5.11.05 proforma_04.07E Wild Horse Wind Expansion_16.07E Wild Horse Wind Expansionwrkingfile SF 2 4" xfId="24065"/>
    <cellStyle name="_Recon to Darrin's 5.11.05 proforma_04.07E Wild Horse Wind Expansion_16.07E Wild Horse Wind Expansionwrkingfile SF 2 4 2" xfId="24066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7"/>
    <cellStyle name="_Recon to Darrin's 5.11.05 proforma_04.07E Wild Horse Wind Expansion_16.07E Wild Horse Wind Expansionwrkingfile SF 3 2 2" xfId="24068"/>
    <cellStyle name="_Recon to Darrin's 5.11.05 proforma_04.07E Wild Horse Wind Expansion_16.07E Wild Horse Wind Expansionwrkingfile SF 3 3" xfId="24069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0"/>
    <cellStyle name="_Recon to Darrin's 5.11.05 proforma_04.07E Wild Horse Wind Expansion_16.07E Wild Horse Wind Expansionwrkingfile SF 4 2 2" xfId="24071"/>
    <cellStyle name="_Recon to Darrin's 5.11.05 proforma_04.07E Wild Horse Wind Expansion_16.07E Wild Horse Wind Expansionwrkingfile SF 4 3" xfId="24072"/>
    <cellStyle name="_Recon to Darrin's 5.11.05 proforma_04.07E Wild Horse Wind Expansion_16.07E Wild Horse Wind Expansionwrkingfile SF 5" xfId="24073"/>
    <cellStyle name="_Recon to Darrin's 5.11.05 proforma_04.07E Wild Horse Wind Expansion_16.07E Wild Horse Wind Expansionwrkingfile SF 5 2" xfId="24074"/>
    <cellStyle name="_Recon to Darrin's 5.11.05 proforma_04.07E Wild Horse Wind Expansion_16.07E Wild Horse Wind Expansionwrkingfile SF 6" xfId="24075"/>
    <cellStyle name="_Recon to Darrin's 5.11.05 proforma_04.07E Wild Horse Wind Expansion_16.07E Wild Horse Wind Expansionwrkingfile SF 6 2" xfId="24076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7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8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79"/>
    <cellStyle name="_Recon to Darrin's 5.11.05 proforma_04.07E Wild Horse Wind Expansion_16.37E Wild Horse Expansion DeferralRevwrkingfile SF 2 2 2 2" xfId="24080"/>
    <cellStyle name="_Recon to Darrin's 5.11.05 proforma_04.07E Wild Horse Wind Expansion_16.37E Wild Horse Expansion DeferralRevwrkingfile SF 2 3" xfId="24081"/>
    <cellStyle name="_Recon to Darrin's 5.11.05 proforma_04.07E Wild Horse Wind Expansion_16.37E Wild Horse Expansion DeferralRevwrkingfile SF 2 3 2" xfId="24082"/>
    <cellStyle name="_Recon to Darrin's 5.11.05 proforma_04.07E Wild Horse Wind Expansion_16.37E Wild Horse Expansion DeferralRevwrkingfile SF 2 4" xfId="24083"/>
    <cellStyle name="_Recon to Darrin's 5.11.05 proforma_04.07E Wild Horse Wind Expansion_16.37E Wild Horse Expansion DeferralRevwrkingfile SF 2 4 2" xfId="24084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5"/>
    <cellStyle name="_Recon to Darrin's 5.11.05 proforma_04.07E Wild Horse Wind Expansion_16.37E Wild Horse Expansion DeferralRevwrkingfile SF 3 2 2" xfId="24086"/>
    <cellStyle name="_Recon to Darrin's 5.11.05 proforma_04.07E Wild Horse Wind Expansion_16.37E Wild Horse Expansion DeferralRevwrkingfile SF 3 3" xfId="24087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8"/>
    <cellStyle name="_Recon to Darrin's 5.11.05 proforma_04.07E Wild Horse Wind Expansion_16.37E Wild Horse Expansion DeferralRevwrkingfile SF 4 2 2" xfId="24089"/>
    <cellStyle name="_Recon to Darrin's 5.11.05 proforma_04.07E Wild Horse Wind Expansion_16.37E Wild Horse Expansion DeferralRevwrkingfile SF 4 3" xfId="24090"/>
    <cellStyle name="_Recon to Darrin's 5.11.05 proforma_04.07E Wild Horse Wind Expansion_16.37E Wild Horse Expansion DeferralRevwrkingfile SF 5" xfId="24091"/>
    <cellStyle name="_Recon to Darrin's 5.11.05 proforma_04.07E Wild Horse Wind Expansion_16.37E Wild Horse Expansion DeferralRevwrkingfile SF 5 2" xfId="24092"/>
    <cellStyle name="_Recon to Darrin's 5.11.05 proforma_04.07E Wild Horse Wind Expansion_16.37E Wild Horse Expansion DeferralRevwrkingfile SF 6" xfId="24093"/>
    <cellStyle name="_Recon to Darrin's 5.11.05 proforma_04.07E Wild Horse Wind Expansion_16.37E Wild Horse Expansion DeferralRevwrkingfile SF 6 2" xfId="24094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5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6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7"/>
    <cellStyle name="_Recon to Darrin's 5.11.05 proforma_16.07E Wild Horse Wind Expansionwrkingfile 2 2 2 2" xfId="24098"/>
    <cellStyle name="_Recon to Darrin's 5.11.05 proforma_16.07E Wild Horse Wind Expansionwrkingfile 2 3" xfId="24099"/>
    <cellStyle name="_Recon to Darrin's 5.11.05 proforma_16.07E Wild Horse Wind Expansionwrkingfile 2 3 2" xfId="24100"/>
    <cellStyle name="_Recon to Darrin's 5.11.05 proforma_16.07E Wild Horse Wind Expansionwrkingfile 2 4" xfId="24101"/>
    <cellStyle name="_Recon to Darrin's 5.11.05 proforma_16.07E Wild Horse Wind Expansionwrkingfile 2 4 2" xfId="24102"/>
    <cellStyle name="_Recon to Darrin's 5.11.05 proforma_16.07E Wild Horse Wind Expansionwrkingfile 3" xfId="5895"/>
    <cellStyle name="_Recon to Darrin's 5.11.05 proforma_16.07E Wild Horse Wind Expansionwrkingfile 3 2" xfId="24103"/>
    <cellStyle name="_Recon to Darrin's 5.11.05 proforma_16.07E Wild Horse Wind Expansionwrkingfile 3 2 2" xfId="24104"/>
    <cellStyle name="_Recon to Darrin's 5.11.05 proforma_16.07E Wild Horse Wind Expansionwrkingfile 3 3" xfId="24105"/>
    <cellStyle name="_Recon to Darrin's 5.11.05 proforma_16.07E Wild Horse Wind Expansionwrkingfile 4" xfId="5896"/>
    <cellStyle name="_Recon to Darrin's 5.11.05 proforma_16.07E Wild Horse Wind Expansionwrkingfile 4 2" xfId="24106"/>
    <cellStyle name="_Recon to Darrin's 5.11.05 proforma_16.07E Wild Horse Wind Expansionwrkingfile 4 2 2" xfId="24107"/>
    <cellStyle name="_Recon to Darrin's 5.11.05 proforma_16.07E Wild Horse Wind Expansionwrkingfile 4 3" xfId="24108"/>
    <cellStyle name="_Recon to Darrin's 5.11.05 proforma_16.07E Wild Horse Wind Expansionwrkingfile 5" xfId="24109"/>
    <cellStyle name="_Recon to Darrin's 5.11.05 proforma_16.07E Wild Horse Wind Expansionwrkingfile 5 2" xfId="24110"/>
    <cellStyle name="_Recon to Darrin's 5.11.05 proforma_16.07E Wild Horse Wind Expansionwrkingfile 6" xfId="24111"/>
    <cellStyle name="_Recon to Darrin's 5.11.05 proforma_16.07E Wild Horse Wind Expansionwrkingfile 6 2" xfId="24112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3"/>
    <cellStyle name="_Recon to Darrin's 5.11.05 proforma_16.07E Wild Horse Wind Expansionwrkingfile SF 2 2 2 2" xfId="24114"/>
    <cellStyle name="_Recon to Darrin's 5.11.05 proforma_16.07E Wild Horse Wind Expansionwrkingfile SF 2 3" xfId="24115"/>
    <cellStyle name="_Recon to Darrin's 5.11.05 proforma_16.07E Wild Horse Wind Expansionwrkingfile SF 2 3 2" xfId="24116"/>
    <cellStyle name="_Recon to Darrin's 5.11.05 proforma_16.07E Wild Horse Wind Expansionwrkingfile SF 2 4" xfId="24117"/>
    <cellStyle name="_Recon to Darrin's 5.11.05 proforma_16.07E Wild Horse Wind Expansionwrkingfile SF 2 4 2" xfId="24118"/>
    <cellStyle name="_Recon to Darrin's 5.11.05 proforma_16.07E Wild Horse Wind Expansionwrkingfile SF 3" xfId="5900"/>
    <cellStyle name="_Recon to Darrin's 5.11.05 proforma_16.07E Wild Horse Wind Expansionwrkingfile SF 3 2" xfId="24119"/>
    <cellStyle name="_Recon to Darrin's 5.11.05 proforma_16.07E Wild Horse Wind Expansionwrkingfile SF 3 2 2" xfId="24120"/>
    <cellStyle name="_Recon to Darrin's 5.11.05 proforma_16.07E Wild Horse Wind Expansionwrkingfile SF 3 3" xfId="24121"/>
    <cellStyle name="_Recon to Darrin's 5.11.05 proforma_16.07E Wild Horse Wind Expansionwrkingfile SF 4" xfId="5901"/>
    <cellStyle name="_Recon to Darrin's 5.11.05 proforma_16.07E Wild Horse Wind Expansionwrkingfile SF 4 2" xfId="24122"/>
    <cellStyle name="_Recon to Darrin's 5.11.05 proforma_16.07E Wild Horse Wind Expansionwrkingfile SF 4 2 2" xfId="24123"/>
    <cellStyle name="_Recon to Darrin's 5.11.05 proforma_16.07E Wild Horse Wind Expansionwrkingfile SF 4 3" xfId="24124"/>
    <cellStyle name="_Recon to Darrin's 5.11.05 proforma_16.07E Wild Horse Wind Expansionwrkingfile SF 5" xfId="24125"/>
    <cellStyle name="_Recon to Darrin's 5.11.05 proforma_16.07E Wild Horse Wind Expansionwrkingfile SF 5 2" xfId="24126"/>
    <cellStyle name="_Recon to Darrin's 5.11.05 proforma_16.07E Wild Horse Wind Expansionwrkingfile SF 6" xfId="24127"/>
    <cellStyle name="_Recon to Darrin's 5.11.05 proforma_16.07E Wild Horse Wind Expansionwrkingfile SF 6 2" xfId="24128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29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0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1"/>
    <cellStyle name="_Recon to Darrin's 5.11.05 proforma_16.37E Wild Horse Expansion DeferralRevwrkingfile SF 2 2 2 2" xfId="24132"/>
    <cellStyle name="_Recon to Darrin's 5.11.05 proforma_16.37E Wild Horse Expansion DeferralRevwrkingfile SF 2 3" xfId="24133"/>
    <cellStyle name="_Recon to Darrin's 5.11.05 proforma_16.37E Wild Horse Expansion DeferralRevwrkingfile SF 2 3 2" xfId="24134"/>
    <cellStyle name="_Recon to Darrin's 5.11.05 proforma_16.37E Wild Horse Expansion DeferralRevwrkingfile SF 2 4" xfId="24135"/>
    <cellStyle name="_Recon to Darrin's 5.11.05 proforma_16.37E Wild Horse Expansion DeferralRevwrkingfile SF 2 4 2" xfId="24136"/>
    <cellStyle name="_Recon to Darrin's 5.11.05 proforma_16.37E Wild Horse Expansion DeferralRevwrkingfile SF 3" xfId="5907"/>
    <cellStyle name="_Recon to Darrin's 5.11.05 proforma_16.37E Wild Horse Expansion DeferralRevwrkingfile SF 3 2" xfId="24137"/>
    <cellStyle name="_Recon to Darrin's 5.11.05 proforma_16.37E Wild Horse Expansion DeferralRevwrkingfile SF 3 2 2" xfId="24138"/>
    <cellStyle name="_Recon to Darrin's 5.11.05 proforma_16.37E Wild Horse Expansion DeferralRevwrkingfile SF 3 3" xfId="24139"/>
    <cellStyle name="_Recon to Darrin's 5.11.05 proforma_16.37E Wild Horse Expansion DeferralRevwrkingfile SF 4" xfId="5908"/>
    <cellStyle name="_Recon to Darrin's 5.11.05 proforma_16.37E Wild Horse Expansion DeferralRevwrkingfile SF 4 2" xfId="24140"/>
    <cellStyle name="_Recon to Darrin's 5.11.05 proforma_16.37E Wild Horse Expansion DeferralRevwrkingfile SF 4 2 2" xfId="24141"/>
    <cellStyle name="_Recon to Darrin's 5.11.05 proforma_16.37E Wild Horse Expansion DeferralRevwrkingfile SF 4 3" xfId="24142"/>
    <cellStyle name="_Recon to Darrin's 5.11.05 proforma_16.37E Wild Horse Expansion DeferralRevwrkingfile SF 5" xfId="24143"/>
    <cellStyle name="_Recon to Darrin's 5.11.05 proforma_16.37E Wild Horse Expansion DeferralRevwrkingfile SF 5 2" xfId="24144"/>
    <cellStyle name="_Recon to Darrin's 5.11.05 proforma_16.37E Wild Horse Expansion DeferralRevwrkingfile SF 6" xfId="24145"/>
    <cellStyle name="_Recon to Darrin's 5.11.05 proforma_16.37E Wild Horse Expansion DeferralRevwrkingfile SF 6 2" xfId="24146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7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8"/>
    <cellStyle name="_Recon to Darrin's 5.11.05 proforma_2009 Compliance Filing PCA Exhibits for GRC 3" xfId="24149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0"/>
    <cellStyle name="_Recon to Darrin's 5.11.05 proforma_2009 GRC Compl Filing - Exhibit D 2 2 2" xfId="24151"/>
    <cellStyle name="_Recon to Darrin's 5.11.05 proforma_2009 GRC Compl Filing - Exhibit D 2 2 2 2" xfId="24152"/>
    <cellStyle name="_Recon to Darrin's 5.11.05 proforma_2009 GRC Compl Filing - Exhibit D 2 3" xfId="24153"/>
    <cellStyle name="_Recon to Darrin's 5.11.05 proforma_2009 GRC Compl Filing - Exhibit D 2 3 2" xfId="24154"/>
    <cellStyle name="_Recon to Darrin's 5.11.05 proforma_2009 GRC Compl Filing - Exhibit D 2 4" xfId="24155"/>
    <cellStyle name="_Recon to Darrin's 5.11.05 proforma_2009 GRC Compl Filing - Exhibit D 2 4 2" xfId="24156"/>
    <cellStyle name="_Recon to Darrin's 5.11.05 proforma_2009 GRC Compl Filing - Exhibit D 3" xfId="24157"/>
    <cellStyle name="_Recon to Darrin's 5.11.05 proforma_2009 GRC Compl Filing - Exhibit D 3 2" xfId="24158"/>
    <cellStyle name="_Recon to Darrin's 5.11.05 proforma_2009 GRC Compl Filing - Exhibit D 3 2 2" xfId="24159"/>
    <cellStyle name="_Recon to Darrin's 5.11.05 proforma_2009 GRC Compl Filing - Exhibit D 3 3" xfId="24160"/>
    <cellStyle name="_Recon to Darrin's 5.11.05 proforma_2009 GRC Compl Filing - Exhibit D 4" xfId="24161"/>
    <cellStyle name="_Recon to Darrin's 5.11.05 proforma_2009 GRC Compl Filing - Exhibit D 4 2" xfId="24162"/>
    <cellStyle name="_Recon to Darrin's 5.11.05 proforma_2009 GRC Compl Filing - Exhibit D 4 2 2" xfId="24163"/>
    <cellStyle name="_Recon to Darrin's 5.11.05 proforma_2009 GRC Compl Filing - Exhibit D 4 3" xfId="24164"/>
    <cellStyle name="_Recon to Darrin's 5.11.05 proforma_2009 GRC Compl Filing - Exhibit D 5" xfId="24165"/>
    <cellStyle name="_Recon to Darrin's 5.11.05 proforma_2009 GRC Compl Filing - Exhibit D 5 2" xfId="24166"/>
    <cellStyle name="_Recon to Darrin's 5.11.05 proforma_2009 GRC Compl Filing - Exhibit D 6" xfId="24167"/>
    <cellStyle name="_Recon to Darrin's 5.11.05 proforma_2009 GRC Compl Filing - Exhibit D 6 2" xfId="24168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69"/>
    <cellStyle name="_Recon to Darrin's 5.11.05 proforma_2010 PTC's July1_Dec31 2010 " xfId="24170"/>
    <cellStyle name="_Recon to Darrin's 5.11.05 proforma_2010 PTC's Sept10_Aug11 (Version 4)" xfId="24171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2"/>
    <cellStyle name="_Recon to Darrin's 5.11.05 proforma_4 31 Regulatory Assets and Liabilities  7 06- Exhibit D 2 2 2 2" xfId="24173"/>
    <cellStyle name="_Recon to Darrin's 5.11.05 proforma_4 31 Regulatory Assets and Liabilities  7 06- Exhibit D 2 2 3" xfId="24174"/>
    <cellStyle name="_Recon to Darrin's 5.11.05 proforma_4 31 Regulatory Assets and Liabilities  7 06- Exhibit D 2 3" xfId="24175"/>
    <cellStyle name="_Recon to Darrin's 5.11.05 proforma_4 31 Regulatory Assets and Liabilities  7 06- Exhibit D 2 3 2" xfId="24176"/>
    <cellStyle name="_Recon to Darrin's 5.11.05 proforma_4 31 Regulatory Assets and Liabilities  7 06- Exhibit D 2 3 2 2" xfId="24177"/>
    <cellStyle name="_Recon to Darrin's 5.11.05 proforma_4 31 Regulatory Assets and Liabilities  7 06- Exhibit D 2 3 3" xfId="24178"/>
    <cellStyle name="_Recon to Darrin's 5.11.05 proforma_4 31 Regulatory Assets and Liabilities  7 06- Exhibit D 2 4" xfId="24179"/>
    <cellStyle name="_Recon to Darrin's 5.11.05 proforma_4 31 Regulatory Assets and Liabilities  7 06- Exhibit D 2 4 2" xfId="24180"/>
    <cellStyle name="_Recon to Darrin's 5.11.05 proforma_4 31 Regulatory Assets and Liabilities  7 06- Exhibit D 2 5" xfId="24181"/>
    <cellStyle name="_Recon to Darrin's 5.11.05 proforma_4 31 Regulatory Assets and Liabilities  7 06- Exhibit D 2 5 2" xfId="24182"/>
    <cellStyle name="_Recon to Darrin's 5.11.05 proforma_4 31 Regulatory Assets and Liabilities  7 06- Exhibit D 3" xfId="5919"/>
    <cellStyle name="_Recon to Darrin's 5.11.05 proforma_4 31 Regulatory Assets and Liabilities  7 06- Exhibit D 3 2" xfId="24183"/>
    <cellStyle name="_Recon to Darrin's 5.11.05 proforma_4 31 Regulatory Assets and Liabilities  7 06- Exhibit D 3 2 2" xfId="24184"/>
    <cellStyle name="_Recon to Darrin's 5.11.05 proforma_4 31 Regulatory Assets and Liabilities  7 06- Exhibit D 3 3" xfId="24185"/>
    <cellStyle name="_Recon to Darrin's 5.11.05 proforma_4 31 Regulatory Assets and Liabilities  7 06- Exhibit D 4" xfId="5920"/>
    <cellStyle name="_Recon to Darrin's 5.11.05 proforma_4 31 Regulatory Assets and Liabilities  7 06- Exhibit D 4 2" xfId="24186"/>
    <cellStyle name="_Recon to Darrin's 5.11.05 proforma_4 31 Regulatory Assets and Liabilities  7 06- Exhibit D 4 2 2" xfId="24187"/>
    <cellStyle name="_Recon to Darrin's 5.11.05 proforma_4 31 Regulatory Assets and Liabilities  7 06- Exhibit D 4 3" xfId="24188"/>
    <cellStyle name="_Recon to Darrin's 5.11.05 proforma_4 31 Regulatory Assets and Liabilities  7 06- Exhibit D 5" xfId="24189"/>
    <cellStyle name="_Recon to Darrin's 5.11.05 proforma_4 31 Regulatory Assets and Liabilities  7 06- Exhibit D 5 2" xfId="24190"/>
    <cellStyle name="_Recon to Darrin's 5.11.05 proforma_4 31 Regulatory Assets and Liabilities  7 06- Exhibit D 6" xfId="24191"/>
    <cellStyle name="_Recon to Darrin's 5.11.05 proforma_4 31 Regulatory Assets and Liabilities  7 06- Exhibit D 6 2" xfId="24192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3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4"/>
    <cellStyle name="_Recon to Darrin's 5.11.05 proforma_4 31 Regulatory Assets and Liabilities  7 06- Exhibit D_NIM Summary 2 2 2" xfId="24195"/>
    <cellStyle name="_Recon to Darrin's 5.11.05 proforma_4 31 Regulatory Assets and Liabilities  7 06- Exhibit D_NIM Summary 2 2 2 2" xfId="24196"/>
    <cellStyle name="_Recon to Darrin's 5.11.05 proforma_4 31 Regulatory Assets and Liabilities  7 06- Exhibit D_NIM Summary 2 3" xfId="24197"/>
    <cellStyle name="_Recon to Darrin's 5.11.05 proforma_4 31 Regulatory Assets and Liabilities  7 06- Exhibit D_NIM Summary 2 3 2" xfId="24198"/>
    <cellStyle name="_Recon to Darrin's 5.11.05 proforma_4 31 Regulatory Assets and Liabilities  7 06- Exhibit D_NIM Summary 2 4" xfId="24199"/>
    <cellStyle name="_Recon to Darrin's 5.11.05 proforma_4 31 Regulatory Assets and Liabilities  7 06- Exhibit D_NIM Summary 2 4 2" xfId="24200"/>
    <cellStyle name="_Recon to Darrin's 5.11.05 proforma_4 31 Regulatory Assets and Liabilities  7 06- Exhibit D_NIM Summary 3" xfId="24201"/>
    <cellStyle name="_Recon to Darrin's 5.11.05 proforma_4 31 Regulatory Assets and Liabilities  7 06- Exhibit D_NIM Summary 3 2" xfId="24202"/>
    <cellStyle name="_Recon to Darrin's 5.11.05 proforma_4 31 Regulatory Assets and Liabilities  7 06- Exhibit D_NIM Summary 3 2 2" xfId="24203"/>
    <cellStyle name="_Recon to Darrin's 5.11.05 proforma_4 31 Regulatory Assets and Liabilities  7 06- Exhibit D_NIM Summary 3 3" xfId="24204"/>
    <cellStyle name="_Recon to Darrin's 5.11.05 proforma_4 31 Regulatory Assets and Liabilities  7 06- Exhibit D_NIM Summary 4" xfId="24205"/>
    <cellStyle name="_Recon to Darrin's 5.11.05 proforma_4 31 Regulatory Assets and Liabilities  7 06- Exhibit D_NIM Summary 4 2" xfId="24206"/>
    <cellStyle name="_Recon to Darrin's 5.11.05 proforma_4 31 Regulatory Assets and Liabilities  7 06- Exhibit D_NIM Summary 4 2 2" xfId="24207"/>
    <cellStyle name="_Recon to Darrin's 5.11.05 proforma_4 31 Regulatory Assets and Liabilities  7 06- Exhibit D_NIM Summary 4 3" xfId="24208"/>
    <cellStyle name="_Recon to Darrin's 5.11.05 proforma_4 31 Regulatory Assets and Liabilities  7 06- Exhibit D_NIM Summary 5" xfId="24209"/>
    <cellStyle name="_Recon to Darrin's 5.11.05 proforma_4 31 Regulatory Assets and Liabilities  7 06- Exhibit D_NIM Summary 5 2" xfId="24210"/>
    <cellStyle name="_Recon to Darrin's 5.11.05 proforma_4 31 Regulatory Assets and Liabilities  7 06- Exhibit D_NIM Summary 6" xfId="24211"/>
    <cellStyle name="_Recon to Darrin's 5.11.05 proforma_4 31 Regulatory Assets and Liabilities  7 06- Exhibit D_NIM Summary 6 2" xfId="24212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3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4"/>
    <cellStyle name="_Recon to Darrin's 5.11.05 proforma_4 31 Regulatory Assets and Liabilities  7 06- Exhibit D_NIM+O&amp;M 2 2" xfId="24215"/>
    <cellStyle name="_Recon to Darrin's 5.11.05 proforma_4 31 Regulatory Assets and Liabilities  7 06- Exhibit D_NIM+O&amp;M 2 2 2" xfId="24216"/>
    <cellStyle name="_Recon to Darrin's 5.11.05 proforma_4 31 Regulatory Assets and Liabilities  7 06- Exhibit D_NIM+O&amp;M 3" xfId="24217"/>
    <cellStyle name="_Recon to Darrin's 5.11.05 proforma_4 31 Regulatory Assets and Liabilities  7 06- Exhibit D_NIM+O&amp;M 3 2" xfId="24218"/>
    <cellStyle name="_Recon to Darrin's 5.11.05 proforma_4 31 Regulatory Assets and Liabilities  7 06- Exhibit D_NIM+O&amp;M 3 2 2" xfId="24219"/>
    <cellStyle name="_Recon to Darrin's 5.11.05 proforma_4 31 Regulatory Assets and Liabilities  7 06- Exhibit D_NIM+O&amp;M 3 3" xfId="24220"/>
    <cellStyle name="_Recon to Darrin's 5.11.05 proforma_4 31 Regulatory Assets and Liabilities  7 06- Exhibit D_NIM+O&amp;M 4" xfId="24221"/>
    <cellStyle name="_Recon to Darrin's 5.11.05 proforma_4 31 Regulatory Assets and Liabilities  7 06- Exhibit D_NIM+O&amp;M 4 2" xfId="24222"/>
    <cellStyle name="_Recon to Darrin's 5.11.05 proforma_4 31 Regulatory Assets and Liabilities  7 06- Exhibit D_NIM+O&amp;M 5" xfId="24223"/>
    <cellStyle name="_Recon to Darrin's 5.11.05 proforma_4 31 Regulatory Assets and Liabilities  7 06- Exhibit D_NIM+O&amp;M 5 2" xfId="24224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5"/>
    <cellStyle name="_Recon to Darrin's 5.11.05 proforma_4 31 Regulatory Assets and Liabilities  7 06- Exhibit D_NIM+O&amp;M Monthly 2 2" xfId="24226"/>
    <cellStyle name="_Recon to Darrin's 5.11.05 proforma_4 31 Regulatory Assets and Liabilities  7 06- Exhibit D_NIM+O&amp;M Monthly 2 2 2" xfId="24227"/>
    <cellStyle name="_Recon to Darrin's 5.11.05 proforma_4 31 Regulatory Assets and Liabilities  7 06- Exhibit D_NIM+O&amp;M Monthly 3" xfId="24228"/>
    <cellStyle name="_Recon to Darrin's 5.11.05 proforma_4 31 Regulatory Assets and Liabilities  7 06- Exhibit D_NIM+O&amp;M Monthly 3 2" xfId="24229"/>
    <cellStyle name="_Recon to Darrin's 5.11.05 proforma_4 31 Regulatory Assets and Liabilities  7 06- Exhibit D_NIM+O&amp;M Monthly 3 2 2" xfId="24230"/>
    <cellStyle name="_Recon to Darrin's 5.11.05 proforma_4 31 Regulatory Assets and Liabilities  7 06- Exhibit D_NIM+O&amp;M Monthly 3 3" xfId="24231"/>
    <cellStyle name="_Recon to Darrin's 5.11.05 proforma_4 31 Regulatory Assets and Liabilities  7 06- Exhibit D_NIM+O&amp;M Monthly 4" xfId="24232"/>
    <cellStyle name="_Recon to Darrin's 5.11.05 proforma_4 31 Regulatory Assets and Liabilities  7 06- Exhibit D_NIM+O&amp;M Monthly 4 2" xfId="24233"/>
    <cellStyle name="_Recon to Darrin's 5.11.05 proforma_4 31 Regulatory Assets and Liabilities  7 06- Exhibit D_NIM+O&amp;M Monthly 5" xfId="24234"/>
    <cellStyle name="_Recon to Darrin's 5.11.05 proforma_4 31 Regulatory Assets and Liabilities  7 06- Exhibit D_NIM+O&amp;M Monthly 5 2" xfId="24235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6"/>
    <cellStyle name="_Recon to Darrin's 5.11.05 proforma_4 31E Reg Asset  Liab and EXH D _ Aug 10 Filing (2) 2 2" xfId="24237"/>
    <cellStyle name="_Recon to Darrin's 5.11.05 proforma_4 31E Reg Asset  Liab and EXH D _ Aug 10 Filing (2) 2 2 2" xfId="24238"/>
    <cellStyle name="_Recon to Darrin's 5.11.05 proforma_4 31E Reg Asset  Liab and EXH D _ Aug 10 Filing (2) 2 3" xfId="24239"/>
    <cellStyle name="_Recon to Darrin's 5.11.05 proforma_4 31E Reg Asset  Liab and EXH D _ Aug 10 Filing (2) 3" xfId="24240"/>
    <cellStyle name="_Recon to Darrin's 5.11.05 proforma_4 31E Reg Asset  Liab and EXH D _ Aug 10 Filing (2) 3 2" xfId="24241"/>
    <cellStyle name="_Recon to Darrin's 5.11.05 proforma_4 31E Reg Asset  Liab and EXH D _ Aug 10 Filing (2) 3 2 2" xfId="24242"/>
    <cellStyle name="_Recon to Darrin's 5.11.05 proforma_4 31E Reg Asset  Liab and EXH D _ Aug 10 Filing (2) 3 3" xfId="24243"/>
    <cellStyle name="_Recon to Darrin's 5.11.05 proforma_4 31E Reg Asset  Liab and EXH D _ Aug 10 Filing (2) 4" xfId="24244"/>
    <cellStyle name="_Recon to Darrin's 5.11.05 proforma_4 31E Reg Asset  Liab and EXH D _ Aug 10 Filing (2) 4 2" xfId="24245"/>
    <cellStyle name="_Recon to Darrin's 5.11.05 proforma_4 31E Reg Asset  Liab and EXH D _ Aug 10 Filing (2) 5" xfId="24246"/>
    <cellStyle name="_Recon to Darrin's 5.11.05 proforma_4 31E Reg Asset  Liab and EXH D _ Aug 10 Filing (2) 5 2" xfId="24247"/>
    <cellStyle name="_Recon to Darrin's 5.11.05 proforma_4 31E Reg Asset  Liab and EXH D 10" xfId="24248"/>
    <cellStyle name="_Recon to Darrin's 5.11.05 proforma_4 31E Reg Asset  Liab and EXH D 10 2" xfId="24249"/>
    <cellStyle name="_Recon to Darrin's 5.11.05 proforma_4 31E Reg Asset  Liab and EXH D 10 2 2" xfId="24250"/>
    <cellStyle name="_Recon to Darrin's 5.11.05 proforma_4 31E Reg Asset  Liab and EXH D 10 3" xfId="24251"/>
    <cellStyle name="_Recon to Darrin's 5.11.05 proforma_4 31E Reg Asset  Liab and EXH D 11" xfId="24252"/>
    <cellStyle name="_Recon to Darrin's 5.11.05 proforma_4 31E Reg Asset  Liab and EXH D 11 2" xfId="24253"/>
    <cellStyle name="_Recon to Darrin's 5.11.05 proforma_4 31E Reg Asset  Liab and EXH D 11 2 2" xfId="24254"/>
    <cellStyle name="_Recon to Darrin's 5.11.05 proforma_4 31E Reg Asset  Liab and EXH D 11 3" xfId="24255"/>
    <cellStyle name="_Recon to Darrin's 5.11.05 proforma_4 31E Reg Asset  Liab and EXH D 12" xfId="24256"/>
    <cellStyle name="_Recon to Darrin's 5.11.05 proforma_4 31E Reg Asset  Liab and EXH D 12 2" xfId="24257"/>
    <cellStyle name="_Recon to Darrin's 5.11.05 proforma_4 31E Reg Asset  Liab and EXH D 12 2 2" xfId="24258"/>
    <cellStyle name="_Recon to Darrin's 5.11.05 proforma_4 31E Reg Asset  Liab and EXH D 12 3" xfId="24259"/>
    <cellStyle name="_Recon to Darrin's 5.11.05 proforma_4 31E Reg Asset  Liab and EXH D 13" xfId="24260"/>
    <cellStyle name="_Recon to Darrin's 5.11.05 proforma_4 31E Reg Asset  Liab and EXH D 13 2" xfId="24261"/>
    <cellStyle name="_Recon to Darrin's 5.11.05 proforma_4 31E Reg Asset  Liab and EXH D 13 2 2" xfId="24262"/>
    <cellStyle name="_Recon to Darrin's 5.11.05 proforma_4 31E Reg Asset  Liab and EXH D 13 3" xfId="24263"/>
    <cellStyle name="_Recon to Darrin's 5.11.05 proforma_4 31E Reg Asset  Liab and EXH D 14" xfId="24264"/>
    <cellStyle name="_Recon to Darrin's 5.11.05 proforma_4 31E Reg Asset  Liab and EXH D 14 2" xfId="24265"/>
    <cellStyle name="_Recon to Darrin's 5.11.05 proforma_4 31E Reg Asset  Liab and EXH D 14 2 2" xfId="24266"/>
    <cellStyle name="_Recon to Darrin's 5.11.05 proforma_4 31E Reg Asset  Liab and EXH D 14 3" xfId="24267"/>
    <cellStyle name="_Recon to Darrin's 5.11.05 proforma_4 31E Reg Asset  Liab and EXH D 15" xfId="24268"/>
    <cellStyle name="_Recon to Darrin's 5.11.05 proforma_4 31E Reg Asset  Liab and EXH D 15 2" xfId="24269"/>
    <cellStyle name="_Recon to Darrin's 5.11.05 proforma_4 31E Reg Asset  Liab and EXH D 15 2 2" xfId="24270"/>
    <cellStyle name="_Recon to Darrin's 5.11.05 proforma_4 31E Reg Asset  Liab and EXH D 15 3" xfId="24271"/>
    <cellStyle name="_Recon to Darrin's 5.11.05 proforma_4 31E Reg Asset  Liab and EXH D 16" xfId="24272"/>
    <cellStyle name="_Recon to Darrin's 5.11.05 proforma_4 31E Reg Asset  Liab and EXH D 16 2" xfId="24273"/>
    <cellStyle name="_Recon to Darrin's 5.11.05 proforma_4 31E Reg Asset  Liab and EXH D 16 2 2" xfId="24274"/>
    <cellStyle name="_Recon to Darrin's 5.11.05 proforma_4 31E Reg Asset  Liab and EXH D 16 3" xfId="24275"/>
    <cellStyle name="_Recon to Darrin's 5.11.05 proforma_4 31E Reg Asset  Liab and EXH D 17" xfId="24276"/>
    <cellStyle name="_Recon to Darrin's 5.11.05 proforma_4 31E Reg Asset  Liab and EXH D 17 2" xfId="24277"/>
    <cellStyle name="_Recon to Darrin's 5.11.05 proforma_4 31E Reg Asset  Liab and EXH D 18" xfId="24278"/>
    <cellStyle name="_Recon to Darrin's 5.11.05 proforma_4 31E Reg Asset  Liab and EXH D 18 2" xfId="24279"/>
    <cellStyle name="_Recon to Darrin's 5.11.05 proforma_4 31E Reg Asset  Liab and EXH D 19" xfId="24280"/>
    <cellStyle name="_Recon to Darrin's 5.11.05 proforma_4 31E Reg Asset  Liab and EXH D 19 2" xfId="24281"/>
    <cellStyle name="_Recon to Darrin's 5.11.05 proforma_4 31E Reg Asset  Liab and EXH D 2" xfId="24282"/>
    <cellStyle name="_Recon to Darrin's 5.11.05 proforma_4 31E Reg Asset  Liab and EXH D 2 2" xfId="24283"/>
    <cellStyle name="_Recon to Darrin's 5.11.05 proforma_4 31E Reg Asset  Liab and EXH D 2 2 2" xfId="24284"/>
    <cellStyle name="_Recon to Darrin's 5.11.05 proforma_4 31E Reg Asset  Liab and EXH D 2 3" xfId="24285"/>
    <cellStyle name="_Recon to Darrin's 5.11.05 proforma_4 31E Reg Asset  Liab and EXH D 20" xfId="24286"/>
    <cellStyle name="_Recon to Darrin's 5.11.05 proforma_4 31E Reg Asset  Liab and EXH D 20 2" xfId="24287"/>
    <cellStyle name="_Recon to Darrin's 5.11.05 proforma_4 31E Reg Asset  Liab and EXH D 21" xfId="24288"/>
    <cellStyle name="_Recon to Darrin's 5.11.05 proforma_4 31E Reg Asset  Liab and EXH D 21 2" xfId="24289"/>
    <cellStyle name="_Recon to Darrin's 5.11.05 proforma_4 31E Reg Asset  Liab and EXH D 22" xfId="24290"/>
    <cellStyle name="_Recon to Darrin's 5.11.05 proforma_4 31E Reg Asset  Liab and EXH D 22 2" xfId="24291"/>
    <cellStyle name="_Recon to Darrin's 5.11.05 proforma_4 31E Reg Asset  Liab and EXH D 23" xfId="24292"/>
    <cellStyle name="_Recon to Darrin's 5.11.05 proforma_4 31E Reg Asset  Liab and EXH D 23 2" xfId="24293"/>
    <cellStyle name="_Recon to Darrin's 5.11.05 proforma_4 31E Reg Asset  Liab and EXH D 24" xfId="24294"/>
    <cellStyle name="_Recon to Darrin's 5.11.05 proforma_4 31E Reg Asset  Liab and EXH D 24 2" xfId="24295"/>
    <cellStyle name="_Recon to Darrin's 5.11.05 proforma_4 31E Reg Asset  Liab and EXH D 25" xfId="24296"/>
    <cellStyle name="_Recon to Darrin's 5.11.05 proforma_4 31E Reg Asset  Liab and EXH D 25 2" xfId="24297"/>
    <cellStyle name="_Recon to Darrin's 5.11.05 proforma_4 31E Reg Asset  Liab and EXH D 26" xfId="24298"/>
    <cellStyle name="_Recon to Darrin's 5.11.05 proforma_4 31E Reg Asset  Liab and EXH D 26 2" xfId="24299"/>
    <cellStyle name="_Recon to Darrin's 5.11.05 proforma_4 31E Reg Asset  Liab and EXH D 27" xfId="24300"/>
    <cellStyle name="_Recon to Darrin's 5.11.05 proforma_4 31E Reg Asset  Liab and EXH D 27 2" xfId="24301"/>
    <cellStyle name="_Recon to Darrin's 5.11.05 proforma_4 31E Reg Asset  Liab and EXH D 28" xfId="24302"/>
    <cellStyle name="_Recon to Darrin's 5.11.05 proforma_4 31E Reg Asset  Liab and EXH D 28 2" xfId="24303"/>
    <cellStyle name="_Recon to Darrin's 5.11.05 proforma_4 31E Reg Asset  Liab and EXH D 29" xfId="24304"/>
    <cellStyle name="_Recon to Darrin's 5.11.05 proforma_4 31E Reg Asset  Liab and EXH D 29 2" xfId="24305"/>
    <cellStyle name="_Recon to Darrin's 5.11.05 proforma_4 31E Reg Asset  Liab and EXH D 3" xfId="24306"/>
    <cellStyle name="_Recon to Darrin's 5.11.05 proforma_4 31E Reg Asset  Liab and EXH D 3 2" xfId="24307"/>
    <cellStyle name="_Recon to Darrin's 5.11.05 proforma_4 31E Reg Asset  Liab and EXH D 3 2 2" xfId="24308"/>
    <cellStyle name="_Recon to Darrin's 5.11.05 proforma_4 31E Reg Asset  Liab and EXH D 3 3" xfId="24309"/>
    <cellStyle name="_Recon to Darrin's 5.11.05 proforma_4 31E Reg Asset  Liab and EXH D 30" xfId="24310"/>
    <cellStyle name="_Recon to Darrin's 5.11.05 proforma_4 31E Reg Asset  Liab and EXH D 30 2" xfId="24311"/>
    <cellStyle name="_Recon to Darrin's 5.11.05 proforma_4 31E Reg Asset  Liab and EXH D 4" xfId="24312"/>
    <cellStyle name="_Recon to Darrin's 5.11.05 proforma_4 31E Reg Asset  Liab and EXH D 4 2" xfId="24313"/>
    <cellStyle name="_Recon to Darrin's 5.11.05 proforma_4 31E Reg Asset  Liab and EXH D 4 2 2" xfId="24314"/>
    <cellStyle name="_Recon to Darrin's 5.11.05 proforma_4 31E Reg Asset  Liab and EXH D 5" xfId="24315"/>
    <cellStyle name="_Recon to Darrin's 5.11.05 proforma_4 31E Reg Asset  Liab and EXH D 5 2" xfId="24316"/>
    <cellStyle name="_Recon to Darrin's 5.11.05 proforma_4 31E Reg Asset  Liab and EXH D 5 2 2" xfId="24317"/>
    <cellStyle name="_Recon to Darrin's 5.11.05 proforma_4 31E Reg Asset  Liab and EXH D 6" xfId="24318"/>
    <cellStyle name="_Recon to Darrin's 5.11.05 proforma_4 31E Reg Asset  Liab and EXH D 6 2" xfId="24319"/>
    <cellStyle name="_Recon to Darrin's 5.11.05 proforma_4 31E Reg Asset  Liab and EXH D 6 2 2" xfId="24320"/>
    <cellStyle name="_Recon to Darrin's 5.11.05 proforma_4 31E Reg Asset  Liab and EXH D 6 3" xfId="24321"/>
    <cellStyle name="_Recon to Darrin's 5.11.05 proforma_4 31E Reg Asset  Liab and EXH D 7" xfId="24322"/>
    <cellStyle name="_Recon to Darrin's 5.11.05 proforma_4 31E Reg Asset  Liab and EXH D 7 2" xfId="24323"/>
    <cellStyle name="_Recon to Darrin's 5.11.05 proforma_4 31E Reg Asset  Liab and EXH D 7 2 2" xfId="24324"/>
    <cellStyle name="_Recon to Darrin's 5.11.05 proforma_4 31E Reg Asset  Liab and EXH D 7 3" xfId="24325"/>
    <cellStyle name="_Recon to Darrin's 5.11.05 proforma_4 31E Reg Asset  Liab and EXH D 8" xfId="24326"/>
    <cellStyle name="_Recon to Darrin's 5.11.05 proforma_4 31E Reg Asset  Liab and EXH D 8 2" xfId="24327"/>
    <cellStyle name="_Recon to Darrin's 5.11.05 proforma_4 31E Reg Asset  Liab and EXH D 8 2 2" xfId="24328"/>
    <cellStyle name="_Recon to Darrin's 5.11.05 proforma_4 31E Reg Asset  Liab and EXH D 8 3" xfId="24329"/>
    <cellStyle name="_Recon to Darrin's 5.11.05 proforma_4 31E Reg Asset  Liab and EXH D 9" xfId="24330"/>
    <cellStyle name="_Recon to Darrin's 5.11.05 proforma_4 31E Reg Asset  Liab and EXH D 9 2" xfId="24331"/>
    <cellStyle name="_Recon to Darrin's 5.11.05 proforma_4 31E Reg Asset  Liab and EXH D 9 2 2" xfId="24332"/>
    <cellStyle name="_Recon to Darrin's 5.11.05 proforma_4 31E Reg Asset  Liab and EXH D 9 3" xfId="24333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4"/>
    <cellStyle name="_Recon to Darrin's 5.11.05 proforma_4 32 Regulatory Assets and Liabilities  7 06- Exhibit D 2 2 2 2" xfId="24335"/>
    <cellStyle name="_Recon to Darrin's 5.11.05 proforma_4 32 Regulatory Assets and Liabilities  7 06- Exhibit D 2 2 3" xfId="24336"/>
    <cellStyle name="_Recon to Darrin's 5.11.05 proforma_4 32 Regulatory Assets and Liabilities  7 06- Exhibit D 2 3" xfId="24337"/>
    <cellStyle name="_Recon to Darrin's 5.11.05 proforma_4 32 Regulatory Assets and Liabilities  7 06- Exhibit D 2 3 2" xfId="24338"/>
    <cellStyle name="_Recon to Darrin's 5.11.05 proforma_4 32 Regulatory Assets and Liabilities  7 06- Exhibit D 2 3 2 2" xfId="24339"/>
    <cellStyle name="_Recon to Darrin's 5.11.05 proforma_4 32 Regulatory Assets and Liabilities  7 06- Exhibit D 2 3 3" xfId="24340"/>
    <cellStyle name="_Recon to Darrin's 5.11.05 proforma_4 32 Regulatory Assets and Liabilities  7 06- Exhibit D 2 4" xfId="24341"/>
    <cellStyle name="_Recon to Darrin's 5.11.05 proforma_4 32 Regulatory Assets and Liabilities  7 06- Exhibit D 2 4 2" xfId="24342"/>
    <cellStyle name="_Recon to Darrin's 5.11.05 proforma_4 32 Regulatory Assets and Liabilities  7 06- Exhibit D 2 5" xfId="24343"/>
    <cellStyle name="_Recon to Darrin's 5.11.05 proforma_4 32 Regulatory Assets and Liabilities  7 06- Exhibit D 2 5 2" xfId="24344"/>
    <cellStyle name="_Recon to Darrin's 5.11.05 proforma_4 32 Regulatory Assets and Liabilities  7 06- Exhibit D 3" xfId="5932"/>
    <cellStyle name="_Recon to Darrin's 5.11.05 proforma_4 32 Regulatory Assets and Liabilities  7 06- Exhibit D 3 2" xfId="24345"/>
    <cellStyle name="_Recon to Darrin's 5.11.05 proforma_4 32 Regulatory Assets and Liabilities  7 06- Exhibit D 3 2 2" xfId="24346"/>
    <cellStyle name="_Recon to Darrin's 5.11.05 proforma_4 32 Regulatory Assets and Liabilities  7 06- Exhibit D 3 3" xfId="24347"/>
    <cellStyle name="_Recon to Darrin's 5.11.05 proforma_4 32 Regulatory Assets and Liabilities  7 06- Exhibit D 4" xfId="5933"/>
    <cellStyle name="_Recon to Darrin's 5.11.05 proforma_4 32 Regulatory Assets and Liabilities  7 06- Exhibit D 4 2" xfId="24348"/>
    <cellStyle name="_Recon to Darrin's 5.11.05 proforma_4 32 Regulatory Assets and Liabilities  7 06- Exhibit D 4 2 2" xfId="24349"/>
    <cellStyle name="_Recon to Darrin's 5.11.05 proforma_4 32 Regulatory Assets and Liabilities  7 06- Exhibit D 4 3" xfId="24350"/>
    <cellStyle name="_Recon to Darrin's 5.11.05 proforma_4 32 Regulatory Assets and Liabilities  7 06- Exhibit D 5" xfId="24351"/>
    <cellStyle name="_Recon to Darrin's 5.11.05 proforma_4 32 Regulatory Assets and Liabilities  7 06- Exhibit D 5 2" xfId="24352"/>
    <cellStyle name="_Recon to Darrin's 5.11.05 proforma_4 32 Regulatory Assets and Liabilities  7 06- Exhibit D 6" xfId="24353"/>
    <cellStyle name="_Recon to Darrin's 5.11.05 proforma_4 32 Regulatory Assets and Liabilities  7 06- Exhibit D 6 2" xfId="24354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5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6"/>
    <cellStyle name="_Recon to Darrin's 5.11.05 proforma_4 32 Regulatory Assets and Liabilities  7 06- Exhibit D_NIM Summary 2 2 2" xfId="24357"/>
    <cellStyle name="_Recon to Darrin's 5.11.05 proforma_4 32 Regulatory Assets and Liabilities  7 06- Exhibit D_NIM Summary 2 2 2 2" xfId="24358"/>
    <cellStyle name="_Recon to Darrin's 5.11.05 proforma_4 32 Regulatory Assets and Liabilities  7 06- Exhibit D_NIM Summary 2 3" xfId="24359"/>
    <cellStyle name="_Recon to Darrin's 5.11.05 proforma_4 32 Regulatory Assets and Liabilities  7 06- Exhibit D_NIM Summary 2 3 2" xfId="24360"/>
    <cellStyle name="_Recon to Darrin's 5.11.05 proforma_4 32 Regulatory Assets and Liabilities  7 06- Exhibit D_NIM Summary 2 4" xfId="24361"/>
    <cellStyle name="_Recon to Darrin's 5.11.05 proforma_4 32 Regulatory Assets and Liabilities  7 06- Exhibit D_NIM Summary 2 4 2" xfId="24362"/>
    <cellStyle name="_Recon to Darrin's 5.11.05 proforma_4 32 Regulatory Assets and Liabilities  7 06- Exhibit D_NIM Summary 3" xfId="24363"/>
    <cellStyle name="_Recon to Darrin's 5.11.05 proforma_4 32 Regulatory Assets and Liabilities  7 06- Exhibit D_NIM Summary 3 2" xfId="24364"/>
    <cellStyle name="_Recon to Darrin's 5.11.05 proforma_4 32 Regulatory Assets and Liabilities  7 06- Exhibit D_NIM Summary 3 2 2" xfId="24365"/>
    <cellStyle name="_Recon to Darrin's 5.11.05 proforma_4 32 Regulatory Assets and Liabilities  7 06- Exhibit D_NIM Summary 3 3" xfId="24366"/>
    <cellStyle name="_Recon to Darrin's 5.11.05 proforma_4 32 Regulatory Assets and Liabilities  7 06- Exhibit D_NIM Summary 4" xfId="24367"/>
    <cellStyle name="_Recon to Darrin's 5.11.05 proforma_4 32 Regulatory Assets and Liabilities  7 06- Exhibit D_NIM Summary 4 2" xfId="24368"/>
    <cellStyle name="_Recon to Darrin's 5.11.05 proforma_4 32 Regulatory Assets and Liabilities  7 06- Exhibit D_NIM Summary 4 2 2" xfId="24369"/>
    <cellStyle name="_Recon to Darrin's 5.11.05 proforma_4 32 Regulatory Assets and Liabilities  7 06- Exhibit D_NIM Summary 4 3" xfId="24370"/>
    <cellStyle name="_Recon to Darrin's 5.11.05 proforma_4 32 Regulatory Assets and Liabilities  7 06- Exhibit D_NIM Summary 5" xfId="24371"/>
    <cellStyle name="_Recon to Darrin's 5.11.05 proforma_4 32 Regulatory Assets and Liabilities  7 06- Exhibit D_NIM Summary 5 2" xfId="24372"/>
    <cellStyle name="_Recon to Darrin's 5.11.05 proforma_4 32 Regulatory Assets and Liabilities  7 06- Exhibit D_NIM Summary 6" xfId="24373"/>
    <cellStyle name="_Recon to Darrin's 5.11.05 proforma_4 32 Regulatory Assets and Liabilities  7 06- Exhibit D_NIM Summary 6 2" xfId="24374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5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6"/>
    <cellStyle name="_Recon to Darrin's 5.11.05 proforma_4 32 Regulatory Assets and Liabilities  7 06- Exhibit D_NIM+O&amp;M 2 2" xfId="24377"/>
    <cellStyle name="_Recon to Darrin's 5.11.05 proforma_4 32 Regulatory Assets and Liabilities  7 06- Exhibit D_NIM+O&amp;M 2 2 2" xfId="24378"/>
    <cellStyle name="_Recon to Darrin's 5.11.05 proforma_4 32 Regulatory Assets and Liabilities  7 06- Exhibit D_NIM+O&amp;M 3" xfId="24379"/>
    <cellStyle name="_Recon to Darrin's 5.11.05 proforma_4 32 Regulatory Assets and Liabilities  7 06- Exhibit D_NIM+O&amp;M 3 2" xfId="24380"/>
    <cellStyle name="_Recon to Darrin's 5.11.05 proforma_4 32 Regulatory Assets and Liabilities  7 06- Exhibit D_NIM+O&amp;M 3 2 2" xfId="24381"/>
    <cellStyle name="_Recon to Darrin's 5.11.05 proforma_4 32 Regulatory Assets and Liabilities  7 06- Exhibit D_NIM+O&amp;M 3 3" xfId="24382"/>
    <cellStyle name="_Recon to Darrin's 5.11.05 proforma_4 32 Regulatory Assets and Liabilities  7 06- Exhibit D_NIM+O&amp;M 4" xfId="24383"/>
    <cellStyle name="_Recon to Darrin's 5.11.05 proforma_4 32 Regulatory Assets and Liabilities  7 06- Exhibit D_NIM+O&amp;M 4 2" xfId="24384"/>
    <cellStyle name="_Recon to Darrin's 5.11.05 proforma_4 32 Regulatory Assets and Liabilities  7 06- Exhibit D_NIM+O&amp;M 5" xfId="24385"/>
    <cellStyle name="_Recon to Darrin's 5.11.05 proforma_4 32 Regulatory Assets and Liabilities  7 06- Exhibit D_NIM+O&amp;M 5 2" xfId="24386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7"/>
    <cellStyle name="_Recon to Darrin's 5.11.05 proforma_4 32 Regulatory Assets and Liabilities  7 06- Exhibit D_NIM+O&amp;M Monthly 2 2" xfId="24388"/>
    <cellStyle name="_Recon to Darrin's 5.11.05 proforma_4 32 Regulatory Assets and Liabilities  7 06- Exhibit D_NIM+O&amp;M Monthly 2 2 2" xfId="24389"/>
    <cellStyle name="_Recon to Darrin's 5.11.05 proforma_4 32 Regulatory Assets and Liabilities  7 06- Exhibit D_NIM+O&amp;M Monthly 3" xfId="24390"/>
    <cellStyle name="_Recon to Darrin's 5.11.05 proforma_4 32 Regulatory Assets and Liabilities  7 06- Exhibit D_NIM+O&amp;M Monthly 3 2" xfId="24391"/>
    <cellStyle name="_Recon to Darrin's 5.11.05 proforma_4 32 Regulatory Assets and Liabilities  7 06- Exhibit D_NIM+O&amp;M Monthly 3 2 2" xfId="24392"/>
    <cellStyle name="_Recon to Darrin's 5.11.05 proforma_4 32 Regulatory Assets and Liabilities  7 06- Exhibit D_NIM+O&amp;M Monthly 3 3" xfId="24393"/>
    <cellStyle name="_Recon to Darrin's 5.11.05 proforma_4 32 Regulatory Assets and Liabilities  7 06- Exhibit D_NIM+O&amp;M Monthly 4" xfId="24394"/>
    <cellStyle name="_Recon to Darrin's 5.11.05 proforma_4 32 Regulatory Assets and Liabilities  7 06- Exhibit D_NIM+O&amp;M Monthly 4 2" xfId="24395"/>
    <cellStyle name="_Recon to Darrin's 5.11.05 proforma_4 32 Regulatory Assets and Liabilities  7 06- Exhibit D_NIM+O&amp;M Monthly 5" xfId="24396"/>
    <cellStyle name="_Recon to Darrin's 5.11.05 proforma_4 32 Regulatory Assets and Liabilities  7 06- Exhibit D_NIM+O&amp;M Monthly 5 2" xfId="24397"/>
    <cellStyle name="_Recon to Darrin's 5.11.05 proforma_ACCOUNTS" xfId="5940"/>
    <cellStyle name="_Recon to Darrin's 5.11.05 proforma_Att B to RECs proceeds proposal" xfId="24398"/>
    <cellStyle name="_Recon to Darrin's 5.11.05 proforma_AURORA Total New" xfId="5941"/>
    <cellStyle name="_Recon to Darrin's 5.11.05 proforma_AURORA Total New 2" xfId="5942"/>
    <cellStyle name="_Recon to Darrin's 5.11.05 proforma_AURORA Total New 2 2" xfId="24399"/>
    <cellStyle name="_Recon to Darrin's 5.11.05 proforma_AURORA Total New 2 2 2" xfId="24400"/>
    <cellStyle name="_Recon to Darrin's 5.11.05 proforma_AURORA Total New 2 2 2 2" xfId="24401"/>
    <cellStyle name="_Recon to Darrin's 5.11.05 proforma_AURORA Total New 2 3" xfId="24402"/>
    <cellStyle name="_Recon to Darrin's 5.11.05 proforma_AURORA Total New 2 3 2" xfId="24403"/>
    <cellStyle name="_Recon to Darrin's 5.11.05 proforma_AURORA Total New 2 4" xfId="24404"/>
    <cellStyle name="_Recon to Darrin's 5.11.05 proforma_AURORA Total New 2 4 2" xfId="24405"/>
    <cellStyle name="_Recon to Darrin's 5.11.05 proforma_AURORA Total New 3" xfId="24406"/>
    <cellStyle name="_Recon to Darrin's 5.11.05 proforma_AURORA Total New 3 2" xfId="24407"/>
    <cellStyle name="_Recon to Darrin's 5.11.05 proforma_AURORA Total New 3 2 2" xfId="24408"/>
    <cellStyle name="_Recon to Darrin's 5.11.05 proforma_AURORA Total New 4" xfId="24409"/>
    <cellStyle name="_Recon to Darrin's 5.11.05 proforma_AURORA Total New 4 2" xfId="24410"/>
    <cellStyle name="_Recon to Darrin's 5.11.05 proforma_AURORA Total New 5" xfId="24411"/>
    <cellStyle name="_Recon to Darrin's 5.11.05 proforma_AURORA Total New 5 2" xfId="24412"/>
    <cellStyle name="_Recon to Darrin's 5.11.05 proforma_Backup for Attachment B 2010-09-09" xfId="24413"/>
    <cellStyle name="_Recon to Darrin's 5.11.05 proforma_Bench Request - Attachment B" xfId="24414"/>
    <cellStyle name="_Recon to Darrin's 5.11.05 proforma_Book1" xfId="24415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6"/>
    <cellStyle name="_Recon to Darrin's 5.11.05 proforma_Book2 2 2 2 2" xfId="24417"/>
    <cellStyle name="_Recon to Darrin's 5.11.05 proforma_Book2 2 3" xfId="24418"/>
    <cellStyle name="_Recon to Darrin's 5.11.05 proforma_Book2 2 3 2" xfId="24419"/>
    <cellStyle name="_Recon to Darrin's 5.11.05 proforma_Book2 2 4" xfId="24420"/>
    <cellStyle name="_Recon to Darrin's 5.11.05 proforma_Book2 2 4 2" xfId="24421"/>
    <cellStyle name="_Recon to Darrin's 5.11.05 proforma_Book2 3" xfId="5946"/>
    <cellStyle name="_Recon to Darrin's 5.11.05 proforma_Book2 3 2" xfId="24422"/>
    <cellStyle name="_Recon to Darrin's 5.11.05 proforma_Book2 3 2 2" xfId="24423"/>
    <cellStyle name="_Recon to Darrin's 5.11.05 proforma_Book2 3 3" xfId="24424"/>
    <cellStyle name="_Recon to Darrin's 5.11.05 proforma_Book2 4" xfId="5947"/>
    <cellStyle name="_Recon to Darrin's 5.11.05 proforma_Book2 4 2" xfId="24425"/>
    <cellStyle name="_Recon to Darrin's 5.11.05 proforma_Book2 4 2 2" xfId="24426"/>
    <cellStyle name="_Recon to Darrin's 5.11.05 proforma_Book2 4 3" xfId="24427"/>
    <cellStyle name="_Recon to Darrin's 5.11.05 proforma_Book2 5" xfId="24428"/>
    <cellStyle name="_Recon to Darrin's 5.11.05 proforma_Book2 5 2" xfId="24429"/>
    <cellStyle name="_Recon to Darrin's 5.11.05 proforma_Book2 6" xfId="24430"/>
    <cellStyle name="_Recon to Darrin's 5.11.05 proforma_Book2 6 2" xfId="24431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2"/>
    <cellStyle name="_Recon to Darrin's 5.11.05 proforma_Book2_Adj Bench DR 3 for Initial Briefs (Electric) 2 2 2 2" xfId="24433"/>
    <cellStyle name="_Recon to Darrin's 5.11.05 proforma_Book2_Adj Bench DR 3 for Initial Briefs (Electric) 2 3" xfId="24434"/>
    <cellStyle name="_Recon to Darrin's 5.11.05 proforma_Book2_Adj Bench DR 3 for Initial Briefs (Electric) 2 3 2" xfId="24435"/>
    <cellStyle name="_Recon to Darrin's 5.11.05 proforma_Book2_Adj Bench DR 3 for Initial Briefs (Electric) 2 4" xfId="24436"/>
    <cellStyle name="_Recon to Darrin's 5.11.05 proforma_Book2_Adj Bench DR 3 for Initial Briefs (Electric) 2 4 2" xfId="24437"/>
    <cellStyle name="_Recon to Darrin's 5.11.05 proforma_Book2_Adj Bench DR 3 for Initial Briefs (Electric) 3" xfId="5951"/>
    <cellStyle name="_Recon to Darrin's 5.11.05 proforma_Book2_Adj Bench DR 3 for Initial Briefs (Electric) 3 2" xfId="24438"/>
    <cellStyle name="_Recon to Darrin's 5.11.05 proforma_Book2_Adj Bench DR 3 for Initial Briefs (Electric) 3 2 2" xfId="24439"/>
    <cellStyle name="_Recon to Darrin's 5.11.05 proforma_Book2_Adj Bench DR 3 for Initial Briefs (Electric) 3 3" xfId="24440"/>
    <cellStyle name="_Recon to Darrin's 5.11.05 proforma_Book2_Adj Bench DR 3 for Initial Briefs (Electric) 4" xfId="5952"/>
    <cellStyle name="_Recon to Darrin's 5.11.05 proforma_Book2_Adj Bench DR 3 for Initial Briefs (Electric) 4 2" xfId="24441"/>
    <cellStyle name="_Recon to Darrin's 5.11.05 proforma_Book2_Adj Bench DR 3 for Initial Briefs (Electric) 4 2 2" xfId="24442"/>
    <cellStyle name="_Recon to Darrin's 5.11.05 proforma_Book2_Adj Bench DR 3 for Initial Briefs (Electric) 4 3" xfId="24443"/>
    <cellStyle name="_Recon to Darrin's 5.11.05 proforma_Book2_Adj Bench DR 3 for Initial Briefs (Electric) 5" xfId="24444"/>
    <cellStyle name="_Recon to Darrin's 5.11.05 proforma_Book2_Adj Bench DR 3 for Initial Briefs (Electric) 5 2" xfId="24445"/>
    <cellStyle name="_Recon to Darrin's 5.11.05 proforma_Book2_Adj Bench DR 3 for Initial Briefs (Electric) 6" xfId="24446"/>
    <cellStyle name="_Recon to Darrin's 5.11.05 proforma_Book2_Adj Bench DR 3 for Initial Briefs (Electric) 6 2" xfId="24447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8"/>
    <cellStyle name="_Recon to Darrin's 5.11.05 proforma_Book2_DEM-WP(C) ENERG10C--ctn Mid-C_042010 2010GRC" xfId="5954"/>
    <cellStyle name="_Recon to Darrin's 5.11.05 proforma_Book2_DEM-WP(C) ENERG10C--ctn Mid-C_042010 2010GRC 2" xfId="24449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0"/>
    <cellStyle name="_Recon to Darrin's 5.11.05 proforma_Book2_Electric Rev Req Model (2009 GRC) Rebuttal 2 3" xfId="24451"/>
    <cellStyle name="_Recon to Darrin's 5.11.05 proforma_Book2_Electric Rev Req Model (2009 GRC) Rebuttal 3" xfId="5958"/>
    <cellStyle name="_Recon to Darrin's 5.11.05 proforma_Book2_Electric Rev Req Model (2009 GRC) Rebuttal 3 2" xfId="24452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3"/>
    <cellStyle name="_Recon to Darrin's 5.11.05 proforma_Book2_Electric Rev Req Model (2009 GRC) Rebuttal REmoval of New  WH Solar AdjustMI 2 2 2 2" xfId="24454"/>
    <cellStyle name="_Recon to Darrin's 5.11.05 proforma_Book2_Electric Rev Req Model (2009 GRC) Rebuttal REmoval of New  WH Solar AdjustMI 2 3" xfId="24455"/>
    <cellStyle name="_Recon to Darrin's 5.11.05 proforma_Book2_Electric Rev Req Model (2009 GRC) Rebuttal REmoval of New  WH Solar AdjustMI 2 3 2" xfId="24456"/>
    <cellStyle name="_Recon to Darrin's 5.11.05 proforma_Book2_Electric Rev Req Model (2009 GRC) Rebuttal REmoval of New  WH Solar AdjustMI 2 4" xfId="24457"/>
    <cellStyle name="_Recon to Darrin's 5.11.05 proforma_Book2_Electric Rev Req Model (2009 GRC) Rebuttal REmoval of New  WH Solar AdjustMI 2 4 2" xfId="24458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59"/>
    <cellStyle name="_Recon to Darrin's 5.11.05 proforma_Book2_Electric Rev Req Model (2009 GRC) Rebuttal REmoval of New  WH Solar AdjustMI 3 2 2" xfId="24460"/>
    <cellStyle name="_Recon to Darrin's 5.11.05 proforma_Book2_Electric Rev Req Model (2009 GRC) Rebuttal REmoval of New  WH Solar AdjustMI 3 3" xfId="24461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2"/>
    <cellStyle name="_Recon to Darrin's 5.11.05 proforma_Book2_Electric Rev Req Model (2009 GRC) Rebuttal REmoval of New  WH Solar AdjustMI 4 2 2" xfId="24463"/>
    <cellStyle name="_Recon to Darrin's 5.11.05 proforma_Book2_Electric Rev Req Model (2009 GRC) Rebuttal REmoval of New  WH Solar AdjustMI 4 3" xfId="24464"/>
    <cellStyle name="_Recon to Darrin's 5.11.05 proforma_Book2_Electric Rev Req Model (2009 GRC) Rebuttal REmoval of New  WH Solar AdjustMI 5" xfId="24465"/>
    <cellStyle name="_Recon to Darrin's 5.11.05 proforma_Book2_Electric Rev Req Model (2009 GRC) Rebuttal REmoval of New  WH Solar AdjustMI 5 2" xfId="24466"/>
    <cellStyle name="_Recon to Darrin's 5.11.05 proforma_Book2_Electric Rev Req Model (2009 GRC) Rebuttal REmoval of New  WH Solar AdjustMI 6" xfId="24467"/>
    <cellStyle name="_Recon to Darrin's 5.11.05 proforma_Book2_Electric Rev Req Model (2009 GRC) Rebuttal REmoval of New  WH Solar AdjustMI 6 2" xfId="24468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69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0"/>
    <cellStyle name="_Recon to Darrin's 5.11.05 proforma_Book2_Electric Rev Req Model (2009 GRC) Revised 01-18-2010 2 2 2 2" xfId="24471"/>
    <cellStyle name="_Recon to Darrin's 5.11.05 proforma_Book2_Electric Rev Req Model (2009 GRC) Revised 01-18-2010 2 3" xfId="24472"/>
    <cellStyle name="_Recon to Darrin's 5.11.05 proforma_Book2_Electric Rev Req Model (2009 GRC) Revised 01-18-2010 2 3 2" xfId="24473"/>
    <cellStyle name="_Recon to Darrin's 5.11.05 proforma_Book2_Electric Rev Req Model (2009 GRC) Revised 01-18-2010 2 4" xfId="24474"/>
    <cellStyle name="_Recon to Darrin's 5.11.05 proforma_Book2_Electric Rev Req Model (2009 GRC) Revised 01-18-2010 2 4 2" xfId="24475"/>
    <cellStyle name="_Recon to Darrin's 5.11.05 proforma_Book2_Electric Rev Req Model (2009 GRC) Revised 01-18-2010 3" xfId="5969"/>
    <cellStyle name="_Recon to Darrin's 5.11.05 proforma_Book2_Electric Rev Req Model (2009 GRC) Revised 01-18-2010 3 2" xfId="24476"/>
    <cellStyle name="_Recon to Darrin's 5.11.05 proforma_Book2_Electric Rev Req Model (2009 GRC) Revised 01-18-2010 3 2 2" xfId="24477"/>
    <cellStyle name="_Recon to Darrin's 5.11.05 proforma_Book2_Electric Rev Req Model (2009 GRC) Revised 01-18-2010 3 3" xfId="24478"/>
    <cellStyle name="_Recon to Darrin's 5.11.05 proforma_Book2_Electric Rev Req Model (2009 GRC) Revised 01-18-2010 4" xfId="5970"/>
    <cellStyle name="_Recon to Darrin's 5.11.05 proforma_Book2_Electric Rev Req Model (2009 GRC) Revised 01-18-2010 4 2" xfId="24479"/>
    <cellStyle name="_Recon to Darrin's 5.11.05 proforma_Book2_Electric Rev Req Model (2009 GRC) Revised 01-18-2010 4 2 2" xfId="24480"/>
    <cellStyle name="_Recon to Darrin's 5.11.05 proforma_Book2_Electric Rev Req Model (2009 GRC) Revised 01-18-2010 4 3" xfId="24481"/>
    <cellStyle name="_Recon to Darrin's 5.11.05 proforma_Book2_Electric Rev Req Model (2009 GRC) Revised 01-18-2010 5" xfId="24482"/>
    <cellStyle name="_Recon to Darrin's 5.11.05 proforma_Book2_Electric Rev Req Model (2009 GRC) Revised 01-18-2010 5 2" xfId="24483"/>
    <cellStyle name="_Recon to Darrin's 5.11.05 proforma_Book2_Electric Rev Req Model (2009 GRC) Revised 01-18-2010 6" xfId="24484"/>
    <cellStyle name="_Recon to Darrin's 5.11.05 proforma_Book2_Electric Rev Req Model (2009 GRC) Revised 01-18-2010 6 2" xfId="24485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6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7"/>
    <cellStyle name="_Recon to Darrin's 5.11.05 proforma_Book2_Final Order Electric EXHIBIT A-1 2 3" xfId="24488"/>
    <cellStyle name="_Recon to Darrin's 5.11.05 proforma_Book2_Final Order Electric EXHIBIT A-1 3" xfId="5975"/>
    <cellStyle name="_Recon to Darrin's 5.11.05 proforma_Book2_Final Order Electric EXHIBIT A-1 3 2" xfId="24489"/>
    <cellStyle name="_Recon to Darrin's 5.11.05 proforma_Book2_Final Order Electric EXHIBIT A-1 3 2 2" xfId="24490"/>
    <cellStyle name="_Recon to Darrin's 5.11.05 proforma_Book2_Final Order Electric EXHIBIT A-1 3 3" xfId="24491"/>
    <cellStyle name="_Recon to Darrin's 5.11.05 proforma_Book2_Final Order Electric EXHIBIT A-1 4" xfId="5976"/>
    <cellStyle name="_Recon to Darrin's 5.11.05 proforma_Book2_Final Order Electric EXHIBIT A-1 4 2" xfId="24492"/>
    <cellStyle name="_Recon to Darrin's 5.11.05 proforma_Book2_Final Order Electric EXHIBIT A-1 5" xfId="24493"/>
    <cellStyle name="_Recon to Darrin's 5.11.05 proforma_Book2_Final Order Electric EXHIBIT A-1 6" xfId="24494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5"/>
    <cellStyle name="_Recon to Darrin's 5.11.05 proforma_Book4 2 2 2 2" xfId="24496"/>
    <cellStyle name="_Recon to Darrin's 5.11.05 proforma_Book4 2 3" xfId="24497"/>
    <cellStyle name="_Recon to Darrin's 5.11.05 proforma_Book4 2 3 2" xfId="24498"/>
    <cellStyle name="_Recon to Darrin's 5.11.05 proforma_Book4 2 4" xfId="24499"/>
    <cellStyle name="_Recon to Darrin's 5.11.05 proforma_Book4 2 4 2" xfId="24500"/>
    <cellStyle name="_Recon to Darrin's 5.11.05 proforma_Book4 3" xfId="5980"/>
    <cellStyle name="_Recon to Darrin's 5.11.05 proforma_Book4 3 2" xfId="24501"/>
    <cellStyle name="_Recon to Darrin's 5.11.05 proforma_Book4 3 2 2" xfId="24502"/>
    <cellStyle name="_Recon to Darrin's 5.11.05 proforma_Book4 3 3" xfId="24503"/>
    <cellStyle name="_Recon to Darrin's 5.11.05 proforma_Book4 4" xfId="5981"/>
    <cellStyle name="_Recon to Darrin's 5.11.05 proforma_Book4 4 2" xfId="24504"/>
    <cellStyle name="_Recon to Darrin's 5.11.05 proforma_Book4 4 2 2" xfId="24505"/>
    <cellStyle name="_Recon to Darrin's 5.11.05 proforma_Book4 4 3" xfId="24506"/>
    <cellStyle name="_Recon to Darrin's 5.11.05 proforma_Book4 5" xfId="24507"/>
    <cellStyle name="_Recon to Darrin's 5.11.05 proforma_Book4 5 2" xfId="24508"/>
    <cellStyle name="_Recon to Darrin's 5.11.05 proforma_Book4 6" xfId="24509"/>
    <cellStyle name="_Recon to Darrin's 5.11.05 proforma_Book4 6 2" xfId="24510"/>
    <cellStyle name="_Recon to Darrin's 5.11.05 proforma_Book4_DEM-WP(C) ENERG10C--ctn Mid-C_042010 2010GRC" xfId="5982"/>
    <cellStyle name="_Recon to Darrin's 5.11.05 proforma_Book4_DEM-WP(C) ENERG10C--ctn Mid-C_042010 2010GRC 2" xfId="24511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2"/>
    <cellStyle name="_Recon to Darrin's 5.11.05 proforma_Book9 2 2 2 2" xfId="24513"/>
    <cellStyle name="_Recon to Darrin's 5.11.05 proforma_Book9 2 3" xfId="24514"/>
    <cellStyle name="_Recon to Darrin's 5.11.05 proforma_Book9 2 3 2" xfId="24515"/>
    <cellStyle name="_Recon to Darrin's 5.11.05 proforma_Book9 2 4" xfId="24516"/>
    <cellStyle name="_Recon to Darrin's 5.11.05 proforma_Book9 2 4 2" xfId="24517"/>
    <cellStyle name="_Recon to Darrin's 5.11.05 proforma_Book9 3" xfId="5986"/>
    <cellStyle name="_Recon to Darrin's 5.11.05 proforma_Book9 3 2" xfId="24518"/>
    <cellStyle name="_Recon to Darrin's 5.11.05 proforma_Book9 3 2 2" xfId="24519"/>
    <cellStyle name="_Recon to Darrin's 5.11.05 proforma_Book9 3 3" xfId="24520"/>
    <cellStyle name="_Recon to Darrin's 5.11.05 proforma_Book9 4" xfId="5987"/>
    <cellStyle name="_Recon to Darrin's 5.11.05 proforma_Book9 4 2" xfId="24521"/>
    <cellStyle name="_Recon to Darrin's 5.11.05 proforma_Book9 4 2 2" xfId="24522"/>
    <cellStyle name="_Recon to Darrin's 5.11.05 proforma_Book9 4 3" xfId="24523"/>
    <cellStyle name="_Recon to Darrin's 5.11.05 proforma_Book9 5" xfId="24524"/>
    <cellStyle name="_Recon to Darrin's 5.11.05 proforma_Book9 5 2" xfId="24525"/>
    <cellStyle name="_Recon to Darrin's 5.11.05 proforma_Book9 6" xfId="24526"/>
    <cellStyle name="_Recon to Darrin's 5.11.05 proforma_Book9 6 2" xfId="24527"/>
    <cellStyle name="_Recon to Darrin's 5.11.05 proforma_Book9_DEM-WP(C) ENERG10C--ctn Mid-C_042010 2010GRC" xfId="5988"/>
    <cellStyle name="_Recon to Darrin's 5.11.05 proforma_Book9_DEM-WP(C) ENERG10C--ctn Mid-C_042010 2010GRC 2" xfId="24528"/>
    <cellStyle name="_Recon to Darrin's 5.11.05 proforma_Check the Interest Calculation" xfId="5989"/>
    <cellStyle name="_Recon to Darrin's 5.11.05 proforma_Check the Interest Calculation 2" xfId="24529"/>
    <cellStyle name="_Recon to Darrin's 5.11.05 proforma_Check the Interest Calculation_Scenario 1 REC vs PTC Offset" xfId="5990"/>
    <cellStyle name="_Recon to Darrin's 5.11.05 proforma_Check the Interest Calculation_Scenario 1 REC vs PTC Offset 2" xfId="24530"/>
    <cellStyle name="_Recon to Darrin's 5.11.05 proforma_Check the Interest Calculation_Scenario 3" xfId="5991"/>
    <cellStyle name="_Recon to Darrin's 5.11.05 proforma_Check the Interest Calculation_Scenario 3 2" xfId="24531"/>
    <cellStyle name="_Recon to Darrin's 5.11.05 proforma_Chelan PUD Power Costs (8-10)" xfId="5992"/>
    <cellStyle name="_Recon to Darrin's 5.11.05 proforma_Chelan PUD Power Costs (8-10) 2" xfId="24532"/>
    <cellStyle name="_Recon to Darrin's 5.11.05 proforma_DEM-WP(C) Chelan Power Costs" xfId="5993"/>
    <cellStyle name="_Recon to Darrin's 5.11.05 proforma_DEM-WP(C) Chelan Power Costs 2" xfId="24533"/>
    <cellStyle name="_Recon to Darrin's 5.11.05 proforma_DEM-WP(C) Chelan Power Costs 2 2" xfId="24534"/>
    <cellStyle name="_Recon to Darrin's 5.11.05 proforma_DEM-WP(C) Chelan Power Costs 2 2 2" xfId="24535"/>
    <cellStyle name="_Recon to Darrin's 5.11.05 proforma_DEM-WP(C) Chelan Power Costs 2 3" xfId="24536"/>
    <cellStyle name="_Recon to Darrin's 5.11.05 proforma_DEM-WP(C) Chelan Power Costs 3" xfId="24537"/>
    <cellStyle name="_Recon to Darrin's 5.11.05 proforma_DEM-WP(C) Chelan Power Costs 3 2" xfId="24538"/>
    <cellStyle name="_Recon to Darrin's 5.11.05 proforma_DEM-WP(C) Chelan Power Costs 3 2 2" xfId="24539"/>
    <cellStyle name="_Recon to Darrin's 5.11.05 proforma_DEM-WP(C) Chelan Power Costs 3 3" xfId="24540"/>
    <cellStyle name="_Recon to Darrin's 5.11.05 proforma_DEM-WP(C) Chelan Power Costs 4" xfId="24541"/>
    <cellStyle name="_Recon to Darrin's 5.11.05 proforma_DEM-WP(C) Chelan Power Costs 4 2" xfId="24542"/>
    <cellStyle name="_Recon to Darrin's 5.11.05 proforma_DEM-WP(C) Chelan Power Costs 5" xfId="24543"/>
    <cellStyle name="_Recon to Darrin's 5.11.05 proforma_DEM-WP(C) Chelan Power Costs 5 2" xfId="24544"/>
    <cellStyle name="_Recon to Darrin's 5.11.05 proforma_DEM-WP(C) ENERG10C--ctn Mid-C_042010 2010GRC" xfId="5994"/>
    <cellStyle name="_Recon to Darrin's 5.11.05 proforma_DEM-WP(C) ENERG10C--ctn Mid-C_042010 2010GRC 2" xfId="24545"/>
    <cellStyle name="_Recon to Darrin's 5.11.05 proforma_DEM-WP(C) Gas Transport 2010GRC" xfId="5995"/>
    <cellStyle name="_Recon to Darrin's 5.11.05 proforma_DEM-WP(C) Gas Transport 2010GRC 2" xfId="24546"/>
    <cellStyle name="_Recon to Darrin's 5.11.05 proforma_DEM-WP(C) Gas Transport 2010GRC 2 2" xfId="24547"/>
    <cellStyle name="_Recon to Darrin's 5.11.05 proforma_DEM-WP(C) Gas Transport 2010GRC 2 2 2" xfId="24548"/>
    <cellStyle name="_Recon to Darrin's 5.11.05 proforma_DEM-WP(C) Gas Transport 2010GRC 2 3" xfId="24549"/>
    <cellStyle name="_Recon to Darrin's 5.11.05 proforma_DEM-WP(C) Gas Transport 2010GRC 3" xfId="24550"/>
    <cellStyle name="_Recon to Darrin's 5.11.05 proforma_DEM-WP(C) Gas Transport 2010GRC 3 2" xfId="24551"/>
    <cellStyle name="_Recon to Darrin's 5.11.05 proforma_DEM-WP(C) Gas Transport 2010GRC 3 2 2" xfId="24552"/>
    <cellStyle name="_Recon to Darrin's 5.11.05 proforma_DEM-WP(C) Gas Transport 2010GRC 3 3" xfId="24553"/>
    <cellStyle name="_Recon to Darrin's 5.11.05 proforma_DEM-WP(C) Gas Transport 2010GRC 4" xfId="24554"/>
    <cellStyle name="_Recon to Darrin's 5.11.05 proforma_DEM-WP(C) Gas Transport 2010GRC 4 2" xfId="24555"/>
    <cellStyle name="_Recon to Darrin's 5.11.05 proforma_DEM-WP(C) Gas Transport 2010GRC 5" xfId="24556"/>
    <cellStyle name="_Recon to Darrin's 5.11.05 proforma_DEM-WP(C) Gas Transport 2010GRC 5 2" xfId="24557"/>
    <cellStyle name="_Recon to Darrin's 5.11.05 proforma_DWH-08 (Rate Spread &amp; Design Workpapers)" xfId="5996"/>
    <cellStyle name="_Recon to Darrin's 5.11.05 proforma_Exh A-1 resulting from UE-112050 effective Jan 1 2012" xfId="24558"/>
    <cellStyle name="_Recon to Darrin's 5.11.05 proforma_Exh A-1 resulting from UE-112050 effective Jan 1 2012 2" xfId="24559"/>
    <cellStyle name="_Recon to Darrin's 5.11.05 proforma_Exhibit A-1 effective 4-1-11 fr S Free 12-11" xfId="24560"/>
    <cellStyle name="_Recon to Darrin's 5.11.05 proforma_Exhibit A-1 effective 4-1-11 fr S Free 12-11 2" xfId="24561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2"/>
    <cellStyle name="_Recon to Darrin's 5.11.05 proforma_Exhibit D fr R Gho 12-31-08 2 2 2" xfId="24563"/>
    <cellStyle name="_Recon to Darrin's 5.11.05 proforma_Exhibit D fr R Gho 12-31-08 2 2 2 2" xfId="24564"/>
    <cellStyle name="_Recon to Darrin's 5.11.05 proforma_Exhibit D fr R Gho 12-31-08 2 3" xfId="24565"/>
    <cellStyle name="_Recon to Darrin's 5.11.05 proforma_Exhibit D fr R Gho 12-31-08 2 3 2" xfId="24566"/>
    <cellStyle name="_Recon to Darrin's 5.11.05 proforma_Exhibit D fr R Gho 12-31-08 2 4" xfId="24567"/>
    <cellStyle name="_Recon to Darrin's 5.11.05 proforma_Exhibit D fr R Gho 12-31-08 2 4 2" xfId="24568"/>
    <cellStyle name="_Recon to Darrin's 5.11.05 proforma_Exhibit D fr R Gho 12-31-08 3" xfId="5999"/>
    <cellStyle name="_Recon to Darrin's 5.11.05 proforma_Exhibit D fr R Gho 12-31-08 3 2" xfId="24569"/>
    <cellStyle name="_Recon to Darrin's 5.11.05 proforma_Exhibit D fr R Gho 12-31-08 3 2 2" xfId="24570"/>
    <cellStyle name="_Recon to Darrin's 5.11.05 proforma_Exhibit D fr R Gho 12-31-08 3 3" xfId="24571"/>
    <cellStyle name="_Recon to Darrin's 5.11.05 proforma_Exhibit D fr R Gho 12-31-08 4" xfId="24572"/>
    <cellStyle name="_Recon to Darrin's 5.11.05 proforma_Exhibit D fr R Gho 12-31-08 4 2" xfId="24573"/>
    <cellStyle name="_Recon to Darrin's 5.11.05 proforma_Exhibit D fr R Gho 12-31-08 4 2 2" xfId="24574"/>
    <cellStyle name="_Recon to Darrin's 5.11.05 proforma_Exhibit D fr R Gho 12-31-08 4 3" xfId="24575"/>
    <cellStyle name="_Recon to Darrin's 5.11.05 proforma_Exhibit D fr R Gho 12-31-08 5" xfId="24576"/>
    <cellStyle name="_Recon to Darrin's 5.11.05 proforma_Exhibit D fr R Gho 12-31-08 5 2" xfId="24577"/>
    <cellStyle name="_Recon to Darrin's 5.11.05 proforma_Exhibit D fr R Gho 12-31-08 6" xfId="24578"/>
    <cellStyle name="_Recon to Darrin's 5.11.05 proforma_Exhibit D fr R Gho 12-31-08 6 2" xfId="24579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0"/>
    <cellStyle name="_Recon to Darrin's 5.11.05 proforma_Exhibit D fr R Gho 12-31-08 v2 2 2 2" xfId="24581"/>
    <cellStyle name="_Recon to Darrin's 5.11.05 proforma_Exhibit D fr R Gho 12-31-08 v2 2 2 2 2" xfId="24582"/>
    <cellStyle name="_Recon to Darrin's 5.11.05 proforma_Exhibit D fr R Gho 12-31-08 v2 2 3" xfId="24583"/>
    <cellStyle name="_Recon to Darrin's 5.11.05 proforma_Exhibit D fr R Gho 12-31-08 v2 2 3 2" xfId="24584"/>
    <cellStyle name="_Recon to Darrin's 5.11.05 proforma_Exhibit D fr R Gho 12-31-08 v2 2 4" xfId="24585"/>
    <cellStyle name="_Recon to Darrin's 5.11.05 proforma_Exhibit D fr R Gho 12-31-08 v2 2 4 2" xfId="24586"/>
    <cellStyle name="_Recon to Darrin's 5.11.05 proforma_Exhibit D fr R Gho 12-31-08 v2 3" xfId="6002"/>
    <cellStyle name="_Recon to Darrin's 5.11.05 proforma_Exhibit D fr R Gho 12-31-08 v2 3 2" xfId="24587"/>
    <cellStyle name="_Recon to Darrin's 5.11.05 proforma_Exhibit D fr R Gho 12-31-08 v2 3 2 2" xfId="24588"/>
    <cellStyle name="_Recon to Darrin's 5.11.05 proforma_Exhibit D fr R Gho 12-31-08 v2 3 3" xfId="24589"/>
    <cellStyle name="_Recon to Darrin's 5.11.05 proforma_Exhibit D fr R Gho 12-31-08 v2 4" xfId="24590"/>
    <cellStyle name="_Recon to Darrin's 5.11.05 proforma_Exhibit D fr R Gho 12-31-08 v2 4 2" xfId="24591"/>
    <cellStyle name="_Recon to Darrin's 5.11.05 proforma_Exhibit D fr R Gho 12-31-08 v2 4 2 2" xfId="24592"/>
    <cellStyle name="_Recon to Darrin's 5.11.05 proforma_Exhibit D fr R Gho 12-31-08 v2 4 3" xfId="24593"/>
    <cellStyle name="_Recon to Darrin's 5.11.05 proforma_Exhibit D fr R Gho 12-31-08 v2 5" xfId="24594"/>
    <cellStyle name="_Recon to Darrin's 5.11.05 proforma_Exhibit D fr R Gho 12-31-08 v2 5 2" xfId="24595"/>
    <cellStyle name="_Recon to Darrin's 5.11.05 proforma_Exhibit D fr R Gho 12-31-08 v2 6" xfId="24596"/>
    <cellStyle name="_Recon to Darrin's 5.11.05 proforma_Exhibit D fr R Gho 12-31-08 v2 6 2" xfId="24597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8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599"/>
    <cellStyle name="_Recon to Darrin's 5.11.05 proforma_Exhibit D fr R Gho 12-31-08 v2_NIM Summary 2 2 2" xfId="24600"/>
    <cellStyle name="_Recon to Darrin's 5.11.05 proforma_Exhibit D fr R Gho 12-31-08 v2_NIM Summary 2 2 2 2" xfId="24601"/>
    <cellStyle name="_Recon to Darrin's 5.11.05 proforma_Exhibit D fr R Gho 12-31-08 v2_NIM Summary 2 3" xfId="24602"/>
    <cellStyle name="_Recon to Darrin's 5.11.05 proforma_Exhibit D fr R Gho 12-31-08 v2_NIM Summary 2 3 2" xfId="24603"/>
    <cellStyle name="_Recon to Darrin's 5.11.05 proforma_Exhibit D fr R Gho 12-31-08 v2_NIM Summary 2 4" xfId="24604"/>
    <cellStyle name="_Recon to Darrin's 5.11.05 proforma_Exhibit D fr R Gho 12-31-08 v2_NIM Summary 2 4 2" xfId="24605"/>
    <cellStyle name="_Recon to Darrin's 5.11.05 proforma_Exhibit D fr R Gho 12-31-08 v2_NIM Summary 3" xfId="24606"/>
    <cellStyle name="_Recon to Darrin's 5.11.05 proforma_Exhibit D fr R Gho 12-31-08 v2_NIM Summary 3 2" xfId="24607"/>
    <cellStyle name="_Recon to Darrin's 5.11.05 proforma_Exhibit D fr R Gho 12-31-08 v2_NIM Summary 3 2 2" xfId="24608"/>
    <cellStyle name="_Recon to Darrin's 5.11.05 proforma_Exhibit D fr R Gho 12-31-08 v2_NIM Summary 3 3" xfId="24609"/>
    <cellStyle name="_Recon to Darrin's 5.11.05 proforma_Exhibit D fr R Gho 12-31-08 v2_NIM Summary 4" xfId="24610"/>
    <cellStyle name="_Recon to Darrin's 5.11.05 proforma_Exhibit D fr R Gho 12-31-08 v2_NIM Summary 4 2" xfId="24611"/>
    <cellStyle name="_Recon to Darrin's 5.11.05 proforma_Exhibit D fr R Gho 12-31-08 v2_NIM Summary 4 2 2" xfId="24612"/>
    <cellStyle name="_Recon to Darrin's 5.11.05 proforma_Exhibit D fr R Gho 12-31-08 v2_NIM Summary 4 3" xfId="24613"/>
    <cellStyle name="_Recon to Darrin's 5.11.05 proforma_Exhibit D fr R Gho 12-31-08 v2_NIM Summary 5" xfId="24614"/>
    <cellStyle name="_Recon to Darrin's 5.11.05 proforma_Exhibit D fr R Gho 12-31-08 v2_NIM Summary 5 2" xfId="24615"/>
    <cellStyle name="_Recon to Darrin's 5.11.05 proforma_Exhibit D fr R Gho 12-31-08 v2_NIM Summary 6" xfId="24616"/>
    <cellStyle name="_Recon to Darrin's 5.11.05 proforma_Exhibit D fr R Gho 12-31-08 v2_NIM Summary 6 2" xfId="24617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8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19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0"/>
    <cellStyle name="_Recon to Darrin's 5.11.05 proforma_Exhibit D fr R Gho 12-31-08_NIM Summary 2 2 2" xfId="24621"/>
    <cellStyle name="_Recon to Darrin's 5.11.05 proforma_Exhibit D fr R Gho 12-31-08_NIM Summary 2 2 2 2" xfId="24622"/>
    <cellStyle name="_Recon to Darrin's 5.11.05 proforma_Exhibit D fr R Gho 12-31-08_NIM Summary 2 3" xfId="24623"/>
    <cellStyle name="_Recon to Darrin's 5.11.05 proforma_Exhibit D fr R Gho 12-31-08_NIM Summary 2 3 2" xfId="24624"/>
    <cellStyle name="_Recon to Darrin's 5.11.05 proforma_Exhibit D fr R Gho 12-31-08_NIM Summary 2 4" xfId="24625"/>
    <cellStyle name="_Recon to Darrin's 5.11.05 proforma_Exhibit D fr R Gho 12-31-08_NIM Summary 2 4 2" xfId="24626"/>
    <cellStyle name="_Recon to Darrin's 5.11.05 proforma_Exhibit D fr R Gho 12-31-08_NIM Summary 3" xfId="24627"/>
    <cellStyle name="_Recon to Darrin's 5.11.05 proforma_Exhibit D fr R Gho 12-31-08_NIM Summary 3 2" xfId="24628"/>
    <cellStyle name="_Recon to Darrin's 5.11.05 proforma_Exhibit D fr R Gho 12-31-08_NIM Summary 3 2 2" xfId="24629"/>
    <cellStyle name="_Recon to Darrin's 5.11.05 proforma_Exhibit D fr R Gho 12-31-08_NIM Summary 3 3" xfId="24630"/>
    <cellStyle name="_Recon to Darrin's 5.11.05 proforma_Exhibit D fr R Gho 12-31-08_NIM Summary 4" xfId="24631"/>
    <cellStyle name="_Recon to Darrin's 5.11.05 proforma_Exhibit D fr R Gho 12-31-08_NIM Summary 4 2" xfId="24632"/>
    <cellStyle name="_Recon to Darrin's 5.11.05 proforma_Exhibit D fr R Gho 12-31-08_NIM Summary 4 2 2" xfId="24633"/>
    <cellStyle name="_Recon to Darrin's 5.11.05 proforma_Exhibit D fr R Gho 12-31-08_NIM Summary 4 3" xfId="24634"/>
    <cellStyle name="_Recon to Darrin's 5.11.05 proforma_Exhibit D fr R Gho 12-31-08_NIM Summary 5" xfId="24635"/>
    <cellStyle name="_Recon to Darrin's 5.11.05 proforma_Exhibit D fr R Gho 12-31-08_NIM Summary 5 2" xfId="24636"/>
    <cellStyle name="_Recon to Darrin's 5.11.05 proforma_Exhibit D fr R Gho 12-31-08_NIM Summary 6" xfId="24637"/>
    <cellStyle name="_Recon to Darrin's 5.11.05 proforma_Exhibit D fr R Gho 12-31-08_NIM Summary 6 2" xfId="24638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39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0"/>
    <cellStyle name="_Recon to Darrin's 5.11.05 proforma_Hopkins Ridge Prepaid Tran - Interest Earned RY 12ME Feb  '11 2 2 2" xfId="24641"/>
    <cellStyle name="_Recon to Darrin's 5.11.05 proforma_Hopkins Ridge Prepaid Tran - Interest Earned RY 12ME Feb  '11 2 2 2 2" xfId="24642"/>
    <cellStyle name="_Recon to Darrin's 5.11.05 proforma_Hopkins Ridge Prepaid Tran - Interest Earned RY 12ME Feb  '11 2 3" xfId="24643"/>
    <cellStyle name="_Recon to Darrin's 5.11.05 proforma_Hopkins Ridge Prepaid Tran - Interest Earned RY 12ME Feb  '11 2 3 2" xfId="24644"/>
    <cellStyle name="_Recon to Darrin's 5.11.05 proforma_Hopkins Ridge Prepaid Tran - Interest Earned RY 12ME Feb  '11 2 4" xfId="24645"/>
    <cellStyle name="_Recon to Darrin's 5.11.05 proforma_Hopkins Ridge Prepaid Tran - Interest Earned RY 12ME Feb  '11 2 4 2" xfId="24646"/>
    <cellStyle name="_Recon to Darrin's 5.11.05 proforma_Hopkins Ridge Prepaid Tran - Interest Earned RY 12ME Feb  '11 3" xfId="24647"/>
    <cellStyle name="_Recon to Darrin's 5.11.05 proforma_Hopkins Ridge Prepaid Tran - Interest Earned RY 12ME Feb  '11 3 2" xfId="24648"/>
    <cellStyle name="_Recon to Darrin's 5.11.05 proforma_Hopkins Ridge Prepaid Tran - Interest Earned RY 12ME Feb  '11 3 2 2" xfId="24649"/>
    <cellStyle name="_Recon to Darrin's 5.11.05 proforma_Hopkins Ridge Prepaid Tran - Interest Earned RY 12ME Feb  '11 3 3" xfId="24650"/>
    <cellStyle name="_Recon to Darrin's 5.11.05 proforma_Hopkins Ridge Prepaid Tran - Interest Earned RY 12ME Feb  '11 4" xfId="24651"/>
    <cellStyle name="_Recon to Darrin's 5.11.05 proforma_Hopkins Ridge Prepaid Tran - Interest Earned RY 12ME Feb  '11 4 2" xfId="24652"/>
    <cellStyle name="_Recon to Darrin's 5.11.05 proforma_Hopkins Ridge Prepaid Tran - Interest Earned RY 12ME Feb  '11 4 2 2" xfId="24653"/>
    <cellStyle name="_Recon to Darrin's 5.11.05 proforma_Hopkins Ridge Prepaid Tran - Interest Earned RY 12ME Feb  '11 4 3" xfId="24654"/>
    <cellStyle name="_Recon to Darrin's 5.11.05 proforma_Hopkins Ridge Prepaid Tran - Interest Earned RY 12ME Feb  '11 5" xfId="24655"/>
    <cellStyle name="_Recon to Darrin's 5.11.05 proforma_Hopkins Ridge Prepaid Tran - Interest Earned RY 12ME Feb  '11 5 2" xfId="24656"/>
    <cellStyle name="_Recon to Darrin's 5.11.05 proforma_Hopkins Ridge Prepaid Tran - Interest Earned RY 12ME Feb  '11 6" xfId="24657"/>
    <cellStyle name="_Recon to Darrin's 5.11.05 proforma_Hopkins Ridge Prepaid Tran - Interest Earned RY 12ME Feb  '11 6 2" xfId="24658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59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0"/>
    <cellStyle name="_Recon to Darrin's 5.11.05 proforma_Hopkins Ridge Prepaid Tran - Interest Earned RY 12ME Feb  '11_NIM Summary 2 2 2" xfId="24661"/>
    <cellStyle name="_Recon to Darrin's 5.11.05 proforma_Hopkins Ridge Prepaid Tran - Interest Earned RY 12ME Feb  '11_NIM Summary 2 2 2 2" xfId="24662"/>
    <cellStyle name="_Recon to Darrin's 5.11.05 proforma_Hopkins Ridge Prepaid Tran - Interest Earned RY 12ME Feb  '11_NIM Summary 2 3" xfId="24663"/>
    <cellStyle name="_Recon to Darrin's 5.11.05 proforma_Hopkins Ridge Prepaid Tran - Interest Earned RY 12ME Feb  '11_NIM Summary 2 3 2" xfId="24664"/>
    <cellStyle name="_Recon to Darrin's 5.11.05 proforma_Hopkins Ridge Prepaid Tran - Interest Earned RY 12ME Feb  '11_NIM Summary 2 4" xfId="24665"/>
    <cellStyle name="_Recon to Darrin's 5.11.05 proforma_Hopkins Ridge Prepaid Tran - Interest Earned RY 12ME Feb  '11_NIM Summary 2 4 2" xfId="24666"/>
    <cellStyle name="_Recon to Darrin's 5.11.05 proforma_Hopkins Ridge Prepaid Tran - Interest Earned RY 12ME Feb  '11_NIM Summary 3" xfId="24667"/>
    <cellStyle name="_Recon to Darrin's 5.11.05 proforma_Hopkins Ridge Prepaid Tran - Interest Earned RY 12ME Feb  '11_NIM Summary 3 2" xfId="24668"/>
    <cellStyle name="_Recon to Darrin's 5.11.05 proforma_Hopkins Ridge Prepaid Tran - Interest Earned RY 12ME Feb  '11_NIM Summary 3 2 2" xfId="24669"/>
    <cellStyle name="_Recon to Darrin's 5.11.05 proforma_Hopkins Ridge Prepaid Tran - Interest Earned RY 12ME Feb  '11_NIM Summary 3 3" xfId="24670"/>
    <cellStyle name="_Recon to Darrin's 5.11.05 proforma_Hopkins Ridge Prepaid Tran - Interest Earned RY 12ME Feb  '11_NIM Summary 4" xfId="24671"/>
    <cellStyle name="_Recon to Darrin's 5.11.05 proforma_Hopkins Ridge Prepaid Tran - Interest Earned RY 12ME Feb  '11_NIM Summary 4 2" xfId="24672"/>
    <cellStyle name="_Recon to Darrin's 5.11.05 proforma_Hopkins Ridge Prepaid Tran - Interest Earned RY 12ME Feb  '11_NIM Summary 4 2 2" xfId="24673"/>
    <cellStyle name="_Recon to Darrin's 5.11.05 proforma_Hopkins Ridge Prepaid Tran - Interest Earned RY 12ME Feb  '11_NIM Summary 4 3" xfId="24674"/>
    <cellStyle name="_Recon to Darrin's 5.11.05 proforma_Hopkins Ridge Prepaid Tran - Interest Earned RY 12ME Feb  '11_NIM Summary 5" xfId="24675"/>
    <cellStyle name="_Recon to Darrin's 5.11.05 proforma_Hopkins Ridge Prepaid Tran - Interest Earned RY 12ME Feb  '11_NIM Summary 5 2" xfId="24676"/>
    <cellStyle name="_Recon to Darrin's 5.11.05 proforma_Hopkins Ridge Prepaid Tran - Interest Earned RY 12ME Feb  '11_NIM Summary 6" xfId="24677"/>
    <cellStyle name="_Recon to Darrin's 5.11.05 proforma_Hopkins Ridge Prepaid Tran - Interest Earned RY 12ME Feb  '11_NIM Summary 6 2" xfId="24678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79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0"/>
    <cellStyle name="_Recon to Darrin's 5.11.05 proforma_Hopkins Ridge Prepaid Tran - Interest Earned RY 12ME Feb  '11_Transmission Workbook for May BOD 2 2 2" xfId="24681"/>
    <cellStyle name="_Recon to Darrin's 5.11.05 proforma_Hopkins Ridge Prepaid Tran - Interest Earned RY 12ME Feb  '11_Transmission Workbook for May BOD 2 2 2 2" xfId="24682"/>
    <cellStyle name="_Recon to Darrin's 5.11.05 proforma_Hopkins Ridge Prepaid Tran - Interest Earned RY 12ME Feb  '11_Transmission Workbook for May BOD 2 3" xfId="24683"/>
    <cellStyle name="_Recon to Darrin's 5.11.05 proforma_Hopkins Ridge Prepaid Tran - Interest Earned RY 12ME Feb  '11_Transmission Workbook for May BOD 2 3 2" xfId="24684"/>
    <cellStyle name="_Recon to Darrin's 5.11.05 proforma_Hopkins Ridge Prepaid Tran - Interest Earned RY 12ME Feb  '11_Transmission Workbook for May BOD 2 4" xfId="24685"/>
    <cellStyle name="_Recon to Darrin's 5.11.05 proforma_Hopkins Ridge Prepaid Tran - Interest Earned RY 12ME Feb  '11_Transmission Workbook for May BOD 2 4 2" xfId="24686"/>
    <cellStyle name="_Recon to Darrin's 5.11.05 proforma_Hopkins Ridge Prepaid Tran - Interest Earned RY 12ME Feb  '11_Transmission Workbook for May BOD 3" xfId="24687"/>
    <cellStyle name="_Recon to Darrin's 5.11.05 proforma_Hopkins Ridge Prepaid Tran - Interest Earned RY 12ME Feb  '11_Transmission Workbook for May BOD 3 2" xfId="24688"/>
    <cellStyle name="_Recon to Darrin's 5.11.05 proforma_Hopkins Ridge Prepaid Tran - Interest Earned RY 12ME Feb  '11_Transmission Workbook for May BOD 3 2 2" xfId="24689"/>
    <cellStyle name="_Recon to Darrin's 5.11.05 proforma_Hopkins Ridge Prepaid Tran - Interest Earned RY 12ME Feb  '11_Transmission Workbook for May BOD 3 3" xfId="24690"/>
    <cellStyle name="_Recon to Darrin's 5.11.05 proforma_Hopkins Ridge Prepaid Tran - Interest Earned RY 12ME Feb  '11_Transmission Workbook for May BOD 4" xfId="24691"/>
    <cellStyle name="_Recon to Darrin's 5.11.05 proforma_Hopkins Ridge Prepaid Tran - Interest Earned RY 12ME Feb  '11_Transmission Workbook for May BOD 4 2" xfId="24692"/>
    <cellStyle name="_Recon to Darrin's 5.11.05 proforma_Hopkins Ridge Prepaid Tran - Interest Earned RY 12ME Feb  '11_Transmission Workbook for May BOD 4 2 2" xfId="24693"/>
    <cellStyle name="_Recon to Darrin's 5.11.05 proforma_Hopkins Ridge Prepaid Tran - Interest Earned RY 12ME Feb  '11_Transmission Workbook for May BOD 4 3" xfId="24694"/>
    <cellStyle name="_Recon to Darrin's 5.11.05 proforma_Hopkins Ridge Prepaid Tran - Interest Earned RY 12ME Feb  '11_Transmission Workbook for May BOD 5" xfId="24695"/>
    <cellStyle name="_Recon to Darrin's 5.11.05 proforma_Hopkins Ridge Prepaid Tran - Interest Earned RY 12ME Feb  '11_Transmission Workbook for May BOD 5 2" xfId="24696"/>
    <cellStyle name="_Recon to Darrin's 5.11.05 proforma_Hopkins Ridge Prepaid Tran - Interest Earned RY 12ME Feb  '11_Transmission Workbook for May BOD 6" xfId="24697"/>
    <cellStyle name="_Recon to Darrin's 5.11.05 proforma_Hopkins Ridge Prepaid Tran - Interest Earned RY 12ME Feb  '11_Transmission Workbook for May BOD 6 2" xfId="24698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699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0"/>
    <cellStyle name="_Recon to Darrin's 5.11.05 proforma_INPUTS 2 3" xfId="24701"/>
    <cellStyle name="_Recon to Darrin's 5.11.05 proforma_INPUTS 3" xfId="6026"/>
    <cellStyle name="_Recon to Darrin's 5.11.05 proforma_INPUTS 3 2" xfId="24702"/>
    <cellStyle name="_Recon to Darrin's 5.11.05 proforma_INPUTS 4" xfId="24703"/>
    <cellStyle name="_Recon to Darrin's 5.11.05 proforma_LSRWEP LGIA like Acctg Petition Aug 2010" xfId="6027"/>
    <cellStyle name="_Recon to Darrin's 5.11.05 proforma_LSRWEP LGIA like Acctg Petition Aug 2010 2" xfId="24704"/>
    <cellStyle name="_Recon to Darrin's 5.11.05 proforma_LSRWEP LGIA like Acctg Petition Aug 2010 2 2" xfId="24705"/>
    <cellStyle name="_Recon to Darrin's 5.11.05 proforma_LSRWEP LGIA like Acctg Petition Aug 2010 2 2 2" xfId="24706"/>
    <cellStyle name="_Recon to Darrin's 5.11.05 proforma_LSRWEP LGIA like Acctg Petition Aug 2010 3" xfId="24707"/>
    <cellStyle name="_Recon to Darrin's 5.11.05 proforma_LSRWEP LGIA like Acctg Petition Aug 2010 3 2" xfId="24708"/>
    <cellStyle name="_Recon to Darrin's 5.11.05 proforma_LSRWEP LGIA like Acctg Petition Aug 2010 3 2 2" xfId="24709"/>
    <cellStyle name="_Recon to Darrin's 5.11.05 proforma_LSRWEP LGIA like Acctg Petition Aug 2010 3 3" xfId="24710"/>
    <cellStyle name="_Recon to Darrin's 5.11.05 proforma_LSRWEP LGIA like Acctg Petition Aug 2010 4" xfId="24711"/>
    <cellStyle name="_Recon to Darrin's 5.11.05 proforma_LSRWEP LGIA like Acctg Petition Aug 2010 4 2" xfId="24712"/>
    <cellStyle name="_Recon to Darrin's 5.11.05 proforma_LSRWEP LGIA like Acctg Petition Aug 2010 5" xfId="24713"/>
    <cellStyle name="_Recon to Darrin's 5.11.05 proforma_LSRWEP LGIA like Acctg Petition Aug 2010 5 2" xfId="24714"/>
    <cellStyle name="_Recon to Darrin's 5.11.05 proforma_Mint Farm Generation BPA" xfId="24715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6"/>
    <cellStyle name="_Recon to Darrin's 5.11.05 proforma_NIM Summary 09GRC 2 2 2" xfId="24717"/>
    <cellStyle name="_Recon to Darrin's 5.11.05 proforma_NIM Summary 09GRC 2 2 2 2" xfId="24718"/>
    <cellStyle name="_Recon to Darrin's 5.11.05 proforma_NIM Summary 09GRC 2 3" xfId="24719"/>
    <cellStyle name="_Recon to Darrin's 5.11.05 proforma_NIM Summary 09GRC 2 3 2" xfId="24720"/>
    <cellStyle name="_Recon to Darrin's 5.11.05 proforma_NIM Summary 09GRC 2 4" xfId="24721"/>
    <cellStyle name="_Recon to Darrin's 5.11.05 proforma_NIM Summary 09GRC 2 4 2" xfId="24722"/>
    <cellStyle name="_Recon to Darrin's 5.11.05 proforma_NIM Summary 09GRC 3" xfId="24723"/>
    <cellStyle name="_Recon to Darrin's 5.11.05 proforma_NIM Summary 09GRC 3 2" xfId="24724"/>
    <cellStyle name="_Recon to Darrin's 5.11.05 proforma_NIM Summary 09GRC 3 2 2" xfId="24725"/>
    <cellStyle name="_Recon to Darrin's 5.11.05 proforma_NIM Summary 09GRC 3 3" xfId="24726"/>
    <cellStyle name="_Recon to Darrin's 5.11.05 proforma_NIM Summary 09GRC 4" xfId="24727"/>
    <cellStyle name="_Recon to Darrin's 5.11.05 proforma_NIM Summary 09GRC 4 2" xfId="24728"/>
    <cellStyle name="_Recon to Darrin's 5.11.05 proforma_NIM Summary 09GRC 4 2 2" xfId="24729"/>
    <cellStyle name="_Recon to Darrin's 5.11.05 proforma_NIM Summary 09GRC 4 3" xfId="24730"/>
    <cellStyle name="_Recon to Darrin's 5.11.05 proforma_NIM Summary 09GRC 5" xfId="24731"/>
    <cellStyle name="_Recon to Darrin's 5.11.05 proforma_NIM Summary 09GRC 5 2" xfId="24732"/>
    <cellStyle name="_Recon to Darrin's 5.11.05 proforma_NIM Summary 09GRC 6" xfId="24733"/>
    <cellStyle name="_Recon to Darrin's 5.11.05 proforma_NIM Summary 09GRC 6 2" xfId="24734"/>
    <cellStyle name="_Recon to Darrin's 5.11.05 proforma_NIM Summary 09GRC_DEM-WP(C) ENERG10C--ctn Mid-C_042010 2010GRC" xfId="6031"/>
    <cellStyle name="_Recon to Darrin's 5.11.05 proforma_NIM Summary 09GRC_DEM-WP(C) ENERG10C--ctn Mid-C_042010 2010GRC 2" xfId="24735"/>
    <cellStyle name="_Recon to Darrin's 5.11.05 proforma_NIM Summary 10" xfId="24736"/>
    <cellStyle name="_Recon to Darrin's 5.11.05 proforma_NIM Summary 10 2" xfId="24737"/>
    <cellStyle name="_Recon to Darrin's 5.11.05 proforma_NIM Summary 10 2 2" xfId="24738"/>
    <cellStyle name="_Recon to Darrin's 5.11.05 proforma_NIM Summary 10 3" xfId="24739"/>
    <cellStyle name="_Recon to Darrin's 5.11.05 proforma_NIM Summary 10 4" xfId="24740"/>
    <cellStyle name="_Recon to Darrin's 5.11.05 proforma_NIM Summary 11" xfId="24741"/>
    <cellStyle name="_Recon to Darrin's 5.11.05 proforma_NIM Summary 11 2" xfId="24742"/>
    <cellStyle name="_Recon to Darrin's 5.11.05 proforma_NIM Summary 11 2 2" xfId="24743"/>
    <cellStyle name="_Recon to Darrin's 5.11.05 proforma_NIM Summary 11 3" xfId="24744"/>
    <cellStyle name="_Recon to Darrin's 5.11.05 proforma_NIM Summary 11 4" xfId="24745"/>
    <cellStyle name="_Recon to Darrin's 5.11.05 proforma_NIM Summary 12" xfId="24746"/>
    <cellStyle name="_Recon to Darrin's 5.11.05 proforma_NIM Summary 12 2" xfId="24747"/>
    <cellStyle name="_Recon to Darrin's 5.11.05 proforma_NIM Summary 12 2 2" xfId="24748"/>
    <cellStyle name="_Recon to Darrin's 5.11.05 proforma_NIM Summary 12 3" xfId="24749"/>
    <cellStyle name="_Recon to Darrin's 5.11.05 proforma_NIM Summary 12 4" xfId="24750"/>
    <cellStyle name="_Recon to Darrin's 5.11.05 proforma_NIM Summary 13" xfId="24751"/>
    <cellStyle name="_Recon to Darrin's 5.11.05 proforma_NIM Summary 13 2" xfId="24752"/>
    <cellStyle name="_Recon to Darrin's 5.11.05 proforma_NIM Summary 13 2 2" xfId="24753"/>
    <cellStyle name="_Recon to Darrin's 5.11.05 proforma_NIM Summary 13 3" xfId="24754"/>
    <cellStyle name="_Recon to Darrin's 5.11.05 proforma_NIM Summary 13 4" xfId="24755"/>
    <cellStyle name="_Recon to Darrin's 5.11.05 proforma_NIM Summary 14" xfId="24756"/>
    <cellStyle name="_Recon to Darrin's 5.11.05 proforma_NIM Summary 14 2" xfId="24757"/>
    <cellStyle name="_Recon to Darrin's 5.11.05 proforma_NIM Summary 14 2 2" xfId="24758"/>
    <cellStyle name="_Recon to Darrin's 5.11.05 proforma_NIM Summary 14 3" xfId="24759"/>
    <cellStyle name="_Recon to Darrin's 5.11.05 proforma_NIM Summary 14 4" xfId="24760"/>
    <cellStyle name="_Recon to Darrin's 5.11.05 proforma_NIM Summary 15" xfId="24761"/>
    <cellStyle name="_Recon to Darrin's 5.11.05 proforma_NIM Summary 15 2" xfId="24762"/>
    <cellStyle name="_Recon to Darrin's 5.11.05 proforma_NIM Summary 15 2 2" xfId="24763"/>
    <cellStyle name="_Recon to Darrin's 5.11.05 proforma_NIM Summary 15 3" xfId="24764"/>
    <cellStyle name="_Recon to Darrin's 5.11.05 proforma_NIM Summary 15 4" xfId="24765"/>
    <cellStyle name="_Recon to Darrin's 5.11.05 proforma_NIM Summary 16" xfId="24766"/>
    <cellStyle name="_Recon to Darrin's 5.11.05 proforma_NIM Summary 16 2" xfId="24767"/>
    <cellStyle name="_Recon to Darrin's 5.11.05 proforma_NIM Summary 16 2 2" xfId="24768"/>
    <cellStyle name="_Recon to Darrin's 5.11.05 proforma_NIM Summary 16 3" xfId="24769"/>
    <cellStyle name="_Recon to Darrin's 5.11.05 proforma_NIM Summary 16 4" xfId="24770"/>
    <cellStyle name="_Recon to Darrin's 5.11.05 proforma_NIM Summary 17" xfId="24771"/>
    <cellStyle name="_Recon to Darrin's 5.11.05 proforma_NIM Summary 17 2" xfId="24772"/>
    <cellStyle name="_Recon to Darrin's 5.11.05 proforma_NIM Summary 17 2 2" xfId="24773"/>
    <cellStyle name="_Recon to Darrin's 5.11.05 proforma_NIM Summary 17 3" xfId="24774"/>
    <cellStyle name="_Recon to Darrin's 5.11.05 proforma_NIM Summary 17 4" xfId="24775"/>
    <cellStyle name="_Recon to Darrin's 5.11.05 proforma_NIM Summary 18" xfId="24776"/>
    <cellStyle name="_Recon to Darrin's 5.11.05 proforma_NIM Summary 18 2" xfId="24777"/>
    <cellStyle name="_Recon to Darrin's 5.11.05 proforma_NIM Summary 18 3" xfId="24778"/>
    <cellStyle name="_Recon to Darrin's 5.11.05 proforma_NIM Summary 19" xfId="24779"/>
    <cellStyle name="_Recon to Darrin's 5.11.05 proforma_NIM Summary 19 2" xfId="24780"/>
    <cellStyle name="_Recon to Darrin's 5.11.05 proforma_NIM Summary 19 3" xfId="24781"/>
    <cellStyle name="_Recon to Darrin's 5.11.05 proforma_NIM Summary 2" xfId="6032"/>
    <cellStyle name="_Recon to Darrin's 5.11.05 proforma_NIM Summary 2 2" xfId="24782"/>
    <cellStyle name="_Recon to Darrin's 5.11.05 proforma_NIM Summary 2 2 2" xfId="24783"/>
    <cellStyle name="_Recon to Darrin's 5.11.05 proforma_NIM Summary 2 2 2 2" xfId="24784"/>
    <cellStyle name="_Recon to Darrin's 5.11.05 proforma_NIM Summary 2 3" xfId="24785"/>
    <cellStyle name="_Recon to Darrin's 5.11.05 proforma_NIM Summary 2 3 2" xfId="24786"/>
    <cellStyle name="_Recon to Darrin's 5.11.05 proforma_NIM Summary 2 4" xfId="24787"/>
    <cellStyle name="_Recon to Darrin's 5.11.05 proforma_NIM Summary 2 4 2" xfId="24788"/>
    <cellStyle name="_Recon to Darrin's 5.11.05 proforma_NIM Summary 20" xfId="24789"/>
    <cellStyle name="_Recon to Darrin's 5.11.05 proforma_NIM Summary 20 2" xfId="24790"/>
    <cellStyle name="_Recon to Darrin's 5.11.05 proforma_NIM Summary 20 3" xfId="24791"/>
    <cellStyle name="_Recon to Darrin's 5.11.05 proforma_NIM Summary 21" xfId="24792"/>
    <cellStyle name="_Recon to Darrin's 5.11.05 proforma_NIM Summary 21 2" xfId="24793"/>
    <cellStyle name="_Recon to Darrin's 5.11.05 proforma_NIM Summary 21 3" xfId="24794"/>
    <cellStyle name="_Recon to Darrin's 5.11.05 proforma_NIM Summary 22" xfId="24795"/>
    <cellStyle name="_Recon to Darrin's 5.11.05 proforma_NIM Summary 22 2" xfId="24796"/>
    <cellStyle name="_Recon to Darrin's 5.11.05 proforma_NIM Summary 22 3" xfId="24797"/>
    <cellStyle name="_Recon to Darrin's 5.11.05 proforma_NIM Summary 23" xfId="24798"/>
    <cellStyle name="_Recon to Darrin's 5.11.05 proforma_NIM Summary 23 2" xfId="24799"/>
    <cellStyle name="_Recon to Darrin's 5.11.05 proforma_NIM Summary 23 3" xfId="24800"/>
    <cellStyle name="_Recon to Darrin's 5.11.05 proforma_NIM Summary 24" xfId="24801"/>
    <cellStyle name="_Recon to Darrin's 5.11.05 proforma_NIM Summary 24 2" xfId="24802"/>
    <cellStyle name="_Recon to Darrin's 5.11.05 proforma_NIM Summary 24 3" xfId="24803"/>
    <cellStyle name="_Recon to Darrin's 5.11.05 proforma_NIM Summary 25" xfId="24804"/>
    <cellStyle name="_Recon to Darrin's 5.11.05 proforma_NIM Summary 25 2" xfId="24805"/>
    <cellStyle name="_Recon to Darrin's 5.11.05 proforma_NIM Summary 25 3" xfId="24806"/>
    <cellStyle name="_Recon to Darrin's 5.11.05 proforma_NIM Summary 26" xfId="24807"/>
    <cellStyle name="_Recon to Darrin's 5.11.05 proforma_NIM Summary 26 2" xfId="24808"/>
    <cellStyle name="_Recon to Darrin's 5.11.05 proforma_NIM Summary 26 3" xfId="24809"/>
    <cellStyle name="_Recon to Darrin's 5.11.05 proforma_NIM Summary 27" xfId="24810"/>
    <cellStyle name="_Recon to Darrin's 5.11.05 proforma_NIM Summary 27 2" xfId="24811"/>
    <cellStyle name="_Recon to Darrin's 5.11.05 proforma_NIM Summary 27 3" xfId="24812"/>
    <cellStyle name="_Recon to Darrin's 5.11.05 proforma_NIM Summary 28" xfId="24813"/>
    <cellStyle name="_Recon to Darrin's 5.11.05 proforma_NIM Summary 28 2" xfId="24814"/>
    <cellStyle name="_Recon to Darrin's 5.11.05 proforma_NIM Summary 28 3" xfId="24815"/>
    <cellStyle name="_Recon to Darrin's 5.11.05 proforma_NIM Summary 29" xfId="24816"/>
    <cellStyle name="_Recon to Darrin's 5.11.05 proforma_NIM Summary 29 2" xfId="24817"/>
    <cellStyle name="_Recon to Darrin's 5.11.05 proforma_NIM Summary 29 3" xfId="24818"/>
    <cellStyle name="_Recon to Darrin's 5.11.05 proforma_NIM Summary 3" xfId="6033"/>
    <cellStyle name="_Recon to Darrin's 5.11.05 proforma_NIM Summary 3 2" xfId="24819"/>
    <cellStyle name="_Recon to Darrin's 5.11.05 proforma_NIM Summary 3 2 2" xfId="24820"/>
    <cellStyle name="_Recon to Darrin's 5.11.05 proforma_NIM Summary 3 3" xfId="24821"/>
    <cellStyle name="_Recon to Darrin's 5.11.05 proforma_NIM Summary 30" xfId="24822"/>
    <cellStyle name="_Recon to Darrin's 5.11.05 proforma_NIM Summary 30 2" xfId="24823"/>
    <cellStyle name="_Recon to Darrin's 5.11.05 proforma_NIM Summary 30 3" xfId="24824"/>
    <cellStyle name="_Recon to Darrin's 5.11.05 proforma_NIM Summary 31" xfId="24825"/>
    <cellStyle name="_Recon to Darrin's 5.11.05 proforma_NIM Summary 31 2" xfId="24826"/>
    <cellStyle name="_Recon to Darrin's 5.11.05 proforma_NIM Summary 31 3" xfId="24827"/>
    <cellStyle name="_Recon to Darrin's 5.11.05 proforma_NIM Summary 32" xfId="24828"/>
    <cellStyle name="_Recon to Darrin's 5.11.05 proforma_NIM Summary 32 2" xfId="24829"/>
    <cellStyle name="_Recon to Darrin's 5.11.05 proforma_NIM Summary 33" xfId="24830"/>
    <cellStyle name="_Recon to Darrin's 5.11.05 proforma_NIM Summary 33 2" xfId="24831"/>
    <cellStyle name="_Recon to Darrin's 5.11.05 proforma_NIM Summary 34" xfId="24832"/>
    <cellStyle name="_Recon to Darrin's 5.11.05 proforma_NIM Summary 34 2" xfId="24833"/>
    <cellStyle name="_Recon to Darrin's 5.11.05 proforma_NIM Summary 35" xfId="24834"/>
    <cellStyle name="_Recon to Darrin's 5.11.05 proforma_NIM Summary 35 2" xfId="24835"/>
    <cellStyle name="_Recon to Darrin's 5.11.05 proforma_NIM Summary 36" xfId="24836"/>
    <cellStyle name="_Recon to Darrin's 5.11.05 proforma_NIM Summary 36 2" xfId="24837"/>
    <cellStyle name="_Recon to Darrin's 5.11.05 proforma_NIM Summary 37" xfId="24838"/>
    <cellStyle name="_Recon to Darrin's 5.11.05 proforma_NIM Summary 37 2" xfId="24839"/>
    <cellStyle name="_Recon to Darrin's 5.11.05 proforma_NIM Summary 38" xfId="24840"/>
    <cellStyle name="_Recon to Darrin's 5.11.05 proforma_NIM Summary 38 2" xfId="24841"/>
    <cellStyle name="_Recon to Darrin's 5.11.05 proforma_NIM Summary 39" xfId="24842"/>
    <cellStyle name="_Recon to Darrin's 5.11.05 proforma_NIM Summary 39 2" xfId="24843"/>
    <cellStyle name="_Recon to Darrin's 5.11.05 proforma_NIM Summary 4" xfId="6034"/>
    <cellStyle name="_Recon to Darrin's 5.11.05 proforma_NIM Summary 4 2" xfId="24844"/>
    <cellStyle name="_Recon to Darrin's 5.11.05 proforma_NIM Summary 4 2 2" xfId="24845"/>
    <cellStyle name="_Recon to Darrin's 5.11.05 proforma_NIM Summary 4 3" xfId="24846"/>
    <cellStyle name="_Recon to Darrin's 5.11.05 proforma_NIM Summary 40" xfId="24847"/>
    <cellStyle name="_Recon to Darrin's 5.11.05 proforma_NIM Summary 40 2" xfId="24848"/>
    <cellStyle name="_Recon to Darrin's 5.11.05 proforma_NIM Summary 41" xfId="24849"/>
    <cellStyle name="_Recon to Darrin's 5.11.05 proforma_NIM Summary 41 2" xfId="24850"/>
    <cellStyle name="_Recon to Darrin's 5.11.05 proforma_NIM Summary 42" xfId="24851"/>
    <cellStyle name="_Recon to Darrin's 5.11.05 proforma_NIM Summary 42 2" xfId="24852"/>
    <cellStyle name="_Recon to Darrin's 5.11.05 proforma_NIM Summary 43" xfId="24853"/>
    <cellStyle name="_Recon to Darrin's 5.11.05 proforma_NIM Summary 43 2" xfId="24854"/>
    <cellStyle name="_Recon to Darrin's 5.11.05 proforma_NIM Summary 44" xfId="24855"/>
    <cellStyle name="_Recon to Darrin's 5.11.05 proforma_NIM Summary 44 2" xfId="24856"/>
    <cellStyle name="_Recon to Darrin's 5.11.05 proforma_NIM Summary 45" xfId="24857"/>
    <cellStyle name="_Recon to Darrin's 5.11.05 proforma_NIM Summary 45 2" xfId="24858"/>
    <cellStyle name="_Recon to Darrin's 5.11.05 proforma_NIM Summary 46" xfId="24859"/>
    <cellStyle name="_Recon to Darrin's 5.11.05 proforma_NIM Summary 46 2" xfId="24860"/>
    <cellStyle name="_Recon to Darrin's 5.11.05 proforma_NIM Summary 47" xfId="24861"/>
    <cellStyle name="_Recon to Darrin's 5.11.05 proforma_NIM Summary 47 2" xfId="24862"/>
    <cellStyle name="_Recon to Darrin's 5.11.05 proforma_NIM Summary 48" xfId="24863"/>
    <cellStyle name="_Recon to Darrin's 5.11.05 proforma_NIM Summary 49" xfId="24864"/>
    <cellStyle name="_Recon to Darrin's 5.11.05 proforma_NIM Summary 5" xfId="6035"/>
    <cellStyle name="_Recon to Darrin's 5.11.05 proforma_NIM Summary 5 2" xfId="24865"/>
    <cellStyle name="_Recon to Darrin's 5.11.05 proforma_NIM Summary 5 2 2" xfId="24866"/>
    <cellStyle name="_Recon to Darrin's 5.11.05 proforma_NIM Summary 5 3" xfId="24867"/>
    <cellStyle name="_Recon to Darrin's 5.11.05 proforma_NIM Summary 50" xfId="24868"/>
    <cellStyle name="_Recon to Darrin's 5.11.05 proforma_NIM Summary 51" xfId="24869"/>
    <cellStyle name="_Recon to Darrin's 5.11.05 proforma_NIM Summary 6" xfId="6036"/>
    <cellStyle name="_Recon to Darrin's 5.11.05 proforma_NIM Summary 6 2" xfId="24870"/>
    <cellStyle name="_Recon to Darrin's 5.11.05 proforma_NIM Summary 6 2 2" xfId="24871"/>
    <cellStyle name="_Recon to Darrin's 5.11.05 proforma_NIM Summary 6 3" xfId="24872"/>
    <cellStyle name="_Recon to Darrin's 5.11.05 proforma_NIM Summary 7" xfId="6037"/>
    <cellStyle name="_Recon to Darrin's 5.11.05 proforma_NIM Summary 7 2" xfId="24873"/>
    <cellStyle name="_Recon to Darrin's 5.11.05 proforma_NIM Summary 7 2 2" xfId="24874"/>
    <cellStyle name="_Recon to Darrin's 5.11.05 proforma_NIM Summary 7 3" xfId="24875"/>
    <cellStyle name="_Recon to Darrin's 5.11.05 proforma_NIM Summary 7 4" xfId="24876"/>
    <cellStyle name="_Recon to Darrin's 5.11.05 proforma_NIM Summary 8" xfId="6038"/>
    <cellStyle name="_Recon to Darrin's 5.11.05 proforma_NIM Summary 8 2" xfId="24877"/>
    <cellStyle name="_Recon to Darrin's 5.11.05 proforma_NIM Summary 8 2 2" xfId="24878"/>
    <cellStyle name="_Recon to Darrin's 5.11.05 proforma_NIM Summary 8 3" xfId="24879"/>
    <cellStyle name="_Recon to Darrin's 5.11.05 proforma_NIM Summary 8 4" xfId="24880"/>
    <cellStyle name="_Recon to Darrin's 5.11.05 proforma_NIM Summary 9" xfId="6039"/>
    <cellStyle name="_Recon to Darrin's 5.11.05 proforma_NIM Summary 9 2" xfId="24881"/>
    <cellStyle name="_Recon to Darrin's 5.11.05 proforma_NIM Summary 9 2 2" xfId="24882"/>
    <cellStyle name="_Recon to Darrin's 5.11.05 proforma_NIM Summary 9 3" xfId="24883"/>
    <cellStyle name="_Recon to Darrin's 5.11.05 proforma_NIM Summary 9 4" xfId="24884"/>
    <cellStyle name="_Recon to Darrin's 5.11.05 proforma_NIM Summary_DEM-WP(C) ENERG10C--ctn Mid-C_042010 2010GRC" xfId="6040"/>
    <cellStyle name="_Recon to Darrin's 5.11.05 proforma_NIM Summary_DEM-WP(C) ENERG10C--ctn Mid-C_042010 2010GRC 2" xfId="24885"/>
    <cellStyle name="_Recon to Darrin's 5.11.05 proforma_NIM+O&amp;M" xfId="6041"/>
    <cellStyle name="_Recon to Darrin's 5.11.05 proforma_NIM+O&amp;M 2" xfId="6042"/>
    <cellStyle name="_Recon to Darrin's 5.11.05 proforma_NIM+O&amp;M 2 2" xfId="24886"/>
    <cellStyle name="_Recon to Darrin's 5.11.05 proforma_NIM+O&amp;M 2 2 2" xfId="24887"/>
    <cellStyle name="_Recon to Darrin's 5.11.05 proforma_NIM+O&amp;M 2 2 2 2" xfId="24888"/>
    <cellStyle name="_Recon to Darrin's 5.11.05 proforma_NIM+O&amp;M 2 3" xfId="24889"/>
    <cellStyle name="_Recon to Darrin's 5.11.05 proforma_NIM+O&amp;M 2 3 2" xfId="24890"/>
    <cellStyle name="_Recon to Darrin's 5.11.05 proforma_NIM+O&amp;M 2 4" xfId="24891"/>
    <cellStyle name="_Recon to Darrin's 5.11.05 proforma_NIM+O&amp;M 2 4 2" xfId="24892"/>
    <cellStyle name="_Recon to Darrin's 5.11.05 proforma_NIM+O&amp;M 3" xfId="24893"/>
    <cellStyle name="_Recon to Darrin's 5.11.05 proforma_NIM+O&amp;M 3 2" xfId="24894"/>
    <cellStyle name="_Recon to Darrin's 5.11.05 proforma_NIM+O&amp;M 3 2 2" xfId="24895"/>
    <cellStyle name="_Recon to Darrin's 5.11.05 proforma_NIM+O&amp;M 4" xfId="24896"/>
    <cellStyle name="_Recon to Darrin's 5.11.05 proforma_NIM+O&amp;M 4 2" xfId="24897"/>
    <cellStyle name="_Recon to Darrin's 5.11.05 proforma_NIM+O&amp;M 4 2 2" xfId="24898"/>
    <cellStyle name="_Recon to Darrin's 5.11.05 proforma_NIM+O&amp;M 4 3" xfId="24899"/>
    <cellStyle name="_Recon to Darrin's 5.11.05 proforma_NIM+O&amp;M 5" xfId="24900"/>
    <cellStyle name="_Recon to Darrin's 5.11.05 proforma_NIM+O&amp;M 5 2" xfId="24901"/>
    <cellStyle name="_Recon to Darrin's 5.11.05 proforma_NIM+O&amp;M 6" xfId="24902"/>
    <cellStyle name="_Recon to Darrin's 5.11.05 proforma_NIM+O&amp;M 6 2" xfId="24903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4"/>
    <cellStyle name="_Recon to Darrin's 5.11.05 proforma_NIM+O&amp;M Monthly 2 2 2" xfId="24905"/>
    <cellStyle name="_Recon to Darrin's 5.11.05 proforma_NIM+O&amp;M Monthly 2 2 2 2" xfId="24906"/>
    <cellStyle name="_Recon to Darrin's 5.11.05 proforma_NIM+O&amp;M Monthly 2 3" xfId="24907"/>
    <cellStyle name="_Recon to Darrin's 5.11.05 proforma_NIM+O&amp;M Monthly 2 3 2" xfId="24908"/>
    <cellStyle name="_Recon to Darrin's 5.11.05 proforma_NIM+O&amp;M Monthly 2 4" xfId="24909"/>
    <cellStyle name="_Recon to Darrin's 5.11.05 proforma_NIM+O&amp;M Monthly 2 4 2" xfId="24910"/>
    <cellStyle name="_Recon to Darrin's 5.11.05 proforma_NIM+O&amp;M Monthly 3" xfId="24911"/>
    <cellStyle name="_Recon to Darrin's 5.11.05 proforma_NIM+O&amp;M Monthly 3 2" xfId="24912"/>
    <cellStyle name="_Recon to Darrin's 5.11.05 proforma_NIM+O&amp;M Monthly 3 2 2" xfId="24913"/>
    <cellStyle name="_Recon to Darrin's 5.11.05 proforma_NIM+O&amp;M Monthly 4" xfId="24914"/>
    <cellStyle name="_Recon to Darrin's 5.11.05 proforma_NIM+O&amp;M Monthly 4 2" xfId="24915"/>
    <cellStyle name="_Recon to Darrin's 5.11.05 proforma_NIM+O&amp;M Monthly 4 2 2" xfId="24916"/>
    <cellStyle name="_Recon to Darrin's 5.11.05 proforma_NIM+O&amp;M Monthly 4 3" xfId="24917"/>
    <cellStyle name="_Recon to Darrin's 5.11.05 proforma_NIM+O&amp;M Monthly 5" xfId="24918"/>
    <cellStyle name="_Recon to Darrin's 5.11.05 proforma_NIM+O&amp;M Monthly 5 2" xfId="24919"/>
    <cellStyle name="_Recon to Darrin's 5.11.05 proforma_NIM+O&amp;M Monthly 6" xfId="24920"/>
    <cellStyle name="_Recon to Darrin's 5.11.05 proforma_NIM+O&amp;M Monthly 6 2" xfId="24921"/>
    <cellStyle name="_Recon to Darrin's 5.11.05 proforma_PCA 10 -  Exhibit D Dec 2011" xfId="24922"/>
    <cellStyle name="_Recon to Darrin's 5.11.05 proforma_PCA 10 -  Exhibit D Dec 2011 2" xfId="24923"/>
    <cellStyle name="_Recon to Darrin's 5.11.05 proforma_PCA 10 -  Exhibit D from A Kellogg Jan 2011" xfId="6045"/>
    <cellStyle name="_Recon to Darrin's 5.11.05 proforma_PCA 10 -  Exhibit D from A Kellogg Jan 2011 2" xfId="24924"/>
    <cellStyle name="_Recon to Darrin's 5.11.05 proforma_PCA 10 -  Exhibit D from A Kellogg July 2011" xfId="6046"/>
    <cellStyle name="_Recon to Darrin's 5.11.05 proforma_PCA 10 -  Exhibit D from A Kellogg July 2011 2" xfId="24925"/>
    <cellStyle name="_Recon to Darrin's 5.11.05 proforma_PCA 10 -  Exhibit D from S Free Rcv'd 12-11" xfId="6047"/>
    <cellStyle name="_Recon to Darrin's 5.11.05 proforma_PCA 10 -  Exhibit D from S Free Rcv'd 12-11 2" xfId="24926"/>
    <cellStyle name="_Recon to Darrin's 5.11.05 proforma_PCA 11 -  Exhibit D Jan 2012 fr A Kellogg" xfId="24927"/>
    <cellStyle name="_Recon to Darrin's 5.11.05 proforma_PCA 11 -  Exhibit D Jan 2012 fr A Kellogg 2" xfId="24928"/>
    <cellStyle name="_Recon to Darrin's 5.11.05 proforma_PCA 11 -  Exhibit D Jan 2012 WF" xfId="24929"/>
    <cellStyle name="_Recon to Darrin's 5.11.05 proforma_PCA 11 -  Exhibit D Jan 2012 WF 2" xfId="24930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1"/>
    <cellStyle name="_Recon to Darrin's 5.11.05 proforma_PCA 7 - Exhibit D update 11_30_08 (2) 2 2 2 2" xfId="24932"/>
    <cellStyle name="_Recon to Darrin's 5.11.05 proforma_PCA 7 - Exhibit D update 11_30_08 (2) 2 2 2 2 2" xfId="24933"/>
    <cellStyle name="_Recon to Darrin's 5.11.05 proforma_PCA 7 - Exhibit D update 11_30_08 (2) 2 2 3" xfId="24934"/>
    <cellStyle name="_Recon to Darrin's 5.11.05 proforma_PCA 7 - Exhibit D update 11_30_08 (2) 2 2 3 2" xfId="24935"/>
    <cellStyle name="_Recon to Darrin's 5.11.05 proforma_PCA 7 - Exhibit D update 11_30_08 (2) 2 2 4" xfId="24936"/>
    <cellStyle name="_Recon to Darrin's 5.11.05 proforma_PCA 7 - Exhibit D update 11_30_08 (2) 2 2 4 2" xfId="24937"/>
    <cellStyle name="_Recon to Darrin's 5.11.05 proforma_PCA 7 - Exhibit D update 11_30_08 (2) 2 3" xfId="24938"/>
    <cellStyle name="_Recon to Darrin's 5.11.05 proforma_PCA 7 - Exhibit D update 11_30_08 (2) 2 3 2" xfId="24939"/>
    <cellStyle name="_Recon to Darrin's 5.11.05 proforma_PCA 7 - Exhibit D update 11_30_08 (2) 2 3 2 2" xfId="24940"/>
    <cellStyle name="_Recon to Darrin's 5.11.05 proforma_PCA 7 - Exhibit D update 11_30_08 (2) 2 4" xfId="24941"/>
    <cellStyle name="_Recon to Darrin's 5.11.05 proforma_PCA 7 - Exhibit D update 11_30_08 (2) 2 4 2" xfId="24942"/>
    <cellStyle name="_Recon to Darrin's 5.11.05 proforma_PCA 7 - Exhibit D update 11_30_08 (2) 2 4 2 2" xfId="24943"/>
    <cellStyle name="_Recon to Darrin's 5.11.05 proforma_PCA 7 - Exhibit D update 11_30_08 (2) 2 4 3" xfId="24944"/>
    <cellStyle name="_Recon to Darrin's 5.11.05 proforma_PCA 7 - Exhibit D update 11_30_08 (2) 2 5" xfId="24945"/>
    <cellStyle name="_Recon to Darrin's 5.11.05 proforma_PCA 7 - Exhibit D update 11_30_08 (2) 2 5 2" xfId="24946"/>
    <cellStyle name="_Recon to Darrin's 5.11.05 proforma_PCA 7 - Exhibit D update 11_30_08 (2) 2 6" xfId="24947"/>
    <cellStyle name="_Recon to Darrin's 5.11.05 proforma_PCA 7 - Exhibit D update 11_30_08 (2) 2 6 2" xfId="24948"/>
    <cellStyle name="_Recon to Darrin's 5.11.05 proforma_PCA 7 - Exhibit D update 11_30_08 (2) 3" xfId="6051"/>
    <cellStyle name="_Recon to Darrin's 5.11.05 proforma_PCA 7 - Exhibit D update 11_30_08 (2) 3 2" xfId="24949"/>
    <cellStyle name="_Recon to Darrin's 5.11.05 proforma_PCA 7 - Exhibit D update 11_30_08 (2) 3 2 2" xfId="24950"/>
    <cellStyle name="_Recon to Darrin's 5.11.05 proforma_PCA 7 - Exhibit D update 11_30_08 (2) 3 2 2 2" xfId="24951"/>
    <cellStyle name="_Recon to Darrin's 5.11.05 proforma_PCA 7 - Exhibit D update 11_30_08 (2) 3 3" xfId="24952"/>
    <cellStyle name="_Recon to Darrin's 5.11.05 proforma_PCA 7 - Exhibit D update 11_30_08 (2) 3 3 2" xfId="24953"/>
    <cellStyle name="_Recon to Darrin's 5.11.05 proforma_PCA 7 - Exhibit D update 11_30_08 (2) 3 4" xfId="24954"/>
    <cellStyle name="_Recon to Darrin's 5.11.05 proforma_PCA 7 - Exhibit D update 11_30_08 (2) 3 4 2" xfId="24955"/>
    <cellStyle name="_Recon to Darrin's 5.11.05 proforma_PCA 7 - Exhibit D update 11_30_08 (2) 4" xfId="6052"/>
    <cellStyle name="_Recon to Darrin's 5.11.05 proforma_PCA 7 - Exhibit D update 11_30_08 (2) 4 2" xfId="24956"/>
    <cellStyle name="_Recon to Darrin's 5.11.05 proforma_PCA 7 - Exhibit D update 11_30_08 (2) 4 2 2" xfId="24957"/>
    <cellStyle name="_Recon to Darrin's 5.11.05 proforma_PCA 7 - Exhibit D update 11_30_08 (2) 4 3" xfId="24958"/>
    <cellStyle name="_Recon to Darrin's 5.11.05 proforma_PCA 7 - Exhibit D update 11_30_08 (2) 5" xfId="24959"/>
    <cellStyle name="_Recon to Darrin's 5.11.05 proforma_PCA 7 - Exhibit D update 11_30_08 (2) 5 2" xfId="24960"/>
    <cellStyle name="_Recon to Darrin's 5.11.05 proforma_PCA 7 - Exhibit D update 11_30_08 (2) 5 2 2" xfId="24961"/>
    <cellStyle name="_Recon to Darrin's 5.11.05 proforma_PCA 7 - Exhibit D update 11_30_08 (2) 5 3" xfId="24962"/>
    <cellStyle name="_Recon to Darrin's 5.11.05 proforma_PCA 7 - Exhibit D update 11_30_08 (2) 6" xfId="24963"/>
    <cellStyle name="_Recon to Darrin's 5.11.05 proforma_PCA 7 - Exhibit D update 11_30_08 (2) 6 2" xfId="24964"/>
    <cellStyle name="_Recon to Darrin's 5.11.05 proforma_PCA 7 - Exhibit D update 11_30_08 (2) 7" xfId="24965"/>
    <cellStyle name="_Recon to Darrin's 5.11.05 proforma_PCA 7 - Exhibit D update 11_30_08 (2) 7 2" xfId="24966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7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8"/>
    <cellStyle name="_Recon to Darrin's 5.11.05 proforma_PCA 7 - Exhibit D update 11_30_08 (2)_NIM Summary 2 2 2" xfId="24969"/>
    <cellStyle name="_Recon to Darrin's 5.11.05 proforma_PCA 7 - Exhibit D update 11_30_08 (2)_NIM Summary 2 2 2 2" xfId="24970"/>
    <cellStyle name="_Recon to Darrin's 5.11.05 proforma_PCA 7 - Exhibit D update 11_30_08 (2)_NIM Summary 2 3" xfId="24971"/>
    <cellStyle name="_Recon to Darrin's 5.11.05 proforma_PCA 7 - Exhibit D update 11_30_08 (2)_NIM Summary 2 3 2" xfId="24972"/>
    <cellStyle name="_Recon to Darrin's 5.11.05 proforma_PCA 7 - Exhibit D update 11_30_08 (2)_NIM Summary 2 4" xfId="24973"/>
    <cellStyle name="_Recon to Darrin's 5.11.05 proforma_PCA 7 - Exhibit D update 11_30_08 (2)_NIM Summary 2 4 2" xfId="24974"/>
    <cellStyle name="_Recon to Darrin's 5.11.05 proforma_PCA 7 - Exhibit D update 11_30_08 (2)_NIM Summary 3" xfId="24975"/>
    <cellStyle name="_Recon to Darrin's 5.11.05 proforma_PCA 7 - Exhibit D update 11_30_08 (2)_NIM Summary 3 2" xfId="24976"/>
    <cellStyle name="_Recon to Darrin's 5.11.05 proforma_PCA 7 - Exhibit D update 11_30_08 (2)_NIM Summary 3 2 2" xfId="24977"/>
    <cellStyle name="_Recon to Darrin's 5.11.05 proforma_PCA 7 - Exhibit D update 11_30_08 (2)_NIM Summary 3 3" xfId="24978"/>
    <cellStyle name="_Recon to Darrin's 5.11.05 proforma_PCA 7 - Exhibit D update 11_30_08 (2)_NIM Summary 4" xfId="24979"/>
    <cellStyle name="_Recon to Darrin's 5.11.05 proforma_PCA 7 - Exhibit D update 11_30_08 (2)_NIM Summary 4 2" xfId="24980"/>
    <cellStyle name="_Recon to Darrin's 5.11.05 proforma_PCA 7 - Exhibit D update 11_30_08 (2)_NIM Summary 4 2 2" xfId="24981"/>
    <cellStyle name="_Recon to Darrin's 5.11.05 proforma_PCA 7 - Exhibit D update 11_30_08 (2)_NIM Summary 4 3" xfId="24982"/>
    <cellStyle name="_Recon to Darrin's 5.11.05 proforma_PCA 7 - Exhibit D update 11_30_08 (2)_NIM Summary 5" xfId="24983"/>
    <cellStyle name="_Recon to Darrin's 5.11.05 proforma_PCA 7 - Exhibit D update 11_30_08 (2)_NIM Summary 5 2" xfId="24984"/>
    <cellStyle name="_Recon to Darrin's 5.11.05 proforma_PCA 7 - Exhibit D update 11_30_08 (2)_NIM Summary 6" xfId="24985"/>
    <cellStyle name="_Recon to Darrin's 5.11.05 proforma_PCA 7 - Exhibit D update 11_30_08 (2)_NIM Summary 6 2" xfId="24986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7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8"/>
    <cellStyle name="_Recon to Darrin's 5.11.05 proforma_PCA 8 - Exhibit D update 12_31_09 3" xfId="24989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0"/>
    <cellStyle name="_Recon to Darrin's 5.11.05 proforma_PCA 9 -  Exhibit D April 2010 (3) 2 2 2" xfId="24991"/>
    <cellStyle name="_Recon to Darrin's 5.11.05 proforma_PCA 9 -  Exhibit D April 2010 (3) 2 2 2 2" xfId="24992"/>
    <cellStyle name="_Recon to Darrin's 5.11.05 proforma_PCA 9 -  Exhibit D April 2010 (3) 2 3" xfId="24993"/>
    <cellStyle name="_Recon to Darrin's 5.11.05 proforma_PCA 9 -  Exhibit D April 2010 (3) 2 3 2" xfId="24994"/>
    <cellStyle name="_Recon to Darrin's 5.11.05 proforma_PCA 9 -  Exhibit D April 2010 (3) 2 4" xfId="24995"/>
    <cellStyle name="_Recon to Darrin's 5.11.05 proforma_PCA 9 -  Exhibit D April 2010 (3) 2 4 2" xfId="24996"/>
    <cellStyle name="_Recon to Darrin's 5.11.05 proforma_PCA 9 -  Exhibit D April 2010 (3) 3" xfId="24997"/>
    <cellStyle name="_Recon to Darrin's 5.11.05 proforma_PCA 9 -  Exhibit D April 2010 (3) 3 2" xfId="24998"/>
    <cellStyle name="_Recon to Darrin's 5.11.05 proforma_PCA 9 -  Exhibit D April 2010 (3) 3 2 2" xfId="24999"/>
    <cellStyle name="_Recon to Darrin's 5.11.05 proforma_PCA 9 -  Exhibit D April 2010 (3) 3 3" xfId="25000"/>
    <cellStyle name="_Recon to Darrin's 5.11.05 proforma_PCA 9 -  Exhibit D April 2010 (3) 4" xfId="25001"/>
    <cellStyle name="_Recon to Darrin's 5.11.05 proforma_PCA 9 -  Exhibit D April 2010 (3) 4 2" xfId="25002"/>
    <cellStyle name="_Recon to Darrin's 5.11.05 proforma_PCA 9 -  Exhibit D April 2010 (3) 4 2 2" xfId="25003"/>
    <cellStyle name="_Recon to Darrin's 5.11.05 proforma_PCA 9 -  Exhibit D April 2010 (3) 4 3" xfId="25004"/>
    <cellStyle name="_Recon to Darrin's 5.11.05 proforma_PCA 9 -  Exhibit D April 2010 (3) 5" xfId="25005"/>
    <cellStyle name="_Recon to Darrin's 5.11.05 proforma_PCA 9 -  Exhibit D April 2010 (3) 5 2" xfId="25006"/>
    <cellStyle name="_Recon to Darrin's 5.11.05 proforma_PCA 9 -  Exhibit D April 2010 (3) 6" xfId="25007"/>
    <cellStyle name="_Recon to Darrin's 5.11.05 proforma_PCA 9 -  Exhibit D April 2010 (3) 6 2" xfId="25008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09"/>
    <cellStyle name="_Recon to Darrin's 5.11.05 proforma_PCA 9 -  Exhibit D April 2010 2" xfId="6063"/>
    <cellStyle name="_Recon to Darrin's 5.11.05 proforma_PCA 9 -  Exhibit D April 2010 2 2" xfId="25010"/>
    <cellStyle name="_Recon to Darrin's 5.11.05 proforma_PCA 9 -  Exhibit D April 2010 3" xfId="6064"/>
    <cellStyle name="_Recon to Darrin's 5.11.05 proforma_PCA 9 -  Exhibit D April 2010 3 2" xfId="25011"/>
    <cellStyle name="_Recon to Darrin's 5.11.05 proforma_PCA 9 -  Exhibit D April 2010 4" xfId="25012"/>
    <cellStyle name="_Recon to Darrin's 5.11.05 proforma_PCA 9 -  Exhibit D April 2010 4 2" xfId="25013"/>
    <cellStyle name="_Recon to Darrin's 5.11.05 proforma_PCA 9 -  Exhibit D April 2010 5" xfId="25014"/>
    <cellStyle name="_Recon to Darrin's 5.11.05 proforma_PCA 9 -  Exhibit D April 2010 5 2" xfId="25015"/>
    <cellStyle name="_Recon to Darrin's 5.11.05 proforma_PCA 9 -  Exhibit D April 2010 6" xfId="25016"/>
    <cellStyle name="_Recon to Darrin's 5.11.05 proforma_PCA 9 -  Exhibit D April 2010 6 2" xfId="25017"/>
    <cellStyle name="_Recon to Darrin's 5.11.05 proforma_PCA 9 -  Exhibit D April 2010 7" xfId="25018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19"/>
    <cellStyle name="_Recon to Darrin's 5.11.05 proforma_PCA 9 -  Exhibit D Feb 2010 3" xfId="25020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1"/>
    <cellStyle name="_Recon to Darrin's 5.11.05 proforma_PCA 9 -  Exhibit D Feb 2010 v2 3" xfId="25022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3"/>
    <cellStyle name="_Recon to Darrin's 5.11.05 proforma_PCA 9 -  Exhibit D Feb 2010 WF 3" xfId="25024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5"/>
    <cellStyle name="_Recon to Darrin's 5.11.05 proforma_PCA 9 -  Exhibit D Jan 2010 3" xfId="25026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7"/>
    <cellStyle name="_Recon to Darrin's 5.11.05 proforma_PCA 9 -  Exhibit D March 2010 (2) 3" xfId="25028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29"/>
    <cellStyle name="_Recon to Darrin's 5.11.05 proforma_PCA 9 -  Exhibit D Nov 2010 3" xfId="25030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1"/>
    <cellStyle name="_Recon to Darrin's 5.11.05 proforma_PCA 9 - Exhibit D at August 2010 3" xfId="25032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3"/>
    <cellStyle name="_Recon to Darrin's 5.11.05 proforma_PCA 9 - Exhibit D June 2010 GRC 3" xfId="25034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5"/>
    <cellStyle name="_Recon to Darrin's 5.11.05 proforma_Power Costs - Comparison bx Rbtl-Staff-Jt-PC 2 2 2 2" xfId="25036"/>
    <cellStyle name="_Recon to Darrin's 5.11.05 proforma_Power Costs - Comparison bx Rbtl-Staff-Jt-PC 2 3" xfId="25037"/>
    <cellStyle name="_Recon to Darrin's 5.11.05 proforma_Power Costs - Comparison bx Rbtl-Staff-Jt-PC 2 3 2" xfId="25038"/>
    <cellStyle name="_Recon to Darrin's 5.11.05 proforma_Power Costs - Comparison bx Rbtl-Staff-Jt-PC 2 4" xfId="25039"/>
    <cellStyle name="_Recon to Darrin's 5.11.05 proforma_Power Costs - Comparison bx Rbtl-Staff-Jt-PC 2 4 2" xfId="25040"/>
    <cellStyle name="_Recon to Darrin's 5.11.05 proforma_Power Costs - Comparison bx Rbtl-Staff-Jt-PC 3" xfId="6084"/>
    <cellStyle name="_Recon to Darrin's 5.11.05 proforma_Power Costs - Comparison bx Rbtl-Staff-Jt-PC 3 2" xfId="25041"/>
    <cellStyle name="_Recon to Darrin's 5.11.05 proforma_Power Costs - Comparison bx Rbtl-Staff-Jt-PC 3 2 2" xfId="25042"/>
    <cellStyle name="_Recon to Darrin's 5.11.05 proforma_Power Costs - Comparison bx Rbtl-Staff-Jt-PC 3 3" xfId="25043"/>
    <cellStyle name="_Recon to Darrin's 5.11.05 proforma_Power Costs - Comparison bx Rbtl-Staff-Jt-PC 4" xfId="6085"/>
    <cellStyle name="_Recon to Darrin's 5.11.05 proforma_Power Costs - Comparison bx Rbtl-Staff-Jt-PC 4 2" xfId="25044"/>
    <cellStyle name="_Recon to Darrin's 5.11.05 proforma_Power Costs - Comparison bx Rbtl-Staff-Jt-PC 4 2 2" xfId="25045"/>
    <cellStyle name="_Recon to Darrin's 5.11.05 proforma_Power Costs - Comparison bx Rbtl-Staff-Jt-PC 4 3" xfId="25046"/>
    <cellStyle name="_Recon to Darrin's 5.11.05 proforma_Power Costs - Comparison bx Rbtl-Staff-Jt-PC 5" xfId="25047"/>
    <cellStyle name="_Recon to Darrin's 5.11.05 proforma_Power Costs - Comparison bx Rbtl-Staff-Jt-PC 5 2" xfId="25048"/>
    <cellStyle name="_Recon to Darrin's 5.11.05 proforma_Power Costs - Comparison bx Rbtl-Staff-Jt-PC 6" xfId="25049"/>
    <cellStyle name="_Recon to Darrin's 5.11.05 proforma_Power Costs - Comparison bx Rbtl-Staff-Jt-PC 6 2" xfId="25050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1"/>
    <cellStyle name="_Recon to Darrin's 5.11.05 proforma_Power Costs - Comparison bx Rbtl-Staff-Jt-PC_Adj Bench DR 3 for Initial Briefs (Electric) 2 2 2 2" xfId="25052"/>
    <cellStyle name="_Recon to Darrin's 5.11.05 proforma_Power Costs - Comparison bx Rbtl-Staff-Jt-PC_Adj Bench DR 3 for Initial Briefs (Electric) 2 3" xfId="25053"/>
    <cellStyle name="_Recon to Darrin's 5.11.05 proforma_Power Costs - Comparison bx Rbtl-Staff-Jt-PC_Adj Bench DR 3 for Initial Briefs (Electric) 2 3 2" xfId="25054"/>
    <cellStyle name="_Recon to Darrin's 5.11.05 proforma_Power Costs - Comparison bx Rbtl-Staff-Jt-PC_Adj Bench DR 3 for Initial Briefs (Electric) 2 4" xfId="25055"/>
    <cellStyle name="_Recon to Darrin's 5.11.05 proforma_Power Costs - Comparison bx Rbtl-Staff-Jt-PC_Adj Bench DR 3 for Initial Briefs (Electric) 2 4 2" xfId="25056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7"/>
    <cellStyle name="_Recon to Darrin's 5.11.05 proforma_Power Costs - Comparison bx Rbtl-Staff-Jt-PC_Adj Bench DR 3 for Initial Briefs (Electric) 3 2 2" xfId="25058"/>
    <cellStyle name="_Recon to Darrin's 5.11.05 proforma_Power Costs - Comparison bx Rbtl-Staff-Jt-PC_Adj Bench DR 3 for Initial Briefs (Electric) 3 3" xfId="25059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0"/>
    <cellStyle name="_Recon to Darrin's 5.11.05 proforma_Power Costs - Comparison bx Rbtl-Staff-Jt-PC_Adj Bench DR 3 for Initial Briefs (Electric) 4 2 2" xfId="25061"/>
    <cellStyle name="_Recon to Darrin's 5.11.05 proforma_Power Costs - Comparison bx Rbtl-Staff-Jt-PC_Adj Bench DR 3 for Initial Briefs (Electric) 4 3" xfId="25062"/>
    <cellStyle name="_Recon to Darrin's 5.11.05 proforma_Power Costs - Comparison bx Rbtl-Staff-Jt-PC_Adj Bench DR 3 for Initial Briefs (Electric) 5" xfId="25063"/>
    <cellStyle name="_Recon to Darrin's 5.11.05 proforma_Power Costs - Comparison bx Rbtl-Staff-Jt-PC_Adj Bench DR 3 for Initial Briefs (Electric) 5 2" xfId="25064"/>
    <cellStyle name="_Recon to Darrin's 5.11.05 proforma_Power Costs - Comparison bx Rbtl-Staff-Jt-PC_Adj Bench DR 3 for Initial Briefs (Electric) 6" xfId="25065"/>
    <cellStyle name="_Recon to Darrin's 5.11.05 proforma_Power Costs - Comparison bx Rbtl-Staff-Jt-PC_Adj Bench DR 3 for Initial Briefs (Electric) 6 2" xfId="25066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7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8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69"/>
    <cellStyle name="_Recon to Darrin's 5.11.05 proforma_Power Costs - Comparison bx Rbtl-Staff-Jt-PC_Electric Rev Req Model (2009 GRC) Rebuttal 2 3" xfId="25070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1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2"/>
    <cellStyle name="_Recon to Darrin's 5.11.05 proforma_Power Costs - Comparison bx Rbtl-Staff-Jt-PC_Electric Rev Req Model (2009 GRC) Rebuttal REmoval of New  WH Solar AdjustMI 2 2 2 2" xfId="25073"/>
    <cellStyle name="_Recon to Darrin's 5.11.05 proforma_Power Costs - Comparison bx Rbtl-Staff-Jt-PC_Electric Rev Req Model (2009 GRC) Rebuttal REmoval of New  WH Solar AdjustMI 2 3" xfId="25074"/>
    <cellStyle name="_Recon to Darrin's 5.11.05 proforma_Power Costs - Comparison bx Rbtl-Staff-Jt-PC_Electric Rev Req Model (2009 GRC) Rebuttal REmoval of New  WH Solar AdjustMI 2 3 2" xfId="25075"/>
    <cellStyle name="_Recon to Darrin's 5.11.05 proforma_Power Costs - Comparison bx Rbtl-Staff-Jt-PC_Electric Rev Req Model (2009 GRC) Rebuttal REmoval of New  WH Solar AdjustMI 2 4" xfId="25076"/>
    <cellStyle name="_Recon to Darrin's 5.11.05 proforma_Power Costs - Comparison bx Rbtl-Staff-Jt-PC_Electric Rev Req Model (2009 GRC) Rebuttal REmoval of New  WH Solar AdjustMI 2 4 2" xfId="25077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8"/>
    <cellStyle name="_Recon to Darrin's 5.11.05 proforma_Power Costs - Comparison bx Rbtl-Staff-Jt-PC_Electric Rev Req Model (2009 GRC) Rebuttal REmoval of New  WH Solar AdjustMI 3 2 2" xfId="25079"/>
    <cellStyle name="_Recon to Darrin's 5.11.05 proforma_Power Costs - Comparison bx Rbtl-Staff-Jt-PC_Electric Rev Req Model (2009 GRC) Rebuttal REmoval of New  WH Solar AdjustMI 3 3" xfId="25080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1"/>
    <cellStyle name="_Recon to Darrin's 5.11.05 proforma_Power Costs - Comparison bx Rbtl-Staff-Jt-PC_Electric Rev Req Model (2009 GRC) Rebuttal REmoval of New  WH Solar AdjustMI 4 2 2" xfId="25082"/>
    <cellStyle name="_Recon to Darrin's 5.11.05 proforma_Power Costs - Comparison bx Rbtl-Staff-Jt-PC_Electric Rev Req Model (2009 GRC) Rebuttal REmoval of New  WH Solar AdjustMI 4 3" xfId="25083"/>
    <cellStyle name="_Recon to Darrin's 5.11.05 proforma_Power Costs - Comparison bx Rbtl-Staff-Jt-PC_Electric Rev Req Model (2009 GRC) Rebuttal REmoval of New  WH Solar AdjustMI 5" xfId="25084"/>
    <cellStyle name="_Recon to Darrin's 5.11.05 proforma_Power Costs - Comparison bx Rbtl-Staff-Jt-PC_Electric Rev Req Model (2009 GRC) Rebuttal REmoval of New  WH Solar AdjustMI 5 2" xfId="25085"/>
    <cellStyle name="_Recon to Darrin's 5.11.05 proforma_Power Costs - Comparison bx Rbtl-Staff-Jt-PC_Electric Rev Req Model (2009 GRC) Rebuttal REmoval of New  WH Solar AdjustMI 6" xfId="25086"/>
    <cellStyle name="_Recon to Darrin's 5.11.05 proforma_Power Costs - Comparison bx Rbtl-Staff-Jt-PC_Electric Rev Req Model (2009 GRC) Rebuttal REmoval of New  WH Solar AdjustMI 6 2" xfId="25087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8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89"/>
    <cellStyle name="_Recon to Darrin's 5.11.05 proforma_Power Costs - Comparison bx Rbtl-Staff-Jt-PC_Electric Rev Req Model (2009 GRC) Revised 01-18-2010 2 2 2 2" xfId="25090"/>
    <cellStyle name="_Recon to Darrin's 5.11.05 proforma_Power Costs - Comparison bx Rbtl-Staff-Jt-PC_Electric Rev Req Model (2009 GRC) Revised 01-18-2010 2 3" xfId="25091"/>
    <cellStyle name="_Recon to Darrin's 5.11.05 proforma_Power Costs - Comparison bx Rbtl-Staff-Jt-PC_Electric Rev Req Model (2009 GRC) Revised 01-18-2010 2 3 2" xfId="25092"/>
    <cellStyle name="_Recon to Darrin's 5.11.05 proforma_Power Costs - Comparison bx Rbtl-Staff-Jt-PC_Electric Rev Req Model (2009 GRC) Revised 01-18-2010 2 4" xfId="25093"/>
    <cellStyle name="_Recon to Darrin's 5.11.05 proforma_Power Costs - Comparison bx Rbtl-Staff-Jt-PC_Electric Rev Req Model (2009 GRC) Revised 01-18-2010 2 4 2" xfId="25094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5"/>
    <cellStyle name="_Recon to Darrin's 5.11.05 proforma_Power Costs - Comparison bx Rbtl-Staff-Jt-PC_Electric Rev Req Model (2009 GRC) Revised 01-18-2010 3 2 2" xfId="25096"/>
    <cellStyle name="_Recon to Darrin's 5.11.05 proforma_Power Costs - Comparison bx Rbtl-Staff-Jt-PC_Electric Rev Req Model (2009 GRC) Revised 01-18-2010 3 3" xfId="25097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8"/>
    <cellStyle name="_Recon to Darrin's 5.11.05 proforma_Power Costs - Comparison bx Rbtl-Staff-Jt-PC_Electric Rev Req Model (2009 GRC) Revised 01-18-2010 4 2 2" xfId="25099"/>
    <cellStyle name="_Recon to Darrin's 5.11.05 proforma_Power Costs - Comparison bx Rbtl-Staff-Jt-PC_Electric Rev Req Model (2009 GRC) Revised 01-18-2010 4 3" xfId="25100"/>
    <cellStyle name="_Recon to Darrin's 5.11.05 proforma_Power Costs - Comparison bx Rbtl-Staff-Jt-PC_Electric Rev Req Model (2009 GRC) Revised 01-18-2010 5" xfId="25101"/>
    <cellStyle name="_Recon to Darrin's 5.11.05 proforma_Power Costs - Comparison bx Rbtl-Staff-Jt-PC_Electric Rev Req Model (2009 GRC) Revised 01-18-2010 5 2" xfId="25102"/>
    <cellStyle name="_Recon to Darrin's 5.11.05 proforma_Power Costs - Comparison bx Rbtl-Staff-Jt-PC_Electric Rev Req Model (2009 GRC) Revised 01-18-2010 6" xfId="25103"/>
    <cellStyle name="_Recon to Darrin's 5.11.05 proforma_Power Costs - Comparison bx Rbtl-Staff-Jt-PC_Electric Rev Req Model (2009 GRC) Revised 01-18-2010 6 2" xfId="25104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5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6"/>
    <cellStyle name="_Recon to Darrin's 5.11.05 proforma_Power Costs - Comparison bx Rbtl-Staff-Jt-PC_Final Order Electric EXHIBIT A-1 2 3" xfId="25107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8"/>
    <cellStyle name="_Recon to Darrin's 5.11.05 proforma_Power Costs - Comparison bx Rbtl-Staff-Jt-PC_Final Order Electric EXHIBIT A-1 3 2 2" xfId="25109"/>
    <cellStyle name="_Recon to Darrin's 5.11.05 proforma_Power Costs - Comparison bx Rbtl-Staff-Jt-PC_Final Order Electric EXHIBIT A-1 3 3" xfId="25110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1"/>
    <cellStyle name="_Recon to Darrin's 5.11.05 proforma_Power Costs - Comparison bx Rbtl-Staff-Jt-PC_Final Order Electric EXHIBIT A-1 5" xfId="25112"/>
    <cellStyle name="_Recon to Darrin's 5.11.05 proforma_Power Costs - Comparison bx Rbtl-Staff-Jt-PC_Final Order Electric EXHIBIT A-1 6" xfId="25113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4"/>
    <cellStyle name="_Recon to Darrin's 5.11.05 proforma_Production Adj 4.37 2 3" xfId="25115"/>
    <cellStyle name="_Recon to Darrin's 5.11.05 proforma_Production Adj 4.37 3" xfId="6118"/>
    <cellStyle name="_Recon to Darrin's 5.11.05 proforma_Production Adj 4.37 3 2" xfId="25116"/>
    <cellStyle name="_Recon to Darrin's 5.11.05 proforma_Production Adj 4.37 4" xfId="25117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8"/>
    <cellStyle name="_Recon to Darrin's 5.11.05 proforma_Purchased Power Adj 4.03 2 3" xfId="25119"/>
    <cellStyle name="_Recon to Darrin's 5.11.05 proforma_Purchased Power Adj 4.03 3" xfId="6122"/>
    <cellStyle name="_Recon to Darrin's 5.11.05 proforma_Purchased Power Adj 4.03 3 2" xfId="25120"/>
    <cellStyle name="_Recon to Darrin's 5.11.05 proforma_Purchased Power Adj 4.03 4" xfId="25121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2"/>
    <cellStyle name="_Recon to Darrin's 5.11.05 proforma_Rebuttal Power Costs 2 2 2 2" xfId="25123"/>
    <cellStyle name="_Recon to Darrin's 5.11.05 proforma_Rebuttal Power Costs 2 3" xfId="25124"/>
    <cellStyle name="_Recon to Darrin's 5.11.05 proforma_Rebuttal Power Costs 2 3 2" xfId="25125"/>
    <cellStyle name="_Recon to Darrin's 5.11.05 proforma_Rebuttal Power Costs 2 4" xfId="25126"/>
    <cellStyle name="_Recon to Darrin's 5.11.05 proforma_Rebuttal Power Costs 2 4 2" xfId="25127"/>
    <cellStyle name="_Recon to Darrin's 5.11.05 proforma_Rebuttal Power Costs 3" xfId="6126"/>
    <cellStyle name="_Recon to Darrin's 5.11.05 proforma_Rebuttal Power Costs 3 2" xfId="25128"/>
    <cellStyle name="_Recon to Darrin's 5.11.05 proforma_Rebuttal Power Costs 3 2 2" xfId="25129"/>
    <cellStyle name="_Recon to Darrin's 5.11.05 proforma_Rebuttal Power Costs 3 3" xfId="25130"/>
    <cellStyle name="_Recon to Darrin's 5.11.05 proforma_Rebuttal Power Costs 4" xfId="6127"/>
    <cellStyle name="_Recon to Darrin's 5.11.05 proforma_Rebuttal Power Costs 4 2" xfId="25131"/>
    <cellStyle name="_Recon to Darrin's 5.11.05 proforma_Rebuttal Power Costs 4 2 2" xfId="25132"/>
    <cellStyle name="_Recon to Darrin's 5.11.05 proforma_Rebuttal Power Costs 4 3" xfId="25133"/>
    <cellStyle name="_Recon to Darrin's 5.11.05 proforma_Rebuttal Power Costs 5" xfId="25134"/>
    <cellStyle name="_Recon to Darrin's 5.11.05 proforma_Rebuttal Power Costs 5 2" xfId="25135"/>
    <cellStyle name="_Recon to Darrin's 5.11.05 proforma_Rebuttal Power Costs 6" xfId="25136"/>
    <cellStyle name="_Recon to Darrin's 5.11.05 proforma_Rebuttal Power Costs 6 2" xfId="25137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8"/>
    <cellStyle name="_Recon to Darrin's 5.11.05 proforma_Rebuttal Power Costs_Adj Bench DR 3 for Initial Briefs (Electric) 2 2 2 2" xfId="25139"/>
    <cellStyle name="_Recon to Darrin's 5.11.05 proforma_Rebuttal Power Costs_Adj Bench DR 3 for Initial Briefs (Electric) 2 3" xfId="25140"/>
    <cellStyle name="_Recon to Darrin's 5.11.05 proforma_Rebuttal Power Costs_Adj Bench DR 3 for Initial Briefs (Electric) 2 3 2" xfId="25141"/>
    <cellStyle name="_Recon to Darrin's 5.11.05 proforma_Rebuttal Power Costs_Adj Bench DR 3 for Initial Briefs (Electric) 2 4" xfId="25142"/>
    <cellStyle name="_Recon to Darrin's 5.11.05 proforma_Rebuttal Power Costs_Adj Bench DR 3 for Initial Briefs (Electric) 2 4 2" xfId="25143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4"/>
    <cellStyle name="_Recon to Darrin's 5.11.05 proforma_Rebuttal Power Costs_Adj Bench DR 3 for Initial Briefs (Electric) 3 2 2" xfId="25145"/>
    <cellStyle name="_Recon to Darrin's 5.11.05 proforma_Rebuttal Power Costs_Adj Bench DR 3 for Initial Briefs (Electric) 3 3" xfId="25146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7"/>
    <cellStyle name="_Recon to Darrin's 5.11.05 proforma_Rebuttal Power Costs_Adj Bench DR 3 for Initial Briefs (Electric) 4 2 2" xfId="25148"/>
    <cellStyle name="_Recon to Darrin's 5.11.05 proforma_Rebuttal Power Costs_Adj Bench DR 3 for Initial Briefs (Electric) 4 3" xfId="25149"/>
    <cellStyle name="_Recon to Darrin's 5.11.05 proforma_Rebuttal Power Costs_Adj Bench DR 3 for Initial Briefs (Electric) 5" xfId="25150"/>
    <cellStyle name="_Recon to Darrin's 5.11.05 proforma_Rebuttal Power Costs_Adj Bench DR 3 for Initial Briefs (Electric) 5 2" xfId="25151"/>
    <cellStyle name="_Recon to Darrin's 5.11.05 proforma_Rebuttal Power Costs_Adj Bench DR 3 for Initial Briefs (Electric) 6" xfId="25152"/>
    <cellStyle name="_Recon to Darrin's 5.11.05 proforma_Rebuttal Power Costs_Adj Bench DR 3 for Initial Briefs (Electric) 6 2" xfId="25153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4"/>
    <cellStyle name="_Recon to Darrin's 5.11.05 proforma_Rebuttal Power Costs_DEM-WP(C) ENERG10C--ctn Mid-C_042010 2010GRC" xfId="6134"/>
    <cellStyle name="_Recon to Darrin's 5.11.05 proforma_Rebuttal Power Costs_DEM-WP(C) ENERG10C--ctn Mid-C_042010 2010GRC 2" xfId="25155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6"/>
    <cellStyle name="_Recon to Darrin's 5.11.05 proforma_Rebuttal Power Costs_Electric Rev Req Model (2009 GRC) Rebuttal 2 3" xfId="25157"/>
    <cellStyle name="_Recon to Darrin's 5.11.05 proforma_Rebuttal Power Costs_Electric Rev Req Model (2009 GRC) Rebuttal 3" xfId="6138"/>
    <cellStyle name="_Recon to Darrin's 5.11.05 proforma_Rebuttal Power Costs_Electric Rev Req Model (2009 GRC) Rebuttal 3 2" xfId="25158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59"/>
    <cellStyle name="_Recon to Darrin's 5.11.05 proforma_Rebuttal Power Costs_Electric Rev Req Model (2009 GRC) Rebuttal REmoval of New  WH Solar AdjustMI 2 2 2 2" xfId="25160"/>
    <cellStyle name="_Recon to Darrin's 5.11.05 proforma_Rebuttal Power Costs_Electric Rev Req Model (2009 GRC) Rebuttal REmoval of New  WH Solar AdjustMI 2 3" xfId="25161"/>
    <cellStyle name="_Recon to Darrin's 5.11.05 proforma_Rebuttal Power Costs_Electric Rev Req Model (2009 GRC) Rebuttal REmoval of New  WH Solar AdjustMI 2 3 2" xfId="25162"/>
    <cellStyle name="_Recon to Darrin's 5.11.05 proforma_Rebuttal Power Costs_Electric Rev Req Model (2009 GRC) Rebuttal REmoval of New  WH Solar AdjustMI 2 4" xfId="25163"/>
    <cellStyle name="_Recon to Darrin's 5.11.05 proforma_Rebuttal Power Costs_Electric Rev Req Model (2009 GRC) Rebuttal REmoval of New  WH Solar AdjustMI 2 4 2" xfId="25164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5"/>
    <cellStyle name="_Recon to Darrin's 5.11.05 proforma_Rebuttal Power Costs_Electric Rev Req Model (2009 GRC) Rebuttal REmoval of New  WH Solar AdjustMI 3 2 2" xfId="25166"/>
    <cellStyle name="_Recon to Darrin's 5.11.05 proforma_Rebuttal Power Costs_Electric Rev Req Model (2009 GRC) Rebuttal REmoval of New  WH Solar AdjustMI 3 3" xfId="25167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8"/>
    <cellStyle name="_Recon to Darrin's 5.11.05 proforma_Rebuttal Power Costs_Electric Rev Req Model (2009 GRC) Rebuttal REmoval of New  WH Solar AdjustMI 4 2 2" xfId="25169"/>
    <cellStyle name="_Recon to Darrin's 5.11.05 proforma_Rebuttal Power Costs_Electric Rev Req Model (2009 GRC) Rebuttal REmoval of New  WH Solar AdjustMI 4 3" xfId="25170"/>
    <cellStyle name="_Recon to Darrin's 5.11.05 proforma_Rebuttal Power Costs_Electric Rev Req Model (2009 GRC) Rebuttal REmoval of New  WH Solar AdjustMI 5" xfId="25171"/>
    <cellStyle name="_Recon to Darrin's 5.11.05 proforma_Rebuttal Power Costs_Electric Rev Req Model (2009 GRC) Rebuttal REmoval of New  WH Solar AdjustMI 5 2" xfId="25172"/>
    <cellStyle name="_Recon to Darrin's 5.11.05 proforma_Rebuttal Power Costs_Electric Rev Req Model (2009 GRC) Rebuttal REmoval of New  WH Solar AdjustMI 6" xfId="25173"/>
    <cellStyle name="_Recon to Darrin's 5.11.05 proforma_Rebuttal Power Costs_Electric Rev Req Model (2009 GRC) Rebuttal REmoval of New  WH Solar AdjustMI 6 2" xfId="25174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5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6"/>
    <cellStyle name="_Recon to Darrin's 5.11.05 proforma_Rebuttal Power Costs_Electric Rev Req Model (2009 GRC) Revised 01-18-2010 2 2 2 2" xfId="25177"/>
    <cellStyle name="_Recon to Darrin's 5.11.05 proforma_Rebuttal Power Costs_Electric Rev Req Model (2009 GRC) Revised 01-18-2010 2 3" xfId="25178"/>
    <cellStyle name="_Recon to Darrin's 5.11.05 proforma_Rebuttal Power Costs_Electric Rev Req Model (2009 GRC) Revised 01-18-2010 2 3 2" xfId="25179"/>
    <cellStyle name="_Recon to Darrin's 5.11.05 proforma_Rebuttal Power Costs_Electric Rev Req Model (2009 GRC) Revised 01-18-2010 2 4" xfId="25180"/>
    <cellStyle name="_Recon to Darrin's 5.11.05 proforma_Rebuttal Power Costs_Electric Rev Req Model (2009 GRC) Revised 01-18-2010 2 4 2" xfId="25181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2"/>
    <cellStyle name="_Recon to Darrin's 5.11.05 proforma_Rebuttal Power Costs_Electric Rev Req Model (2009 GRC) Revised 01-18-2010 3 2 2" xfId="25183"/>
    <cellStyle name="_Recon to Darrin's 5.11.05 proforma_Rebuttal Power Costs_Electric Rev Req Model (2009 GRC) Revised 01-18-2010 3 3" xfId="25184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5"/>
    <cellStyle name="_Recon to Darrin's 5.11.05 proforma_Rebuttal Power Costs_Electric Rev Req Model (2009 GRC) Revised 01-18-2010 4 2 2" xfId="25186"/>
    <cellStyle name="_Recon to Darrin's 5.11.05 proforma_Rebuttal Power Costs_Electric Rev Req Model (2009 GRC) Revised 01-18-2010 4 3" xfId="25187"/>
    <cellStyle name="_Recon to Darrin's 5.11.05 proforma_Rebuttal Power Costs_Electric Rev Req Model (2009 GRC) Revised 01-18-2010 5" xfId="25188"/>
    <cellStyle name="_Recon to Darrin's 5.11.05 proforma_Rebuttal Power Costs_Electric Rev Req Model (2009 GRC) Revised 01-18-2010 5 2" xfId="25189"/>
    <cellStyle name="_Recon to Darrin's 5.11.05 proforma_Rebuttal Power Costs_Electric Rev Req Model (2009 GRC) Revised 01-18-2010 6" xfId="25190"/>
    <cellStyle name="_Recon to Darrin's 5.11.05 proforma_Rebuttal Power Costs_Electric Rev Req Model (2009 GRC) Revised 01-18-2010 6 2" xfId="25191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2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3"/>
    <cellStyle name="_Recon to Darrin's 5.11.05 proforma_Rebuttal Power Costs_Final Order Electric EXHIBIT A-1 2 3" xfId="25194"/>
    <cellStyle name="_Recon to Darrin's 5.11.05 proforma_Rebuttal Power Costs_Final Order Electric EXHIBIT A-1 3" xfId="6155"/>
    <cellStyle name="_Recon to Darrin's 5.11.05 proforma_Rebuttal Power Costs_Final Order Electric EXHIBIT A-1 3 2" xfId="25195"/>
    <cellStyle name="_Recon to Darrin's 5.11.05 proforma_Rebuttal Power Costs_Final Order Electric EXHIBIT A-1 3 2 2" xfId="25196"/>
    <cellStyle name="_Recon to Darrin's 5.11.05 proforma_Rebuttal Power Costs_Final Order Electric EXHIBIT A-1 3 3" xfId="25197"/>
    <cellStyle name="_Recon to Darrin's 5.11.05 proforma_Rebuttal Power Costs_Final Order Electric EXHIBIT A-1 4" xfId="6156"/>
    <cellStyle name="_Recon to Darrin's 5.11.05 proforma_Rebuttal Power Costs_Final Order Electric EXHIBIT A-1 4 2" xfId="25198"/>
    <cellStyle name="_Recon to Darrin's 5.11.05 proforma_Rebuttal Power Costs_Final Order Electric EXHIBIT A-1 5" xfId="25199"/>
    <cellStyle name="_Recon to Darrin's 5.11.05 proforma_Rebuttal Power Costs_Final Order Electric EXHIBIT A-1 6" xfId="25200"/>
    <cellStyle name="_Recon to Darrin's 5.11.05 proforma_RECS vs PTC's w Interest 6-28-10" xfId="25201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2"/>
    <cellStyle name="_Recon to Darrin's 5.11.05 proforma_ROR &amp; CONV FACTOR 2 3" xfId="25203"/>
    <cellStyle name="_Recon to Darrin's 5.11.05 proforma_ROR &amp; CONV FACTOR 3" xfId="6160"/>
    <cellStyle name="_Recon to Darrin's 5.11.05 proforma_ROR &amp; CONV FACTOR 3 2" xfId="25204"/>
    <cellStyle name="_Recon to Darrin's 5.11.05 proforma_ROR &amp; CONV FACTOR 4" xfId="25205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6"/>
    <cellStyle name="_Recon to Darrin's 5.11.05 proforma_ROR 5.02 2 3" xfId="25207"/>
    <cellStyle name="_Recon to Darrin's 5.11.05 proforma_ROR 5.02 3" xfId="6164"/>
    <cellStyle name="_Recon to Darrin's 5.11.05 proforma_ROR 5.02 3 2" xfId="25208"/>
    <cellStyle name="_Recon to Darrin's 5.11.05 proforma_ROR 5.02 4" xfId="25209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0"/>
    <cellStyle name="_Recon to Darrin's 5.11.05 proforma_Transmission Workbook for May BOD 2 2 2" xfId="25211"/>
    <cellStyle name="_Recon to Darrin's 5.11.05 proforma_Transmission Workbook for May BOD 2 2 2 2" xfId="25212"/>
    <cellStyle name="_Recon to Darrin's 5.11.05 proforma_Transmission Workbook for May BOD 2 3" xfId="25213"/>
    <cellStyle name="_Recon to Darrin's 5.11.05 proforma_Transmission Workbook for May BOD 2 3 2" xfId="25214"/>
    <cellStyle name="_Recon to Darrin's 5.11.05 proforma_Transmission Workbook for May BOD 2 4" xfId="25215"/>
    <cellStyle name="_Recon to Darrin's 5.11.05 proforma_Transmission Workbook for May BOD 2 4 2" xfId="25216"/>
    <cellStyle name="_Recon to Darrin's 5.11.05 proforma_Transmission Workbook for May BOD 3" xfId="25217"/>
    <cellStyle name="_Recon to Darrin's 5.11.05 proforma_Transmission Workbook for May BOD 3 2" xfId="25218"/>
    <cellStyle name="_Recon to Darrin's 5.11.05 proforma_Transmission Workbook for May BOD 3 2 2" xfId="25219"/>
    <cellStyle name="_Recon to Darrin's 5.11.05 proforma_Transmission Workbook for May BOD 3 3" xfId="25220"/>
    <cellStyle name="_Recon to Darrin's 5.11.05 proforma_Transmission Workbook for May BOD 4" xfId="25221"/>
    <cellStyle name="_Recon to Darrin's 5.11.05 proforma_Transmission Workbook for May BOD 4 2" xfId="25222"/>
    <cellStyle name="_Recon to Darrin's 5.11.05 proforma_Transmission Workbook for May BOD 4 2 2" xfId="25223"/>
    <cellStyle name="_Recon to Darrin's 5.11.05 proforma_Transmission Workbook for May BOD 4 3" xfId="25224"/>
    <cellStyle name="_Recon to Darrin's 5.11.05 proforma_Transmission Workbook for May BOD 5" xfId="25225"/>
    <cellStyle name="_Recon to Darrin's 5.11.05 proforma_Transmission Workbook for May BOD 5 2" xfId="25226"/>
    <cellStyle name="_Recon to Darrin's 5.11.05 proforma_Transmission Workbook for May BOD 6" xfId="25227"/>
    <cellStyle name="_Recon to Darrin's 5.11.05 proforma_Transmission Workbook for May BOD 6 2" xfId="25228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29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0"/>
    <cellStyle name="_Recon to Darrin's 5.11.05 proforma_Wind Integration 10GRC 2 2 2" xfId="25231"/>
    <cellStyle name="_Recon to Darrin's 5.11.05 proforma_Wind Integration 10GRC 2 2 2 2" xfId="25232"/>
    <cellStyle name="_Recon to Darrin's 5.11.05 proforma_Wind Integration 10GRC 2 3" xfId="25233"/>
    <cellStyle name="_Recon to Darrin's 5.11.05 proforma_Wind Integration 10GRC 2 3 2" xfId="25234"/>
    <cellStyle name="_Recon to Darrin's 5.11.05 proforma_Wind Integration 10GRC 2 4" xfId="25235"/>
    <cellStyle name="_Recon to Darrin's 5.11.05 proforma_Wind Integration 10GRC 2 4 2" xfId="25236"/>
    <cellStyle name="_Recon to Darrin's 5.11.05 proforma_Wind Integration 10GRC 3" xfId="25237"/>
    <cellStyle name="_Recon to Darrin's 5.11.05 proforma_Wind Integration 10GRC 3 2" xfId="25238"/>
    <cellStyle name="_Recon to Darrin's 5.11.05 proforma_Wind Integration 10GRC 3 2 2" xfId="25239"/>
    <cellStyle name="_Recon to Darrin's 5.11.05 proforma_Wind Integration 10GRC 3 3" xfId="25240"/>
    <cellStyle name="_Recon to Darrin's 5.11.05 proforma_Wind Integration 10GRC 4" xfId="25241"/>
    <cellStyle name="_Recon to Darrin's 5.11.05 proforma_Wind Integration 10GRC 4 2" xfId="25242"/>
    <cellStyle name="_Recon to Darrin's 5.11.05 proforma_Wind Integration 10GRC 4 2 2" xfId="25243"/>
    <cellStyle name="_Recon to Darrin's 5.11.05 proforma_Wind Integration 10GRC 4 3" xfId="25244"/>
    <cellStyle name="_Recon to Darrin's 5.11.05 proforma_Wind Integration 10GRC 5" xfId="25245"/>
    <cellStyle name="_Recon to Darrin's 5.11.05 proforma_Wind Integration 10GRC 5 2" xfId="25246"/>
    <cellStyle name="_Recon to Darrin's 5.11.05 proforma_Wind Integration 10GRC 6" xfId="25247"/>
    <cellStyle name="_Recon to Darrin's 5.11.05 proforma_Wind Integration 10GRC 6 2" xfId="25248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49"/>
    <cellStyle name="_Revenue" xfId="6172"/>
    <cellStyle name="_Revenue 2" xfId="25250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1"/>
    <cellStyle name="_Revenue_Data_1" xfId="6181"/>
    <cellStyle name="_Revenue_Data_1 2" xfId="25252"/>
    <cellStyle name="_Revenue_Data_Pro Forma Rev 09 GRC" xfId="6182"/>
    <cellStyle name="_Revenue_Data_Pro Forma Rev 09 GRC 2" xfId="25253"/>
    <cellStyle name="_Revenue_Data_Pro Forma Rev 2010 GRC" xfId="6183"/>
    <cellStyle name="_Revenue_Data_Pro Forma Rev 2010 GRC 2" xfId="25254"/>
    <cellStyle name="_Revenue_Data_Pro Forma Rev 2010 GRC_Preliminary" xfId="6184"/>
    <cellStyle name="_Revenue_Data_Pro Forma Rev 2010 GRC_Preliminary 2" xfId="25255"/>
    <cellStyle name="_Revenue_Data_Revenue (Feb 09 - Jan 10)" xfId="6185"/>
    <cellStyle name="_Revenue_Data_Revenue (Feb 09 - Jan 10) 2" xfId="25256"/>
    <cellStyle name="_Revenue_Data_Revenue (Jan 09 - Dec 09)" xfId="6186"/>
    <cellStyle name="_Revenue_Data_Revenue (Jan 09 - Dec 09) 2" xfId="25257"/>
    <cellStyle name="_Revenue_Data_Revenue (Mar 09 - Feb 10)" xfId="6187"/>
    <cellStyle name="_Revenue_Data_Revenue (Mar 09 - Feb 10) 2" xfId="25258"/>
    <cellStyle name="_Revenue_Data_Volume Exhibit (Jan09 - Dec09)" xfId="6188"/>
    <cellStyle name="_Revenue_Data_Volume Exhibit (Jan09 - Dec09) 2" xfId="25259"/>
    <cellStyle name="_Revenue_Mins" xfId="6189"/>
    <cellStyle name="_Revenue_Mins 2" xfId="25260"/>
    <cellStyle name="_Revenue_Pro Forma Rev 07 GRC" xfId="6190"/>
    <cellStyle name="_Revenue_Pro Forma Rev 07 GRC 2" xfId="25261"/>
    <cellStyle name="_Revenue_Pro Forma Rev 08 GRC" xfId="6191"/>
    <cellStyle name="_Revenue_Pro Forma Rev 08 GRC 2" xfId="25262"/>
    <cellStyle name="_Revenue_Pro Forma Rev 09 GRC" xfId="6192"/>
    <cellStyle name="_Revenue_Pro Forma Rev 09 GRC 2" xfId="25263"/>
    <cellStyle name="_Revenue_Pro Forma Rev 2010 GRC" xfId="6193"/>
    <cellStyle name="_Revenue_Pro Forma Rev 2010 GRC 2" xfId="25264"/>
    <cellStyle name="_Revenue_Pro Forma Rev 2010 GRC_Preliminary" xfId="6194"/>
    <cellStyle name="_Revenue_Pro Forma Rev 2010 GRC_Preliminary 2" xfId="25265"/>
    <cellStyle name="_Revenue_Revenue (Feb 09 - Jan 10)" xfId="6195"/>
    <cellStyle name="_Revenue_Revenue (Feb 09 - Jan 10) 2" xfId="25266"/>
    <cellStyle name="_Revenue_Revenue (Jan 09 - Dec 09)" xfId="6196"/>
    <cellStyle name="_Revenue_Revenue (Jan 09 - Dec 09) 2" xfId="25267"/>
    <cellStyle name="_Revenue_Revenue (Mar 09 - Feb 10)" xfId="6197"/>
    <cellStyle name="_Revenue_Revenue (Mar 09 - Feb 10) 2" xfId="25268"/>
    <cellStyle name="_Revenue_Revenue Proforma_Restating Gas 11-16-07" xfId="6198"/>
    <cellStyle name="_Revenue_Sheet2" xfId="6199"/>
    <cellStyle name="_Revenue_Sheet2 2" xfId="25269"/>
    <cellStyle name="_Revenue_Therms Data" xfId="6200"/>
    <cellStyle name="_Revenue_Therms Data 2" xfId="25270"/>
    <cellStyle name="_Revenue_Therms Data Rerun" xfId="6201"/>
    <cellStyle name="_Revenue_Therms Data Rerun 2" xfId="25271"/>
    <cellStyle name="_Revenue_Volume Exhibit (Jan09 - Dec09)" xfId="6202"/>
    <cellStyle name="_Revenue_Volume Exhibit (Jan09 - Dec09) 2" xfId="25272"/>
    <cellStyle name="_x0013__Scenario 1 REC vs PTC Offset" xfId="6203"/>
    <cellStyle name="_x0013__Scenario 1 REC vs PTC Offset 2" xfId="25273"/>
    <cellStyle name="_x0013__Scenario 3" xfId="6204"/>
    <cellStyle name="_x0013__Scenario 3 2" xfId="25274"/>
    <cellStyle name="_Sumas Proforma - 11-09-07" xfId="6205"/>
    <cellStyle name="_Sumas Proforma - 11-09-07 2" xfId="6206"/>
    <cellStyle name="_Sumas Proforma - 11-09-07 2 2" xfId="25275"/>
    <cellStyle name="_Sumas Proforma - 11-09-07 2 2 2" xfId="25276"/>
    <cellStyle name="_Sumas Proforma - 11-09-07 2 3" xfId="25277"/>
    <cellStyle name="_Sumas Proforma - 11-09-07 3" xfId="25278"/>
    <cellStyle name="_Sumas Proforma - 11-09-07 3 2" xfId="25279"/>
    <cellStyle name="_Sumas Proforma - 11-09-07 4" xfId="25280"/>
    <cellStyle name="_Sumas Proforma - 11-09-07 4 2" xfId="25281"/>
    <cellStyle name="_Sumas Property Taxes v1" xfId="6207"/>
    <cellStyle name="_Sumas Property Taxes v1 2" xfId="6208"/>
    <cellStyle name="_Sumas Property Taxes v1 2 2" xfId="25282"/>
    <cellStyle name="_Sumas Property Taxes v1 2 2 2" xfId="25283"/>
    <cellStyle name="_Sumas Property Taxes v1 2 3" xfId="25284"/>
    <cellStyle name="_Sumas Property Taxes v1 3" xfId="25285"/>
    <cellStyle name="_Sumas Property Taxes v1 3 2" xfId="25286"/>
    <cellStyle name="_Sumas Property Taxes v1 4" xfId="25287"/>
    <cellStyle name="_Sumas Property Taxes v1 4 2" xfId="25288"/>
    <cellStyle name="_Tenaska Comparison" xfId="6209"/>
    <cellStyle name="_Tenaska Comparison 10" xfId="25289"/>
    <cellStyle name="_Tenaska Comparison 10 2" xfId="25290"/>
    <cellStyle name="_Tenaska Comparison 10 2 2" xfId="25291"/>
    <cellStyle name="_Tenaska Comparison 10 2 2 2" xfId="25292"/>
    <cellStyle name="_Tenaska Comparison 10 2 3" xfId="25293"/>
    <cellStyle name="_Tenaska Comparison 10 3" xfId="25294"/>
    <cellStyle name="_Tenaska Comparison 10 3 2" xfId="25295"/>
    <cellStyle name="_Tenaska Comparison 10 4" xfId="25296"/>
    <cellStyle name="_Tenaska Comparison 11" xfId="25297"/>
    <cellStyle name="_Tenaska Comparison 11 2" xfId="25298"/>
    <cellStyle name="_Tenaska Comparison 12" xfId="25299"/>
    <cellStyle name="_Tenaska Comparison 12 2" xfId="25300"/>
    <cellStyle name="_Tenaska Comparison 13" xfId="25301"/>
    <cellStyle name="_Tenaska Comparison 13 2" xfId="25302"/>
    <cellStyle name="_Tenaska Comparison 13 3" xfId="25303"/>
    <cellStyle name="_Tenaska Comparison 2" xfId="6210"/>
    <cellStyle name="_Tenaska Comparison 2 2" xfId="6211"/>
    <cellStyle name="_Tenaska Comparison 2 2 2" xfId="6212"/>
    <cellStyle name="_Tenaska Comparison 2 2 2 2" xfId="25304"/>
    <cellStyle name="_Tenaska Comparison 2 2 2 2 2" xfId="25305"/>
    <cellStyle name="_Tenaska Comparison 2 2 3" xfId="25306"/>
    <cellStyle name="_Tenaska Comparison 2 2 3 2" xfId="25307"/>
    <cellStyle name="_Tenaska Comparison 2 2 4" xfId="25308"/>
    <cellStyle name="_Tenaska Comparison 2 2 4 2" xfId="25309"/>
    <cellStyle name="_Tenaska Comparison 2 3" xfId="6213"/>
    <cellStyle name="_Tenaska Comparison 2 3 2" xfId="25310"/>
    <cellStyle name="_Tenaska Comparison 2 3 2 2" xfId="25311"/>
    <cellStyle name="_Tenaska Comparison 2 3 3" xfId="25312"/>
    <cellStyle name="_Tenaska Comparison 2 4" xfId="25313"/>
    <cellStyle name="_Tenaska Comparison 2 4 2" xfId="25314"/>
    <cellStyle name="_Tenaska Comparison 2 4 2 2" xfId="25315"/>
    <cellStyle name="_Tenaska Comparison 2 4 3" xfId="25316"/>
    <cellStyle name="_Tenaska Comparison 2 5" xfId="25317"/>
    <cellStyle name="_Tenaska Comparison 2 5 2" xfId="25318"/>
    <cellStyle name="_Tenaska Comparison 2 6" xfId="25319"/>
    <cellStyle name="_Tenaska Comparison 2 6 2" xfId="25320"/>
    <cellStyle name="_Tenaska Comparison 3" xfId="6214"/>
    <cellStyle name="_Tenaska Comparison 3 2" xfId="6215"/>
    <cellStyle name="_Tenaska Comparison 3 2 2" xfId="25321"/>
    <cellStyle name="_Tenaska Comparison 3 2 2 2" xfId="25322"/>
    <cellStyle name="_Tenaska Comparison 3 2 3" xfId="25323"/>
    <cellStyle name="_Tenaska Comparison 3 3" xfId="25324"/>
    <cellStyle name="_Tenaska Comparison 3 3 2" xfId="25325"/>
    <cellStyle name="_Tenaska Comparison 3 3 2 2" xfId="25326"/>
    <cellStyle name="_Tenaska Comparison 3 3 3" xfId="25327"/>
    <cellStyle name="_Tenaska Comparison 3 4" xfId="25328"/>
    <cellStyle name="_Tenaska Comparison 3 4 2" xfId="25329"/>
    <cellStyle name="_Tenaska Comparison 3 5" xfId="25330"/>
    <cellStyle name="_Tenaska Comparison 3 5 2" xfId="25331"/>
    <cellStyle name="_Tenaska Comparison 4" xfId="6216"/>
    <cellStyle name="_Tenaska Comparison 4 2" xfId="6217"/>
    <cellStyle name="_Tenaska Comparison 4 2 2" xfId="25332"/>
    <cellStyle name="_Tenaska Comparison 4 2 2 2" xfId="25333"/>
    <cellStyle name="_Tenaska Comparison 4 2 2 2 2" xfId="25334"/>
    <cellStyle name="_Tenaska Comparison 4 2 3" xfId="25335"/>
    <cellStyle name="_Tenaska Comparison 4 2 3 2" xfId="25336"/>
    <cellStyle name="_Tenaska Comparison 4 2 4" xfId="25337"/>
    <cellStyle name="_Tenaska Comparison 4 2 4 2" xfId="25338"/>
    <cellStyle name="_Tenaska Comparison 4 3" xfId="25339"/>
    <cellStyle name="_Tenaska Comparison 4 3 2" xfId="25340"/>
    <cellStyle name="_Tenaska Comparison 4 3 2 2" xfId="25341"/>
    <cellStyle name="_Tenaska Comparison 4 3 3" xfId="25342"/>
    <cellStyle name="_Tenaska Comparison 4 4" xfId="25343"/>
    <cellStyle name="_Tenaska Comparison 4 4 2" xfId="25344"/>
    <cellStyle name="_Tenaska Comparison 4 4 2 2" xfId="25345"/>
    <cellStyle name="_Tenaska Comparison 4 4 3" xfId="25346"/>
    <cellStyle name="_Tenaska Comparison 4 5" xfId="25347"/>
    <cellStyle name="_Tenaska Comparison 4 5 2" xfId="25348"/>
    <cellStyle name="_Tenaska Comparison 4 6" xfId="25349"/>
    <cellStyle name="_Tenaska Comparison 4 6 2" xfId="25350"/>
    <cellStyle name="_Tenaska Comparison 5" xfId="6218"/>
    <cellStyle name="_Tenaska Comparison 5 2" xfId="6219"/>
    <cellStyle name="_Tenaska Comparison 5 2 2" xfId="25351"/>
    <cellStyle name="_Tenaska Comparison 5 2 2 2" xfId="25352"/>
    <cellStyle name="_Tenaska Comparison 5 2 2 2 2" xfId="25353"/>
    <cellStyle name="_Tenaska Comparison 5 2 3" xfId="25354"/>
    <cellStyle name="_Tenaska Comparison 5 2 3 2" xfId="25355"/>
    <cellStyle name="_Tenaska Comparison 5 2 4" xfId="25356"/>
    <cellStyle name="_Tenaska Comparison 5 2 4 2" xfId="25357"/>
    <cellStyle name="_Tenaska Comparison 5 2 5" xfId="25358"/>
    <cellStyle name="_Tenaska Comparison 5 3" xfId="25359"/>
    <cellStyle name="_Tenaska Comparison 5 3 2" xfId="25360"/>
    <cellStyle name="_Tenaska Comparison 5 3 2 2" xfId="25361"/>
    <cellStyle name="_Tenaska Comparison 5 3 3" xfId="25362"/>
    <cellStyle name="_Tenaska Comparison 5 4" xfId="25363"/>
    <cellStyle name="_Tenaska Comparison 5 4 2" xfId="25364"/>
    <cellStyle name="_Tenaska Comparison 5 4 2 2" xfId="25365"/>
    <cellStyle name="_Tenaska Comparison 5 4 3" xfId="25366"/>
    <cellStyle name="_Tenaska Comparison 5 5" xfId="25367"/>
    <cellStyle name="_Tenaska Comparison 5 5 2" xfId="25368"/>
    <cellStyle name="_Tenaska Comparison 5 6" xfId="25369"/>
    <cellStyle name="_Tenaska Comparison 5 6 2" xfId="25370"/>
    <cellStyle name="_Tenaska Comparison 6" xfId="6220"/>
    <cellStyle name="_Tenaska Comparison 6 2" xfId="25371"/>
    <cellStyle name="_Tenaska Comparison 6 2 2" xfId="25372"/>
    <cellStyle name="_Tenaska Comparison 6 2 2 2" xfId="25373"/>
    <cellStyle name="_Tenaska Comparison 6 2 2 2 2" xfId="25374"/>
    <cellStyle name="_Tenaska Comparison 6 2 3" xfId="25375"/>
    <cellStyle name="_Tenaska Comparison 6 2 3 2" xfId="25376"/>
    <cellStyle name="_Tenaska Comparison 6 2 4" xfId="25377"/>
    <cellStyle name="_Tenaska Comparison 6 2 4 2" xfId="25378"/>
    <cellStyle name="_Tenaska Comparison 6 2 5" xfId="25379"/>
    <cellStyle name="_Tenaska Comparison 6 3" xfId="25380"/>
    <cellStyle name="_Tenaska Comparison 6 3 2" xfId="25381"/>
    <cellStyle name="_Tenaska Comparison 6 3 2 2" xfId="25382"/>
    <cellStyle name="_Tenaska Comparison 6 4" xfId="25383"/>
    <cellStyle name="_Tenaska Comparison 6 4 2" xfId="25384"/>
    <cellStyle name="_Tenaska Comparison 6 5" xfId="25385"/>
    <cellStyle name="_Tenaska Comparison 6 5 2" xfId="25386"/>
    <cellStyle name="_Tenaska Comparison 7" xfId="6221"/>
    <cellStyle name="_Tenaska Comparison 7 2" xfId="6222"/>
    <cellStyle name="_Tenaska Comparison 7 2 2" xfId="25387"/>
    <cellStyle name="_Tenaska Comparison 7 2 2 2" xfId="25388"/>
    <cellStyle name="_Tenaska Comparison 7 3" xfId="25389"/>
    <cellStyle name="_Tenaska Comparison 7 3 2" xfId="25390"/>
    <cellStyle name="_Tenaska Comparison 7 4" xfId="25391"/>
    <cellStyle name="_Tenaska Comparison 7 4 2" xfId="25392"/>
    <cellStyle name="_Tenaska Comparison 8" xfId="6223"/>
    <cellStyle name="_Tenaska Comparison 8 2" xfId="6224"/>
    <cellStyle name="_Tenaska Comparison 8 2 2" xfId="25393"/>
    <cellStyle name="_Tenaska Comparison 8 3" xfId="25394"/>
    <cellStyle name="_Tenaska Comparison 9" xfId="25395"/>
    <cellStyle name="_Tenaska Comparison 9 2" xfId="25396"/>
    <cellStyle name="_Tenaska Comparison 9 2 2" xfId="25397"/>
    <cellStyle name="_Tenaska Comparison 9 3" xfId="25398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399"/>
    <cellStyle name="_Tenaska Comparison_(C) WHE Proforma with ITC cash grant 10 Yr Amort_for deferral_102809 2 2 2 2" xfId="25400"/>
    <cellStyle name="_Tenaska Comparison_(C) WHE Proforma with ITC cash grant 10 Yr Amort_for deferral_102809 2 3" xfId="25401"/>
    <cellStyle name="_Tenaska Comparison_(C) WHE Proforma with ITC cash grant 10 Yr Amort_for deferral_102809 2 3 2" xfId="25402"/>
    <cellStyle name="_Tenaska Comparison_(C) WHE Proforma with ITC cash grant 10 Yr Amort_for deferral_102809 2 4" xfId="25403"/>
    <cellStyle name="_Tenaska Comparison_(C) WHE Proforma with ITC cash grant 10 Yr Amort_for deferral_102809 2 4 2" xfId="25404"/>
    <cellStyle name="_Tenaska Comparison_(C) WHE Proforma with ITC cash grant 10 Yr Amort_for deferral_102809 3" xfId="6228"/>
    <cellStyle name="_Tenaska Comparison_(C) WHE Proforma with ITC cash grant 10 Yr Amort_for deferral_102809 3 2" xfId="25405"/>
    <cellStyle name="_Tenaska Comparison_(C) WHE Proforma with ITC cash grant 10 Yr Amort_for deferral_102809 3 2 2" xfId="25406"/>
    <cellStyle name="_Tenaska Comparison_(C) WHE Proforma with ITC cash grant 10 Yr Amort_for deferral_102809 3 3" xfId="25407"/>
    <cellStyle name="_Tenaska Comparison_(C) WHE Proforma with ITC cash grant 10 Yr Amort_for deferral_102809 4" xfId="6229"/>
    <cellStyle name="_Tenaska Comparison_(C) WHE Proforma with ITC cash grant 10 Yr Amort_for deferral_102809 4 2" xfId="25408"/>
    <cellStyle name="_Tenaska Comparison_(C) WHE Proforma with ITC cash grant 10 Yr Amort_for deferral_102809 4 2 2" xfId="25409"/>
    <cellStyle name="_Tenaska Comparison_(C) WHE Proforma with ITC cash grant 10 Yr Amort_for deferral_102809 4 3" xfId="25410"/>
    <cellStyle name="_Tenaska Comparison_(C) WHE Proforma with ITC cash grant 10 Yr Amort_for deferral_102809 5" xfId="25411"/>
    <cellStyle name="_Tenaska Comparison_(C) WHE Proforma with ITC cash grant 10 Yr Amort_for deferral_102809 5 2" xfId="25412"/>
    <cellStyle name="_Tenaska Comparison_(C) WHE Proforma with ITC cash grant 10 Yr Amort_for deferral_102809 6" xfId="25413"/>
    <cellStyle name="_Tenaska Comparison_(C) WHE Proforma with ITC cash grant 10 Yr Amort_for deferral_102809 6 2" xfId="25414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5"/>
    <cellStyle name="_Tenaska Comparison_(C) WHE Proforma with ITC cash grant 10 Yr Amort_for deferral_102809_16.07E Wild Horse Wind Expansionwrkingfile 2 2 2 2" xfId="25416"/>
    <cellStyle name="_Tenaska Comparison_(C) WHE Proforma with ITC cash grant 10 Yr Amort_for deferral_102809_16.07E Wild Horse Wind Expansionwrkingfile 2 3" xfId="25417"/>
    <cellStyle name="_Tenaska Comparison_(C) WHE Proforma with ITC cash grant 10 Yr Amort_for deferral_102809_16.07E Wild Horse Wind Expansionwrkingfile 2 3 2" xfId="25418"/>
    <cellStyle name="_Tenaska Comparison_(C) WHE Proforma with ITC cash grant 10 Yr Amort_for deferral_102809_16.07E Wild Horse Wind Expansionwrkingfile 2 4" xfId="25419"/>
    <cellStyle name="_Tenaska Comparison_(C) WHE Proforma with ITC cash grant 10 Yr Amort_for deferral_102809_16.07E Wild Horse Wind Expansionwrkingfile 2 4 2" xfId="25420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1"/>
    <cellStyle name="_Tenaska Comparison_(C) WHE Proforma with ITC cash grant 10 Yr Amort_for deferral_102809_16.07E Wild Horse Wind Expansionwrkingfile 3 2 2" xfId="25422"/>
    <cellStyle name="_Tenaska Comparison_(C) WHE Proforma with ITC cash grant 10 Yr Amort_for deferral_102809_16.07E Wild Horse Wind Expansionwrkingfile 3 3" xfId="25423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4"/>
    <cellStyle name="_Tenaska Comparison_(C) WHE Proforma with ITC cash grant 10 Yr Amort_for deferral_102809_16.07E Wild Horse Wind Expansionwrkingfile 4 2 2" xfId="25425"/>
    <cellStyle name="_Tenaska Comparison_(C) WHE Proforma with ITC cash grant 10 Yr Amort_for deferral_102809_16.07E Wild Horse Wind Expansionwrkingfile 4 3" xfId="25426"/>
    <cellStyle name="_Tenaska Comparison_(C) WHE Proforma with ITC cash grant 10 Yr Amort_for deferral_102809_16.07E Wild Horse Wind Expansionwrkingfile 5" xfId="25427"/>
    <cellStyle name="_Tenaska Comparison_(C) WHE Proforma with ITC cash grant 10 Yr Amort_for deferral_102809_16.07E Wild Horse Wind Expansionwrkingfile 5 2" xfId="25428"/>
    <cellStyle name="_Tenaska Comparison_(C) WHE Proforma with ITC cash grant 10 Yr Amort_for deferral_102809_16.07E Wild Horse Wind Expansionwrkingfile 6" xfId="25429"/>
    <cellStyle name="_Tenaska Comparison_(C) WHE Proforma with ITC cash grant 10 Yr Amort_for deferral_102809_16.07E Wild Horse Wind Expansionwrkingfile 6 2" xfId="25430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1"/>
    <cellStyle name="_Tenaska Comparison_(C) WHE Proforma with ITC cash grant 10 Yr Amort_for deferral_102809_16.07E Wild Horse Wind Expansionwrkingfile SF 2 2 2 2" xfId="25432"/>
    <cellStyle name="_Tenaska Comparison_(C) WHE Proforma with ITC cash grant 10 Yr Amort_for deferral_102809_16.07E Wild Horse Wind Expansionwrkingfile SF 2 3" xfId="25433"/>
    <cellStyle name="_Tenaska Comparison_(C) WHE Proforma with ITC cash grant 10 Yr Amort_for deferral_102809_16.07E Wild Horse Wind Expansionwrkingfile SF 2 3 2" xfId="25434"/>
    <cellStyle name="_Tenaska Comparison_(C) WHE Proforma with ITC cash grant 10 Yr Amort_for deferral_102809_16.07E Wild Horse Wind Expansionwrkingfile SF 2 4" xfId="25435"/>
    <cellStyle name="_Tenaska Comparison_(C) WHE Proforma with ITC cash grant 10 Yr Amort_for deferral_102809_16.07E Wild Horse Wind Expansionwrkingfile SF 2 4 2" xfId="25436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7"/>
    <cellStyle name="_Tenaska Comparison_(C) WHE Proforma with ITC cash grant 10 Yr Amort_for deferral_102809_16.07E Wild Horse Wind Expansionwrkingfile SF 3 2 2" xfId="25438"/>
    <cellStyle name="_Tenaska Comparison_(C) WHE Proforma with ITC cash grant 10 Yr Amort_for deferral_102809_16.07E Wild Horse Wind Expansionwrkingfile SF 3 3" xfId="25439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0"/>
    <cellStyle name="_Tenaska Comparison_(C) WHE Proforma with ITC cash grant 10 Yr Amort_for deferral_102809_16.07E Wild Horse Wind Expansionwrkingfile SF 4 2 2" xfId="25441"/>
    <cellStyle name="_Tenaska Comparison_(C) WHE Proforma with ITC cash grant 10 Yr Amort_for deferral_102809_16.07E Wild Horse Wind Expansionwrkingfile SF 4 3" xfId="25442"/>
    <cellStyle name="_Tenaska Comparison_(C) WHE Proforma with ITC cash grant 10 Yr Amort_for deferral_102809_16.07E Wild Horse Wind Expansionwrkingfile SF 5" xfId="25443"/>
    <cellStyle name="_Tenaska Comparison_(C) WHE Proforma with ITC cash grant 10 Yr Amort_for deferral_102809_16.07E Wild Horse Wind Expansionwrkingfile SF 5 2" xfId="25444"/>
    <cellStyle name="_Tenaska Comparison_(C) WHE Proforma with ITC cash grant 10 Yr Amort_for deferral_102809_16.07E Wild Horse Wind Expansionwrkingfile SF 6" xfId="25445"/>
    <cellStyle name="_Tenaska Comparison_(C) WHE Proforma with ITC cash grant 10 Yr Amort_for deferral_102809_16.07E Wild Horse Wind Expansionwrkingfile SF 6 2" xfId="25446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7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8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49"/>
    <cellStyle name="_Tenaska Comparison_(C) WHE Proforma with ITC cash grant 10 Yr Amort_for deferral_102809_16.37E Wild Horse Expansion DeferralRevwrkingfile SF 2 2 2 2" xfId="25450"/>
    <cellStyle name="_Tenaska Comparison_(C) WHE Proforma with ITC cash grant 10 Yr Amort_for deferral_102809_16.37E Wild Horse Expansion DeferralRevwrkingfile SF 2 3" xfId="25451"/>
    <cellStyle name="_Tenaska Comparison_(C) WHE Proforma with ITC cash grant 10 Yr Amort_for deferral_102809_16.37E Wild Horse Expansion DeferralRevwrkingfile SF 2 3 2" xfId="25452"/>
    <cellStyle name="_Tenaska Comparison_(C) WHE Proforma with ITC cash grant 10 Yr Amort_for deferral_102809_16.37E Wild Horse Expansion DeferralRevwrkingfile SF 2 4" xfId="25453"/>
    <cellStyle name="_Tenaska Comparison_(C) WHE Proforma with ITC cash grant 10 Yr Amort_for deferral_102809_16.37E Wild Horse Expansion DeferralRevwrkingfile SF 2 4 2" xfId="25454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5"/>
    <cellStyle name="_Tenaska Comparison_(C) WHE Proforma with ITC cash grant 10 Yr Amort_for deferral_102809_16.37E Wild Horse Expansion DeferralRevwrkingfile SF 3 2 2" xfId="25456"/>
    <cellStyle name="_Tenaska Comparison_(C) WHE Proforma with ITC cash grant 10 Yr Amort_for deferral_102809_16.37E Wild Horse Expansion DeferralRevwrkingfile SF 3 3" xfId="25457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8"/>
    <cellStyle name="_Tenaska Comparison_(C) WHE Proforma with ITC cash grant 10 Yr Amort_for deferral_102809_16.37E Wild Horse Expansion DeferralRevwrkingfile SF 4 2 2" xfId="25459"/>
    <cellStyle name="_Tenaska Comparison_(C) WHE Proforma with ITC cash grant 10 Yr Amort_for deferral_102809_16.37E Wild Horse Expansion DeferralRevwrkingfile SF 4 3" xfId="25460"/>
    <cellStyle name="_Tenaska Comparison_(C) WHE Proforma with ITC cash grant 10 Yr Amort_for deferral_102809_16.37E Wild Horse Expansion DeferralRevwrkingfile SF 5" xfId="25461"/>
    <cellStyle name="_Tenaska Comparison_(C) WHE Proforma with ITC cash grant 10 Yr Amort_for deferral_102809_16.37E Wild Horse Expansion DeferralRevwrkingfile SF 5 2" xfId="25462"/>
    <cellStyle name="_Tenaska Comparison_(C) WHE Proforma with ITC cash grant 10 Yr Amort_for deferral_102809_16.37E Wild Horse Expansion DeferralRevwrkingfile SF 6" xfId="25463"/>
    <cellStyle name="_Tenaska Comparison_(C) WHE Proforma with ITC cash grant 10 Yr Amort_for deferral_102809_16.37E Wild Horse Expansion DeferralRevwrkingfile SF 6 2" xfId="25464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5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6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7"/>
    <cellStyle name="_Tenaska Comparison_(C) WHE Proforma with ITC cash grant 10 Yr Amort_for rebuttal_120709 2 2 2 2" xfId="25468"/>
    <cellStyle name="_Tenaska Comparison_(C) WHE Proforma with ITC cash grant 10 Yr Amort_for rebuttal_120709 2 3" xfId="25469"/>
    <cellStyle name="_Tenaska Comparison_(C) WHE Proforma with ITC cash grant 10 Yr Amort_for rebuttal_120709 2 3 2" xfId="25470"/>
    <cellStyle name="_Tenaska Comparison_(C) WHE Proforma with ITC cash grant 10 Yr Amort_for rebuttal_120709 2 4" xfId="25471"/>
    <cellStyle name="_Tenaska Comparison_(C) WHE Proforma with ITC cash grant 10 Yr Amort_for rebuttal_120709 2 4 2" xfId="25472"/>
    <cellStyle name="_Tenaska Comparison_(C) WHE Proforma with ITC cash grant 10 Yr Amort_for rebuttal_120709 3" xfId="6252"/>
    <cellStyle name="_Tenaska Comparison_(C) WHE Proforma with ITC cash grant 10 Yr Amort_for rebuttal_120709 3 2" xfId="25473"/>
    <cellStyle name="_Tenaska Comparison_(C) WHE Proforma with ITC cash grant 10 Yr Amort_for rebuttal_120709 3 2 2" xfId="25474"/>
    <cellStyle name="_Tenaska Comparison_(C) WHE Proforma with ITC cash grant 10 Yr Amort_for rebuttal_120709 3 3" xfId="25475"/>
    <cellStyle name="_Tenaska Comparison_(C) WHE Proforma with ITC cash grant 10 Yr Amort_for rebuttal_120709 4" xfId="6253"/>
    <cellStyle name="_Tenaska Comparison_(C) WHE Proforma with ITC cash grant 10 Yr Amort_for rebuttal_120709 4 2" xfId="25476"/>
    <cellStyle name="_Tenaska Comparison_(C) WHE Proforma with ITC cash grant 10 Yr Amort_for rebuttal_120709 4 2 2" xfId="25477"/>
    <cellStyle name="_Tenaska Comparison_(C) WHE Proforma with ITC cash grant 10 Yr Amort_for rebuttal_120709 4 3" xfId="25478"/>
    <cellStyle name="_Tenaska Comparison_(C) WHE Proforma with ITC cash grant 10 Yr Amort_for rebuttal_120709 5" xfId="25479"/>
    <cellStyle name="_Tenaska Comparison_(C) WHE Proforma with ITC cash grant 10 Yr Amort_for rebuttal_120709 5 2" xfId="25480"/>
    <cellStyle name="_Tenaska Comparison_(C) WHE Proforma with ITC cash grant 10 Yr Amort_for rebuttal_120709 6" xfId="25481"/>
    <cellStyle name="_Tenaska Comparison_(C) WHE Proforma with ITC cash grant 10 Yr Amort_for rebuttal_120709 6 2" xfId="25482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3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4"/>
    <cellStyle name="_Tenaska Comparison_04.07E Wild Horse Wind Expansion 2 2 2 2" xfId="25485"/>
    <cellStyle name="_Tenaska Comparison_04.07E Wild Horse Wind Expansion 2 3" xfId="25486"/>
    <cellStyle name="_Tenaska Comparison_04.07E Wild Horse Wind Expansion 2 3 2" xfId="25487"/>
    <cellStyle name="_Tenaska Comparison_04.07E Wild Horse Wind Expansion 2 4" xfId="25488"/>
    <cellStyle name="_Tenaska Comparison_04.07E Wild Horse Wind Expansion 2 4 2" xfId="25489"/>
    <cellStyle name="_Tenaska Comparison_04.07E Wild Horse Wind Expansion 3" xfId="6258"/>
    <cellStyle name="_Tenaska Comparison_04.07E Wild Horse Wind Expansion 3 2" xfId="25490"/>
    <cellStyle name="_Tenaska Comparison_04.07E Wild Horse Wind Expansion 3 2 2" xfId="25491"/>
    <cellStyle name="_Tenaska Comparison_04.07E Wild Horse Wind Expansion 3 3" xfId="25492"/>
    <cellStyle name="_Tenaska Comparison_04.07E Wild Horse Wind Expansion 4" xfId="6259"/>
    <cellStyle name="_Tenaska Comparison_04.07E Wild Horse Wind Expansion 4 2" xfId="25493"/>
    <cellStyle name="_Tenaska Comparison_04.07E Wild Horse Wind Expansion 4 2 2" xfId="25494"/>
    <cellStyle name="_Tenaska Comparison_04.07E Wild Horse Wind Expansion 4 3" xfId="25495"/>
    <cellStyle name="_Tenaska Comparison_04.07E Wild Horse Wind Expansion 5" xfId="25496"/>
    <cellStyle name="_Tenaska Comparison_04.07E Wild Horse Wind Expansion 5 2" xfId="25497"/>
    <cellStyle name="_Tenaska Comparison_04.07E Wild Horse Wind Expansion 6" xfId="25498"/>
    <cellStyle name="_Tenaska Comparison_04.07E Wild Horse Wind Expansion 6 2" xfId="25499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0"/>
    <cellStyle name="_Tenaska Comparison_04.07E Wild Horse Wind Expansion_16.07E Wild Horse Wind Expansionwrkingfile 2 2 2 2" xfId="25501"/>
    <cellStyle name="_Tenaska Comparison_04.07E Wild Horse Wind Expansion_16.07E Wild Horse Wind Expansionwrkingfile 2 3" xfId="25502"/>
    <cellStyle name="_Tenaska Comparison_04.07E Wild Horse Wind Expansion_16.07E Wild Horse Wind Expansionwrkingfile 2 3 2" xfId="25503"/>
    <cellStyle name="_Tenaska Comparison_04.07E Wild Horse Wind Expansion_16.07E Wild Horse Wind Expansionwrkingfile 2 4" xfId="25504"/>
    <cellStyle name="_Tenaska Comparison_04.07E Wild Horse Wind Expansion_16.07E Wild Horse Wind Expansionwrkingfile 2 4 2" xfId="25505"/>
    <cellStyle name="_Tenaska Comparison_04.07E Wild Horse Wind Expansion_16.07E Wild Horse Wind Expansionwrkingfile 3" xfId="6263"/>
    <cellStyle name="_Tenaska Comparison_04.07E Wild Horse Wind Expansion_16.07E Wild Horse Wind Expansionwrkingfile 3 2" xfId="25506"/>
    <cellStyle name="_Tenaska Comparison_04.07E Wild Horse Wind Expansion_16.07E Wild Horse Wind Expansionwrkingfile 3 2 2" xfId="25507"/>
    <cellStyle name="_Tenaska Comparison_04.07E Wild Horse Wind Expansion_16.07E Wild Horse Wind Expansionwrkingfile 3 3" xfId="25508"/>
    <cellStyle name="_Tenaska Comparison_04.07E Wild Horse Wind Expansion_16.07E Wild Horse Wind Expansionwrkingfile 4" xfId="6264"/>
    <cellStyle name="_Tenaska Comparison_04.07E Wild Horse Wind Expansion_16.07E Wild Horse Wind Expansionwrkingfile 4 2" xfId="25509"/>
    <cellStyle name="_Tenaska Comparison_04.07E Wild Horse Wind Expansion_16.07E Wild Horse Wind Expansionwrkingfile 4 2 2" xfId="25510"/>
    <cellStyle name="_Tenaska Comparison_04.07E Wild Horse Wind Expansion_16.07E Wild Horse Wind Expansionwrkingfile 4 3" xfId="25511"/>
    <cellStyle name="_Tenaska Comparison_04.07E Wild Horse Wind Expansion_16.07E Wild Horse Wind Expansionwrkingfile 5" xfId="25512"/>
    <cellStyle name="_Tenaska Comparison_04.07E Wild Horse Wind Expansion_16.07E Wild Horse Wind Expansionwrkingfile 5 2" xfId="25513"/>
    <cellStyle name="_Tenaska Comparison_04.07E Wild Horse Wind Expansion_16.07E Wild Horse Wind Expansionwrkingfile 6" xfId="25514"/>
    <cellStyle name="_Tenaska Comparison_04.07E Wild Horse Wind Expansion_16.07E Wild Horse Wind Expansionwrkingfile 6 2" xfId="25515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6"/>
    <cellStyle name="_Tenaska Comparison_04.07E Wild Horse Wind Expansion_16.07E Wild Horse Wind Expansionwrkingfile SF 2 2 2 2" xfId="25517"/>
    <cellStyle name="_Tenaska Comparison_04.07E Wild Horse Wind Expansion_16.07E Wild Horse Wind Expansionwrkingfile SF 2 3" xfId="25518"/>
    <cellStyle name="_Tenaska Comparison_04.07E Wild Horse Wind Expansion_16.07E Wild Horse Wind Expansionwrkingfile SF 2 3 2" xfId="25519"/>
    <cellStyle name="_Tenaska Comparison_04.07E Wild Horse Wind Expansion_16.07E Wild Horse Wind Expansionwrkingfile SF 2 4" xfId="25520"/>
    <cellStyle name="_Tenaska Comparison_04.07E Wild Horse Wind Expansion_16.07E Wild Horse Wind Expansionwrkingfile SF 2 4 2" xfId="25521"/>
    <cellStyle name="_Tenaska Comparison_04.07E Wild Horse Wind Expansion_16.07E Wild Horse Wind Expansionwrkingfile SF 3" xfId="6268"/>
    <cellStyle name="_Tenaska Comparison_04.07E Wild Horse Wind Expansion_16.07E Wild Horse Wind Expansionwrkingfile SF 3 2" xfId="25522"/>
    <cellStyle name="_Tenaska Comparison_04.07E Wild Horse Wind Expansion_16.07E Wild Horse Wind Expansionwrkingfile SF 3 2 2" xfId="25523"/>
    <cellStyle name="_Tenaska Comparison_04.07E Wild Horse Wind Expansion_16.07E Wild Horse Wind Expansionwrkingfile SF 3 3" xfId="25524"/>
    <cellStyle name="_Tenaska Comparison_04.07E Wild Horse Wind Expansion_16.07E Wild Horse Wind Expansionwrkingfile SF 4" xfId="6269"/>
    <cellStyle name="_Tenaska Comparison_04.07E Wild Horse Wind Expansion_16.07E Wild Horse Wind Expansionwrkingfile SF 4 2" xfId="25525"/>
    <cellStyle name="_Tenaska Comparison_04.07E Wild Horse Wind Expansion_16.07E Wild Horse Wind Expansionwrkingfile SF 4 2 2" xfId="25526"/>
    <cellStyle name="_Tenaska Comparison_04.07E Wild Horse Wind Expansion_16.07E Wild Horse Wind Expansionwrkingfile SF 4 3" xfId="25527"/>
    <cellStyle name="_Tenaska Comparison_04.07E Wild Horse Wind Expansion_16.07E Wild Horse Wind Expansionwrkingfile SF 5" xfId="25528"/>
    <cellStyle name="_Tenaska Comparison_04.07E Wild Horse Wind Expansion_16.07E Wild Horse Wind Expansionwrkingfile SF 5 2" xfId="25529"/>
    <cellStyle name="_Tenaska Comparison_04.07E Wild Horse Wind Expansion_16.07E Wild Horse Wind Expansionwrkingfile SF 6" xfId="25530"/>
    <cellStyle name="_Tenaska Comparison_04.07E Wild Horse Wind Expansion_16.07E Wild Horse Wind Expansionwrkingfile SF 6 2" xfId="25531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2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3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4"/>
    <cellStyle name="_Tenaska Comparison_04.07E Wild Horse Wind Expansion_16.37E Wild Horse Expansion DeferralRevwrkingfile SF 2 2 2 2" xfId="25535"/>
    <cellStyle name="_Tenaska Comparison_04.07E Wild Horse Wind Expansion_16.37E Wild Horse Expansion DeferralRevwrkingfile SF 2 3" xfId="25536"/>
    <cellStyle name="_Tenaska Comparison_04.07E Wild Horse Wind Expansion_16.37E Wild Horse Expansion DeferralRevwrkingfile SF 2 3 2" xfId="25537"/>
    <cellStyle name="_Tenaska Comparison_04.07E Wild Horse Wind Expansion_16.37E Wild Horse Expansion DeferralRevwrkingfile SF 2 4" xfId="25538"/>
    <cellStyle name="_Tenaska Comparison_04.07E Wild Horse Wind Expansion_16.37E Wild Horse Expansion DeferralRevwrkingfile SF 2 4 2" xfId="25539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0"/>
    <cellStyle name="_Tenaska Comparison_04.07E Wild Horse Wind Expansion_16.37E Wild Horse Expansion DeferralRevwrkingfile SF 3 2 2" xfId="25541"/>
    <cellStyle name="_Tenaska Comparison_04.07E Wild Horse Wind Expansion_16.37E Wild Horse Expansion DeferralRevwrkingfile SF 3 3" xfId="25542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3"/>
    <cellStyle name="_Tenaska Comparison_04.07E Wild Horse Wind Expansion_16.37E Wild Horse Expansion DeferralRevwrkingfile SF 4 2 2" xfId="25544"/>
    <cellStyle name="_Tenaska Comparison_04.07E Wild Horse Wind Expansion_16.37E Wild Horse Expansion DeferralRevwrkingfile SF 4 3" xfId="25545"/>
    <cellStyle name="_Tenaska Comparison_04.07E Wild Horse Wind Expansion_16.37E Wild Horse Expansion DeferralRevwrkingfile SF 5" xfId="25546"/>
    <cellStyle name="_Tenaska Comparison_04.07E Wild Horse Wind Expansion_16.37E Wild Horse Expansion DeferralRevwrkingfile SF 5 2" xfId="25547"/>
    <cellStyle name="_Tenaska Comparison_04.07E Wild Horse Wind Expansion_16.37E Wild Horse Expansion DeferralRevwrkingfile SF 6" xfId="25548"/>
    <cellStyle name="_Tenaska Comparison_04.07E Wild Horse Wind Expansion_16.37E Wild Horse Expansion DeferralRevwrkingfile SF 6 2" xfId="25549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0"/>
    <cellStyle name="_Tenaska Comparison_04.07E Wild Horse Wind Expansion_DEM-WP(C) ENERG10C--ctn Mid-C_042010 2010GRC" xfId="6278"/>
    <cellStyle name="_Tenaska Comparison_04.07E Wild Horse Wind Expansion_DEM-WP(C) ENERG10C--ctn Mid-C_042010 2010GRC 2" xfId="25551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2"/>
    <cellStyle name="_Tenaska Comparison_16.07E Wild Horse Wind Expansionwrkingfile 2 2 2 2" xfId="25553"/>
    <cellStyle name="_Tenaska Comparison_16.07E Wild Horse Wind Expansionwrkingfile 2 3" xfId="25554"/>
    <cellStyle name="_Tenaska Comparison_16.07E Wild Horse Wind Expansionwrkingfile 2 3 2" xfId="25555"/>
    <cellStyle name="_Tenaska Comparison_16.07E Wild Horse Wind Expansionwrkingfile 2 4" xfId="25556"/>
    <cellStyle name="_Tenaska Comparison_16.07E Wild Horse Wind Expansionwrkingfile 2 4 2" xfId="25557"/>
    <cellStyle name="_Tenaska Comparison_16.07E Wild Horse Wind Expansionwrkingfile 3" xfId="6282"/>
    <cellStyle name="_Tenaska Comparison_16.07E Wild Horse Wind Expansionwrkingfile 3 2" xfId="25558"/>
    <cellStyle name="_Tenaska Comparison_16.07E Wild Horse Wind Expansionwrkingfile 3 2 2" xfId="25559"/>
    <cellStyle name="_Tenaska Comparison_16.07E Wild Horse Wind Expansionwrkingfile 3 3" xfId="25560"/>
    <cellStyle name="_Tenaska Comparison_16.07E Wild Horse Wind Expansionwrkingfile 4" xfId="6283"/>
    <cellStyle name="_Tenaska Comparison_16.07E Wild Horse Wind Expansionwrkingfile 4 2" xfId="25561"/>
    <cellStyle name="_Tenaska Comparison_16.07E Wild Horse Wind Expansionwrkingfile 4 2 2" xfId="25562"/>
    <cellStyle name="_Tenaska Comparison_16.07E Wild Horse Wind Expansionwrkingfile 4 3" xfId="25563"/>
    <cellStyle name="_Tenaska Comparison_16.07E Wild Horse Wind Expansionwrkingfile 5" xfId="25564"/>
    <cellStyle name="_Tenaska Comparison_16.07E Wild Horse Wind Expansionwrkingfile 5 2" xfId="25565"/>
    <cellStyle name="_Tenaska Comparison_16.07E Wild Horse Wind Expansionwrkingfile 6" xfId="25566"/>
    <cellStyle name="_Tenaska Comparison_16.07E Wild Horse Wind Expansionwrkingfile 6 2" xfId="25567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8"/>
    <cellStyle name="_Tenaska Comparison_16.07E Wild Horse Wind Expansionwrkingfile SF 2 2 2 2" xfId="25569"/>
    <cellStyle name="_Tenaska Comparison_16.07E Wild Horse Wind Expansionwrkingfile SF 2 3" xfId="25570"/>
    <cellStyle name="_Tenaska Comparison_16.07E Wild Horse Wind Expansionwrkingfile SF 2 3 2" xfId="25571"/>
    <cellStyle name="_Tenaska Comparison_16.07E Wild Horse Wind Expansionwrkingfile SF 2 4" xfId="25572"/>
    <cellStyle name="_Tenaska Comparison_16.07E Wild Horse Wind Expansionwrkingfile SF 2 4 2" xfId="25573"/>
    <cellStyle name="_Tenaska Comparison_16.07E Wild Horse Wind Expansionwrkingfile SF 3" xfId="6287"/>
    <cellStyle name="_Tenaska Comparison_16.07E Wild Horse Wind Expansionwrkingfile SF 3 2" xfId="25574"/>
    <cellStyle name="_Tenaska Comparison_16.07E Wild Horse Wind Expansionwrkingfile SF 3 2 2" xfId="25575"/>
    <cellStyle name="_Tenaska Comparison_16.07E Wild Horse Wind Expansionwrkingfile SF 3 3" xfId="25576"/>
    <cellStyle name="_Tenaska Comparison_16.07E Wild Horse Wind Expansionwrkingfile SF 4" xfId="6288"/>
    <cellStyle name="_Tenaska Comparison_16.07E Wild Horse Wind Expansionwrkingfile SF 4 2" xfId="25577"/>
    <cellStyle name="_Tenaska Comparison_16.07E Wild Horse Wind Expansionwrkingfile SF 4 2 2" xfId="25578"/>
    <cellStyle name="_Tenaska Comparison_16.07E Wild Horse Wind Expansionwrkingfile SF 4 3" xfId="25579"/>
    <cellStyle name="_Tenaska Comparison_16.07E Wild Horse Wind Expansionwrkingfile SF 5" xfId="25580"/>
    <cellStyle name="_Tenaska Comparison_16.07E Wild Horse Wind Expansionwrkingfile SF 5 2" xfId="25581"/>
    <cellStyle name="_Tenaska Comparison_16.07E Wild Horse Wind Expansionwrkingfile SF 6" xfId="25582"/>
    <cellStyle name="_Tenaska Comparison_16.07E Wild Horse Wind Expansionwrkingfile SF 6 2" xfId="25583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4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5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6"/>
    <cellStyle name="_Tenaska Comparison_16.37E Wild Horse Expansion DeferralRevwrkingfile SF 2 2 2 2" xfId="25587"/>
    <cellStyle name="_Tenaska Comparison_16.37E Wild Horse Expansion DeferralRevwrkingfile SF 2 3" xfId="25588"/>
    <cellStyle name="_Tenaska Comparison_16.37E Wild Horse Expansion DeferralRevwrkingfile SF 2 3 2" xfId="25589"/>
    <cellStyle name="_Tenaska Comparison_16.37E Wild Horse Expansion DeferralRevwrkingfile SF 2 4" xfId="25590"/>
    <cellStyle name="_Tenaska Comparison_16.37E Wild Horse Expansion DeferralRevwrkingfile SF 2 4 2" xfId="25591"/>
    <cellStyle name="_Tenaska Comparison_16.37E Wild Horse Expansion DeferralRevwrkingfile SF 3" xfId="6294"/>
    <cellStyle name="_Tenaska Comparison_16.37E Wild Horse Expansion DeferralRevwrkingfile SF 3 2" xfId="25592"/>
    <cellStyle name="_Tenaska Comparison_16.37E Wild Horse Expansion DeferralRevwrkingfile SF 3 2 2" xfId="25593"/>
    <cellStyle name="_Tenaska Comparison_16.37E Wild Horse Expansion DeferralRevwrkingfile SF 3 3" xfId="25594"/>
    <cellStyle name="_Tenaska Comparison_16.37E Wild Horse Expansion DeferralRevwrkingfile SF 4" xfId="6295"/>
    <cellStyle name="_Tenaska Comparison_16.37E Wild Horse Expansion DeferralRevwrkingfile SF 4 2" xfId="25595"/>
    <cellStyle name="_Tenaska Comparison_16.37E Wild Horse Expansion DeferralRevwrkingfile SF 4 2 2" xfId="25596"/>
    <cellStyle name="_Tenaska Comparison_16.37E Wild Horse Expansion DeferralRevwrkingfile SF 4 3" xfId="25597"/>
    <cellStyle name="_Tenaska Comparison_16.37E Wild Horse Expansion DeferralRevwrkingfile SF 5" xfId="25598"/>
    <cellStyle name="_Tenaska Comparison_16.37E Wild Horse Expansion DeferralRevwrkingfile SF 5 2" xfId="25599"/>
    <cellStyle name="_Tenaska Comparison_16.37E Wild Horse Expansion DeferralRevwrkingfile SF 6" xfId="25600"/>
    <cellStyle name="_Tenaska Comparison_16.37E Wild Horse Expansion DeferralRevwrkingfile SF 6 2" xfId="25601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2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3"/>
    <cellStyle name="_Tenaska Comparison_2009 Compliance Filing PCA Exhibits for GRC 3" xfId="25604"/>
    <cellStyle name="_Tenaska Comparison_2009 GRC Compl Filing - Exhibit D" xfId="6299"/>
    <cellStyle name="_Tenaska Comparison_2009 GRC Compl Filing - Exhibit D 2" xfId="6300"/>
    <cellStyle name="_Tenaska Comparison_2009 GRC Compl Filing - Exhibit D 2 2" xfId="25605"/>
    <cellStyle name="_Tenaska Comparison_2009 GRC Compl Filing - Exhibit D 2 2 2" xfId="25606"/>
    <cellStyle name="_Tenaska Comparison_2009 GRC Compl Filing - Exhibit D 2 2 2 2" xfId="25607"/>
    <cellStyle name="_Tenaska Comparison_2009 GRC Compl Filing - Exhibit D 2 3" xfId="25608"/>
    <cellStyle name="_Tenaska Comparison_2009 GRC Compl Filing - Exhibit D 2 3 2" xfId="25609"/>
    <cellStyle name="_Tenaska Comparison_2009 GRC Compl Filing - Exhibit D 2 4" xfId="25610"/>
    <cellStyle name="_Tenaska Comparison_2009 GRC Compl Filing - Exhibit D 2 4 2" xfId="25611"/>
    <cellStyle name="_Tenaska Comparison_2009 GRC Compl Filing - Exhibit D 3" xfId="6301"/>
    <cellStyle name="_Tenaska Comparison_2009 GRC Compl Filing - Exhibit D 3 2" xfId="25612"/>
    <cellStyle name="_Tenaska Comparison_2009 GRC Compl Filing - Exhibit D 3 2 2" xfId="25613"/>
    <cellStyle name="_Tenaska Comparison_2009 GRC Compl Filing - Exhibit D 3 3" xfId="25614"/>
    <cellStyle name="_Tenaska Comparison_2009 GRC Compl Filing - Exhibit D 4" xfId="25615"/>
    <cellStyle name="_Tenaska Comparison_2009 GRC Compl Filing - Exhibit D 4 2" xfId="25616"/>
    <cellStyle name="_Tenaska Comparison_2009 GRC Compl Filing - Exhibit D 4 2 2" xfId="25617"/>
    <cellStyle name="_Tenaska Comparison_2009 GRC Compl Filing - Exhibit D 4 3" xfId="25618"/>
    <cellStyle name="_Tenaska Comparison_2009 GRC Compl Filing - Exhibit D 5" xfId="25619"/>
    <cellStyle name="_Tenaska Comparison_2009 GRC Compl Filing - Exhibit D 5 2" xfId="25620"/>
    <cellStyle name="_Tenaska Comparison_2009 GRC Compl Filing - Exhibit D 6" xfId="25621"/>
    <cellStyle name="_Tenaska Comparison_2009 GRC Compl Filing - Exhibit D 6 2" xfId="25622"/>
    <cellStyle name="_Tenaska Comparison_2009 GRC Compl Filing - Exhibit D_DEM-WP(C) ENERG10C--ctn Mid-C_042010 2010GRC" xfId="6302"/>
    <cellStyle name="_Tenaska Comparison_2009 GRC Compl Filing - Exhibit D_DEM-WP(C) ENERG10C--ctn Mid-C_042010 2010GRC 2" xfId="25623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4"/>
    <cellStyle name="_Tenaska Comparison_4 31 Regulatory Assets and Liabilities  7 06- Exhibit D 2 2 2 2" xfId="25625"/>
    <cellStyle name="_Tenaska Comparison_4 31 Regulatory Assets and Liabilities  7 06- Exhibit D 2 2 3" xfId="25626"/>
    <cellStyle name="_Tenaska Comparison_4 31 Regulatory Assets and Liabilities  7 06- Exhibit D 2 3" xfId="25627"/>
    <cellStyle name="_Tenaska Comparison_4 31 Regulatory Assets and Liabilities  7 06- Exhibit D 2 3 2" xfId="25628"/>
    <cellStyle name="_Tenaska Comparison_4 31 Regulatory Assets and Liabilities  7 06- Exhibit D 2 3 2 2" xfId="25629"/>
    <cellStyle name="_Tenaska Comparison_4 31 Regulatory Assets and Liabilities  7 06- Exhibit D 2 3 3" xfId="25630"/>
    <cellStyle name="_Tenaska Comparison_4 31 Regulatory Assets and Liabilities  7 06- Exhibit D 2 4" xfId="25631"/>
    <cellStyle name="_Tenaska Comparison_4 31 Regulatory Assets and Liabilities  7 06- Exhibit D 2 4 2" xfId="25632"/>
    <cellStyle name="_Tenaska Comparison_4 31 Regulatory Assets and Liabilities  7 06- Exhibit D 2 5" xfId="25633"/>
    <cellStyle name="_Tenaska Comparison_4 31 Regulatory Assets and Liabilities  7 06- Exhibit D 2 5 2" xfId="25634"/>
    <cellStyle name="_Tenaska Comparison_4 31 Regulatory Assets and Liabilities  7 06- Exhibit D 3" xfId="6307"/>
    <cellStyle name="_Tenaska Comparison_4 31 Regulatory Assets and Liabilities  7 06- Exhibit D 3 2" xfId="25635"/>
    <cellStyle name="_Tenaska Comparison_4 31 Regulatory Assets and Liabilities  7 06- Exhibit D 3 2 2" xfId="25636"/>
    <cellStyle name="_Tenaska Comparison_4 31 Regulatory Assets and Liabilities  7 06- Exhibit D 3 3" xfId="25637"/>
    <cellStyle name="_Tenaska Comparison_4 31 Regulatory Assets and Liabilities  7 06- Exhibit D 4" xfId="6308"/>
    <cellStyle name="_Tenaska Comparison_4 31 Regulatory Assets and Liabilities  7 06- Exhibit D 4 2" xfId="25638"/>
    <cellStyle name="_Tenaska Comparison_4 31 Regulatory Assets and Liabilities  7 06- Exhibit D 4 2 2" xfId="25639"/>
    <cellStyle name="_Tenaska Comparison_4 31 Regulatory Assets and Liabilities  7 06- Exhibit D 4 3" xfId="25640"/>
    <cellStyle name="_Tenaska Comparison_4 31 Regulatory Assets and Liabilities  7 06- Exhibit D 5" xfId="25641"/>
    <cellStyle name="_Tenaska Comparison_4 31 Regulatory Assets and Liabilities  7 06- Exhibit D 5 2" xfId="25642"/>
    <cellStyle name="_Tenaska Comparison_4 31 Regulatory Assets and Liabilities  7 06- Exhibit D 6" xfId="25643"/>
    <cellStyle name="_Tenaska Comparison_4 31 Regulatory Assets and Liabilities  7 06- Exhibit D 6 2" xfId="25644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5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6"/>
    <cellStyle name="_Tenaska Comparison_4 31 Regulatory Assets and Liabilities  7 06- Exhibit D_NIM Summary 2 2 2" xfId="25647"/>
    <cellStyle name="_Tenaska Comparison_4 31 Regulatory Assets and Liabilities  7 06- Exhibit D_NIM Summary 2 2 2 2" xfId="25648"/>
    <cellStyle name="_Tenaska Comparison_4 31 Regulatory Assets and Liabilities  7 06- Exhibit D_NIM Summary 2 3" xfId="25649"/>
    <cellStyle name="_Tenaska Comparison_4 31 Regulatory Assets and Liabilities  7 06- Exhibit D_NIM Summary 2 3 2" xfId="25650"/>
    <cellStyle name="_Tenaska Comparison_4 31 Regulatory Assets and Liabilities  7 06- Exhibit D_NIM Summary 2 4" xfId="25651"/>
    <cellStyle name="_Tenaska Comparison_4 31 Regulatory Assets and Liabilities  7 06- Exhibit D_NIM Summary 2 4 2" xfId="25652"/>
    <cellStyle name="_Tenaska Comparison_4 31 Regulatory Assets and Liabilities  7 06- Exhibit D_NIM Summary 3" xfId="25653"/>
    <cellStyle name="_Tenaska Comparison_4 31 Regulatory Assets and Liabilities  7 06- Exhibit D_NIM Summary 3 2" xfId="25654"/>
    <cellStyle name="_Tenaska Comparison_4 31 Regulatory Assets and Liabilities  7 06- Exhibit D_NIM Summary 3 2 2" xfId="25655"/>
    <cellStyle name="_Tenaska Comparison_4 31 Regulatory Assets and Liabilities  7 06- Exhibit D_NIM Summary 3 3" xfId="25656"/>
    <cellStyle name="_Tenaska Comparison_4 31 Regulatory Assets and Liabilities  7 06- Exhibit D_NIM Summary 4" xfId="25657"/>
    <cellStyle name="_Tenaska Comparison_4 31 Regulatory Assets and Liabilities  7 06- Exhibit D_NIM Summary 4 2" xfId="25658"/>
    <cellStyle name="_Tenaska Comparison_4 31 Regulatory Assets and Liabilities  7 06- Exhibit D_NIM Summary 4 2 2" xfId="25659"/>
    <cellStyle name="_Tenaska Comparison_4 31 Regulatory Assets and Liabilities  7 06- Exhibit D_NIM Summary 4 3" xfId="25660"/>
    <cellStyle name="_Tenaska Comparison_4 31 Regulatory Assets and Liabilities  7 06- Exhibit D_NIM Summary 5" xfId="25661"/>
    <cellStyle name="_Tenaska Comparison_4 31 Regulatory Assets and Liabilities  7 06- Exhibit D_NIM Summary 5 2" xfId="25662"/>
    <cellStyle name="_Tenaska Comparison_4 31 Regulatory Assets and Liabilities  7 06- Exhibit D_NIM Summary 6" xfId="25663"/>
    <cellStyle name="_Tenaska Comparison_4 31 Regulatory Assets and Liabilities  7 06- Exhibit D_NIM Summary 6 2" xfId="25664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5"/>
    <cellStyle name="_Tenaska Comparison_4 31 Regulatory Assets and Liabilities  7 06- Exhibit D_NIM+O&amp;M" xfId="6313"/>
    <cellStyle name="_Tenaska Comparison_4 31 Regulatory Assets and Liabilities  7 06- Exhibit D_NIM+O&amp;M 2" xfId="25666"/>
    <cellStyle name="_Tenaska Comparison_4 31 Regulatory Assets and Liabilities  7 06- Exhibit D_NIM+O&amp;M 2 2" xfId="25667"/>
    <cellStyle name="_Tenaska Comparison_4 31 Regulatory Assets and Liabilities  7 06- Exhibit D_NIM+O&amp;M 2 2 2" xfId="25668"/>
    <cellStyle name="_Tenaska Comparison_4 31 Regulatory Assets and Liabilities  7 06- Exhibit D_NIM+O&amp;M 3" xfId="25669"/>
    <cellStyle name="_Tenaska Comparison_4 31 Regulatory Assets and Liabilities  7 06- Exhibit D_NIM+O&amp;M 3 2" xfId="25670"/>
    <cellStyle name="_Tenaska Comparison_4 31 Regulatory Assets and Liabilities  7 06- Exhibit D_NIM+O&amp;M 3 2 2" xfId="25671"/>
    <cellStyle name="_Tenaska Comparison_4 31 Regulatory Assets and Liabilities  7 06- Exhibit D_NIM+O&amp;M 3 3" xfId="25672"/>
    <cellStyle name="_Tenaska Comparison_4 31 Regulatory Assets and Liabilities  7 06- Exhibit D_NIM+O&amp;M 4" xfId="25673"/>
    <cellStyle name="_Tenaska Comparison_4 31 Regulatory Assets and Liabilities  7 06- Exhibit D_NIM+O&amp;M 4 2" xfId="25674"/>
    <cellStyle name="_Tenaska Comparison_4 31 Regulatory Assets and Liabilities  7 06- Exhibit D_NIM+O&amp;M 5" xfId="25675"/>
    <cellStyle name="_Tenaska Comparison_4 31 Regulatory Assets and Liabilities  7 06- Exhibit D_NIM+O&amp;M 5 2" xfId="25676"/>
    <cellStyle name="_Tenaska Comparison_4 31 Regulatory Assets and Liabilities  7 06- Exhibit D_NIM+O&amp;M Monthly" xfId="6314"/>
    <cellStyle name="_Tenaska Comparison_4 31 Regulatory Assets and Liabilities  7 06- Exhibit D_NIM+O&amp;M Monthly 2" xfId="25677"/>
    <cellStyle name="_Tenaska Comparison_4 31 Regulatory Assets and Liabilities  7 06- Exhibit D_NIM+O&amp;M Monthly 2 2" xfId="25678"/>
    <cellStyle name="_Tenaska Comparison_4 31 Regulatory Assets and Liabilities  7 06- Exhibit D_NIM+O&amp;M Monthly 2 2 2" xfId="25679"/>
    <cellStyle name="_Tenaska Comparison_4 31 Regulatory Assets and Liabilities  7 06- Exhibit D_NIM+O&amp;M Monthly 3" xfId="25680"/>
    <cellStyle name="_Tenaska Comparison_4 31 Regulatory Assets and Liabilities  7 06- Exhibit D_NIM+O&amp;M Monthly 3 2" xfId="25681"/>
    <cellStyle name="_Tenaska Comparison_4 31 Regulatory Assets and Liabilities  7 06- Exhibit D_NIM+O&amp;M Monthly 3 2 2" xfId="25682"/>
    <cellStyle name="_Tenaska Comparison_4 31 Regulatory Assets and Liabilities  7 06- Exhibit D_NIM+O&amp;M Monthly 3 3" xfId="25683"/>
    <cellStyle name="_Tenaska Comparison_4 31 Regulatory Assets and Liabilities  7 06- Exhibit D_NIM+O&amp;M Monthly 4" xfId="25684"/>
    <cellStyle name="_Tenaska Comparison_4 31 Regulatory Assets and Liabilities  7 06- Exhibit D_NIM+O&amp;M Monthly 4 2" xfId="25685"/>
    <cellStyle name="_Tenaska Comparison_4 31 Regulatory Assets and Liabilities  7 06- Exhibit D_NIM+O&amp;M Monthly 5" xfId="25686"/>
    <cellStyle name="_Tenaska Comparison_4 31 Regulatory Assets and Liabilities  7 06- Exhibit D_NIM+O&amp;M Monthly 5 2" xfId="25687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8"/>
    <cellStyle name="_Tenaska Comparison_4 31E Reg Asset  Liab and EXH D _ Aug 10 Filing (2) 2 2" xfId="25689"/>
    <cellStyle name="_Tenaska Comparison_4 31E Reg Asset  Liab and EXH D _ Aug 10 Filing (2) 2 2 2" xfId="25690"/>
    <cellStyle name="_Tenaska Comparison_4 31E Reg Asset  Liab and EXH D _ Aug 10 Filing (2) 2 3" xfId="25691"/>
    <cellStyle name="_Tenaska Comparison_4 31E Reg Asset  Liab and EXH D _ Aug 10 Filing (2) 3" xfId="25692"/>
    <cellStyle name="_Tenaska Comparison_4 31E Reg Asset  Liab and EXH D _ Aug 10 Filing (2) 3 2" xfId="25693"/>
    <cellStyle name="_Tenaska Comparison_4 31E Reg Asset  Liab and EXH D _ Aug 10 Filing (2) 3 2 2" xfId="25694"/>
    <cellStyle name="_Tenaska Comparison_4 31E Reg Asset  Liab and EXH D _ Aug 10 Filing (2) 3 3" xfId="25695"/>
    <cellStyle name="_Tenaska Comparison_4 31E Reg Asset  Liab and EXH D _ Aug 10 Filing (2) 4" xfId="25696"/>
    <cellStyle name="_Tenaska Comparison_4 31E Reg Asset  Liab and EXH D _ Aug 10 Filing (2) 4 2" xfId="25697"/>
    <cellStyle name="_Tenaska Comparison_4 31E Reg Asset  Liab and EXH D _ Aug 10 Filing (2) 5" xfId="25698"/>
    <cellStyle name="_Tenaska Comparison_4 31E Reg Asset  Liab and EXH D _ Aug 10 Filing (2) 5 2" xfId="25699"/>
    <cellStyle name="_Tenaska Comparison_4 31E Reg Asset  Liab and EXH D 10" xfId="25700"/>
    <cellStyle name="_Tenaska Comparison_4 31E Reg Asset  Liab and EXH D 10 2" xfId="25701"/>
    <cellStyle name="_Tenaska Comparison_4 31E Reg Asset  Liab and EXH D 10 2 2" xfId="25702"/>
    <cellStyle name="_Tenaska Comparison_4 31E Reg Asset  Liab and EXH D 10 3" xfId="25703"/>
    <cellStyle name="_Tenaska Comparison_4 31E Reg Asset  Liab and EXH D 11" xfId="25704"/>
    <cellStyle name="_Tenaska Comparison_4 31E Reg Asset  Liab and EXH D 11 2" xfId="25705"/>
    <cellStyle name="_Tenaska Comparison_4 31E Reg Asset  Liab and EXH D 11 2 2" xfId="25706"/>
    <cellStyle name="_Tenaska Comparison_4 31E Reg Asset  Liab and EXH D 11 3" xfId="25707"/>
    <cellStyle name="_Tenaska Comparison_4 31E Reg Asset  Liab and EXH D 12" xfId="25708"/>
    <cellStyle name="_Tenaska Comparison_4 31E Reg Asset  Liab and EXH D 12 2" xfId="25709"/>
    <cellStyle name="_Tenaska Comparison_4 31E Reg Asset  Liab and EXH D 12 2 2" xfId="25710"/>
    <cellStyle name="_Tenaska Comparison_4 31E Reg Asset  Liab and EXH D 12 3" xfId="25711"/>
    <cellStyle name="_Tenaska Comparison_4 31E Reg Asset  Liab and EXH D 13" xfId="25712"/>
    <cellStyle name="_Tenaska Comparison_4 31E Reg Asset  Liab and EXH D 13 2" xfId="25713"/>
    <cellStyle name="_Tenaska Comparison_4 31E Reg Asset  Liab and EXH D 13 2 2" xfId="25714"/>
    <cellStyle name="_Tenaska Comparison_4 31E Reg Asset  Liab and EXH D 13 3" xfId="25715"/>
    <cellStyle name="_Tenaska Comparison_4 31E Reg Asset  Liab and EXH D 14" xfId="25716"/>
    <cellStyle name="_Tenaska Comparison_4 31E Reg Asset  Liab and EXH D 14 2" xfId="25717"/>
    <cellStyle name="_Tenaska Comparison_4 31E Reg Asset  Liab and EXH D 14 2 2" xfId="25718"/>
    <cellStyle name="_Tenaska Comparison_4 31E Reg Asset  Liab and EXH D 14 3" xfId="25719"/>
    <cellStyle name="_Tenaska Comparison_4 31E Reg Asset  Liab and EXH D 15" xfId="25720"/>
    <cellStyle name="_Tenaska Comparison_4 31E Reg Asset  Liab and EXH D 15 2" xfId="25721"/>
    <cellStyle name="_Tenaska Comparison_4 31E Reg Asset  Liab and EXH D 15 2 2" xfId="25722"/>
    <cellStyle name="_Tenaska Comparison_4 31E Reg Asset  Liab and EXH D 15 3" xfId="25723"/>
    <cellStyle name="_Tenaska Comparison_4 31E Reg Asset  Liab and EXH D 16" xfId="25724"/>
    <cellStyle name="_Tenaska Comparison_4 31E Reg Asset  Liab and EXH D 16 2" xfId="25725"/>
    <cellStyle name="_Tenaska Comparison_4 31E Reg Asset  Liab and EXH D 16 2 2" xfId="25726"/>
    <cellStyle name="_Tenaska Comparison_4 31E Reg Asset  Liab and EXH D 16 3" xfId="25727"/>
    <cellStyle name="_Tenaska Comparison_4 31E Reg Asset  Liab and EXH D 17" xfId="25728"/>
    <cellStyle name="_Tenaska Comparison_4 31E Reg Asset  Liab and EXH D 17 2" xfId="25729"/>
    <cellStyle name="_Tenaska Comparison_4 31E Reg Asset  Liab and EXH D 18" xfId="25730"/>
    <cellStyle name="_Tenaska Comparison_4 31E Reg Asset  Liab and EXH D 18 2" xfId="25731"/>
    <cellStyle name="_Tenaska Comparison_4 31E Reg Asset  Liab and EXH D 19" xfId="25732"/>
    <cellStyle name="_Tenaska Comparison_4 31E Reg Asset  Liab and EXH D 19 2" xfId="25733"/>
    <cellStyle name="_Tenaska Comparison_4 31E Reg Asset  Liab and EXH D 2" xfId="25734"/>
    <cellStyle name="_Tenaska Comparison_4 31E Reg Asset  Liab and EXH D 2 2" xfId="25735"/>
    <cellStyle name="_Tenaska Comparison_4 31E Reg Asset  Liab and EXH D 2 2 2" xfId="25736"/>
    <cellStyle name="_Tenaska Comparison_4 31E Reg Asset  Liab and EXH D 2 3" xfId="25737"/>
    <cellStyle name="_Tenaska Comparison_4 31E Reg Asset  Liab and EXH D 20" xfId="25738"/>
    <cellStyle name="_Tenaska Comparison_4 31E Reg Asset  Liab and EXH D 20 2" xfId="25739"/>
    <cellStyle name="_Tenaska Comparison_4 31E Reg Asset  Liab and EXH D 21" xfId="25740"/>
    <cellStyle name="_Tenaska Comparison_4 31E Reg Asset  Liab and EXH D 21 2" xfId="25741"/>
    <cellStyle name="_Tenaska Comparison_4 31E Reg Asset  Liab and EXH D 22" xfId="25742"/>
    <cellStyle name="_Tenaska Comparison_4 31E Reg Asset  Liab and EXH D 22 2" xfId="25743"/>
    <cellStyle name="_Tenaska Comparison_4 31E Reg Asset  Liab and EXH D 23" xfId="25744"/>
    <cellStyle name="_Tenaska Comparison_4 31E Reg Asset  Liab and EXH D 23 2" xfId="25745"/>
    <cellStyle name="_Tenaska Comparison_4 31E Reg Asset  Liab and EXH D 24" xfId="25746"/>
    <cellStyle name="_Tenaska Comparison_4 31E Reg Asset  Liab and EXH D 24 2" xfId="25747"/>
    <cellStyle name="_Tenaska Comparison_4 31E Reg Asset  Liab and EXH D 25" xfId="25748"/>
    <cellStyle name="_Tenaska Comparison_4 31E Reg Asset  Liab and EXH D 25 2" xfId="25749"/>
    <cellStyle name="_Tenaska Comparison_4 31E Reg Asset  Liab and EXH D 26" xfId="25750"/>
    <cellStyle name="_Tenaska Comparison_4 31E Reg Asset  Liab and EXH D 26 2" xfId="25751"/>
    <cellStyle name="_Tenaska Comparison_4 31E Reg Asset  Liab and EXH D 27" xfId="25752"/>
    <cellStyle name="_Tenaska Comparison_4 31E Reg Asset  Liab and EXH D 27 2" xfId="25753"/>
    <cellStyle name="_Tenaska Comparison_4 31E Reg Asset  Liab and EXH D 28" xfId="25754"/>
    <cellStyle name="_Tenaska Comparison_4 31E Reg Asset  Liab and EXH D 28 2" xfId="25755"/>
    <cellStyle name="_Tenaska Comparison_4 31E Reg Asset  Liab and EXH D 29" xfId="25756"/>
    <cellStyle name="_Tenaska Comparison_4 31E Reg Asset  Liab and EXH D 29 2" xfId="25757"/>
    <cellStyle name="_Tenaska Comparison_4 31E Reg Asset  Liab and EXH D 3" xfId="25758"/>
    <cellStyle name="_Tenaska Comparison_4 31E Reg Asset  Liab and EXH D 3 2" xfId="25759"/>
    <cellStyle name="_Tenaska Comparison_4 31E Reg Asset  Liab and EXH D 3 2 2" xfId="25760"/>
    <cellStyle name="_Tenaska Comparison_4 31E Reg Asset  Liab and EXH D 3 3" xfId="25761"/>
    <cellStyle name="_Tenaska Comparison_4 31E Reg Asset  Liab and EXH D 30" xfId="25762"/>
    <cellStyle name="_Tenaska Comparison_4 31E Reg Asset  Liab and EXH D 30 2" xfId="25763"/>
    <cellStyle name="_Tenaska Comparison_4 31E Reg Asset  Liab and EXH D 4" xfId="25764"/>
    <cellStyle name="_Tenaska Comparison_4 31E Reg Asset  Liab and EXH D 4 2" xfId="25765"/>
    <cellStyle name="_Tenaska Comparison_4 31E Reg Asset  Liab and EXH D 4 2 2" xfId="25766"/>
    <cellStyle name="_Tenaska Comparison_4 31E Reg Asset  Liab and EXH D 5" xfId="25767"/>
    <cellStyle name="_Tenaska Comparison_4 31E Reg Asset  Liab and EXH D 5 2" xfId="25768"/>
    <cellStyle name="_Tenaska Comparison_4 31E Reg Asset  Liab and EXH D 5 2 2" xfId="25769"/>
    <cellStyle name="_Tenaska Comparison_4 31E Reg Asset  Liab and EXH D 6" xfId="25770"/>
    <cellStyle name="_Tenaska Comparison_4 31E Reg Asset  Liab and EXH D 6 2" xfId="25771"/>
    <cellStyle name="_Tenaska Comparison_4 31E Reg Asset  Liab and EXH D 6 2 2" xfId="25772"/>
    <cellStyle name="_Tenaska Comparison_4 31E Reg Asset  Liab and EXH D 6 3" xfId="25773"/>
    <cellStyle name="_Tenaska Comparison_4 31E Reg Asset  Liab and EXH D 7" xfId="25774"/>
    <cellStyle name="_Tenaska Comparison_4 31E Reg Asset  Liab and EXH D 7 2" xfId="25775"/>
    <cellStyle name="_Tenaska Comparison_4 31E Reg Asset  Liab and EXH D 7 2 2" xfId="25776"/>
    <cellStyle name="_Tenaska Comparison_4 31E Reg Asset  Liab and EXH D 7 3" xfId="25777"/>
    <cellStyle name="_Tenaska Comparison_4 31E Reg Asset  Liab and EXH D 8" xfId="25778"/>
    <cellStyle name="_Tenaska Comparison_4 31E Reg Asset  Liab and EXH D 8 2" xfId="25779"/>
    <cellStyle name="_Tenaska Comparison_4 31E Reg Asset  Liab and EXH D 8 2 2" xfId="25780"/>
    <cellStyle name="_Tenaska Comparison_4 31E Reg Asset  Liab and EXH D 8 3" xfId="25781"/>
    <cellStyle name="_Tenaska Comparison_4 31E Reg Asset  Liab and EXH D 9" xfId="25782"/>
    <cellStyle name="_Tenaska Comparison_4 31E Reg Asset  Liab and EXH D 9 2" xfId="25783"/>
    <cellStyle name="_Tenaska Comparison_4 31E Reg Asset  Liab and EXH D 9 2 2" xfId="25784"/>
    <cellStyle name="_Tenaska Comparison_4 31E Reg Asset  Liab and EXH D 9 3" xfId="25785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6"/>
    <cellStyle name="_Tenaska Comparison_4 32 Regulatory Assets and Liabilities  7 06- Exhibit D 2 2 2 2" xfId="25787"/>
    <cellStyle name="_Tenaska Comparison_4 32 Regulatory Assets and Liabilities  7 06- Exhibit D 2 2 3" xfId="25788"/>
    <cellStyle name="_Tenaska Comparison_4 32 Regulatory Assets and Liabilities  7 06- Exhibit D 2 3" xfId="25789"/>
    <cellStyle name="_Tenaska Comparison_4 32 Regulatory Assets and Liabilities  7 06- Exhibit D 2 3 2" xfId="25790"/>
    <cellStyle name="_Tenaska Comparison_4 32 Regulatory Assets and Liabilities  7 06- Exhibit D 2 3 2 2" xfId="25791"/>
    <cellStyle name="_Tenaska Comparison_4 32 Regulatory Assets and Liabilities  7 06- Exhibit D 2 3 3" xfId="25792"/>
    <cellStyle name="_Tenaska Comparison_4 32 Regulatory Assets and Liabilities  7 06- Exhibit D 2 4" xfId="25793"/>
    <cellStyle name="_Tenaska Comparison_4 32 Regulatory Assets and Liabilities  7 06- Exhibit D 2 4 2" xfId="25794"/>
    <cellStyle name="_Tenaska Comparison_4 32 Regulatory Assets and Liabilities  7 06- Exhibit D 2 5" xfId="25795"/>
    <cellStyle name="_Tenaska Comparison_4 32 Regulatory Assets and Liabilities  7 06- Exhibit D 2 5 2" xfId="25796"/>
    <cellStyle name="_Tenaska Comparison_4 32 Regulatory Assets and Liabilities  7 06- Exhibit D 3" xfId="6320"/>
    <cellStyle name="_Tenaska Comparison_4 32 Regulatory Assets and Liabilities  7 06- Exhibit D 3 2" xfId="25797"/>
    <cellStyle name="_Tenaska Comparison_4 32 Regulatory Assets and Liabilities  7 06- Exhibit D 3 2 2" xfId="25798"/>
    <cellStyle name="_Tenaska Comparison_4 32 Regulatory Assets and Liabilities  7 06- Exhibit D 3 3" xfId="25799"/>
    <cellStyle name="_Tenaska Comparison_4 32 Regulatory Assets and Liabilities  7 06- Exhibit D 4" xfId="6321"/>
    <cellStyle name="_Tenaska Comparison_4 32 Regulatory Assets and Liabilities  7 06- Exhibit D 4 2" xfId="25800"/>
    <cellStyle name="_Tenaska Comparison_4 32 Regulatory Assets and Liabilities  7 06- Exhibit D 4 2 2" xfId="25801"/>
    <cellStyle name="_Tenaska Comparison_4 32 Regulatory Assets and Liabilities  7 06- Exhibit D 4 3" xfId="25802"/>
    <cellStyle name="_Tenaska Comparison_4 32 Regulatory Assets and Liabilities  7 06- Exhibit D 5" xfId="25803"/>
    <cellStyle name="_Tenaska Comparison_4 32 Regulatory Assets and Liabilities  7 06- Exhibit D 5 2" xfId="25804"/>
    <cellStyle name="_Tenaska Comparison_4 32 Regulatory Assets and Liabilities  7 06- Exhibit D 6" xfId="25805"/>
    <cellStyle name="_Tenaska Comparison_4 32 Regulatory Assets and Liabilities  7 06- Exhibit D 6 2" xfId="25806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7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8"/>
    <cellStyle name="_Tenaska Comparison_4 32 Regulatory Assets and Liabilities  7 06- Exhibit D_NIM Summary 2 2 2" xfId="25809"/>
    <cellStyle name="_Tenaska Comparison_4 32 Regulatory Assets and Liabilities  7 06- Exhibit D_NIM Summary 2 2 2 2" xfId="25810"/>
    <cellStyle name="_Tenaska Comparison_4 32 Regulatory Assets and Liabilities  7 06- Exhibit D_NIM Summary 2 3" xfId="25811"/>
    <cellStyle name="_Tenaska Comparison_4 32 Regulatory Assets and Liabilities  7 06- Exhibit D_NIM Summary 2 3 2" xfId="25812"/>
    <cellStyle name="_Tenaska Comparison_4 32 Regulatory Assets and Liabilities  7 06- Exhibit D_NIM Summary 2 4" xfId="25813"/>
    <cellStyle name="_Tenaska Comparison_4 32 Regulatory Assets and Liabilities  7 06- Exhibit D_NIM Summary 2 4 2" xfId="25814"/>
    <cellStyle name="_Tenaska Comparison_4 32 Regulatory Assets and Liabilities  7 06- Exhibit D_NIM Summary 3" xfId="25815"/>
    <cellStyle name="_Tenaska Comparison_4 32 Regulatory Assets and Liabilities  7 06- Exhibit D_NIM Summary 3 2" xfId="25816"/>
    <cellStyle name="_Tenaska Comparison_4 32 Regulatory Assets and Liabilities  7 06- Exhibit D_NIM Summary 3 2 2" xfId="25817"/>
    <cellStyle name="_Tenaska Comparison_4 32 Regulatory Assets and Liabilities  7 06- Exhibit D_NIM Summary 3 3" xfId="25818"/>
    <cellStyle name="_Tenaska Comparison_4 32 Regulatory Assets and Liabilities  7 06- Exhibit D_NIM Summary 4" xfId="25819"/>
    <cellStyle name="_Tenaska Comparison_4 32 Regulatory Assets and Liabilities  7 06- Exhibit D_NIM Summary 4 2" xfId="25820"/>
    <cellStyle name="_Tenaska Comparison_4 32 Regulatory Assets and Liabilities  7 06- Exhibit D_NIM Summary 4 2 2" xfId="25821"/>
    <cellStyle name="_Tenaska Comparison_4 32 Regulatory Assets and Liabilities  7 06- Exhibit D_NIM Summary 4 3" xfId="25822"/>
    <cellStyle name="_Tenaska Comparison_4 32 Regulatory Assets and Liabilities  7 06- Exhibit D_NIM Summary 5" xfId="25823"/>
    <cellStyle name="_Tenaska Comparison_4 32 Regulatory Assets and Liabilities  7 06- Exhibit D_NIM Summary 5 2" xfId="25824"/>
    <cellStyle name="_Tenaska Comparison_4 32 Regulatory Assets and Liabilities  7 06- Exhibit D_NIM Summary 6" xfId="25825"/>
    <cellStyle name="_Tenaska Comparison_4 32 Regulatory Assets and Liabilities  7 06- Exhibit D_NIM Summary 6 2" xfId="25826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7"/>
    <cellStyle name="_Tenaska Comparison_4 32 Regulatory Assets and Liabilities  7 06- Exhibit D_NIM+O&amp;M" xfId="6326"/>
    <cellStyle name="_Tenaska Comparison_4 32 Regulatory Assets and Liabilities  7 06- Exhibit D_NIM+O&amp;M 2" xfId="25828"/>
    <cellStyle name="_Tenaska Comparison_4 32 Regulatory Assets and Liabilities  7 06- Exhibit D_NIM+O&amp;M 2 2" xfId="25829"/>
    <cellStyle name="_Tenaska Comparison_4 32 Regulatory Assets and Liabilities  7 06- Exhibit D_NIM+O&amp;M 2 2 2" xfId="25830"/>
    <cellStyle name="_Tenaska Comparison_4 32 Regulatory Assets and Liabilities  7 06- Exhibit D_NIM+O&amp;M 3" xfId="25831"/>
    <cellStyle name="_Tenaska Comparison_4 32 Regulatory Assets and Liabilities  7 06- Exhibit D_NIM+O&amp;M 3 2" xfId="25832"/>
    <cellStyle name="_Tenaska Comparison_4 32 Regulatory Assets and Liabilities  7 06- Exhibit D_NIM+O&amp;M 3 2 2" xfId="25833"/>
    <cellStyle name="_Tenaska Comparison_4 32 Regulatory Assets and Liabilities  7 06- Exhibit D_NIM+O&amp;M 3 3" xfId="25834"/>
    <cellStyle name="_Tenaska Comparison_4 32 Regulatory Assets and Liabilities  7 06- Exhibit D_NIM+O&amp;M 4" xfId="25835"/>
    <cellStyle name="_Tenaska Comparison_4 32 Regulatory Assets and Liabilities  7 06- Exhibit D_NIM+O&amp;M 4 2" xfId="25836"/>
    <cellStyle name="_Tenaska Comparison_4 32 Regulatory Assets and Liabilities  7 06- Exhibit D_NIM+O&amp;M 5" xfId="25837"/>
    <cellStyle name="_Tenaska Comparison_4 32 Regulatory Assets and Liabilities  7 06- Exhibit D_NIM+O&amp;M 5 2" xfId="25838"/>
    <cellStyle name="_Tenaska Comparison_4 32 Regulatory Assets and Liabilities  7 06- Exhibit D_NIM+O&amp;M Monthly" xfId="6327"/>
    <cellStyle name="_Tenaska Comparison_4 32 Regulatory Assets and Liabilities  7 06- Exhibit D_NIM+O&amp;M Monthly 2" xfId="25839"/>
    <cellStyle name="_Tenaska Comparison_4 32 Regulatory Assets and Liabilities  7 06- Exhibit D_NIM+O&amp;M Monthly 2 2" xfId="25840"/>
    <cellStyle name="_Tenaska Comparison_4 32 Regulatory Assets and Liabilities  7 06- Exhibit D_NIM+O&amp;M Monthly 2 2 2" xfId="25841"/>
    <cellStyle name="_Tenaska Comparison_4 32 Regulatory Assets and Liabilities  7 06- Exhibit D_NIM+O&amp;M Monthly 3" xfId="25842"/>
    <cellStyle name="_Tenaska Comparison_4 32 Regulatory Assets and Liabilities  7 06- Exhibit D_NIM+O&amp;M Monthly 3 2" xfId="25843"/>
    <cellStyle name="_Tenaska Comparison_4 32 Regulatory Assets and Liabilities  7 06- Exhibit D_NIM+O&amp;M Monthly 3 2 2" xfId="25844"/>
    <cellStyle name="_Tenaska Comparison_4 32 Regulatory Assets and Liabilities  7 06- Exhibit D_NIM+O&amp;M Monthly 3 3" xfId="25845"/>
    <cellStyle name="_Tenaska Comparison_4 32 Regulatory Assets and Liabilities  7 06- Exhibit D_NIM+O&amp;M Monthly 4" xfId="25846"/>
    <cellStyle name="_Tenaska Comparison_4 32 Regulatory Assets and Liabilities  7 06- Exhibit D_NIM+O&amp;M Monthly 4 2" xfId="25847"/>
    <cellStyle name="_Tenaska Comparison_4 32 Regulatory Assets and Liabilities  7 06- Exhibit D_NIM+O&amp;M Monthly 5" xfId="25848"/>
    <cellStyle name="_Tenaska Comparison_4 32 Regulatory Assets and Liabilities  7 06- Exhibit D_NIM+O&amp;M Monthly 5 2" xfId="25849"/>
    <cellStyle name="_Tenaska Comparison_AURORA Total New" xfId="6328"/>
    <cellStyle name="_Tenaska Comparison_AURORA Total New 2" xfId="6329"/>
    <cellStyle name="_Tenaska Comparison_AURORA Total New 2 2" xfId="25850"/>
    <cellStyle name="_Tenaska Comparison_AURORA Total New 2 2 2" xfId="25851"/>
    <cellStyle name="_Tenaska Comparison_AURORA Total New 2 2 2 2" xfId="25852"/>
    <cellStyle name="_Tenaska Comparison_AURORA Total New 2 3" xfId="25853"/>
    <cellStyle name="_Tenaska Comparison_AURORA Total New 2 3 2" xfId="25854"/>
    <cellStyle name="_Tenaska Comparison_AURORA Total New 2 4" xfId="25855"/>
    <cellStyle name="_Tenaska Comparison_AURORA Total New 2 4 2" xfId="25856"/>
    <cellStyle name="_Tenaska Comparison_AURORA Total New 3" xfId="25857"/>
    <cellStyle name="_Tenaska Comparison_AURORA Total New 3 2" xfId="25858"/>
    <cellStyle name="_Tenaska Comparison_AURORA Total New 3 2 2" xfId="25859"/>
    <cellStyle name="_Tenaska Comparison_AURORA Total New 4" xfId="25860"/>
    <cellStyle name="_Tenaska Comparison_AURORA Total New 4 2" xfId="25861"/>
    <cellStyle name="_Tenaska Comparison_AURORA Total New 5" xfId="25862"/>
    <cellStyle name="_Tenaska Comparison_AURORA Total New 5 2" xfId="25863"/>
    <cellStyle name="_Tenaska Comparison_Book1" xfId="25864"/>
    <cellStyle name="_Tenaska Comparison_Book2" xfId="6330"/>
    <cellStyle name="_Tenaska Comparison_Book2 2" xfId="6331"/>
    <cellStyle name="_Tenaska Comparison_Book2 2 2" xfId="6332"/>
    <cellStyle name="_Tenaska Comparison_Book2 2 2 2" xfId="25865"/>
    <cellStyle name="_Tenaska Comparison_Book2 2 2 2 2" xfId="25866"/>
    <cellStyle name="_Tenaska Comparison_Book2 2 3" xfId="25867"/>
    <cellStyle name="_Tenaska Comparison_Book2 2 3 2" xfId="25868"/>
    <cellStyle name="_Tenaska Comparison_Book2 2 4" xfId="25869"/>
    <cellStyle name="_Tenaska Comparison_Book2 2 4 2" xfId="25870"/>
    <cellStyle name="_Tenaska Comparison_Book2 3" xfId="6333"/>
    <cellStyle name="_Tenaska Comparison_Book2 3 2" xfId="25871"/>
    <cellStyle name="_Tenaska Comparison_Book2 3 2 2" xfId="25872"/>
    <cellStyle name="_Tenaska Comparison_Book2 3 3" xfId="25873"/>
    <cellStyle name="_Tenaska Comparison_Book2 4" xfId="6334"/>
    <cellStyle name="_Tenaska Comparison_Book2 4 2" xfId="25874"/>
    <cellStyle name="_Tenaska Comparison_Book2 4 2 2" xfId="25875"/>
    <cellStyle name="_Tenaska Comparison_Book2 4 3" xfId="25876"/>
    <cellStyle name="_Tenaska Comparison_Book2 5" xfId="25877"/>
    <cellStyle name="_Tenaska Comparison_Book2 5 2" xfId="25878"/>
    <cellStyle name="_Tenaska Comparison_Book2 6" xfId="25879"/>
    <cellStyle name="_Tenaska Comparison_Book2 6 2" xfId="25880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1"/>
    <cellStyle name="_Tenaska Comparison_Book2_Adj Bench DR 3 for Initial Briefs (Electric) 2 2 2 2" xfId="25882"/>
    <cellStyle name="_Tenaska Comparison_Book2_Adj Bench DR 3 for Initial Briefs (Electric) 2 3" xfId="25883"/>
    <cellStyle name="_Tenaska Comparison_Book2_Adj Bench DR 3 for Initial Briefs (Electric) 2 3 2" xfId="25884"/>
    <cellStyle name="_Tenaska Comparison_Book2_Adj Bench DR 3 for Initial Briefs (Electric) 2 4" xfId="25885"/>
    <cellStyle name="_Tenaska Comparison_Book2_Adj Bench DR 3 for Initial Briefs (Electric) 2 4 2" xfId="25886"/>
    <cellStyle name="_Tenaska Comparison_Book2_Adj Bench DR 3 for Initial Briefs (Electric) 3" xfId="6338"/>
    <cellStyle name="_Tenaska Comparison_Book2_Adj Bench DR 3 for Initial Briefs (Electric) 3 2" xfId="25887"/>
    <cellStyle name="_Tenaska Comparison_Book2_Adj Bench DR 3 for Initial Briefs (Electric) 3 2 2" xfId="25888"/>
    <cellStyle name="_Tenaska Comparison_Book2_Adj Bench DR 3 for Initial Briefs (Electric) 3 3" xfId="25889"/>
    <cellStyle name="_Tenaska Comparison_Book2_Adj Bench DR 3 for Initial Briefs (Electric) 4" xfId="6339"/>
    <cellStyle name="_Tenaska Comparison_Book2_Adj Bench DR 3 for Initial Briefs (Electric) 4 2" xfId="25890"/>
    <cellStyle name="_Tenaska Comparison_Book2_Adj Bench DR 3 for Initial Briefs (Electric) 4 2 2" xfId="25891"/>
    <cellStyle name="_Tenaska Comparison_Book2_Adj Bench DR 3 for Initial Briefs (Electric) 4 3" xfId="25892"/>
    <cellStyle name="_Tenaska Comparison_Book2_Adj Bench DR 3 for Initial Briefs (Electric) 5" xfId="25893"/>
    <cellStyle name="_Tenaska Comparison_Book2_Adj Bench DR 3 for Initial Briefs (Electric) 5 2" xfId="25894"/>
    <cellStyle name="_Tenaska Comparison_Book2_Adj Bench DR 3 for Initial Briefs (Electric) 6" xfId="25895"/>
    <cellStyle name="_Tenaska Comparison_Book2_Adj Bench DR 3 for Initial Briefs (Electric) 6 2" xfId="25896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7"/>
    <cellStyle name="_Tenaska Comparison_Book2_DEM-WP(C) ENERG10C--ctn Mid-C_042010 2010GRC" xfId="6341"/>
    <cellStyle name="_Tenaska Comparison_Book2_DEM-WP(C) ENERG10C--ctn Mid-C_042010 2010GRC 2" xfId="25898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899"/>
    <cellStyle name="_Tenaska Comparison_Book2_Electric Rev Req Model (2009 GRC) Rebuttal 2 3" xfId="25900"/>
    <cellStyle name="_Tenaska Comparison_Book2_Electric Rev Req Model (2009 GRC) Rebuttal 3" xfId="6345"/>
    <cellStyle name="_Tenaska Comparison_Book2_Electric Rev Req Model (2009 GRC) Rebuttal 3 2" xfId="25901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2"/>
    <cellStyle name="_Tenaska Comparison_Book2_Electric Rev Req Model (2009 GRC) Rebuttal REmoval of New  WH Solar AdjustMI 2 2 2 2" xfId="25903"/>
    <cellStyle name="_Tenaska Comparison_Book2_Electric Rev Req Model (2009 GRC) Rebuttal REmoval of New  WH Solar AdjustMI 2 3" xfId="25904"/>
    <cellStyle name="_Tenaska Comparison_Book2_Electric Rev Req Model (2009 GRC) Rebuttal REmoval of New  WH Solar AdjustMI 2 3 2" xfId="25905"/>
    <cellStyle name="_Tenaska Comparison_Book2_Electric Rev Req Model (2009 GRC) Rebuttal REmoval of New  WH Solar AdjustMI 2 4" xfId="25906"/>
    <cellStyle name="_Tenaska Comparison_Book2_Electric Rev Req Model (2009 GRC) Rebuttal REmoval of New  WH Solar AdjustMI 2 4 2" xfId="25907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8"/>
    <cellStyle name="_Tenaska Comparison_Book2_Electric Rev Req Model (2009 GRC) Rebuttal REmoval of New  WH Solar AdjustMI 3 2 2" xfId="25909"/>
    <cellStyle name="_Tenaska Comparison_Book2_Electric Rev Req Model (2009 GRC) Rebuttal REmoval of New  WH Solar AdjustMI 3 3" xfId="25910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1"/>
    <cellStyle name="_Tenaska Comparison_Book2_Electric Rev Req Model (2009 GRC) Rebuttal REmoval of New  WH Solar AdjustMI 4 2 2" xfId="25912"/>
    <cellStyle name="_Tenaska Comparison_Book2_Electric Rev Req Model (2009 GRC) Rebuttal REmoval of New  WH Solar AdjustMI 4 3" xfId="25913"/>
    <cellStyle name="_Tenaska Comparison_Book2_Electric Rev Req Model (2009 GRC) Rebuttal REmoval of New  WH Solar AdjustMI 5" xfId="25914"/>
    <cellStyle name="_Tenaska Comparison_Book2_Electric Rev Req Model (2009 GRC) Rebuttal REmoval of New  WH Solar AdjustMI 5 2" xfId="25915"/>
    <cellStyle name="_Tenaska Comparison_Book2_Electric Rev Req Model (2009 GRC) Rebuttal REmoval of New  WH Solar AdjustMI 6" xfId="25916"/>
    <cellStyle name="_Tenaska Comparison_Book2_Electric Rev Req Model (2009 GRC) Rebuttal REmoval of New  WH Solar AdjustMI 6 2" xfId="25917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8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19"/>
    <cellStyle name="_Tenaska Comparison_Book2_Electric Rev Req Model (2009 GRC) Revised 01-18-2010 2 2 2 2" xfId="25920"/>
    <cellStyle name="_Tenaska Comparison_Book2_Electric Rev Req Model (2009 GRC) Revised 01-18-2010 2 3" xfId="25921"/>
    <cellStyle name="_Tenaska Comparison_Book2_Electric Rev Req Model (2009 GRC) Revised 01-18-2010 2 3 2" xfId="25922"/>
    <cellStyle name="_Tenaska Comparison_Book2_Electric Rev Req Model (2009 GRC) Revised 01-18-2010 2 4" xfId="25923"/>
    <cellStyle name="_Tenaska Comparison_Book2_Electric Rev Req Model (2009 GRC) Revised 01-18-2010 2 4 2" xfId="25924"/>
    <cellStyle name="_Tenaska Comparison_Book2_Electric Rev Req Model (2009 GRC) Revised 01-18-2010 3" xfId="6356"/>
    <cellStyle name="_Tenaska Comparison_Book2_Electric Rev Req Model (2009 GRC) Revised 01-18-2010 3 2" xfId="25925"/>
    <cellStyle name="_Tenaska Comparison_Book2_Electric Rev Req Model (2009 GRC) Revised 01-18-2010 3 2 2" xfId="25926"/>
    <cellStyle name="_Tenaska Comparison_Book2_Electric Rev Req Model (2009 GRC) Revised 01-18-2010 3 3" xfId="25927"/>
    <cellStyle name="_Tenaska Comparison_Book2_Electric Rev Req Model (2009 GRC) Revised 01-18-2010 4" xfId="6357"/>
    <cellStyle name="_Tenaska Comparison_Book2_Electric Rev Req Model (2009 GRC) Revised 01-18-2010 4 2" xfId="25928"/>
    <cellStyle name="_Tenaska Comparison_Book2_Electric Rev Req Model (2009 GRC) Revised 01-18-2010 4 2 2" xfId="25929"/>
    <cellStyle name="_Tenaska Comparison_Book2_Electric Rev Req Model (2009 GRC) Revised 01-18-2010 4 3" xfId="25930"/>
    <cellStyle name="_Tenaska Comparison_Book2_Electric Rev Req Model (2009 GRC) Revised 01-18-2010 5" xfId="25931"/>
    <cellStyle name="_Tenaska Comparison_Book2_Electric Rev Req Model (2009 GRC) Revised 01-18-2010 5 2" xfId="25932"/>
    <cellStyle name="_Tenaska Comparison_Book2_Electric Rev Req Model (2009 GRC) Revised 01-18-2010 6" xfId="25933"/>
    <cellStyle name="_Tenaska Comparison_Book2_Electric Rev Req Model (2009 GRC) Revised 01-18-2010 6 2" xfId="25934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5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6"/>
    <cellStyle name="_Tenaska Comparison_Book2_Final Order Electric EXHIBIT A-1 2 3" xfId="25937"/>
    <cellStyle name="_Tenaska Comparison_Book2_Final Order Electric EXHIBIT A-1 3" xfId="6362"/>
    <cellStyle name="_Tenaska Comparison_Book2_Final Order Electric EXHIBIT A-1 3 2" xfId="25938"/>
    <cellStyle name="_Tenaska Comparison_Book2_Final Order Electric EXHIBIT A-1 3 2 2" xfId="25939"/>
    <cellStyle name="_Tenaska Comparison_Book2_Final Order Electric EXHIBIT A-1 3 3" xfId="25940"/>
    <cellStyle name="_Tenaska Comparison_Book2_Final Order Electric EXHIBIT A-1 4" xfId="6363"/>
    <cellStyle name="_Tenaska Comparison_Book2_Final Order Electric EXHIBIT A-1 4 2" xfId="25941"/>
    <cellStyle name="_Tenaska Comparison_Book2_Final Order Electric EXHIBIT A-1 5" xfId="25942"/>
    <cellStyle name="_Tenaska Comparison_Book2_Final Order Electric EXHIBIT A-1 6" xfId="25943"/>
    <cellStyle name="_Tenaska Comparison_Book4" xfId="6364"/>
    <cellStyle name="_Tenaska Comparison_Book4 2" xfId="6365"/>
    <cellStyle name="_Tenaska Comparison_Book4 2 2" xfId="6366"/>
    <cellStyle name="_Tenaska Comparison_Book4 2 2 2" xfId="25944"/>
    <cellStyle name="_Tenaska Comparison_Book4 2 2 2 2" xfId="25945"/>
    <cellStyle name="_Tenaska Comparison_Book4 2 3" xfId="25946"/>
    <cellStyle name="_Tenaska Comparison_Book4 2 3 2" xfId="25947"/>
    <cellStyle name="_Tenaska Comparison_Book4 2 4" xfId="25948"/>
    <cellStyle name="_Tenaska Comparison_Book4 2 4 2" xfId="25949"/>
    <cellStyle name="_Tenaska Comparison_Book4 3" xfId="6367"/>
    <cellStyle name="_Tenaska Comparison_Book4 3 2" xfId="25950"/>
    <cellStyle name="_Tenaska Comparison_Book4 3 2 2" xfId="25951"/>
    <cellStyle name="_Tenaska Comparison_Book4 3 3" xfId="25952"/>
    <cellStyle name="_Tenaska Comparison_Book4 4" xfId="6368"/>
    <cellStyle name="_Tenaska Comparison_Book4 4 2" xfId="25953"/>
    <cellStyle name="_Tenaska Comparison_Book4 4 2 2" xfId="25954"/>
    <cellStyle name="_Tenaska Comparison_Book4 4 3" xfId="25955"/>
    <cellStyle name="_Tenaska Comparison_Book4 5" xfId="25956"/>
    <cellStyle name="_Tenaska Comparison_Book4 5 2" xfId="25957"/>
    <cellStyle name="_Tenaska Comparison_Book4 6" xfId="25958"/>
    <cellStyle name="_Tenaska Comparison_Book4 6 2" xfId="25959"/>
    <cellStyle name="_Tenaska Comparison_Book4_DEM-WP(C) ENERG10C--ctn Mid-C_042010 2010GRC" xfId="6369"/>
    <cellStyle name="_Tenaska Comparison_Book4_DEM-WP(C) ENERG10C--ctn Mid-C_042010 2010GRC 2" xfId="25960"/>
    <cellStyle name="_Tenaska Comparison_Book9" xfId="6370"/>
    <cellStyle name="_Tenaska Comparison_Book9 2" xfId="6371"/>
    <cellStyle name="_Tenaska Comparison_Book9 2 2" xfId="6372"/>
    <cellStyle name="_Tenaska Comparison_Book9 2 2 2" xfId="25961"/>
    <cellStyle name="_Tenaska Comparison_Book9 2 2 2 2" xfId="25962"/>
    <cellStyle name="_Tenaska Comparison_Book9 2 3" xfId="25963"/>
    <cellStyle name="_Tenaska Comparison_Book9 2 3 2" xfId="25964"/>
    <cellStyle name="_Tenaska Comparison_Book9 2 4" xfId="25965"/>
    <cellStyle name="_Tenaska Comparison_Book9 2 4 2" xfId="25966"/>
    <cellStyle name="_Tenaska Comparison_Book9 3" xfId="6373"/>
    <cellStyle name="_Tenaska Comparison_Book9 3 2" xfId="25967"/>
    <cellStyle name="_Tenaska Comparison_Book9 3 2 2" xfId="25968"/>
    <cellStyle name="_Tenaska Comparison_Book9 3 3" xfId="25969"/>
    <cellStyle name="_Tenaska Comparison_Book9 4" xfId="6374"/>
    <cellStyle name="_Tenaska Comparison_Book9 4 2" xfId="25970"/>
    <cellStyle name="_Tenaska Comparison_Book9 4 2 2" xfId="25971"/>
    <cellStyle name="_Tenaska Comparison_Book9 4 3" xfId="25972"/>
    <cellStyle name="_Tenaska Comparison_Book9 5" xfId="25973"/>
    <cellStyle name="_Tenaska Comparison_Book9 5 2" xfId="25974"/>
    <cellStyle name="_Tenaska Comparison_Book9 6" xfId="25975"/>
    <cellStyle name="_Tenaska Comparison_Book9 6 2" xfId="25976"/>
    <cellStyle name="_Tenaska Comparison_Book9_DEM-WP(C) ENERG10C--ctn Mid-C_042010 2010GRC" xfId="6375"/>
    <cellStyle name="_Tenaska Comparison_Book9_DEM-WP(C) ENERG10C--ctn Mid-C_042010 2010GRC 2" xfId="25977"/>
    <cellStyle name="_Tenaska Comparison_Chelan PUD Power Costs (8-10)" xfId="6376"/>
    <cellStyle name="_Tenaska Comparison_Chelan PUD Power Costs (8-10) 2" xfId="25978"/>
    <cellStyle name="_Tenaska Comparison_DEM-WP(C) Chelan Power Costs" xfId="6377"/>
    <cellStyle name="_Tenaska Comparison_DEM-WP(C) Chelan Power Costs 2" xfId="25979"/>
    <cellStyle name="_Tenaska Comparison_DEM-WP(C) Chelan Power Costs 2 2" xfId="25980"/>
    <cellStyle name="_Tenaska Comparison_DEM-WP(C) Chelan Power Costs 2 2 2" xfId="25981"/>
    <cellStyle name="_Tenaska Comparison_DEM-WP(C) Chelan Power Costs 2 3" xfId="25982"/>
    <cellStyle name="_Tenaska Comparison_DEM-WP(C) Chelan Power Costs 3" xfId="25983"/>
    <cellStyle name="_Tenaska Comparison_DEM-WP(C) Chelan Power Costs 3 2" xfId="25984"/>
    <cellStyle name="_Tenaska Comparison_DEM-WP(C) Chelan Power Costs 3 2 2" xfId="25985"/>
    <cellStyle name="_Tenaska Comparison_DEM-WP(C) Chelan Power Costs 3 3" xfId="25986"/>
    <cellStyle name="_Tenaska Comparison_DEM-WP(C) Chelan Power Costs 4" xfId="25987"/>
    <cellStyle name="_Tenaska Comparison_DEM-WP(C) Chelan Power Costs 4 2" xfId="25988"/>
    <cellStyle name="_Tenaska Comparison_DEM-WP(C) Chelan Power Costs 5" xfId="25989"/>
    <cellStyle name="_Tenaska Comparison_DEM-WP(C) Chelan Power Costs 5 2" xfId="25990"/>
    <cellStyle name="_Tenaska Comparison_DEM-WP(C) ENERG10C--ctn Mid-C_042010 2010GRC" xfId="6378"/>
    <cellStyle name="_Tenaska Comparison_DEM-WP(C) ENERG10C--ctn Mid-C_042010 2010GRC 2" xfId="25991"/>
    <cellStyle name="_Tenaska Comparison_DEM-WP(C) Gas Transport 2010GRC" xfId="6379"/>
    <cellStyle name="_Tenaska Comparison_DEM-WP(C) Gas Transport 2010GRC 2" xfId="25992"/>
    <cellStyle name="_Tenaska Comparison_DEM-WP(C) Gas Transport 2010GRC 2 2" xfId="25993"/>
    <cellStyle name="_Tenaska Comparison_DEM-WP(C) Gas Transport 2010GRC 2 2 2" xfId="25994"/>
    <cellStyle name="_Tenaska Comparison_DEM-WP(C) Gas Transport 2010GRC 2 3" xfId="25995"/>
    <cellStyle name="_Tenaska Comparison_DEM-WP(C) Gas Transport 2010GRC 3" xfId="25996"/>
    <cellStyle name="_Tenaska Comparison_DEM-WP(C) Gas Transport 2010GRC 3 2" xfId="25997"/>
    <cellStyle name="_Tenaska Comparison_DEM-WP(C) Gas Transport 2010GRC 3 2 2" xfId="25998"/>
    <cellStyle name="_Tenaska Comparison_DEM-WP(C) Gas Transport 2010GRC 3 3" xfId="25999"/>
    <cellStyle name="_Tenaska Comparison_DEM-WP(C) Gas Transport 2010GRC 4" xfId="26000"/>
    <cellStyle name="_Tenaska Comparison_DEM-WP(C) Gas Transport 2010GRC 4 2" xfId="26001"/>
    <cellStyle name="_Tenaska Comparison_DEM-WP(C) Gas Transport 2010GRC 5" xfId="26002"/>
    <cellStyle name="_Tenaska Comparison_DEM-WP(C) Gas Transport 2010GRC 5 2" xfId="26003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4"/>
    <cellStyle name="_Tenaska Comparison_Electric COS Inputs 2 2 3" xfId="26005"/>
    <cellStyle name="_Tenaska Comparison_Electric COS Inputs 2 3" xfId="6384"/>
    <cellStyle name="_Tenaska Comparison_Electric COS Inputs 2 3 2" xfId="6385"/>
    <cellStyle name="_Tenaska Comparison_Electric COS Inputs 2 3 2 2" xfId="26006"/>
    <cellStyle name="_Tenaska Comparison_Electric COS Inputs 2 3 3" xfId="26007"/>
    <cellStyle name="_Tenaska Comparison_Electric COS Inputs 2 4" xfId="6386"/>
    <cellStyle name="_Tenaska Comparison_Electric COS Inputs 2 4 2" xfId="6387"/>
    <cellStyle name="_Tenaska Comparison_Electric COS Inputs 2 4 2 2" xfId="26008"/>
    <cellStyle name="_Tenaska Comparison_Electric COS Inputs 2 4 3" xfId="26009"/>
    <cellStyle name="_Tenaska Comparison_Electric COS Inputs 2 5" xfId="26010"/>
    <cellStyle name="_Tenaska Comparison_Electric COS Inputs 3" xfId="6388"/>
    <cellStyle name="_Tenaska Comparison_Electric COS Inputs 3 2" xfId="6389"/>
    <cellStyle name="_Tenaska Comparison_Electric COS Inputs 3 2 2" xfId="26011"/>
    <cellStyle name="_Tenaska Comparison_Electric COS Inputs 3 3" xfId="26012"/>
    <cellStyle name="_Tenaska Comparison_Electric COS Inputs 4" xfId="6390"/>
    <cellStyle name="_Tenaska Comparison_Electric COS Inputs 4 2" xfId="6391"/>
    <cellStyle name="_Tenaska Comparison_Electric COS Inputs 4 2 2" xfId="26013"/>
    <cellStyle name="_Tenaska Comparison_Electric COS Inputs 4 3" xfId="26014"/>
    <cellStyle name="_Tenaska Comparison_Electric COS Inputs 5" xfId="6392"/>
    <cellStyle name="_Tenaska Comparison_Electric COS Inputs 5 2" xfId="26015"/>
    <cellStyle name="_Tenaska Comparison_Electric COS Inputs 6" xfId="6393"/>
    <cellStyle name="_Tenaska Comparison_Exh A-1 resulting from UE-112050 effective Jan 1 2012" xfId="26016"/>
    <cellStyle name="_Tenaska Comparison_Exh A-1 resulting from UE-112050 effective Jan 1 2012 2" xfId="26017"/>
    <cellStyle name="_Tenaska Comparison_Exhibit A-1 effective 4-1-11 fr S Free 12-11" xfId="26018"/>
    <cellStyle name="_Tenaska Comparison_Exhibit A-1 effective 4-1-11 fr S Free 12-11 2" xfId="26019"/>
    <cellStyle name="_Tenaska Comparison_LSRWEP LGIA like Acctg Petition Aug 2010" xfId="6394"/>
    <cellStyle name="_Tenaska Comparison_LSRWEP LGIA like Acctg Petition Aug 2010 2" xfId="26020"/>
    <cellStyle name="_Tenaska Comparison_LSRWEP LGIA like Acctg Petition Aug 2010 2 2" xfId="26021"/>
    <cellStyle name="_Tenaska Comparison_LSRWEP LGIA like Acctg Petition Aug 2010 2 2 2" xfId="26022"/>
    <cellStyle name="_Tenaska Comparison_LSRWEP LGIA like Acctg Petition Aug 2010 3" xfId="26023"/>
    <cellStyle name="_Tenaska Comparison_LSRWEP LGIA like Acctg Petition Aug 2010 3 2" xfId="26024"/>
    <cellStyle name="_Tenaska Comparison_LSRWEP LGIA like Acctg Petition Aug 2010 3 2 2" xfId="26025"/>
    <cellStyle name="_Tenaska Comparison_LSRWEP LGIA like Acctg Petition Aug 2010 3 3" xfId="26026"/>
    <cellStyle name="_Tenaska Comparison_LSRWEP LGIA like Acctg Petition Aug 2010 4" xfId="26027"/>
    <cellStyle name="_Tenaska Comparison_LSRWEP LGIA like Acctg Petition Aug 2010 4 2" xfId="26028"/>
    <cellStyle name="_Tenaska Comparison_LSRWEP LGIA like Acctg Petition Aug 2010 5" xfId="26029"/>
    <cellStyle name="_Tenaska Comparison_LSRWEP LGIA like Acctg Petition Aug 2010 5 2" xfId="26030"/>
    <cellStyle name="_Tenaska Comparison_Mint Farm Generation BPA" xfId="26031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2"/>
    <cellStyle name="_Tenaska Comparison_NIM Summary 09GRC 2 2 2" xfId="26033"/>
    <cellStyle name="_Tenaska Comparison_NIM Summary 09GRC 2 2 2 2" xfId="26034"/>
    <cellStyle name="_Tenaska Comparison_NIM Summary 09GRC 2 3" xfId="26035"/>
    <cellStyle name="_Tenaska Comparison_NIM Summary 09GRC 2 3 2" xfId="26036"/>
    <cellStyle name="_Tenaska Comparison_NIM Summary 09GRC 2 4" xfId="26037"/>
    <cellStyle name="_Tenaska Comparison_NIM Summary 09GRC 2 4 2" xfId="26038"/>
    <cellStyle name="_Tenaska Comparison_NIM Summary 09GRC 3" xfId="26039"/>
    <cellStyle name="_Tenaska Comparison_NIM Summary 09GRC 3 2" xfId="26040"/>
    <cellStyle name="_Tenaska Comparison_NIM Summary 09GRC 3 2 2" xfId="26041"/>
    <cellStyle name="_Tenaska Comparison_NIM Summary 09GRC 3 3" xfId="26042"/>
    <cellStyle name="_Tenaska Comparison_NIM Summary 09GRC 4" xfId="26043"/>
    <cellStyle name="_Tenaska Comparison_NIM Summary 09GRC 4 2" xfId="26044"/>
    <cellStyle name="_Tenaska Comparison_NIM Summary 09GRC 4 2 2" xfId="26045"/>
    <cellStyle name="_Tenaska Comparison_NIM Summary 09GRC 4 3" xfId="26046"/>
    <cellStyle name="_Tenaska Comparison_NIM Summary 09GRC 5" xfId="26047"/>
    <cellStyle name="_Tenaska Comparison_NIM Summary 09GRC 5 2" xfId="26048"/>
    <cellStyle name="_Tenaska Comparison_NIM Summary 09GRC 6" xfId="26049"/>
    <cellStyle name="_Tenaska Comparison_NIM Summary 09GRC 6 2" xfId="26050"/>
    <cellStyle name="_Tenaska Comparison_NIM Summary 09GRC_DEM-WP(C) ENERG10C--ctn Mid-C_042010 2010GRC" xfId="6398"/>
    <cellStyle name="_Tenaska Comparison_NIM Summary 09GRC_DEM-WP(C) ENERG10C--ctn Mid-C_042010 2010GRC 2" xfId="26051"/>
    <cellStyle name="_Tenaska Comparison_NIM Summary 10" xfId="26052"/>
    <cellStyle name="_Tenaska Comparison_NIM Summary 10 2" xfId="26053"/>
    <cellStyle name="_Tenaska Comparison_NIM Summary 10 2 2" xfId="26054"/>
    <cellStyle name="_Tenaska Comparison_NIM Summary 10 3" xfId="26055"/>
    <cellStyle name="_Tenaska Comparison_NIM Summary 10 4" xfId="26056"/>
    <cellStyle name="_Tenaska Comparison_NIM Summary 11" xfId="26057"/>
    <cellStyle name="_Tenaska Comparison_NIM Summary 11 2" xfId="26058"/>
    <cellStyle name="_Tenaska Comparison_NIM Summary 11 2 2" xfId="26059"/>
    <cellStyle name="_Tenaska Comparison_NIM Summary 11 3" xfId="26060"/>
    <cellStyle name="_Tenaska Comparison_NIM Summary 11 4" xfId="26061"/>
    <cellStyle name="_Tenaska Comparison_NIM Summary 12" xfId="26062"/>
    <cellStyle name="_Tenaska Comparison_NIM Summary 12 2" xfId="26063"/>
    <cellStyle name="_Tenaska Comparison_NIM Summary 12 2 2" xfId="26064"/>
    <cellStyle name="_Tenaska Comparison_NIM Summary 12 3" xfId="26065"/>
    <cellStyle name="_Tenaska Comparison_NIM Summary 12 4" xfId="26066"/>
    <cellStyle name="_Tenaska Comparison_NIM Summary 13" xfId="26067"/>
    <cellStyle name="_Tenaska Comparison_NIM Summary 13 2" xfId="26068"/>
    <cellStyle name="_Tenaska Comparison_NIM Summary 13 2 2" xfId="26069"/>
    <cellStyle name="_Tenaska Comparison_NIM Summary 13 3" xfId="26070"/>
    <cellStyle name="_Tenaska Comparison_NIM Summary 13 4" xfId="26071"/>
    <cellStyle name="_Tenaska Comparison_NIM Summary 14" xfId="26072"/>
    <cellStyle name="_Tenaska Comparison_NIM Summary 14 2" xfId="26073"/>
    <cellStyle name="_Tenaska Comparison_NIM Summary 14 2 2" xfId="26074"/>
    <cellStyle name="_Tenaska Comparison_NIM Summary 14 3" xfId="26075"/>
    <cellStyle name="_Tenaska Comparison_NIM Summary 14 4" xfId="26076"/>
    <cellStyle name="_Tenaska Comparison_NIM Summary 15" xfId="26077"/>
    <cellStyle name="_Tenaska Comparison_NIM Summary 15 2" xfId="26078"/>
    <cellStyle name="_Tenaska Comparison_NIM Summary 15 2 2" xfId="26079"/>
    <cellStyle name="_Tenaska Comparison_NIM Summary 15 3" xfId="26080"/>
    <cellStyle name="_Tenaska Comparison_NIM Summary 15 4" xfId="26081"/>
    <cellStyle name="_Tenaska Comparison_NIM Summary 16" xfId="26082"/>
    <cellStyle name="_Tenaska Comparison_NIM Summary 16 2" xfId="26083"/>
    <cellStyle name="_Tenaska Comparison_NIM Summary 16 2 2" xfId="26084"/>
    <cellStyle name="_Tenaska Comparison_NIM Summary 16 3" xfId="26085"/>
    <cellStyle name="_Tenaska Comparison_NIM Summary 16 4" xfId="26086"/>
    <cellStyle name="_Tenaska Comparison_NIM Summary 17" xfId="26087"/>
    <cellStyle name="_Tenaska Comparison_NIM Summary 17 2" xfId="26088"/>
    <cellStyle name="_Tenaska Comparison_NIM Summary 17 2 2" xfId="26089"/>
    <cellStyle name="_Tenaska Comparison_NIM Summary 17 3" xfId="26090"/>
    <cellStyle name="_Tenaska Comparison_NIM Summary 17 4" xfId="26091"/>
    <cellStyle name="_Tenaska Comparison_NIM Summary 18" xfId="26092"/>
    <cellStyle name="_Tenaska Comparison_NIM Summary 18 2" xfId="26093"/>
    <cellStyle name="_Tenaska Comparison_NIM Summary 18 3" xfId="26094"/>
    <cellStyle name="_Tenaska Comparison_NIM Summary 19" xfId="26095"/>
    <cellStyle name="_Tenaska Comparison_NIM Summary 19 2" xfId="26096"/>
    <cellStyle name="_Tenaska Comparison_NIM Summary 19 3" xfId="26097"/>
    <cellStyle name="_Tenaska Comparison_NIM Summary 2" xfId="6399"/>
    <cellStyle name="_Tenaska Comparison_NIM Summary 2 2" xfId="26098"/>
    <cellStyle name="_Tenaska Comparison_NIM Summary 2 2 2" xfId="26099"/>
    <cellStyle name="_Tenaska Comparison_NIM Summary 2 2 2 2" xfId="26100"/>
    <cellStyle name="_Tenaska Comparison_NIM Summary 2 3" xfId="26101"/>
    <cellStyle name="_Tenaska Comparison_NIM Summary 2 3 2" xfId="26102"/>
    <cellStyle name="_Tenaska Comparison_NIM Summary 2 4" xfId="26103"/>
    <cellStyle name="_Tenaska Comparison_NIM Summary 2 4 2" xfId="26104"/>
    <cellStyle name="_Tenaska Comparison_NIM Summary 20" xfId="26105"/>
    <cellStyle name="_Tenaska Comparison_NIM Summary 20 2" xfId="26106"/>
    <cellStyle name="_Tenaska Comparison_NIM Summary 20 3" xfId="26107"/>
    <cellStyle name="_Tenaska Comparison_NIM Summary 21" xfId="26108"/>
    <cellStyle name="_Tenaska Comparison_NIM Summary 21 2" xfId="26109"/>
    <cellStyle name="_Tenaska Comparison_NIM Summary 21 3" xfId="26110"/>
    <cellStyle name="_Tenaska Comparison_NIM Summary 22" xfId="26111"/>
    <cellStyle name="_Tenaska Comparison_NIM Summary 22 2" xfId="26112"/>
    <cellStyle name="_Tenaska Comparison_NIM Summary 22 3" xfId="26113"/>
    <cellStyle name="_Tenaska Comparison_NIM Summary 23" xfId="26114"/>
    <cellStyle name="_Tenaska Comparison_NIM Summary 23 2" xfId="26115"/>
    <cellStyle name="_Tenaska Comparison_NIM Summary 23 3" xfId="26116"/>
    <cellStyle name="_Tenaska Comparison_NIM Summary 24" xfId="26117"/>
    <cellStyle name="_Tenaska Comparison_NIM Summary 24 2" xfId="26118"/>
    <cellStyle name="_Tenaska Comparison_NIM Summary 24 3" xfId="26119"/>
    <cellStyle name="_Tenaska Comparison_NIM Summary 25" xfId="26120"/>
    <cellStyle name="_Tenaska Comparison_NIM Summary 25 2" xfId="26121"/>
    <cellStyle name="_Tenaska Comparison_NIM Summary 25 3" xfId="26122"/>
    <cellStyle name="_Tenaska Comparison_NIM Summary 26" xfId="26123"/>
    <cellStyle name="_Tenaska Comparison_NIM Summary 26 2" xfId="26124"/>
    <cellStyle name="_Tenaska Comparison_NIM Summary 26 3" xfId="26125"/>
    <cellStyle name="_Tenaska Comparison_NIM Summary 27" xfId="26126"/>
    <cellStyle name="_Tenaska Comparison_NIM Summary 27 2" xfId="26127"/>
    <cellStyle name="_Tenaska Comparison_NIM Summary 27 3" xfId="26128"/>
    <cellStyle name="_Tenaska Comparison_NIM Summary 28" xfId="26129"/>
    <cellStyle name="_Tenaska Comparison_NIM Summary 28 2" xfId="26130"/>
    <cellStyle name="_Tenaska Comparison_NIM Summary 28 3" xfId="26131"/>
    <cellStyle name="_Tenaska Comparison_NIM Summary 29" xfId="26132"/>
    <cellStyle name="_Tenaska Comparison_NIM Summary 29 2" xfId="26133"/>
    <cellStyle name="_Tenaska Comparison_NIM Summary 29 3" xfId="26134"/>
    <cellStyle name="_Tenaska Comparison_NIM Summary 3" xfId="6400"/>
    <cellStyle name="_Tenaska Comparison_NIM Summary 3 2" xfId="26135"/>
    <cellStyle name="_Tenaska Comparison_NIM Summary 3 2 2" xfId="26136"/>
    <cellStyle name="_Tenaska Comparison_NIM Summary 3 3" xfId="26137"/>
    <cellStyle name="_Tenaska Comparison_NIM Summary 30" xfId="26138"/>
    <cellStyle name="_Tenaska Comparison_NIM Summary 30 2" xfId="26139"/>
    <cellStyle name="_Tenaska Comparison_NIM Summary 30 3" xfId="26140"/>
    <cellStyle name="_Tenaska Comparison_NIM Summary 31" xfId="26141"/>
    <cellStyle name="_Tenaska Comparison_NIM Summary 31 2" xfId="26142"/>
    <cellStyle name="_Tenaska Comparison_NIM Summary 31 3" xfId="26143"/>
    <cellStyle name="_Tenaska Comparison_NIM Summary 32" xfId="26144"/>
    <cellStyle name="_Tenaska Comparison_NIM Summary 32 2" xfId="26145"/>
    <cellStyle name="_Tenaska Comparison_NIM Summary 33" xfId="26146"/>
    <cellStyle name="_Tenaska Comparison_NIM Summary 33 2" xfId="26147"/>
    <cellStyle name="_Tenaska Comparison_NIM Summary 34" xfId="26148"/>
    <cellStyle name="_Tenaska Comparison_NIM Summary 34 2" xfId="26149"/>
    <cellStyle name="_Tenaska Comparison_NIM Summary 35" xfId="26150"/>
    <cellStyle name="_Tenaska Comparison_NIM Summary 35 2" xfId="26151"/>
    <cellStyle name="_Tenaska Comparison_NIM Summary 36" xfId="26152"/>
    <cellStyle name="_Tenaska Comparison_NIM Summary 36 2" xfId="26153"/>
    <cellStyle name="_Tenaska Comparison_NIM Summary 37" xfId="26154"/>
    <cellStyle name="_Tenaska Comparison_NIM Summary 37 2" xfId="26155"/>
    <cellStyle name="_Tenaska Comparison_NIM Summary 38" xfId="26156"/>
    <cellStyle name="_Tenaska Comparison_NIM Summary 38 2" xfId="26157"/>
    <cellStyle name="_Tenaska Comparison_NIM Summary 39" xfId="26158"/>
    <cellStyle name="_Tenaska Comparison_NIM Summary 39 2" xfId="26159"/>
    <cellStyle name="_Tenaska Comparison_NIM Summary 4" xfId="6401"/>
    <cellStyle name="_Tenaska Comparison_NIM Summary 4 2" xfId="26160"/>
    <cellStyle name="_Tenaska Comparison_NIM Summary 4 2 2" xfId="26161"/>
    <cellStyle name="_Tenaska Comparison_NIM Summary 4 3" xfId="26162"/>
    <cellStyle name="_Tenaska Comparison_NIM Summary 40" xfId="26163"/>
    <cellStyle name="_Tenaska Comparison_NIM Summary 40 2" xfId="26164"/>
    <cellStyle name="_Tenaska Comparison_NIM Summary 41" xfId="26165"/>
    <cellStyle name="_Tenaska Comparison_NIM Summary 41 2" xfId="26166"/>
    <cellStyle name="_Tenaska Comparison_NIM Summary 42" xfId="26167"/>
    <cellStyle name="_Tenaska Comparison_NIM Summary 42 2" xfId="26168"/>
    <cellStyle name="_Tenaska Comparison_NIM Summary 43" xfId="26169"/>
    <cellStyle name="_Tenaska Comparison_NIM Summary 43 2" xfId="26170"/>
    <cellStyle name="_Tenaska Comparison_NIM Summary 44" xfId="26171"/>
    <cellStyle name="_Tenaska Comparison_NIM Summary 44 2" xfId="26172"/>
    <cellStyle name="_Tenaska Comparison_NIM Summary 45" xfId="26173"/>
    <cellStyle name="_Tenaska Comparison_NIM Summary 45 2" xfId="26174"/>
    <cellStyle name="_Tenaska Comparison_NIM Summary 46" xfId="26175"/>
    <cellStyle name="_Tenaska Comparison_NIM Summary 46 2" xfId="26176"/>
    <cellStyle name="_Tenaska Comparison_NIM Summary 47" xfId="26177"/>
    <cellStyle name="_Tenaska Comparison_NIM Summary 47 2" xfId="26178"/>
    <cellStyle name="_Tenaska Comparison_NIM Summary 48" xfId="26179"/>
    <cellStyle name="_Tenaska Comparison_NIM Summary 49" xfId="26180"/>
    <cellStyle name="_Tenaska Comparison_NIM Summary 5" xfId="6402"/>
    <cellStyle name="_Tenaska Comparison_NIM Summary 5 2" xfId="26181"/>
    <cellStyle name="_Tenaska Comparison_NIM Summary 5 2 2" xfId="26182"/>
    <cellStyle name="_Tenaska Comparison_NIM Summary 5 3" xfId="26183"/>
    <cellStyle name="_Tenaska Comparison_NIM Summary 50" xfId="26184"/>
    <cellStyle name="_Tenaska Comparison_NIM Summary 51" xfId="26185"/>
    <cellStyle name="_Tenaska Comparison_NIM Summary 6" xfId="6403"/>
    <cellStyle name="_Tenaska Comparison_NIM Summary 6 2" xfId="26186"/>
    <cellStyle name="_Tenaska Comparison_NIM Summary 6 2 2" xfId="26187"/>
    <cellStyle name="_Tenaska Comparison_NIM Summary 6 3" xfId="26188"/>
    <cellStyle name="_Tenaska Comparison_NIM Summary 7" xfId="6404"/>
    <cellStyle name="_Tenaska Comparison_NIM Summary 7 2" xfId="26189"/>
    <cellStyle name="_Tenaska Comparison_NIM Summary 7 2 2" xfId="26190"/>
    <cellStyle name="_Tenaska Comparison_NIM Summary 7 3" xfId="26191"/>
    <cellStyle name="_Tenaska Comparison_NIM Summary 7 4" xfId="26192"/>
    <cellStyle name="_Tenaska Comparison_NIM Summary 8" xfId="6405"/>
    <cellStyle name="_Tenaska Comparison_NIM Summary 8 2" xfId="26193"/>
    <cellStyle name="_Tenaska Comparison_NIM Summary 8 2 2" xfId="26194"/>
    <cellStyle name="_Tenaska Comparison_NIM Summary 8 3" xfId="26195"/>
    <cellStyle name="_Tenaska Comparison_NIM Summary 8 4" xfId="26196"/>
    <cellStyle name="_Tenaska Comparison_NIM Summary 9" xfId="6406"/>
    <cellStyle name="_Tenaska Comparison_NIM Summary 9 2" xfId="26197"/>
    <cellStyle name="_Tenaska Comparison_NIM Summary 9 2 2" xfId="26198"/>
    <cellStyle name="_Tenaska Comparison_NIM Summary 9 3" xfId="26199"/>
    <cellStyle name="_Tenaska Comparison_NIM Summary 9 4" xfId="26200"/>
    <cellStyle name="_Tenaska Comparison_NIM Summary_DEM-WP(C) ENERG10C--ctn Mid-C_042010 2010GRC" xfId="6407"/>
    <cellStyle name="_Tenaska Comparison_NIM Summary_DEM-WP(C) ENERG10C--ctn Mid-C_042010 2010GRC 2" xfId="26201"/>
    <cellStyle name="_Tenaska Comparison_NIM+O&amp;M" xfId="6408"/>
    <cellStyle name="_Tenaska Comparison_NIM+O&amp;M 2" xfId="6409"/>
    <cellStyle name="_Tenaska Comparison_NIM+O&amp;M 2 2" xfId="26202"/>
    <cellStyle name="_Tenaska Comparison_NIM+O&amp;M 2 2 2" xfId="26203"/>
    <cellStyle name="_Tenaska Comparison_NIM+O&amp;M 2 2 2 2" xfId="26204"/>
    <cellStyle name="_Tenaska Comparison_NIM+O&amp;M 2 3" xfId="26205"/>
    <cellStyle name="_Tenaska Comparison_NIM+O&amp;M 2 3 2" xfId="26206"/>
    <cellStyle name="_Tenaska Comparison_NIM+O&amp;M 2 4" xfId="26207"/>
    <cellStyle name="_Tenaska Comparison_NIM+O&amp;M 2 4 2" xfId="26208"/>
    <cellStyle name="_Tenaska Comparison_NIM+O&amp;M 3" xfId="26209"/>
    <cellStyle name="_Tenaska Comparison_NIM+O&amp;M 3 2" xfId="26210"/>
    <cellStyle name="_Tenaska Comparison_NIM+O&amp;M 3 2 2" xfId="26211"/>
    <cellStyle name="_Tenaska Comparison_NIM+O&amp;M 4" xfId="26212"/>
    <cellStyle name="_Tenaska Comparison_NIM+O&amp;M 4 2" xfId="26213"/>
    <cellStyle name="_Tenaska Comparison_NIM+O&amp;M 4 2 2" xfId="26214"/>
    <cellStyle name="_Tenaska Comparison_NIM+O&amp;M 4 3" xfId="26215"/>
    <cellStyle name="_Tenaska Comparison_NIM+O&amp;M 5" xfId="26216"/>
    <cellStyle name="_Tenaska Comparison_NIM+O&amp;M 5 2" xfId="26217"/>
    <cellStyle name="_Tenaska Comparison_NIM+O&amp;M 6" xfId="26218"/>
    <cellStyle name="_Tenaska Comparison_NIM+O&amp;M 6 2" xfId="26219"/>
    <cellStyle name="_Tenaska Comparison_NIM+O&amp;M Monthly" xfId="6410"/>
    <cellStyle name="_Tenaska Comparison_NIM+O&amp;M Monthly 2" xfId="6411"/>
    <cellStyle name="_Tenaska Comparison_NIM+O&amp;M Monthly 2 2" xfId="26220"/>
    <cellStyle name="_Tenaska Comparison_NIM+O&amp;M Monthly 2 2 2" xfId="26221"/>
    <cellStyle name="_Tenaska Comparison_NIM+O&amp;M Monthly 2 2 2 2" xfId="26222"/>
    <cellStyle name="_Tenaska Comparison_NIM+O&amp;M Monthly 2 3" xfId="26223"/>
    <cellStyle name="_Tenaska Comparison_NIM+O&amp;M Monthly 2 3 2" xfId="26224"/>
    <cellStyle name="_Tenaska Comparison_NIM+O&amp;M Monthly 2 4" xfId="26225"/>
    <cellStyle name="_Tenaska Comparison_NIM+O&amp;M Monthly 2 4 2" xfId="26226"/>
    <cellStyle name="_Tenaska Comparison_NIM+O&amp;M Monthly 3" xfId="26227"/>
    <cellStyle name="_Tenaska Comparison_NIM+O&amp;M Monthly 3 2" xfId="26228"/>
    <cellStyle name="_Tenaska Comparison_NIM+O&amp;M Monthly 3 2 2" xfId="26229"/>
    <cellStyle name="_Tenaska Comparison_NIM+O&amp;M Monthly 4" xfId="26230"/>
    <cellStyle name="_Tenaska Comparison_NIM+O&amp;M Monthly 4 2" xfId="26231"/>
    <cellStyle name="_Tenaska Comparison_NIM+O&amp;M Monthly 4 2 2" xfId="26232"/>
    <cellStyle name="_Tenaska Comparison_NIM+O&amp;M Monthly 4 3" xfId="26233"/>
    <cellStyle name="_Tenaska Comparison_NIM+O&amp;M Monthly 5" xfId="26234"/>
    <cellStyle name="_Tenaska Comparison_NIM+O&amp;M Monthly 5 2" xfId="26235"/>
    <cellStyle name="_Tenaska Comparison_NIM+O&amp;M Monthly 6" xfId="26236"/>
    <cellStyle name="_Tenaska Comparison_NIM+O&amp;M Monthly 6 2" xfId="26237"/>
    <cellStyle name="_Tenaska Comparison_PCA 10 -  Exhibit D Dec 2011" xfId="26238"/>
    <cellStyle name="_Tenaska Comparison_PCA 10 -  Exhibit D Dec 2011 2" xfId="26239"/>
    <cellStyle name="_Tenaska Comparison_PCA 10 -  Exhibit D from A Kellogg Jan 2011" xfId="6412"/>
    <cellStyle name="_Tenaska Comparison_PCA 10 -  Exhibit D from A Kellogg Jan 2011 2" xfId="26240"/>
    <cellStyle name="_Tenaska Comparison_PCA 10 -  Exhibit D from A Kellogg July 2011" xfId="6413"/>
    <cellStyle name="_Tenaska Comparison_PCA 10 -  Exhibit D from A Kellogg July 2011 2" xfId="26241"/>
    <cellStyle name="_Tenaska Comparison_PCA 10 -  Exhibit D from S Free Rcv'd 12-11" xfId="6414"/>
    <cellStyle name="_Tenaska Comparison_PCA 10 -  Exhibit D from S Free Rcv'd 12-11 2" xfId="26242"/>
    <cellStyle name="_Tenaska Comparison_PCA 11 -  Exhibit D Jan 2012 fr A Kellogg" xfId="26243"/>
    <cellStyle name="_Tenaska Comparison_PCA 11 -  Exhibit D Jan 2012 fr A Kellogg 2" xfId="26244"/>
    <cellStyle name="_Tenaska Comparison_PCA 11 -  Exhibit D Jan 2012 WF" xfId="26245"/>
    <cellStyle name="_Tenaska Comparison_PCA 11 -  Exhibit D Jan 2012 WF 2" xfId="26246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7"/>
    <cellStyle name="_Tenaska Comparison_PCA 9 -  Exhibit D April 2010 (3) 2 2 2" xfId="26248"/>
    <cellStyle name="_Tenaska Comparison_PCA 9 -  Exhibit D April 2010 (3) 2 2 2 2" xfId="26249"/>
    <cellStyle name="_Tenaska Comparison_PCA 9 -  Exhibit D April 2010 (3) 2 3" xfId="26250"/>
    <cellStyle name="_Tenaska Comparison_PCA 9 -  Exhibit D April 2010 (3) 2 3 2" xfId="26251"/>
    <cellStyle name="_Tenaska Comparison_PCA 9 -  Exhibit D April 2010 (3) 2 4" xfId="26252"/>
    <cellStyle name="_Tenaska Comparison_PCA 9 -  Exhibit D April 2010 (3) 2 4 2" xfId="26253"/>
    <cellStyle name="_Tenaska Comparison_PCA 9 -  Exhibit D April 2010 (3) 3" xfId="26254"/>
    <cellStyle name="_Tenaska Comparison_PCA 9 -  Exhibit D April 2010 (3) 3 2" xfId="26255"/>
    <cellStyle name="_Tenaska Comparison_PCA 9 -  Exhibit D April 2010 (3) 3 2 2" xfId="26256"/>
    <cellStyle name="_Tenaska Comparison_PCA 9 -  Exhibit D April 2010 (3) 3 3" xfId="26257"/>
    <cellStyle name="_Tenaska Comparison_PCA 9 -  Exhibit D April 2010 (3) 4" xfId="26258"/>
    <cellStyle name="_Tenaska Comparison_PCA 9 -  Exhibit D April 2010 (3) 4 2" xfId="26259"/>
    <cellStyle name="_Tenaska Comparison_PCA 9 -  Exhibit D April 2010 (3) 4 2 2" xfId="26260"/>
    <cellStyle name="_Tenaska Comparison_PCA 9 -  Exhibit D April 2010 (3) 4 3" xfId="26261"/>
    <cellStyle name="_Tenaska Comparison_PCA 9 -  Exhibit D April 2010 (3) 5" xfId="26262"/>
    <cellStyle name="_Tenaska Comparison_PCA 9 -  Exhibit D April 2010 (3) 5 2" xfId="26263"/>
    <cellStyle name="_Tenaska Comparison_PCA 9 -  Exhibit D April 2010 (3) 6" xfId="26264"/>
    <cellStyle name="_Tenaska Comparison_PCA 9 -  Exhibit D April 2010 (3) 6 2" xfId="26265"/>
    <cellStyle name="_Tenaska Comparison_PCA 9 -  Exhibit D April 2010 (3)_DEM-WP(C) ENERG10C--ctn Mid-C_042010 2010GRC" xfId="6418"/>
    <cellStyle name="_Tenaska Comparison_PCA 9 -  Exhibit D April 2010 (3)_DEM-WP(C) ENERG10C--ctn Mid-C_042010 2010GRC 2" xfId="26266"/>
    <cellStyle name="_Tenaska Comparison_PCA 9 -  Exhibit D April 2010 2" xfId="6419"/>
    <cellStyle name="_Tenaska Comparison_PCA 9 -  Exhibit D April 2010 2 2" xfId="26267"/>
    <cellStyle name="_Tenaska Comparison_PCA 9 -  Exhibit D April 2010 3" xfId="6420"/>
    <cellStyle name="_Tenaska Comparison_PCA 9 -  Exhibit D April 2010 3 2" xfId="26268"/>
    <cellStyle name="_Tenaska Comparison_PCA 9 -  Exhibit D April 2010 4" xfId="26269"/>
    <cellStyle name="_Tenaska Comparison_PCA 9 -  Exhibit D April 2010 4 2" xfId="26270"/>
    <cellStyle name="_Tenaska Comparison_PCA 9 -  Exhibit D April 2010 5" xfId="26271"/>
    <cellStyle name="_Tenaska Comparison_PCA 9 -  Exhibit D April 2010 5 2" xfId="26272"/>
    <cellStyle name="_Tenaska Comparison_PCA 9 -  Exhibit D April 2010 6" xfId="26273"/>
    <cellStyle name="_Tenaska Comparison_PCA 9 -  Exhibit D April 2010 6 2" xfId="26274"/>
    <cellStyle name="_Tenaska Comparison_PCA 9 -  Exhibit D April 2010 7" xfId="26275"/>
    <cellStyle name="_Tenaska Comparison_PCA 9 -  Exhibit D Nov 2010" xfId="6421"/>
    <cellStyle name="_Tenaska Comparison_PCA 9 -  Exhibit D Nov 2010 2" xfId="6422"/>
    <cellStyle name="_Tenaska Comparison_PCA 9 -  Exhibit D Nov 2010 2 2" xfId="26276"/>
    <cellStyle name="_Tenaska Comparison_PCA 9 -  Exhibit D Nov 2010 3" xfId="26277"/>
    <cellStyle name="_Tenaska Comparison_PCA 9 - Exhibit D at August 2010" xfId="6423"/>
    <cellStyle name="_Tenaska Comparison_PCA 9 - Exhibit D at August 2010 2" xfId="6424"/>
    <cellStyle name="_Tenaska Comparison_PCA 9 - Exhibit D at August 2010 2 2" xfId="26278"/>
    <cellStyle name="_Tenaska Comparison_PCA 9 - Exhibit D at August 2010 3" xfId="26279"/>
    <cellStyle name="_Tenaska Comparison_PCA 9 - Exhibit D June 2010 GRC" xfId="6425"/>
    <cellStyle name="_Tenaska Comparison_PCA 9 - Exhibit D June 2010 GRC 2" xfId="6426"/>
    <cellStyle name="_Tenaska Comparison_PCA 9 - Exhibit D June 2010 GRC 2 2" xfId="26280"/>
    <cellStyle name="_Tenaska Comparison_PCA 9 - Exhibit D June 2010 GRC 3" xfId="26281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2"/>
    <cellStyle name="_Tenaska Comparison_Power Costs - Comparison bx Rbtl-Staff-Jt-PC 2 2 2 2" xfId="26283"/>
    <cellStyle name="_Tenaska Comparison_Power Costs - Comparison bx Rbtl-Staff-Jt-PC 2 3" xfId="26284"/>
    <cellStyle name="_Tenaska Comparison_Power Costs - Comparison bx Rbtl-Staff-Jt-PC 2 3 2" xfId="26285"/>
    <cellStyle name="_Tenaska Comparison_Power Costs - Comparison bx Rbtl-Staff-Jt-PC 2 4" xfId="26286"/>
    <cellStyle name="_Tenaska Comparison_Power Costs - Comparison bx Rbtl-Staff-Jt-PC 2 4 2" xfId="26287"/>
    <cellStyle name="_Tenaska Comparison_Power Costs - Comparison bx Rbtl-Staff-Jt-PC 3" xfId="6430"/>
    <cellStyle name="_Tenaska Comparison_Power Costs - Comparison bx Rbtl-Staff-Jt-PC 3 2" xfId="26288"/>
    <cellStyle name="_Tenaska Comparison_Power Costs - Comparison bx Rbtl-Staff-Jt-PC 3 2 2" xfId="26289"/>
    <cellStyle name="_Tenaska Comparison_Power Costs - Comparison bx Rbtl-Staff-Jt-PC 3 3" xfId="26290"/>
    <cellStyle name="_Tenaska Comparison_Power Costs - Comparison bx Rbtl-Staff-Jt-PC 4" xfId="6431"/>
    <cellStyle name="_Tenaska Comparison_Power Costs - Comparison bx Rbtl-Staff-Jt-PC 4 2" xfId="26291"/>
    <cellStyle name="_Tenaska Comparison_Power Costs - Comparison bx Rbtl-Staff-Jt-PC 4 2 2" xfId="26292"/>
    <cellStyle name="_Tenaska Comparison_Power Costs - Comparison bx Rbtl-Staff-Jt-PC 4 3" xfId="26293"/>
    <cellStyle name="_Tenaska Comparison_Power Costs - Comparison bx Rbtl-Staff-Jt-PC 5" xfId="26294"/>
    <cellStyle name="_Tenaska Comparison_Power Costs - Comparison bx Rbtl-Staff-Jt-PC 5 2" xfId="26295"/>
    <cellStyle name="_Tenaska Comparison_Power Costs - Comparison bx Rbtl-Staff-Jt-PC 6" xfId="26296"/>
    <cellStyle name="_Tenaska Comparison_Power Costs - Comparison bx Rbtl-Staff-Jt-PC 6 2" xfId="26297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8"/>
    <cellStyle name="_Tenaska Comparison_Power Costs - Comparison bx Rbtl-Staff-Jt-PC_Adj Bench DR 3 for Initial Briefs (Electric) 2 2 2 2" xfId="26299"/>
    <cellStyle name="_Tenaska Comparison_Power Costs - Comparison bx Rbtl-Staff-Jt-PC_Adj Bench DR 3 for Initial Briefs (Electric) 2 3" xfId="26300"/>
    <cellStyle name="_Tenaska Comparison_Power Costs - Comparison bx Rbtl-Staff-Jt-PC_Adj Bench DR 3 for Initial Briefs (Electric) 2 3 2" xfId="26301"/>
    <cellStyle name="_Tenaska Comparison_Power Costs - Comparison bx Rbtl-Staff-Jt-PC_Adj Bench DR 3 for Initial Briefs (Electric) 2 4" xfId="26302"/>
    <cellStyle name="_Tenaska Comparison_Power Costs - Comparison bx Rbtl-Staff-Jt-PC_Adj Bench DR 3 for Initial Briefs (Electric) 2 4 2" xfId="26303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4"/>
    <cellStyle name="_Tenaska Comparison_Power Costs - Comparison bx Rbtl-Staff-Jt-PC_Adj Bench DR 3 for Initial Briefs (Electric) 3 2 2" xfId="26305"/>
    <cellStyle name="_Tenaska Comparison_Power Costs - Comparison bx Rbtl-Staff-Jt-PC_Adj Bench DR 3 for Initial Briefs (Electric) 3 3" xfId="26306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7"/>
    <cellStyle name="_Tenaska Comparison_Power Costs - Comparison bx Rbtl-Staff-Jt-PC_Adj Bench DR 3 for Initial Briefs (Electric) 4 2 2" xfId="26308"/>
    <cellStyle name="_Tenaska Comparison_Power Costs - Comparison bx Rbtl-Staff-Jt-PC_Adj Bench DR 3 for Initial Briefs (Electric) 4 3" xfId="26309"/>
    <cellStyle name="_Tenaska Comparison_Power Costs - Comparison bx Rbtl-Staff-Jt-PC_Adj Bench DR 3 for Initial Briefs (Electric) 5" xfId="26310"/>
    <cellStyle name="_Tenaska Comparison_Power Costs - Comparison bx Rbtl-Staff-Jt-PC_Adj Bench DR 3 for Initial Briefs (Electric) 5 2" xfId="26311"/>
    <cellStyle name="_Tenaska Comparison_Power Costs - Comparison bx Rbtl-Staff-Jt-PC_Adj Bench DR 3 for Initial Briefs (Electric) 6" xfId="26312"/>
    <cellStyle name="_Tenaska Comparison_Power Costs - Comparison bx Rbtl-Staff-Jt-PC_Adj Bench DR 3 for Initial Briefs (Electric) 6 2" xfId="26313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4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5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6"/>
    <cellStyle name="_Tenaska Comparison_Power Costs - Comparison bx Rbtl-Staff-Jt-PC_Electric Rev Req Model (2009 GRC) Rebuttal 2 3" xfId="26317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8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19"/>
    <cellStyle name="_Tenaska Comparison_Power Costs - Comparison bx Rbtl-Staff-Jt-PC_Electric Rev Req Model (2009 GRC) Rebuttal REmoval of New  WH Solar AdjustMI 2 2 2 2" xfId="26320"/>
    <cellStyle name="_Tenaska Comparison_Power Costs - Comparison bx Rbtl-Staff-Jt-PC_Electric Rev Req Model (2009 GRC) Rebuttal REmoval of New  WH Solar AdjustMI 2 3" xfId="26321"/>
    <cellStyle name="_Tenaska Comparison_Power Costs - Comparison bx Rbtl-Staff-Jt-PC_Electric Rev Req Model (2009 GRC) Rebuttal REmoval of New  WH Solar AdjustMI 2 3 2" xfId="26322"/>
    <cellStyle name="_Tenaska Comparison_Power Costs - Comparison bx Rbtl-Staff-Jt-PC_Electric Rev Req Model (2009 GRC) Rebuttal REmoval of New  WH Solar AdjustMI 2 4" xfId="26323"/>
    <cellStyle name="_Tenaska Comparison_Power Costs - Comparison bx Rbtl-Staff-Jt-PC_Electric Rev Req Model (2009 GRC) Rebuttal REmoval of New  WH Solar AdjustMI 2 4 2" xfId="26324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5"/>
    <cellStyle name="_Tenaska Comparison_Power Costs - Comparison bx Rbtl-Staff-Jt-PC_Electric Rev Req Model (2009 GRC) Rebuttal REmoval of New  WH Solar AdjustMI 3 2 2" xfId="26326"/>
    <cellStyle name="_Tenaska Comparison_Power Costs - Comparison bx Rbtl-Staff-Jt-PC_Electric Rev Req Model (2009 GRC) Rebuttal REmoval of New  WH Solar AdjustMI 3 3" xfId="26327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8"/>
    <cellStyle name="_Tenaska Comparison_Power Costs - Comparison bx Rbtl-Staff-Jt-PC_Electric Rev Req Model (2009 GRC) Rebuttal REmoval of New  WH Solar AdjustMI 4 2 2" xfId="26329"/>
    <cellStyle name="_Tenaska Comparison_Power Costs - Comparison bx Rbtl-Staff-Jt-PC_Electric Rev Req Model (2009 GRC) Rebuttal REmoval of New  WH Solar AdjustMI 4 3" xfId="26330"/>
    <cellStyle name="_Tenaska Comparison_Power Costs - Comparison bx Rbtl-Staff-Jt-PC_Electric Rev Req Model (2009 GRC) Rebuttal REmoval of New  WH Solar AdjustMI 5" xfId="26331"/>
    <cellStyle name="_Tenaska Comparison_Power Costs - Comparison bx Rbtl-Staff-Jt-PC_Electric Rev Req Model (2009 GRC) Rebuttal REmoval of New  WH Solar AdjustMI 5 2" xfId="26332"/>
    <cellStyle name="_Tenaska Comparison_Power Costs - Comparison bx Rbtl-Staff-Jt-PC_Electric Rev Req Model (2009 GRC) Rebuttal REmoval of New  WH Solar AdjustMI 6" xfId="26333"/>
    <cellStyle name="_Tenaska Comparison_Power Costs - Comparison bx Rbtl-Staff-Jt-PC_Electric Rev Req Model (2009 GRC) Rebuttal REmoval of New  WH Solar AdjustMI 6 2" xfId="26334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5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6"/>
    <cellStyle name="_Tenaska Comparison_Power Costs - Comparison bx Rbtl-Staff-Jt-PC_Electric Rev Req Model (2009 GRC) Revised 01-18-2010 2 2 2 2" xfId="26337"/>
    <cellStyle name="_Tenaska Comparison_Power Costs - Comparison bx Rbtl-Staff-Jt-PC_Electric Rev Req Model (2009 GRC) Revised 01-18-2010 2 3" xfId="26338"/>
    <cellStyle name="_Tenaska Comparison_Power Costs - Comparison bx Rbtl-Staff-Jt-PC_Electric Rev Req Model (2009 GRC) Revised 01-18-2010 2 3 2" xfId="26339"/>
    <cellStyle name="_Tenaska Comparison_Power Costs - Comparison bx Rbtl-Staff-Jt-PC_Electric Rev Req Model (2009 GRC) Revised 01-18-2010 2 4" xfId="26340"/>
    <cellStyle name="_Tenaska Comparison_Power Costs - Comparison bx Rbtl-Staff-Jt-PC_Electric Rev Req Model (2009 GRC) Revised 01-18-2010 2 4 2" xfId="26341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2"/>
    <cellStyle name="_Tenaska Comparison_Power Costs - Comparison bx Rbtl-Staff-Jt-PC_Electric Rev Req Model (2009 GRC) Revised 01-18-2010 3 2 2" xfId="26343"/>
    <cellStyle name="_Tenaska Comparison_Power Costs - Comparison bx Rbtl-Staff-Jt-PC_Electric Rev Req Model (2009 GRC) Revised 01-18-2010 3 3" xfId="26344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5"/>
    <cellStyle name="_Tenaska Comparison_Power Costs - Comparison bx Rbtl-Staff-Jt-PC_Electric Rev Req Model (2009 GRC) Revised 01-18-2010 4 2 2" xfId="26346"/>
    <cellStyle name="_Tenaska Comparison_Power Costs - Comparison bx Rbtl-Staff-Jt-PC_Electric Rev Req Model (2009 GRC) Revised 01-18-2010 4 3" xfId="26347"/>
    <cellStyle name="_Tenaska Comparison_Power Costs - Comparison bx Rbtl-Staff-Jt-PC_Electric Rev Req Model (2009 GRC) Revised 01-18-2010 5" xfId="26348"/>
    <cellStyle name="_Tenaska Comparison_Power Costs - Comparison bx Rbtl-Staff-Jt-PC_Electric Rev Req Model (2009 GRC) Revised 01-18-2010 5 2" xfId="26349"/>
    <cellStyle name="_Tenaska Comparison_Power Costs - Comparison bx Rbtl-Staff-Jt-PC_Electric Rev Req Model (2009 GRC) Revised 01-18-2010 6" xfId="26350"/>
    <cellStyle name="_Tenaska Comparison_Power Costs - Comparison bx Rbtl-Staff-Jt-PC_Electric Rev Req Model (2009 GRC) Revised 01-18-2010 6 2" xfId="26351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2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3"/>
    <cellStyle name="_Tenaska Comparison_Power Costs - Comparison bx Rbtl-Staff-Jt-PC_Final Order Electric EXHIBIT A-1 2 3" xfId="26354"/>
    <cellStyle name="_Tenaska Comparison_Power Costs - Comparison bx Rbtl-Staff-Jt-PC_Final Order Electric EXHIBIT A-1 3" xfId="6459"/>
    <cellStyle name="_Tenaska Comparison_Power Costs - Comparison bx Rbtl-Staff-Jt-PC_Final Order Electric EXHIBIT A-1 3 2" xfId="26355"/>
    <cellStyle name="_Tenaska Comparison_Power Costs - Comparison bx Rbtl-Staff-Jt-PC_Final Order Electric EXHIBIT A-1 3 2 2" xfId="26356"/>
    <cellStyle name="_Tenaska Comparison_Power Costs - Comparison bx Rbtl-Staff-Jt-PC_Final Order Electric EXHIBIT A-1 3 3" xfId="26357"/>
    <cellStyle name="_Tenaska Comparison_Power Costs - Comparison bx Rbtl-Staff-Jt-PC_Final Order Electric EXHIBIT A-1 4" xfId="6460"/>
    <cellStyle name="_Tenaska Comparison_Power Costs - Comparison bx Rbtl-Staff-Jt-PC_Final Order Electric EXHIBIT A-1 4 2" xfId="26358"/>
    <cellStyle name="_Tenaska Comparison_Power Costs - Comparison bx Rbtl-Staff-Jt-PC_Final Order Electric EXHIBIT A-1 5" xfId="26359"/>
    <cellStyle name="_Tenaska Comparison_Power Costs - Comparison bx Rbtl-Staff-Jt-PC_Final Order Electric EXHIBIT A-1 6" xfId="26360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1"/>
    <cellStyle name="_Tenaska Comparison_Production Adj 4.37 2 3" xfId="26362"/>
    <cellStyle name="_Tenaska Comparison_Production Adj 4.37 3" xfId="6464"/>
    <cellStyle name="_Tenaska Comparison_Production Adj 4.37 3 2" xfId="26363"/>
    <cellStyle name="_Tenaska Comparison_Production Adj 4.37 4" xfId="26364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5"/>
    <cellStyle name="_Tenaska Comparison_Purchased Power Adj 4.03 2 3" xfId="26366"/>
    <cellStyle name="_Tenaska Comparison_Purchased Power Adj 4.03 3" xfId="6468"/>
    <cellStyle name="_Tenaska Comparison_Purchased Power Adj 4.03 3 2" xfId="26367"/>
    <cellStyle name="_Tenaska Comparison_Purchased Power Adj 4.03 4" xfId="26368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69"/>
    <cellStyle name="_Tenaska Comparison_Rebuttal Power Costs 2 2 2 2" xfId="26370"/>
    <cellStyle name="_Tenaska Comparison_Rebuttal Power Costs 2 3" xfId="26371"/>
    <cellStyle name="_Tenaska Comparison_Rebuttal Power Costs 2 3 2" xfId="26372"/>
    <cellStyle name="_Tenaska Comparison_Rebuttal Power Costs 2 4" xfId="26373"/>
    <cellStyle name="_Tenaska Comparison_Rebuttal Power Costs 2 4 2" xfId="26374"/>
    <cellStyle name="_Tenaska Comparison_Rebuttal Power Costs 3" xfId="6472"/>
    <cellStyle name="_Tenaska Comparison_Rebuttal Power Costs 3 2" xfId="26375"/>
    <cellStyle name="_Tenaska Comparison_Rebuttal Power Costs 3 2 2" xfId="26376"/>
    <cellStyle name="_Tenaska Comparison_Rebuttal Power Costs 3 3" xfId="26377"/>
    <cellStyle name="_Tenaska Comparison_Rebuttal Power Costs 4" xfId="6473"/>
    <cellStyle name="_Tenaska Comparison_Rebuttal Power Costs 4 2" xfId="26378"/>
    <cellStyle name="_Tenaska Comparison_Rebuttal Power Costs 4 2 2" xfId="26379"/>
    <cellStyle name="_Tenaska Comparison_Rebuttal Power Costs 4 3" xfId="26380"/>
    <cellStyle name="_Tenaska Comparison_Rebuttal Power Costs 5" xfId="26381"/>
    <cellStyle name="_Tenaska Comparison_Rebuttal Power Costs 5 2" xfId="26382"/>
    <cellStyle name="_Tenaska Comparison_Rebuttal Power Costs 6" xfId="26383"/>
    <cellStyle name="_Tenaska Comparison_Rebuttal Power Costs 6 2" xfId="26384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5"/>
    <cellStyle name="_Tenaska Comparison_Rebuttal Power Costs_Adj Bench DR 3 for Initial Briefs (Electric) 2 2 2 2" xfId="26386"/>
    <cellStyle name="_Tenaska Comparison_Rebuttal Power Costs_Adj Bench DR 3 for Initial Briefs (Electric) 2 3" xfId="26387"/>
    <cellStyle name="_Tenaska Comparison_Rebuttal Power Costs_Adj Bench DR 3 for Initial Briefs (Electric) 2 3 2" xfId="26388"/>
    <cellStyle name="_Tenaska Comparison_Rebuttal Power Costs_Adj Bench DR 3 for Initial Briefs (Electric) 2 4" xfId="26389"/>
    <cellStyle name="_Tenaska Comparison_Rebuttal Power Costs_Adj Bench DR 3 for Initial Briefs (Electric) 2 4 2" xfId="26390"/>
    <cellStyle name="_Tenaska Comparison_Rebuttal Power Costs_Adj Bench DR 3 for Initial Briefs (Electric) 3" xfId="6477"/>
    <cellStyle name="_Tenaska Comparison_Rebuttal Power Costs_Adj Bench DR 3 for Initial Briefs (Electric) 3 2" xfId="26391"/>
    <cellStyle name="_Tenaska Comparison_Rebuttal Power Costs_Adj Bench DR 3 for Initial Briefs (Electric) 3 2 2" xfId="26392"/>
    <cellStyle name="_Tenaska Comparison_Rebuttal Power Costs_Adj Bench DR 3 for Initial Briefs (Electric) 3 3" xfId="26393"/>
    <cellStyle name="_Tenaska Comparison_Rebuttal Power Costs_Adj Bench DR 3 for Initial Briefs (Electric) 4" xfId="6478"/>
    <cellStyle name="_Tenaska Comparison_Rebuttal Power Costs_Adj Bench DR 3 for Initial Briefs (Electric) 4 2" xfId="26394"/>
    <cellStyle name="_Tenaska Comparison_Rebuttal Power Costs_Adj Bench DR 3 for Initial Briefs (Electric) 4 2 2" xfId="26395"/>
    <cellStyle name="_Tenaska Comparison_Rebuttal Power Costs_Adj Bench DR 3 for Initial Briefs (Electric) 4 3" xfId="26396"/>
    <cellStyle name="_Tenaska Comparison_Rebuttal Power Costs_Adj Bench DR 3 for Initial Briefs (Electric) 5" xfId="26397"/>
    <cellStyle name="_Tenaska Comparison_Rebuttal Power Costs_Adj Bench DR 3 for Initial Briefs (Electric) 5 2" xfId="26398"/>
    <cellStyle name="_Tenaska Comparison_Rebuttal Power Costs_Adj Bench DR 3 for Initial Briefs (Electric) 6" xfId="26399"/>
    <cellStyle name="_Tenaska Comparison_Rebuttal Power Costs_Adj Bench DR 3 for Initial Briefs (Electric) 6 2" xfId="26400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1"/>
    <cellStyle name="_Tenaska Comparison_Rebuttal Power Costs_DEM-WP(C) ENERG10C--ctn Mid-C_042010 2010GRC" xfId="6480"/>
    <cellStyle name="_Tenaska Comparison_Rebuttal Power Costs_DEM-WP(C) ENERG10C--ctn Mid-C_042010 2010GRC 2" xfId="26402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3"/>
    <cellStyle name="_Tenaska Comparison_Rebuttal Power Costs_Electric Rev Req Model (2009 GRC) Rebuttal 2 3" xfId="26404"/>
    <cellStyle name="_Tenaska Comparison_Rebuttal Power Costs_Electric Rev Req Model (2009 GRC) Rebuttal 3" xfId="6484"/>
    <cellStyle name="_Tenaska Comparison_Rebuttal Power Costs_Electric Rev Req Model (2009 GRC) Rebuttal 3 2" xfId="26405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6"/>
    <cellStyle name="_Tenaska Comparison_Rebuttal Power Costs_Electric Rev Req Model (2009 GRC) Rebuttal REmoval of New  WH Solar AdjustMI 2 2 2 2" xfId="26407"/>
    <cellStyle name="_Tenaska Comparison_Rebuttal Power Costs_Electric Rev Req Model (2009 GRC) Rebuttal REmoval of New  WH Solar AdjustMI 2 3" xfId="26408"/>
    <cellStyle name="_Tenaska Comparison_Rebuttal Power Costs_Electric Rev Req Model (2009 GRC) Rebuttal REmoval of New  WH Solar AdjustMI 2 3 2" xfId="26409"/>
    <cellStyle name="_Tenaska Comparison_Rebuttal Power Costs_Electric Rev Req Model (2009 GRC) Rebuttal REmoval of New  WH Solar AdjustMI 2 4" xfId="26410"/>
    <cellStyle name="_Tenaska Comparison_Rebuttal Power Costs_Electric Rev Req Model (2009 GRC) Rebuttal REmoval of New  WH Solar AdjustMI 2 4 2" xfId="26411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2"/>
    <cellStyle name="_Tenaska Comparison_Rebuttal Power Costs_Electric Rev Req Model (2009 GRC) Rebuttal REmoval of New  WH Solar AdjustMI 3 2 2" xfId="26413"/>
    <cellStyle name="_Tenaska Comparison_Rebuttal Power Costs_Electric Rev Req Model (2009 GRC) Rebuttal REmoval of New  WH Solar AdjustMI 3 3" xfId="26414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5"/>
    <cellStyle name="_Tenaska Comparison_Rebuttal Power Costs_Electric Rev Req Model (2009 GRC) Rebuttal REmoval of New  WH Solar AdjustMI 4 2 2" xfId="26416"/>
    <cellStyle name="_Tenaska Comparison_Rebuttal Power Costs_Electric Rev Req Model (2009 GRC) Rebuttal REmoval of New  WH Solar AdjustMI 4 3" xfId="26417"/>
    <cellStyle name="_Tenaska Comparison_Rebuttal Power Costs_Electric Rev Req Model (2009 GRC) Rebuttal REmoval of New  WH Solar AdjustMI 5" xfId="26418"/>
    <cellStyle name="_Tenaska Comparison_Rebuttal Power Costs_Electric Rev Req Model (2009 GRC) Rebuttal REmoval of New  WH Solar AdjustMI 5 2" xfId="26419"/>
    <cellStyle name="_Tenaska Comparison_Rebuttal Power Costs_Electric Rev Req Model (2009 GRC) Rebuttal REmoval of New  WH Solar AdjustMI 6" xfId="26420"/>
    <cellStyle name="_Tenaska Comparison_Rebuttal Power Costs_Electric Rev Req Model (2009 GRC) Rebuttal REmoval of New  WH Solar AdjustMI 6 2" xfId="26421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2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3"/>
    <cellStyle name="_Tenaska Comparison_Rebuttal Power Costs_Electric Rev Req Model (2009 GRC) Revised 01-18-2010 2 2 2 2" xfId="26424"/>
    <cellStyle name="_Tenaska Comparison_Rebuttal Power Costs_Electric Rev Req Model (2009 GRC) Revised 01-18-2010 2 3" xfId="26425"/>
    <cellStyle name="_Tenaska Comparison_Rebuttal Power Costs_Electric Rev Req Model (2009 GRC) Revised 01-18-2010 2 3 2" xfId="26426"/>
    <cellStyle name="_Tenaska Comparison_Rebuttal Power Costs_Electric Rev Req Model (2009 GRC) Revised 01-18-2010 2 4" xfId="26427"/>
    <cellStyle name="_Tenaska Comparison_Rebuttal Power Costs_Electric Rev Req Model (2009 GRC) Revised 01-18-2010 2 4 2" xfId="26428"/>
    <cellStyle name="_Tenaska Comparison_Rebuttal Power Costs_Electric Rev Req Model (2009 GRC) Revised 01-18-2010 3" xfId="6495"/>
    <cellStyle name="_Tenaska Comparison_Rebuttal Power Costs_Electric Rev Req Model (2009 GRC) Revised 01-18-2010 3 2" xfId="26429"/>
    <cellStyle name="_Tenaska Comparison_Rebuttal Power Costs_Electric Rev Req Model (2009 GRC) Revised 01-18-2010 3 2 2" xfId="26430"/>
    <cellStyle name="_Tenaska Comparison_Rebuttal Power Costs_Electric Rev Req Model (2009 GRC) Revised 01-18-2010 3 3" xfId="26431"/>
    <cellStyle name="_Tenaska Comparison_Rebuttal Power Costs_Electric Rev Req Model (2009 GRC) Revised 01-18-2010 4" xfId="6496"/>
    <cellStyle name="_Tenaska Comparison_Rebuttal Power Costs_Electric Rev Req Model (2009 GRC) Revised 01-18-2010 4 2" xfId="26432"/>
    <cellStyle name="_Tenaska Comparison_Rebuttal Power Costs_Electric Rev Req Model (2009 GRC) Revised 01-18-2010 4 2 2" xfId="26433"/>
    <cellStyle name="_Tenaska Comparison_Rebuttal Power Costs_Electric Rev Req Model (2009 GRC) Revised 01-18-2010 4 3" xfId="26434"/>
    <cellStyle name="_Tenaska Comparison_Rebuttal Power Costs_Electric Rev Req Model (2009 GRC) Revised 01-18-2010 5" xfId="26435"/>
    <cellStyle name="_Tenaska Comparison_Rebuttal Power Costs_Electric Rev Req Model (2009 GRC) Revised 01-18-2010 5 2" xfId="26436"/>
    <cellStyle name="_Tenaska Comparison_Rebuttal Power Costs_Electric Rev Req Model (2009 GRC) Revised 01-18-2010 6" xfId="26437"/>
    <cellStyle name="_Tenaska Comparison_Rebuttal Power Costs_Electric Rev Req Model (2009 GRC) Revised 01-18-2010 6 2" xfId="26438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39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0"/>
    <cellStyle name="_Tenaska Comparison_Rebuttal Power Costs_Final Order Electric EXHIBIT A-1 2 3" xfId="26441"/>
    <cellStyle name="_Tenaska Comparison_Rebuttal Power Costs_Final Order Electric EXHIBIT A-1 3" xfId="6501"/>
    <cellStyle name="_Tenaska Comparison_Rebuttal Power Costs_Final Order Electric EXHIBIT A-1 3 2" xfId="26442"/>
    <cellStyle name="_Tenaska Comparison_Rebuttal Power Costs_Final Order Electric EXHIBIT A-1 3 2 2" xfId="26443"/>
    <cellStyle name="_Tenaska Comparison_Rebuttal Power Costs_Final Order Electric EXHIBIT A-1 3 3" xfId="26444"/>
    <cellStyle name="_Tenaska Comparison_Rebuttal Power Costs_Final Order Electric EXHIBIT A-1 4" xfId="6502"/>
    <cellStyle name="_Tenaska Comparison_Rebuttal Power Costs_Final Order Electric EXHIBIT A-1 4 2" xfId="26445"/>
    <cellStyle name="_Tenaska Comparison_Rebuttal Power Costs_Final Order Electric EXHIBIT A-1 5" xfId="26446"/>
    <cellStyle name="_Tenaska Comparison_Rebuttal Power Costs_Final Order Electric EXHIBIT A-1 6" xfId="26447"/>
    <cellStyle name="_Tenaska Comparison_ROR 5.02" xfId="6503"/>
    <cellStyle name="_Tenaska Comparison_ROR 5.02 2" xfId="6504"/>
    <cellStyle name="_Tenaska Comparison_ROR 5.02 2 2" xfId="6505"/>
    <cellStyle name="_Tenaska Comparison_ROR 5.02 2 2 2" xfId="26448"/>
    <cellStyle name="_Tenaska Comparison_ROR 5.02 2 3" xfId="26449"/>
    <cellStyle name="_Tenaska Comparison_ROR 5.02 3" xfId="6506"/>
    <cellStyle name="_Tenaska Comparison_ROR 5.02 3 2" xfId="26450"/>
    <cellStyle name="_Tenaska Comparison_ROR 5.02 4" xfId="26451"/>
    <cellStyle name="_Tenaska Comparison_Transmission Workbook for May BOD" xfId="6507"/>
    <cellStyle name="_Tenaska Comparison_Transmission Workbook for May BOD 2" xfId="6508"/>
    <cellStyle name="_Tenaska Comparison_Transmission Workbook for May BOD 2 2" xfId="26452"/>
    <cellStyle name="_Tenaska Comparison_Transmission Workbook for May BOD 2 2 2" xfId="26453"/>
    <cellStyle name="_Tenaska Comparison_Transmission Workbook for May BOD 2 2 2 2" xfId="26454"/>
    <cellStyle name="_Tenaska Comparison_Transmission Workbook for May BOD 2 3" xfId="26455"/>
    <cellStyle name="_Tenaska Comparison_Transmission Workbook for May BOD 2 3 2" xfId="26456"/>
    <cellStyle name="_Tenaska Comparison_Transmission Workbook for May BOD 2 4" xfId="26457"/>
    <cellStyle name="_Tenaska Comparison_Transmission Workbook for May BOD 2 4 2" xfId="26458"/>
    <cellStyle name="_Tenaska Comparison_Transmission Workbook for May BOD 3" xfId="26459"/>
    <cellStyle name="_Tenaska Comparison_Transmission Workbook for May BOD 3 2" xfId="26460"/>
    <cellStyle name="_Tenaska Comparison_Transmission Workbook for May BOD 3 2 2" xfId="26461"/>
    <cellStyle name="_Tenaska Comparison_Transmission Workbook for May BOD 3 3" xfId="26462"/>
    <cellStyle name="_Tenaska Comparison_Transmission Workbook for May BOD 4" xfId="26463"/>
    <cellStyle name="_Tenaska Comparison_Transmission Workbook for May BOD 4 2" xfId="26464"/>
    <cellStyle name="_Tenaska Comparison_Transmission Workbook for May BOD 4 2 2" xfId="26465"/>
    <cellStyle name="_Tenaska Comparison_Transmission Workbook for May BOD 4 3" xfId="26466"/>
    <cellStyle name="_Tenaska Comparison_Transmission Workbook for May BOD 5" xfId="26467"/>
    <cellStyle name="_Tenaska Comparison_Transmission Workbook for May BOD 5 2" xfId="26468"/>
    <cellStyle name="_Tenaska Comparison_Transmission Workbook for May BOD 6" xfId="26469"/>
    <cellStyle name="_Tenaska Comparison_Transmission Workbook for May BOD 6 2" xfId="26470"/>
    <cellStyle name="_Tenaska Comparison_Transmission Workbook for May BOD_DEM-WP(C) ENERG10C--ctn Mid-C_042010 2010GRC" xfId="6509"/>
    <cellStyle name="_Tenaska Comparison_Transmission Workbook for May BOD_DEM-WP(C) ENERG10C--ctn Mid-C_042010 2010GRC 2" xfId="26471"/>
    <cellStyle name="_Tenaska Comparison_Wind Integration 10GRC" xfId="6510"/>
    <cellStyle name="_Tenaska Comparison_Wind Integration 10GRC 2" xfId="6511"/>
    <cellStyle name="_Tenaska Comparison_Wind Integration 10GRC 2 2" xfId="26472"/>
    <cellStyle name="_Tenaska Comparison_Wind Integration 10GRC 2 2 2" xfId="26473"/>
    <cellStyle name="_Tenaska Comparison_Wind Integration 10GRC 2 2 2 2" xfId="26474"/>
    <cellStyle name="_Tenaska Comparison_Wind Integration 10GRC 2 3" xfId="26475"/>
    <cellStyle name="_Tenaska Comparison_Wind Integration 10GRC 2 3 2" xfId="26476"/>
    <cellStyle name="_Tenaska Comparison_Wind Integration 10GRC 2 4" xfId="26477"/>
    <cellStyle name="_Tenaska Comparison_Wind Integration 10GRC 2 4 2" xfId="26478"/>
    <cellStyle name="_Tenaska Comparison_Wind Integration 10GRC 3" xfId="26479"/>
    <cellStyle name="_Tenaska Comparison_Wind Integration 10GRC 3 2" xfId="26480"/>
    <cellStyle name="_Tenaska Comparison_Wind Integration 10GRC 3 2 2" xfId="26481"/>
    <cellStyle name="_Tenaska Comparison_Wind Integration 10GRC 3 3" xfId="26482"/>
    <cellStyle name="_Tenaska Comparison_Wind Integration 10GRC 4" xfId="26483"/>
    <cellStyle name="_Tenaska Comparison_Wind Integration 10GRC 4 2" xfId="26484"/>
    <cellStyle name="_Tenaska Comparison_Wind Integration 10GRC 4 2 2" xfId="26485"/>
    <cellStyle name="_Tenaska Comparison_Wind Integration 10GRC 4 3" xfId="26486"/>
    <cellStyle name="_Tenaska Comparison_Wind Integration 10GRC 5" xfId="26487"/>
    <cellStyle name="_Tenaska Comparison_Wind Integration 10GRC 5 2" xfId="26488"/>
    <cellStyle name="_Tenaska Comparison_Wind Integration 10GRC 6" xfId="26489"/>
    <cellStyle name="_Tenaska Comparison_Wind Integration 10GRC 6 2" xfId="26490"/>
    <cellStyle name="_Tenaska Comparison_Wind Integration 10GRC_DEM-WP(C) ENERG10C--ctn Mid-C_042010 2010GRC" xfId="6512"/>
    <cellStyle name="_Tenaska Comparison_Wind Integration 10GRC_DEM-WP(C) ENERG10C--ctn Mid-C_042010 2010GRC 2" xfId="26491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2"/>
    <cellStyle name="_x0013__TENASKA REGULATORY ASSET 2 3" xfId="26493"/>
    <cellStyle name="_x0013__TENASKA REGULATORY ASSET 3" xfId="6516"/>
    <cellStyle name="_x0013__TENASKA REGULATORY ASSET 3 2" xfId="26494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5"/>
    <cellStyle name="_Therms Data_Pro Forma Rev 2010 GRC" xfId="6521"/>
    <cellStyle name="_Therms Data_Pro Forma Rev 2010 GRC 2" xfId="26496"/>
    <cellStyle name="_Therms Data_Pro Forma Rev 2010 GRC_Preliminary" xfId="6522"/>
    <cellStyle name="_Therms Data_Pro Forma Rev 2010 GRC_Preliminary 2" xfId="26497"/>
    <cellStyle name="_Therms Data_Revenue (Feb 09 - Jan 10)" xfId="6523"/>
    <cellStyle name="_Therms Data_Revenue (Feb 09 - Jan 10) 2" xfId="26498"/>
    <cellStyle name="_Therms Data_Revenue (Jan 09 - Dec 09)" xfId="6524"/>
    <cellStyle name="_Therms Data_Revenue (Jan 09 - Dec 09) 2" xfId="26499"/>
    <cellStyle name="_Therms Data_Revenue (Mar 09 - Feb 10)" xfId="6525"/>
    <cellStyle name="_Therms Data_Revenue (Mar 09 - Feb 10) 2" xfId="26500"/>
    <cellStyle name="_Therms Data_Volume Exhibit (Jan09 - Dec09)" xfId="6526"/>
    <cellStyle name="_Therms Data_Volume Exhibit (Jan09 - Dec09) 2" xfId="26501"/>
    <cellStyle name="_Value Copy 11 30 05 gas 12 09 05 AURORA at 12 14 05" xfId="6527"/>
    <cellStyle name="_Value Copy 11 30 05 gas 12 09 05 AURORA at 12 14 05 10" xfId="26502"/>
    <cellStyle name="_Value Copy 11 30 05 gas 12 09 05 AURORA at 12 14 05 10 2" xfId="26503"/>
    <cellStyle name="_Value Copy 11 30 05 gas 12 09 05 AURORA at 12 14 05 11" xfId="26504"/>
    <cellStyle name="_Value Copy 11 30 05 gas 12 09 05 AURORA at 12 14 05 11 2" xfId="26505"/>
    <cellStyle name="_Value Copy 11 30 05 gas 12 09 05 AURORA at 12 14 05 11 3" xfId="26506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7"/>
    <cellStyle name="_Value Copy 11 30 05 gas 12 09 05 AURORA at 12 14 05 2 2 2 2 2" xfId="26508"/>
    <cellStyle name="_Value Copy 11 30 05 gas 12 09 05 AURORA at 12 14 05 2 2 3" xfId="26509"/>
    <cellStyle name="_Value Copy 11 30 05 gas 12 09 05 AURORA at 12 14 05 2 2 3 2" xfId="26510"/>
    <cellStyle name="_Value Copy 11 30 05 gas 12 09 05 AURORA at 12 14 05 2 2 4" xfId="26511"/>
    <cellStyle name="_Value Copy 11 30 05 gas 12 09 05 AURORA at 12 14 05 2 2 4 2" xfId="26512"/>
    <cellStyle name="_Value Copy 11 30 05 gas 12 09 05 AURORA at 12 14 05 2 3" xfId="6531"/>
    <cellStyle name="_Value Copy 11 30 05 gas 12 09 05 AURORA at 12 14 05 2 3 2" xfId="26513"/>
    <cellStyle name="_Value Copy 11 30 05 gas 12 09 05 AURORA at 12 14 05 2 3 2 2" xfId="26514"/>
    <cellStyle name="_Value Copy 11 30 05 gas 12 09 05 AURORA at 12 14 05 2 3 3" xfId="26515"/>
    <cellStyle name="_Value Copy 11 30 05 gas 12 09 05 AURORA at 12 14 05 2 4" xfId="26516"/>
    <cellStyle name="_Value Copy 11 30 05 gas 12 09 05 AURORA at 12 14 05 2 4 2" xfId="26517"/>
    <cellStyle name="_Value Copy 11 30 05 gas 12 09 05 AURORA at 12 14 05 2 4 2 2" xfId="26518"/>
    <cellStyle name="_Value Copy 11 30 05 gas 12 09 05 AURORA at 12 14 05 2 4 3" xfId="26519"/>
    <cellStyle name="_Value Copy 11 30 05 gas 12 09 05 AURORA at 12 14 05 2 5" xfId="26520"/>
    <cellStyle name="_Value Copy 11 30 05 gas 12 09 05 AURORA at 12 14 05 2 5 2" xfId="26521"/>
    <cellStyle name="_Value Copy 11 30 05 gas 12 09 05 AURORA at 12 14 05 2 6" xfId="26522"/>
    <cellStyle name="_Value Copy 11 30 05 gas 12 09 05 AURORA at 12 14 05 2 6 2" xfId="26523"/>
    <cellStyle name="_Value Copy 11 30 05 gas 12 09 05 AURORA at 12 14 05 3" xfId="6532"/>
    <cellStyle name="_Value Copy 11 30 05 gas 12 09 05 AURORA at 12 14 05 3 2" xfId="6533"/>
    <cellStyle name="_Value Copy 11 30 05 gas 12 09 05 AURORA at 12 14 05 3 2 2" xfId="26524"/>
    <cellStyle name="_Value Copy 11 30 05 gas 12 09 05 AURORA at 12 14 05 3 2 2 2" xfId="26525"/>
    <cellStyle name="_Value Copy 11 30 05 gas 12 09 05 AURORA at 12 14 05 3 2 3" xfId="26526"/>
    <cellStyle name="_Value Copy 11 30 05 gas 12 09 05 AURORA at 12 14 05 3 3" xfId="26527"/>
    <cellStyle name="_Value Copy 11 30 05 gas 12 09 05 AURORA at 12 14 05 3 3 2" xfId="26528"/>
    <cellStyle name="_Value Copy 11 30 05 gas 12 09 05 AURORA at 12 14 05 3 3 2 2" xfId="26529"/>
    <cellStyle name="_Value Copy 11 30 05 gas 12 09 05 AURORA at 12 14 05 3 3 3" xfId="26530"/>
    <cellStyle name="_Value Copy 11 30 05 gas 12 09 05 AURORA at 12 14 05 3 4" xfId="26531"/>
    <cellStyle name="_Value Copy 11 30 05 gas 12 09 05 AURORA at 12 14 05 3 4 2" xfId="26532"/>
    <cellStyle name="_Value Copy 11 30 05 gas 12 09 05 AURORA at 12 14 05 3 5" xfId="26533"/>
    <cellStyle name="_Value Copy 11 30 05 gas 12 09 05 AURORA at 12 14 05 3 5 2" xfId="26534"/>
    <cellStyle name="_Value Copy 11 30 05 gas 12 09 05 AURORA at 12 14 05 4" xfId="6534"/>
    <cellStyle name="_Value Copy 11 30 05 gas 12 09 05 AURORA at 12 14 05 4 2" xfId="6535"/>
    <cellStyle name="_Value Copy 11 30 05 gas 12 09 05 AURORA at 12 14 05 4 2 2" xfId="26535"/>
    <cellStyle name="_Value Copy 11 30 05 gas 12 09 05 AURORA at 12 14 05 4 2 2 2" xfId="26536"/>
    <cellStyle name="_Value Copy 11 30 05 gas 12 09 05 AURORA at 12 14 05 4 2 2 2 2" xfId="26537"/>
    <cellStyle name="_Value Copy 11 30 05 gas 12 09 05 AURORA at 12 14 05 4 2 3" xfId="26538"/>
    <cellStyle name="_Value Copy 11 30 05 gas 12 09 05 AURORA at 12 14 05 4 2 3 2" xfId="26539"/>
    <cellStyle name="_Value Copy 11 30 05 gas 12 09 05 AURORA at 12 14 05 4 2 4" xfId="26540"/>
    <cellStyle name="_Value Copy 11 30 05 gas 12 09 05 AURORA at 12 14 05 4 2 4 2" xfId="26541"/>
    <cellStyle name="_Value Copy 11 30 05 gas 12 09 05 AURORA at 12 14 05 4 3" xfId="26542"/>
    <cellStyle name="_Value Copy 11 30 05 gas 12 09 05 AURORA at 12 14 05 4 3 2" xfId="26543"/>
    <cellStyle name="_Value Copy 11 30 05 gas 12 09 05 AURORA at 12 14 05 4 3 2 2" xfId="26544"/>
    <cellStyle name="_Value Copy 11 30 05 gas 12 09 05 AURORA at 12 14 05 4 3 3" xfId="26545"/>
    <cellStyle name="_Value Copy 11 30 05 gas 12 09 05 AURORA at 12 14 05 4 4" xfId="26546"/>
    <cellStyle name="_Value Copy 11 30 05 gas 12 09 05 AURORA at 12 14 05 4 4 2" xfId="26547"/>
    <cellStyle name="_Value Copy 11 30 05 gas 12 09 05 AURORA at 12 14 05 4 4 2 2" xfId="26548"/>
    <cellStyle name="_Value Copy 11 30 05 gas 12 09 05 AURORA at 12 14 05 4 4 3" xfId="26549"/>
    <cellStyle name="_Value Copy 11 30 05 gas 12 09 05 AURORA at 12 14 05 4 5" xfId="26550"/>
    <cellStyle name="_Value Copy 11 30 05 gas 12 09 05 AURORA at 12 14 05 4 5 2" xfId="26551"/>
    <cellStyle name="_Value Copy 11 30 05 gas 12 09 05 AURORA at 12 14 05 4 6" xfId="26552"/>
    <cellStyle name="_Value Copy 11 30 05 gas 12 09 05 AURORA at 12 14 05 4 6 2" xfId="26553"/>
    <cellStyle name="_Value Copy 11 30 05 gas 12 09 05 AURORA at 12 14 05 5" xfId="6536"/>
    <cellStyle name="_Value Copy 11 30 05 gas 12 09 05 AURORA at 12 14 05 5 2" xfId="26554"/>
    <cellStyle name="_Value Copy 11 30 05 gas 12 09 05 AURORA at 12 14 05 5 2 2" xfId="26555"/>
    <cellStyle name="_Value Copy 11 30 05 gas 12 09 05 AURORA at 12 14 05 5 2 2 2" xfId="26556"/>
    <cellStyle name="_Value Copy 11 30 05 gas 12 09 05 AURORA at 12 14 05 5 2 2 2 2" xfId="26557"/>
    <cellStyle name="_Value Copy 11 30 05 gas 12 09 05 AURORA at 12 14 05 5 2 3" xfId="26558"/>
    <cellStyle name="_Value Copy 11 30 05 gas 12 09 05 AURORA at 12 14 05 5 2 3 2" xfId="26559"/>
    <cellStyle name="_Value Copy 11 30 05 gas 12 09 05 AURORA at 12 14 05 5 2 4" xfId="26560"/>
    <cellStyle name="_Value Copy 11 30 05 gas 12 09 05 AURORA at 12 14 05 5 2 4 2" xfId="26561"/>
    <cellStyle name="_Value Copy 11 30 05 gas 12 09 05 AURORA at 12 14 05 5 2 5" xfId="26562"/>
    <cellStyle name="_Value Copy 11 30 05 gas 12 09 05 AURORA at 12 14 05 5 3" xfId="26563"/>
    <cellStyle name="_Value Copy 11 30 05 gas 12 09 05 AURORA at 12 14 05 5 3 2" xfId="26564"/>
    <cellStyle name="_Value Copy 11 30 05 gas 12 09 05 AURORA at 12 14 05 5 3 2 2" xfId="26565"/>
    <cellStyle name="_Value Copy 11 30 05 gas 12 09 05 AURORA at 12 14 05 5 4" xfId="26566"/>
    <cellStyle name="_Value Copy 11 30 05 gas 12 09 05 AURORA at 12 14 05 5 4 2" xfId="26567"/>
    <cellStyle name="_Value Copy 11 30 05 gas 12 09 05 AURORA at 12 14 05 5 5" xfId="26568"/>
    <cellStyle name="_Value Copy 11 30 05 gas 12 09 05 AURORA at 12 14 05 5 5 2" xfId="26569"/>
    <cellStyle name="_Value Copy 11 30 05 gas 12 09 05 AURORA at 12 14 05 6" xfId="6537"/>
    <cellStyle name="_Value Copy 11 30 05 gas 12 09 05 AURORA at 12 14 05 6 2" xfId="6538"/>
    <cellStyle name="_Value Copy 11 30 05 gas 12 09 05 AURORA at 12 14 05 6 2 2" xfId="26570"/>
    <cellStyle name="_Value Copy 11 30 05 gas 12 09 05 AURORA at 12 14 05 6 2 2 2" xfId="26571"/>
    <cellStyle name="_Value Copy 11 30 05 gas 12 09 05 AURORA at 12 14 05 6 3" xfId="26572"/>
    <cellStyle name="_Value Copy 11 30 05 gas 12 09 05 AURORA at 12 14 05 6 3 2" xfId="26573"/>
    <cellStyle name="_Value Copy 11 30 05 gas 12 09 05 AURORA at 12 14 05 6 4" xfId="26574"/>
    <cellStyle name="_Value Copy 11 30 05 gas 12 09 05 AURORA at 12 14 05 6 4 2" xfId="26575"/>
    <cellStyle name="_Value Copy 11 30 05 gas 12 09 05 AURORA at 12 14 05 7" xfId="6539"/>
    <cellStyle name="_Value Copy 11 30 05 gas 12 09 05 AURORA at 12 14 05 7 2" xfId="6540"/>
    <cellStyle name="_Value Copy 11 30 05 gas 12 09 05 AURORA at 12 14 05 7 2 2" xfId="26576"/>
    <cellStyle name="_Value Copy 11 30 05 gas 12 09 05 AURORA at 12 14 05 7 3" xfId="26577"/>
    <cellStyle name="_Value Copy 11 30 05 gas 12 09 05 AURORA at 12 14 05 8" xfId="26578"/>
    <cellStyle name="_Value Copy 11 30 05 gas 12 09 05 AURORA at 12 14 05 8 2" xfId="26579"/>
    <cellStyle name="_Value Copy 11 30 05 gas 12 09 05 AURORA at 12 14 05 8 2 2" xfId="26580"/>
    <cellStyle name="_Value Copy 11 30 05 gas 12 09 05 AURORA at 12 14 05 8 3" xfId="26581"/>
    <cellStyle name="_Value Copy 11 30 05 gas 12 09 05 AURORA at 12 14 05 9" xfId="26582"/>
    <cellStyle name="_Value Copy 11 30 05 gas 12 09 05 AURORA at 12 14 05 9 2" xfId="26583"/>
    <cellStyle name="_Value Copy 11 30 05 gas 12 09 05 AURORA at 12 14 05 9 2 2" xfId="26584"/>
    <cellStyle name="_Value Copy 11 30 05 gas 12 09 05 AURORA at 12 14 05 9 2 2 2" xfId="26585"/>
    <cellStyle name="_Value Copy 11 30 05 gas 12 09 05 AURORA at 12 14 05 9 2 3" xfId="26586"/>
    <cellStyle name="_Value Copy 11 30 05 gas 12 09 05 AURORA at 12 14 05 9 3" xfId="26587"/>
    <cellStyle name="_Value Copy 11 30 05 gas 12 09 05 AURORA at 12 14 05 9 3 2" xfId="26588"/>
    <cellStyle name="_Value Copy 11 30 05 gas 12 09 05 AURORA at 12 14 05 9 4" xfId="26589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0"/>
    <cellStyle name="_Value Copy 11 30 05 gas 12 09 05 AURORA at 12 14 05_04 07E Wild Horse Wind Expansion (C) (2) 2 2 2 2" xfId="26591"/>
    <cellStyle name="_Value Copy 11 30 05 gas 12 09 05 AURORA at 12 14 05_04 07E Wild Horse Wind Expansion (C) (2) 2 3" xfId="26592"/>
    <cellStyle name="_Value Copy 11 30 05 gas 12 09 05 AURORA at 12 14 05_04 07E Wild Horse Wind Expansion (C) (2) 2 3 2" xfId="26593"/>
    <cellStyle name="_Value Copy 11 30 05 gas 12 09 05 AURORA at 12 14 05_04 07E Wild Horse Wind Expansion (C) (2) 2 4" xfId="26594"/>
    <cellStyle name="_Value Copy 11 30 05 gas 12 09 05 AURORA at 12 14 05_04 07E Wild Horse Wind Expansion (C) (2) 2 4 2" xfId="26595"/>
    <cellStyle name="_Value Copy 11 30 05 gas 12 09 05 AURORA at 12 14 05_04 07E Wild Horse Wind Expansion (C) (2) 3" xfId="6544"/>
    <cellStyle name="_Value Copy 11 30 05 gas 12 09 05 AURORA at 12 14 05_04 07E Wild Horse Wind Expansion (C) (2) 3 2" xfId="26596"/>
    <cellStyle name="_Value Copy 11 30 05 gas 12 09 05 AURORA at 12 14 05_04 07E Wild Horse Wind Expansion (C) (2) 3 2 2" xfId="26597"/>
    <cellStyle name="_Value Copy 11 30 05 gas 12 09 05 AURORA at 12 14 05_04 07E Wild Horse Wind Expansion (C) (2) 3 3" xfId="26598"/>
    <cellStyle name="_Value Copy 11 30 05 gas 12 09 05 AURORA at 12 14 05_04 07E Wild Horse Wind Expansion (C) (2) 4" xfId="6545"/>
    <cellStyle name="_Value Copy 11 30 05 gas 12 09 05 AURORA at 12 14 05_04 07E Wild Horse Wind Expansion (C) (2) 4 2" xfId="26599"/>
    <cellStyle name="_Value Copy 11 30 05 gas 12 09 05 AURORA at 12 14 05_04 07E Wild Horse Wind Expansion (C) (2) 4 2 2" xfId="26600"/>
    <cellStyle name="_Value Copy 11 30 05 gas 12 09 05 AURORA at 12 14 05_04 07E Wild Horse Wind Expansion (C) (2) 4 3" xfId="26601"/>
    <cellStyle name="_Value Copy 11 30 05 gas 12 09 05 AURORA at 12 14 05_04 07E Wild Horse Wind Expansion (C) (2) 5" xfId="26602"/>
    <cellStyle name="_Value Copy 11 30 05 gas 12 09 05 AURORA at 12 14 05_04 07E Wild Horse Wind Expansion (C) (2) 5 2" xfId="26603"/>
    <cellStyle name="_Value Copy 11 30 05 gas 12 09 05 AURORA at 12 14 05_04 07E Wild Horse Wind Expansion (C) (2) 6" xfId="26604"/>
    <cellStyle name="_Value Copy 11 30 05 gas 12 09 05 AURORA at 12 14 05_04 07E Wild Horse Wind Expansion (C) (2) 6 2" xfId="26605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6"/>
    <cellStyle name="_Value Copy 11 30 05 gas 12 09 05 AURORA at 12 14 05_04 07E Wild Horse Wind Expansion (C) (2)_Adj Bench DR 3 for Initial Briefs (Electric) 2 2 2 2" xfId="26607"/>
    <cellStyle name="_Value Copy 11 30 05 gas 12 09 05 AURORA at 12 14 05_04 07E Wild Horse Wind Expansion (C) (2)_Adj Bench DR 3 for Initial Briefs (Electric) 2 3" xfId="26608"/>
    <cellStyle name="_Value Copy 11 30 05 gas 12 09 05 AURORA at 12 14 05_04 07E Wild Horse Wind Expansion (C) (2)_Adj Bench DR 3 for Initial Briefs (Electric) 2 3 2" xfId="26609"/>
    <cellStyle name="_Value Copy 11 30 05 gas 12 09 05 AURORA at 12 14 05_04 07E Wild Horse Wind Expansion (C) (2)_Adj Bench DR 3 for Initial Briefs (Electric) 2 4" xfId="26610"/>
    <cellStyle name="_Value Copy 11 30 05 gas 12 09 05 AURORA at 12 14 05_04 07E Wild Horse Wind Expansion (C) (2)_Adj Bench DR 3 for Initial Briefs (Electric) 2 4 2" xfId="26611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2"/>
    <cellStyle name="_Value Copy 11 30 05 gas 12 09 05 AURORA at 12 14 05_04 07E Wild Horse Wind Expansion (C) (2)_Adj Bench DR 3 for Initial Briefs (Electric) 3 2 2" xfId="26613"/>
    <cellStyle name="_Value Copy 11 30 05 gas 12 09 05 AURORA at 12 14 05_04 07E Wild Horse Wind Expansion (C) (2)_Adj Bench DR 3 for Initial Briefs (Electric) 3 3" xfId="26614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5"/>
    <cellStyle name="_Value Copy 11 30 05 gas 12 09 05 AURORA at 12 14 05_04 07E Wild Horse Wind Expansion (C) (2)_Adj Bench DR 3 for Initial Briefs (Electric) 4 2 2" xfId="26616"/>
    <cellStyle name="_Value Copy 11 30 05 gas 12 09 05 AURORA at 12 14 05_04 07E Wild Horse Wind Expansion (C) (2)_Adj Bench DR 3 for Initial Briefs (Electric) 4 3" xfId="26617"/>
    <cellStyle name="_Value Copy 11 30 05 gas 12 09 05 AURORA at 12 14 05_04 07E Wild Horse Wind Expansion (C) (2)_Adj Bench DR 3 for Initial Briefs (Electric) 5" xfId="26618"/>
    <cellStyle name="_Value Copy 11 30 05 gas 12 09 05 AURORA at 12 14 05_04 07E Wild Horse Wind Expansion (C) (2)_Adj Bench DR 3 for Initial Briefs (Electric) 5 2" xfId="26619"/>
    <cellStyle name="_Value Copy 11 30 05 gas 12 09 05 AURORA at 12 14 05_04 07E Wild Horse Wind Expansion (C) (2)_Adj Bench DR 3 for Initial Briefs (Electric) 6" xfId="26620"/>
    <cellStyle name="_Value Copy 11 30 05 gas 12 09 05 AURORA at 12 14 05_04 07E Wild Horse Wind Expansion (C) (2)_Adj Bench DR 3 for Initial Briefs (Electric) 6 2" xfId="26621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2"/>
    <cellStyle name="_Value Copy 11 30 05 gas 12 09 05 AURORA at 12 14 05_04 07E Wild Horse Wind Expansion (C) (2)_Book1" xfId="6552"/>
    <cellStyle name="_Value Copy 11 30 05 gas 12 09 05 AURORA at 12 14 05_04 07E Wild Horse Wind Expansion (C) (2)_Book1 2" xfId="26623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4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5"/>
    <cellStyle name="_Value Copy 11 30 05 gas 12 09 05 AURORA at 12 14 05_04 07E Wild Horse Wind Expansion (C) (2)_Electric Rev Req Model (2009 GRC)  2 2 2 2" xfId="26626"/>
    <cellStyle name="_Value Copy 11 30 05 gas 12 09 05 AURORA at 12 14 05_04 07E Wild Horse Wind Expansion (C) (2)_Electric Rev Req Model (2009 GRC)  2 3" xfId="26627"/>
    <cellStyle name="_Value Copy 11 30 05 gas 12 09 05 AURORA at 12 14 05_04 07E Wild Horse Wind Expansion (C) (2)_Electric Rev Req Model (2009 GRC)  2 3 2" xfId="26628"/>
    <cellStyle name="_Value Copy 11 30 05 gas 12 09 05 AURORA at 12 14 05_04 07E Wild Horse Wind Expansion (C) (2)_Electric Rev Req Model (2009 GRC)  2 4" xfId="26629"/>
    <cellStyle name="_Value Copy 11 30 05 gas 12 09 05 AURORA at 12 14 05_04 07E Wild Horse Wind Expansion (C) (2)_Electric Rev Req Model (2009 GRC)  2 4 2" xfId="26630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1"/>
    <cellStyle name="_Value Copy 11 30 05 gas 12 09 05 AURORA at 12 14 05_04 07E Wild Horse Wind Expansion (C) (2)_Electric Rev Req Model (2009 GRC)  3 2 2" xfId="26632"/>
    <cellStyle name="_Value Copy 11 30 05 gas 12 09 05 AURORA at 12 14 05_04 07E Wild Horse Wind Expansion (C) (2)_Electric Rev Req Model (2009 GRC)  3 3" xfId="26633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4"/>
    <cellStyle name="_Value Copy 11 30 05 gas 12 09 05 AURORA at 12 14 05_04 07E Wild Horse Wind Expansion (C) (2)_Electric Rev Req Model (2009 GRC)  4 2 2" xfId="26635"/>
    <cellStyle name="_Value Copy 11 30 05 gas 12 09 05 AURORA at 12 14 05_04 07E Wild Horse Wind Expansion (C) (2)_Electric Rev Req Model (2009 GRC)  4 3" xfId="26636"/>
    <cellStyle name="_Value Copy 11 30 05 gas 12 09 05 AURORA at 12 14 05_04 07E Wild Horse Wind Expansion (C) (2)_Electric Rev Req Model (2009 GRC)  5" xfId="26637"/>
    <cellStyle name="_Value Copy 11 30 05 gas 12 09 05 AURORA at 12 14 05_04 07E Wild Horse Wind Expansion (C) (2)_Electric Rev Req Model (2009 GRC)  5 2" xfId="26638"/>
    <cellStyle name="_Value Copy 11 30 05 gas 12 09 05 AURORA at 12 14 05_04 07E Wild Horse Wind Expansion (C) (2)_Electric Rev Req Model (2009 GRC)  6" xfId="26639"/>
    <cellStyle name="_Value Copy 11 30 05 gas 12 09 05 AURORA at 12 14 05_04 07E Wild Horse Wind Expansion (C) (2)_Electric Rev Req Model (2009 GRC)  6 2" xfId="26640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1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2"/>
    <cellStyle name="_Value Copy 11 30 05 gas 12 09 05 AURORA at 12 14 05_04 07E Wild Horse Wind Expansion (C) (2)_Electric Rev Req Model (2009 GRC) Rebuttal 2 3" xfId="26643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4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5"/>
    <cellStyle name="_Value Copy 11 30 05 gas 12 09 05 AURORA at 12 14 05_04 07E Wild Horse Wind Expansion (C) (2)_Electric Rev Req Model (2009 GRC) Rebuttal REmoval of New  WH Solar AdjustMI 2 2 2 2" xfId="26646"/>
    <cellStyle name="_Value Copy 11 30 05 gas 12 09 05 AURORA at 12 14 05_04 07E Wild Horse Wind Expansion (C) (2)_Electric Rev Req Model (2009 GRC) Rebuttal REmoval of New  WH Solar AdjustMI 2 3" xfId="26647"/>
    <cellStyle name="_Value Copy 11 30 05 gas 12 09 05 AURORA at 12 14 05_04 07E Wild Horse Wind Expansion (C) (2)_Electric Rev Req Model (2009 GRC) Rebuttal REmoval of New  WH Solar AdjustMI 2 3 2" xfId="26648"/>
    <cellStyle name="_Value Copy 11 30 05 gas 12 09 05 AURORA at 12 14 05_04 07E Wild Horse Wind Expansion (C) (2)_Electric Rev Req Model (2009 GRC) Rebuttal REmoval of New  WH Solar AdjustMI 2 4" xfId="26649"/>
    <cellStyle name="_Value Copy 11 30 05 gas 12 09 05 AURORA at 12 14 05_04 07E Wild Horse Wind Expansion (C) (2)_Electric Rev Req Model (2009 GRC) Rebuttal REmoval of New  WH Solar AdjustMI 2 4 2" xfId="26650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1"/>
    <cellStyle name="_Value Copy 11 30 05 gas 12 09 05 AURORA at 12 14 05_04 07E Wild Horse Wind Expansion (C) (2)_Electric Rev Req Model (2009 GRC) Rebuttal REmoval of New  WH Solar AdjustMI 3 2 2" xfId="26652"/>
    <cellStyle name="_Value Copy 11 30 05 gas 12 09 05 AURORA at 12 14 05_04 07E Wild Horse Wind Expansion (C) (2)_Electric Rev Req Model (2009 GRC) Rebuttal REmoval of New  WH Solar AdjustMI 3 3" xfId="26653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4"/>
    <cellStyle name="_Value Copy 11 30 05 gas 12 09 05 AURORA at 12 14 05_04 07E Wild Horse Wind Expansion (C) (2)_Electric Rev Req Model (2009 GRC) Rebuttal REmoval of New  WH Solar AdjustMI 4 2 2" xfId="26655"/>
    <cellStyle name="_Value Copy 11 30 05 gas 12 09 05 AURORA at 12 14 05_04 07E Wild Horse Wind Expansion (C) (2)_Electric Rev Req Model (2009 GRC) Rebuttal REmoval of New  WH Solar AdjustMI 4 3" xfId="26656"/>
    <cellStyle name="_Value Copy 11 30 05 gas 12 09 05 AURORA at 12 14 05_04 07E Wild Horse Wind Expansion (C) (2)_Electric Rev Req Model (2009 GRC) Rebuttal REmoval of New  WH Solar AdjustMI 5" xfId="26657"/>
    <cellStyle name="_Value Copy 11 30 05 gas 12 09 05 AURORA at 12 14 05_04 07E Wild Horse Wind Expansion (C) (2)_Electric Rev Req Model (2009 GRC) Rebuttal REmoval of New  WH Solar AdjustMI 5 2" xfId="26658"/>
    <cellStyle name="_Value Copy 11 30 05 gas 12 09 05 AURORA at 12 14 05_04 07E Wild Horse Wind Expansion (C) (2)_Electric Rev Req Model (2009 GRC) Rebuttal REmoval of New  WH Solar AdjustMI 6" xfId="26659"/>
    <cellStyle name="_Value Copy 11 30 05 gas 12 09 05 AURORA at 12 14 05_04 07E Wild Horse Wind Expansion (C) (2)_Electric Rev Req Model (2009 GRC) Rebuttal REmoval of New  WH Solar AdjustMI 6 2" xfId="26660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1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2"/>
    <cellStyle name="_Value Copy 11 30 05 gas 12 09 05 AURORA at 12 14 05_04 07E Wild Horse Wind Expansion (C) (2)_Electric Rev Req Model (2009 GRC) Revised 01-18-2010 2 2 2 2" xfId="26663"/>
    <cellStyle name="_Value Copy 11 30 05 gas 12 09 05 AURORA at 12 14 05_04 07E Wild Horse Wind Expansion (C) (2)_Electric Rev Req Model (2009 GRC) Revised 01-18-2010 2 3" xfId="26664"/>
    <cellStyle name="_Value Copy 11 30 05 gas 12 09 05 AURORA at 12 14 05_04 07E Wild Horse Wind Expansion (C) (2)_Electric Rev Req Model (2009 GRC) Revised 01-18-2010 2 3 2" xfId="26665"/>
    <cellStyle name="_Value Copy 11 30 05 gas 12 09 05 AURORA at 12 14 05_04 07E Wild Horse Wind Expansion (C) (2)_Electric Rev Req Model (2009 GRC) Revised 01-18-2010 2 4" xfId="26666"/>
    <cellStyle name="_Value Copy 11 30 05 gas 12 09 05 AURORA at 12 14 05_04 07E Wild Horse Wind Expansion (C) (2)_Electric Rev Req Model (2009 GRC) Revised 01-18-2010 2 4 2" xfId="26667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8"/>
    <cellStyle name="_Value Copy 11 30 05 gas 12 09 05 AURORA at 12 14 05_04 07E Wild Horse Wind Expansion (C) (2)_Electric Rev Req Model (2009 GRC) Revised 01-18-2010 3 2 2" xfId="26669"/>
    <cellStyle name="_Value Copy 11 30 05 gas 12 09 05 AURORA at 12 14 05_04 07E Wild Horse Wind Expansion (C) (2)_Electric Rev Req Model (2009 GRC) Revised 01-18-2010 3 3" xfId="26670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1"/>
    <cellStyle name="_Value Copy 11 30 05 gas 12 09 05 AURORA at 12 14 05_04 07E Wild Horse Wind Expansion (C) (2)_Electric Rev Req Model (2009 GRC) Revised 01-18-2010 4 2 2" xfId="26672"/>
    <cellStyle name="_Value Copy 11 30 05 gas 12 09 05 AURORA at 12 14 05_04 07E Wild Horse Wind Expansion (C) (2)_Electric Rev Req Model (2009 GRC) Revised 01-18-2010 4 3" xfId="26673"/>
    <cellStyle name="_Value Copy 11 30 05 gas 12 09 05 AURORA at 12 14 05_04 07E Wild Horse Wind Expansion (C) (2)_Electric Rev Req Model (2009 GRC) Revised 01-18-2010 5" xfId="26674"/>
    <cellStyle name="_Value Copy 11 30 05 gas 12 09 05 AURORA at 12 14 05_04 07E Wild Horse Wind Expansion (C) (2)_Electric Rev Req Model (2009 GRC) Revised 01-18-2010 5 2" xfId="26675"/>
    <cellStyle name="_Value Copy 11 30 05 gas 12 09 05 AURORA at 12 14 05_04 07E Wild Horse Wind Expansion (C) (2)_Electric Rev Req Model (2009 GRC) Revised 01-18-2010 6" xfId="26676"/>
    <cellStyle name="_Value Copy 11 30 05 gas 12 09 05 AURORA at 12 14 05_04 07E Wild Horse Wind Expansion (C) (2)_Electric Rev Req Model (2009 GRC) Revised 01-18-2010 6 2" xfId="26677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8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79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0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1"/>
    <cellStyle name="_Value Copy 11 30 05 gas 12 09 05 AURORA at 12 14 05_04 07E Wild Horse Wind Expansion (C) (2)_Final Order Electric EXHIBIT A-1 2 3" xfId="26682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3"/>
    <cellStyle name="_Value Copy 11 30 05 gas 12 09 05 AURORA at 12 14 05_04 07E Wild Horse Wind Expansion (C) (2)_Final Order Electric EXHIBIT A-1 3 2 2" xfId="26684"/>
    <cellStyle name="_Value Copy 11 30 05 gas 12 09 05 AURORA at 12 14 05_04 07E Wild Horse Wind Expansion (C) (2)_Final Order Electric EXHIBIT A-1 3 3" xfId="26685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6"/>
    <cellStyle name="_Value Copy 11 30 05 gas 12 09 05 AURORA at 12 14 05_04 07E Wild Horse Wind Expansion (C) (2)_Final Order Electric EXHIBIT A-1 5" xfId="26687"/>
    <cellStyle name="_Value Copy 11 30 05 gas 12 09 05 AURORA at 12 14 05_04 07E Wild Horse Wind Expansion (C) (2)_Final Order Electric EXHIBIT A-1 6" xfId="26688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89"/>
    <cellStyle name="_Value Copy 11 30 05 gas 12 09 05 AURORA at 12 14 05_04 07E Wild Horse Wind Expansion (C) (2)_TENASKA REGULATORY ASSET 2 3" xfId="26690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1"/>
    <cellStyle name="_Value Copy 11 30 05 gas 12 09 05 AURORA at 12 14 05_04 07E Wild Horse Wind Expansion (C) (2)_TENASKA REGULATORY ASSET 3 2 2" xfId="26692"/>
    <cellStyle name="_Value Copy 11 30 05 gas 12 09 05 AURORA at 12 14 05_04 07E Wild Horse Wind Expansion (C) (2)_TENASKA REGULATORY ASSET 3 3" xfId="26693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4"/>
    <cellStyle name="_Value Copy 11 30 05 gas 12 09 05 AURORA at 12 14 05_04 07E Wild Horse Wind Expansion (C) (2)_TENASKA REGULATORY ASSET 5" xfId="26695"/>
    <cellStyle name="_Value Copy 11 30 05 gas 12 09 05 AURORA at 12 14 05_04 07E Wild Horse Wind Expansion (C) (2)_TENASKA REGULATORY ASSET 6" xfId="26696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7"/>
    <cellStyle name="_Value Copy 11 30 05 gas 12 09 05 AURORA at 12 14 05_16.37E Wild Horse Expansion DeferralRevwrkingfile SF 2 2 2 2" xfId="26698"/>
    <cellStyle name="_Value Copy 11 30 05 gas 12 09 05 AURORA at 12 14 05_16.37E Wild Horse Expansion DeferralRevwrkingfile SF 2 3" xfId="26699"/>
    <cellStyle name="_Value Copy 11 30 05 gas 12 09 05 AURORA at 12 14 05_16.37E Wild Horse Expansion DeferralRevwrkingfile SF 2 3 2" xfId="26700"/>
    <cellStyle name="_Value Copy 11 30 05 gas 12 09 05 AURORA at 12 14 05_16.37E Wild Horse Expansion DeferralRevwrkingfile SF 2 4" xfId="26701"/>
    <cellStyle name="_Value Copy 11 30 05 gas 12 09 05 AURORA at 12 14 05_16.37E Wild Horse Expansion DeferralRevwrkingfile SF 2 4 2" xfId="26702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3"/>
    <cellStyle name="_Value Copy 11 30 05 gas 12 09 05 AURORA at 12 14 05_16.37E Wild Horse Expansion DeferralRevwrkingfile SF 3 2 2" xfId="26704"/>
    <cellStyle name="_Value Copy 11 30 05 gas 12 09 05 AURORA at 12 14 05_16.37E Wild Horse Expansion DeferralRevwrkingfile SF 3 3" xfId="26705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6"/>
    <cellStyle name="_Value Copy 11 30 05 gas 12 09 05 AURORA at 12 14 05_16.37E Wild Horse Expansion DeferralRevwrkingfile SF 4 2 2" xfId="26707"/>
    <cellStyle name="_Value Copy 11 30 05 gas 12 09 05 AURORA at 12 14 05_16.37E Wild Horse Expansion DeferralRevwrkingfile SF 4 3" xfId="26708"/>
    <cellStyle name="_Value Copy 11 30 05 gas 12 09 05 AURORA at 12 14 05_16.37E Wild Horse Expansion DeferralRevwrkingfile SF 5" xfId="26709"/>
    <cellStyle name="_Value Copy 11 30 05 gas 12 09 05 AURORA at 12 14 05_16.37E Wild Horse Expansion DeferralRevwrkingfile SF 5 2" xfId="26710"/>
    <cellStyle name="_Value Copy 11 30 05 gas 12 09 05 AURORA at 12 14 05_16.37E Wild Horse Expansion DeferralRevwrkingfile SF 6" xfId="26711"/>
    <cellStyle name="_Value Copy 11 30 05 gas 12 09 05 AURORA at 12 14 05_16.37E Wild Horse Expansion DeferralRevwrkingfile SF 6 2" xfId="26712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3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4"/>
    <cellStyle name="_Value Copy 11 30 05 gas 12 09 05 AURORA at 12 14 05_2009 Compliance Filing PCA Exhibits for GRC 3" xfId="26715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6"/>
    <cellStyle name="_Value Copy 11 30 05 gas 12 09 05 AURORA at 12 14 05_2009 GRC Compl Filing - Exhibit D 2 2 2" xfId="26717"/>
    <cellStyle name="_Value Copy 11 30 05 gas 12 09 05 AURORA at 12 14 05_2009 GRC Compl Filing - Exhibit D 2 2 2 2" xfId="26718"/>
    <cellStyle name="_Value Copy 11 30 05 gas 12 09 05 AURORA at 12 14 05_2009 GRC Compl Filing - Exhibit D 2 3" xfId="26719"/>
    <cellStyle name="_Value Copy 11 30 05 gas 12 09 05 AURORA at 12 14 05_2009 GRC Compl Filing - Exhibit D 2 3 2" xfId="26720"/>
    <cellStyle name="_Value Copy 11 30 05 gas 12 09 05 AURORA at 12 14 05_2009 GRC Compl Filing - Exhibit D 2 4" xfId="26721"/>
    <cellStyle name="_Value Copy 11 30 05 gas 12 09 05 AURORA at 12 14 05_2009 GRC Compl Filing - Exhibit D 2 4 2" xfId="26722"/>
    <cellStyle name="_Value Copy 11 30 05 gas 12 09 05 AURORA at 12 14 05_2009 GRC Compl Filing - Exhibit D 3" xfId="26723"/>
    <cellStyle name="_Value Copy 11 30 05 gas 12 09 05 AURORA at 12 14 05_2009 GRC Compl Filing - Exhibit D 3 2" xfId="26724"/>
    <cellStyle name="_Value Copy 11 30 05 gas 12 09 05 AURORA at 12 14 05_2009 GRC Compl Filing - Exhibit D 3 2 2" xfId="26725"/>
    <cellStyle name="_Value Copy 11 30 05 gas 12 09 05 AURORA at 12 14 05_2009 GRC Compl Filing - Exhibit D 3 3" xfId="26726"/>
    <cellStyle name="_Value Copy 11 30 05 gas 12 09 05 AURORA at 12 14 05_2009 GRC Compl Filing - Exhibit D 4" xfId="26727"/>
    <cellStyle name="_Value Copy 11 30 05 gas 12 09 05 AURORA at 12 14 05_2009 GRC Compl Filing - Exhibit D 4 2" xfId="26728"/>
    <cellStyle name="_Value Copy 11 30 05 gas 12 09 05 AURORA at 12 14 05_2009 GRC Compl Filing - Exhibit D 4 2 2" xfId="26729"/>
    <cellStyle name="_Value Copy 11 30 05 gas 12 09 05 AURORA at 12 14 05_2009 GRC Compl Filing - Exhibit D 4 3" xfId="26730"/>
    <cellStyle name="_Value Copy 11 30 05 gas 12 09 05 AURORA at 12 14 05_2009 GRC Compl Filing - Exhibit D 5" xfId="26731"/>
    <cellStyle name="_Value Copy 11 30 05 gas 12 09 05 AURORA at 12 14 05_2009 GRC Compl Filing - Exhibit D 5 2" xfId="26732"/>
    <cellStyle name="_Value Copy 11 30 05 gas 12 09 05 AURORA at 12 14 05_2009 GRC Compl Filing - Exhibit D 6" xfId="26733"/>
    <cellStyle name="_Value Copy 11 30 05 gas 12 09 05 AURORA at 12 14 05_2009 GRC Compl Filing - Exhibit D 6 2" xfId="26734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5"/>
    <cellStyle name="_Value Copy 11 30 05 gas 12 09 05 AURORA at 12 14 05_2010 PTC's July1_Dec31 2010 " xfId="26736"/>
    <cellStyle name="_Value Copy 11 30 05 gas 12 09 05 AURORA at 12 14 05_2010 PTC's Sept10_Aug11 (Version 4)" xfId="26737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8"/>
    <cellStyle name="_Value Copy 11 30 05 gas 12 09 05 AURORA at 12 14 05_4 31 Regulatory Assets and Liabilities  7 06- Exhibit D 2 2 2 2" xfId="26739"/>
    <cellStyle name="_Value Copy 11 30 05 gas 12 09 05 AURORA at 12 14 05_4 31 Regulatory Assets and Liabilities  7 06- Exhibit D 2 3" xfId="26740"/>
    <cellStyle name="_Value Copy 11 30 05 gas 12 09 05 AURORA at 12 14 05_4 31 Regulatory Assets and Liabilities  7 06- Exhibit D 2 3 2" xfId="26741"/>
    <cellStyle name="_Value Copy 11 30 05 gas 12 09 05 AURORA at 12 14 05_4 31 Regulatory Assets and Liabilities  7 06- Exhibit D 2 4" xfId="26742"/>
    <cellStyle name="_Value Copy 11 30 05 gas 12 09 05 AURORA at 12 14 05_4 31 Regulatory Assets and Liabilities  7 06- Exhibit D 2 4 2" xfId="26743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4"/>
    <cellStyle name="_Value Copy 11 30 05 gas 12 09 05 AURORA at 12 14 05_4 31 Regulatory Assets and Liabilities  7 06- Exhibit D 3 2 2" xfId="26745"/>
    <cellStyle name="_Value Copy 11 30 05 gas 12 09 05 AURORA at 12 14 05_4 31 Regulatory Assets and Liabilities  7 06- Exhibit D 3 3" xfId="26746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7"/>
    <cellStyle name="_Value Copy 11 30 05 gas 12 09 05 AURORA at 12 14 05_4 31 Regulatory Assets and Liabilities  7 06- Exhibit D 4 2 2" xfId="26748"/>
    <cellStyle name="_Value Copy 11 30 05 gas 12 09 05 AURORA at 12 14 05_4 31 Regulatory Assets and Liabilities  7 06- Exhibit D 4 3" xfId="26749"/>
    <cellStyle name="_Value Copy 11 30 05 gas 12 09 05 AURORA at 12 14 05_4 31 Regulatory Assets and Liabilities  7 06- Exhibit D 5" xfId="26750"/>
    <cellStyle name="_Value Copy 11 30 05 gas 12 09 05 AURORA at 12 14 05_4 31 Regulatory Assets and Liabilities  7 06- Exhibit D 5 2" xfId="26751"/>
    <cellStyle name="_Value Copy 11 30 05 gas 12 09 05 AURORA at 12 14 05_4 31 Regulatory Assets and Liabilities  7 06- Exhibit D 6" xfId="26752"/>
    <cellStyle name="_Value Copy 11 30 05 gas 12 09 05 AURORA at 12 14 05_4 31 Regulatory Assets and Liabilities  7 06- Exhibit D 6 2" xfId="26753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4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5"/>
    <cellStyle name="_Value Copy 11 30 05 gas 12 09 05 AURORA at 12 14 05_4 31 Regulatory Assets and Liabilities  7 06- Exhibit D_NIM Summary 2 2 2" xfId="26756"/>
    <cellStyle name="_Value Copy 11 30 05 gas 12 09 05 AURORA at 12 14 05_4 31 Regulatory Assets and Liabilities  7 06- Exhibit D_NIM Summary 2 2 2 2" xfId="26757"/>
    <cellStyle name="_Value Copy 11 30 05 gas 12 09 05 AURORA at 12 14 05_4 31 Regulatory Assets and Liabilities  7 06- Exhibit D_NIM Summary 2 3" xfId="26758"/>
    <cellStyle name="_Value Copy 11 30 05 gas 12 09 05 AURORA at 12 14 05_4 31 Regulatory Assets and Liabilities  7 06- Exhibit D_NIM Summary 2 3 2" xfId="26759"/>
    <cellStyle name="_Value Copy 11 30 05 gas 12 09 05 AURORA at 12 14 05_4 31 Regulatory Assets and Liabilities  7 06- Exhibit D_NIM Summary 2 4" xfId="26760"/>
    <cellStyle name="_Value Copy 11 30 05 gas 12 09 05 AURORA at 12 14 05_4 31 Regulatory Assets and Liabilities  7 06- Exhibit D_NIM Summary 2 4 2" xfId="26761"/>
    <cellStyle name="_Value Copy 11 30 05 gas 12 09 05 AURORA at 12 14 05_4 31 Regulatory Assets and Liabilities  7 06- Exhibit D_NIM Summary 3" xfId="26762"/>
    <cellStyle name="_Value Copy 11 30 05 gas 12 09 05 AURORA at 12 14 05_4 31 Regulatory Assets and Liabilities  7 06- Exhibit D_NIM Summary 3 2" xfId="26763"/>
    <cellStyle name="_Value Copy 11 30 05 gas 12 09 05 AURORA at 12 14 05_4 31 Regulatory Assets and Liabilities  7 06- Exhibit D_NIM Summary 3 2 2" xfId="26764"/>
    <cellStyle name="_Value Copy 11 30 05 gas 12 09 05 AURORA at 12 14 05_4 31 Regulatory Assets and Liabilities  7 06- Exhibit D_NIM Summary 3 3" xfId="26765"/>
    <cellStyle name="_Value Copy 11 30 05 gas 12 09 05 AURORA at 12 14 05_4 31 Regulatory Assets and Liabilities  7 06- Exhibit D_NIM Summary 4" xfId="26766"/>
    <cellStyle name="_Value Copy 11 30 05 gas 12 09 05 AURORA at 12 14 05_4 31 Regulatory Assets and Liabilities  7 06- Exhibit D_NIM Summary 4 2" xfId="26767"/>
    <cellStyle name="_Value Copy 11 30 05 gas 12 09 05 AURORA at 12 14 05_4 31 Regulatory Assets and Liabilities  7 06- Exhibit D_NIM Summary 4 2 2" xfId="26768"/>
    <cellStyle name="_Value Copy 11 30 05 gas 12 09 05 AURORA at 12 14 05_4 31 Regulatory Assets and Liabilities  7 06- Exhibit D_NIM Summary 4 3" xfId="26769"/>
    <cellStyle name="_Value Copy 11 30 05 gas 12 09 05 AURORA at 12 14 05_4 31 Regulatory Assets and Liabilities  7 06- Exhibit D_NIM Summary 5" xfId="26770"/>
    <cellStyle name="_Value Copy 11 30 05 gas 12 09 05 AURORA at 12 14 05_4 31 Regulatory Assets and Liabilities  7 06- Exhibit D_NIM Summary 5 2" xfId="26771"/>
    <cellStyle name="_Value Copy 11 30 05 gas 12 09 05 AURORA at 12 14 05_4 31 Regulatory Assets and Liabilities  7 06- Exhibit D_NIM Summary 6" xfId="26772"/>
    <cellStyle name="_Value Copy 11 30 05 gas 12 09 05 AURORA at 12 14 05_4 31 Regulatory Assets and Liabilities  7 06- Exhibit D_NIM Summary 6 2" xfId="26773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4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5"/>
    <cellStyle name="_Value Copy 11 30 05 gas 12 09 05 AURORA at 12 14 05_4 31E Reg Asset  Liab and EXH D _ Aug 10 Filing (2) 2 2" xfId="26776"/>
    <cellStyle name="_Value Copy 11 30 05 gas 12 09 05 AURORA at 12 14 05_4 31E Reg Asset  Liab and EXH D _ Aug 10 Filing (2) 2 2 2" xfId="26777"/>
    <cellStyle name="_Value Copy 11 30 05 gas 12 09 05 AURORA at 12 14 05_4 31E Reg Asset  Liab and EXH D _ Aug 10 Filing (2) 2 3" xfId="26778"/>
    <cellStyle name="_Value Copy 11 30 05 gas 12 09 05 AURORA at 12 14 05_4 31E Reg Asset  Liab and EXH D _ Aug 10 Filing (2) 3" xfId="26779"/>
    <cellStyle name="_Value Copy 11 30 05 gas 12 09 05 AURORA at 12 14 05_4 31E Reg Asset  Liab and EXH D _ Aug 10 Filing (2) 3 2" xfId="26780"/>
    <cellStyle name="_Value Copy 11 30 05 gas 12 09 05 AURORA at 12 14 05_4 31E Reg Asset  Liab and EXH D _ Aug 10 Filing (2) 3 2 2" xfId="26781"/>
    <cellStyle name="_Value Copy 11 30 05 gas 12 09 05 AURORA at 12 14 05_4 31E Reg Asset  Liab and EXH D _ Aug 10 Filing (2) 3 3" xfId="26782"/>
    <cellStyle name="_Value Copy 11 30 05 gas 12 09 05 AURORA at 12 14 05_4 31E Reg Asset  Liab and EXH D _ Aug 10 Filing (2) 4" xfId="26783"/>
    <cellStyle name="_Value Copy 11 30 05 gas 12 09 05 AURORA at 12 14 05_4 31E Reg Asset  Liab and EXH D _ Aug 10 Filing (2) 4 2" xfId="26784"/>
    <cellStyle name="_Value Copy 11 30 05 gas 12 09 05 AURORA at 12 14 05_4 31E Reg Asset  Liab and EXH D _ Aug 10 Filing (2) 5" xfId="26785"/>
    <cellStyle name="_Value Copy 11 30 05 gas 12 09 05 AURORA at 12 14 05_4 31E Reg Asset  Liab and EXH D _ Aug 10 Filing (2) 5 2" xfId="26786"/>
    <cellStyle name="_Value Copy 11 30 05 gas 12 09 05 AURORA at 12 14 05_4 31E Reg Asset  Liab and EXH D 10" xfId="26787"/>
    <cellStyle name="_Value Copy 11 30 05 gas 12 09 05 AURORA at 12 14 05_4 31E Reg Asset  Liab and EXH D 10 2" xfId="26788"/>
    <cellStyle name="_Value Copy 11 30 05 gas 12 09 05 AURORA at 12 14 05_4 31E Reg Asset  Liab and EXH D 10 2 2" xfId="26789"/>
    <cellStyle name="_Value Copy 11 30 05 gas 12 09 05 AURORA at 12 14 05_4 31E Reg Asset  Liab and EXH D 10 3" xfId="26790"/>
    <cellStyle name="_Value Copy 11 30 05 gas 12 09 05 AURORA at 12 14 05_4 31E Reg Asset  Liab and EXH D 11" xfId="26791"/>
    <cellStyle name="_Value Copy 11 30 05 gas 12 09 05 AURORA at 12 14 05_4 31E Reg Asset  Liab and EXH D 11 2" xfId="26792"/>
    <cellStyle name="_Value Copy 11 30 05 gas 12 09 05 AURORA at 12 14 05_4 31E Reg Asset  Liab and EXH D 11 2 2" xfId="26793"/>
    <cellStyle name="_Value Copy 11 30 05 gas 12 09 05 AURORA at 12 14 05_4 31E Reg Asset  Liab and EXH D 11 3" xfId="26794"/>
    <cellStyle name="_Value Copy 11 30 05 gas 12 09 05 AURORA at 12 14 05_4 31E Reg Asset  Liab and EXH D 12" xfId="26795"/>
    <cellStyle name="_Value Copy 11 30 05 gas 12 09 05 AURORA at 12 14 05_4 31E Reg Asset  Liab and EXH D 12 2" xfId="26796"/>
    <cellStyle name="_Value Copy 11 30 05 gas 12 09 05 AURORA at 12 14 05_4 31E Reg Asset  Liab and EXH D 12 2 2" xfId="26797"/>
    <cellStyle name="_Value Copy 11 30 05 gas 12 09 05 AURORA at 12 14 05_4 31E Reg Asset  Liab and EXH D 12 3" xfId="26798"/>
    <cellStyle name="_Value Copy 11 30 05 gas 12 09 05 AURORA at 12 14 05_4 31E Reg Asset  Liab and EXH D 13" xfId="26799"/>
    <cellStyle name="_Value Copy 11 30 05 gas 12 09 05 AURORA at 12 14 05_4 31E Reg Asset  Liab and EXH D 13 2" xfId="26800"/>
    <cellStyle name="_Value Copy 11 30 05 gas 12 09 05 AURORA at 12 14 05_4 31E Reg Asset  Liab and EXH D 13 2 2" xfId="26801"/>
    <cellStyle name="_Value Copy 11 30 05 gas 12 09 05 AURORA at 12 14 05_4 31E Reg Asset  Liab and EXH D 13 3" xfId="26802"/>
    <cellStyle name="_Value Copy 11 30 05 gas 12 09 05 AURORA at 12 14 05_4 31E Reg Asset  Liab and EXH D 14" xfId="26803"/>
    <cellStyle name="_Value Copy 11 30 05 gas 12 09 05 AURORA at 12 14 05_4 31E Reg Asset  Liab and EXH D 14 2" xfId="26804"/>
    <cellStyle name="_Value Copy 11 30 05 gas 12 09 05 AURORA at 12 14 05_4 31E Reg Asset  Liab and EXH D 14 2 2" xfId="26805"/>
    <cellStyle name="_Value Copy 11 30 05 gas 12 09 05 AURORA at 12 14 05_4 31E Reg Asset  Liab and EXH D 14 3" xfId="26806"/>
    <cellStyle name="_Value Copy 11 30 05 gas 12 09 05 AURORA at 12 14 05_4 31E Reg Asset  Liab and EXH D 15" xfId="26807"/>
    <cellStyle name="_Value Copy 11 30 05 gas 12 09 05 AURORA at 12 14 05_4 31E Reg Asset  Liab and EXH D 15 2" xfId="26808"/>
    <cellStyle name="_Value Copy 11 30 05 gas 12 09 05 AURORA at 12 14 05_4 31E Reg Asset  Liab and EXH D 15 2 2" xfId="26809"/>
    <cellStyle name="_Value Copy 11 30 05 gas 12 09 05 AURORA at 12 14 05_4 31E Reg Asset  Liab and EXH D 15 3" xfId="26810"/>
    <cellStyle name="_Value Copy 11 30 05 gas 12 09 05 AURORA at 12 14 05_4 31E Reg Asset  Liab and EXH D 16" xfId="26811"/>
    <cellStyle name="_Value Copy 11 30 05 gas 12 09 05 AURORA at 12 14 05_4 31E Reg Asset  Liab and EXH D 16 2" xfId="26812"/>
    <cellStyle name="_Value Copy 11 30 05 gas 12 09 05 AURORA at 12 14 05_4 31E Reg Asset  Liab and EXH D 16 2 2" xfId="26813"/>
    <cellStyle name="_Value Copy 11 30 05 gas 12 09 05 AURORA at 12 14 05_4 31E Reg Asset  Liab and EXH D 16 3" xfId="26814"/>
    <cellStyle name="_Value Copy 11 30 05 gas 12 09 05 AURORA at 12 14 05_4 31E Reg Asset  Liab and EXH D 17" xfId="26815"/>
    <cellStyle name="_Value Copy 11 30 05 gas 12 09 05 AURORA at 12 14 05_4 31E Reg Asset  Liab and EXH D 17 2" xfId="26816"/>
    <cellStyle name="_Value Copy 11 30 05 gas 12 09 05 AURORA at 12 14 05_4 31E Reg Asset  Liab and EXH D 18" xfId="26817"/>
    <cellStyle name="_Value Copy 11 30 05 gas 12 09 05 AURORA at 12 14 05_4 31E Reg Asset  Liab and EXH D 18 2" xfId="26818"/>
    <cellStyle name="_Value Copy 11 30 05 gas 12 09 05 AURORA at 12 14 05_4 31E Reg Asset  Liab and EXH D 19" xfId="26819"/>
    <cellStyle name="_Value Copy 11 30 05 gas 12 09 05 AURORA at 12 14 05_4 31E Reg Asset  Liab and EXH D 19 2" xfId="26820"/>
    <cellStyle name="_Value Copy 11 30 05 gas 12 09 05 AURORA at 12 14 05_4 31E Reg Asset  Liab and EXH D 2" xfId="26821"/>
    <cellStyle name="_Value Copy 11 30 05 gas 12 09 05 AURORA at 12 14 05_4 31E Reg Asset  Liab and EXH D 2 2" xfId="26822"/>
    <cellStyle name="_Value Copy 11 30 05 gas 12 09 05 AURORA at 12 14 05_4 31E Reg Asset  Liab and EXH D 2 2 2" xfId="26823"/>
    <cellStyle name="_Value Copy 11 30 05 gas 12 09 05 AURORA at 12 14 05_4 31E Reg Asset  Liab and EXH D 2 3" xfId="26824"/>
    <cellStyle name="_Value Copy 11 30 05 gas 12 09 05 AURORA at 12 14 05_4 31E Reg Asset  Liab and EXH D 20" xfId="26825"/>
    <cellStyle name="_Value Copy 11 30 05 gas 12 09 05 AURORA at 12 14 05_4 31E Reg Asset  Liab and EXH D 20 2" xfId="26826"/>
    <cellStyle name="_Value Copy 11 30 05 gas 12 09 05 AURORA at 12 14 05_4 31E Reg Asset  Liab and EXH D 21" xfId="26827"/>
    <cellStyle name="_Value Copy 11 30 05 gas 12 09 05 AURORA at 12 14 05_4 31E Reg Asset  Liab and EXH D 21 2" xfId="26828"/>
    <cellStyle name="_Value Copy 11 30 05 gas 12 09 05 AURORA at 12 14 05_4 31E Reg Asset  Liab and EXH D 22" xfId="26829"/>
    <cellStyle name="_Value Copy 11 30 05 gas 12 09 05 AURORA at 12 14 05_4 31E Reg Asset  Liab and EXH D 22 2" xfId="26830"/>
    <cellStyle name="_Value Copy 11 30 05 gas 12 09 05 AURORA at 12 14 05_4 31E Reg Asset  Liab and EXH D 23" xfId="26831"/>
    <cellStyle name="_Value Copy 11 30 05 gas 12 09 05 AURORA at 12 14 05_4 31E Reg Asset  Liab and EXH D 23 2" xfId="26832"/>
    <cellStyle name="_Value Copy 11 30 05 gas 12 09 05 AURORA at 12 14 05_4 31E Reg Asset  Liab and EXH D 24" xfId="26833"/>
    <cellStyle name="_Value Copy 11 30 05 gas 12 09 05 AURORA at 12 14 05_4 31E Reg Asset  Liab and EXH D 24 2" xfId="26834"/>
    <cellStyle name="_Value Copy 11 30 05 gas 12 09 05 AURORA at 12 14 05_4 31E Reg Asset  Liab and EXH D 25" xfId="26835"/>
    <cellStyle name="_Value Copy 11 30 05 gas 12 09 05 AURORA at 12 14 05_4 31E Reg Asset  Liab and EXH D 25 2" xfId="26836"/>
    <cellStyle name="_Value Copy 11 30 05 gas 12 09 05 AURORA at 12 14 05_4 31E Reg Asset  Liab and EXH D 26" xfId="26837"/>
    <cellStyle name="_Value Copy 11 30 05 gas 12 09 05 AURORA at 12 14 05_4 31E Reg Asset  Liab and EXH D 26 2" xfId="26838"/>
    <cellStyle name="_Value Copy 11 30 05 gas 12 09 05 AURORA at 12 14 05_4 31E Reg Asset  Liab and EXH D 27" xfId="26839"/>
    <cellStyle name="_Value Copy 11 30 05 gas 12 09 05 AURORA at 12 14 05_4 31E Reg Asset  Liab and EXH D 27 2" xfId="26840"/>
    <cellStyle name="_Value Copy 11 30 05 gas 12 09 05 AURORA at 12 14 05_4 31E Reg Asset  Liab and EXH D 28" xfId="26841"/>
    <cellStyle name="_Value Copy 11 30 05 gas 12 09 05 AURORA at 12 14 05_4 31E Reg Asset  Liab and EXH D 28 2" xfId="26842"/>
    <cellStyle name="_Value Copy 11 30 05 gas 12 09 05 AURORA at 12 14 05_4 31E Reg Asset  Liab and EXH D 29" xfId="26843"/>
    <cellStyle name="_Value Copy 11 30 05 gas 12 09 05 AURORA at 12 14 05_4 31E Reg Asset  Liab and EXH D 29 2" xfId="26844"/>
    <cellStyle name="_Value Copy 11 30 05 gas 12 09 05 AURORA at 12 14 05_4 31E Reg Asset  Liab and EXH D 3" xfId="26845"/>
    <cellStyle name="_Value Copy 11 30 05 gas 12 09 05 AURORA at 12 14 05_4 31E Reg Asset  Liab and EXH D 3 2" xfId="26846"/>
    <cellStyle name="_Value Copy 11 30 05 gas 12 09 05 AURORA at 12 14 05_4 31E Reg Asset  Liab and EXH D 3 2 2" xfId="26847"/>
    <cellStyle name="_Value Copy 11 30 05 gas 12 09 05 AURORA at 12 14 05_4 31E Reg Asset  Liab and EXH D 3 3" xfId="26848"/>
    <cellStyle name="_Value Copy 11 30 05 gas 12 09 05 AURORA at 12 14 05_4 31E Reg Asset  Liab and EXH D 30" xfId="26849"/>
    <cellStyle name="_Value Copy 11 30 05 gas 12 09 05 AURORA at 12 14 05_4 31E Reg Asset  Liab and EXH D 30 2" xfId="26850"/>
    <cellStyle name="_Value Copy 11 30 05 gas 12 09 05 AURORA at 12 14 05_4 31E Reg Asset  Liab and EXH D 4" xfId="26851"/>
    <cellStyle name="_Value Copy 11 30 05 gas 12 09 05 AURORA at 12 14 05_4 31E Reg Asset  Liab and EXH D 4 2" xfId="26852"/>
    <cellStyle name="_Value Copy 11 30 05 gas 12 09 05 AURORA at 12 14 05_4 31E Reg Asset  Liab and EXH D 4 2 2" xfId="26853"/>
    <cellStyle name="_Value Copy 11 30 05 gas 12 09 05 AURORA at 12 14 05_4 31E Reg Asset  Liab and EXH D 5" xfId="26854"/>
    <cellStyle name="_Value Copy 11 30 05 gas 12 09 05 AURORA at 12 14 05_4 31E Reg Asset  Liab and EXH D 5 2" xfId="26855"/>
    <cellStyle name="_Value Copy 11 30 05 gas 12 09 05 AURORA at 12 14 05_4 31E Reg Asset  Liab and EXH D 5 2 2" xfId="26856"/>
    <cellStyle name="_Value Copy 11 30 05 gas 12 09 05 AURORA at 12 14 05_4 31E Reg Asset  Liab and EXH D 6" xfId="26857"/>
    <cellStyle name="_Value Copy 11 30 05 gas 12 09 05 AURORA at 12 14 05_4 31E Reg Asset  Liab and EXH D 6 2" xfId="26858"/>
    <cellStyle name="_Value Copy 11 30 05 gas 12 09 05 AURORA at 12 14 05_4 31E Reg Asset  Liab and EXH D 6 2 2" xfId="26859"/>
    <cellStyle name="_Value Copy 11 30 05 gas 12 09 05 AURORA at 12 14 05_4 31E Reg Asset  Liab and EXH D 6 3" xfId="26860"/>
    <cellStyle name="_Value Copy 11 30 05 gas 12 09 05 AURORA at 12 14 05_4 31E Reg Asset  Liab and EXH D 7" xfId="26861"/>
    <cellStyle name="_Value Copy 11 30 05 gas 12 09 05 AURORA at 12 14 05_4 31E Reg Asset  Liab and EXH D 7 2" xfId="26862"/>
    <cellStyle name="_Value Copy 11 30 05 gas 12 09 05 AURORA at 12 14 05_4 31E Reg Asset  Liab and EXH D 7 2 2" xfId="26863"/>
    <cellStyle name="_Value Copy 11 30 05 gas 12 09 05 AURORA at 12 14 05_4 31E Reg Asset  Liab and EXH D 7 3" xfId="26864"/>
    <cellStyle name="_Value Copy 11 30 05 gas 12 09 05 AURORA at 12 14 05_4 31E Reg Asset  Liab and EXH D 8" xfId="26865"/>
    <cellStyle name="_Value Copy 11 30 05 gas 12 09 05 AURORA at 12 14 05_4 31E Reg Asset  Liab and EXH D 8 2" xfId="26866"/>
    <cellStyle name="_Value Copy 11 30 05 gas 12 09 05 AURORA at 12 14 05_4 31E Reg Asset  Liab and EXH D 8 2 2" xfId="26867"/>
    <cellStyle name="_Value Copy 11 30 05 gas 12 09 05 AURORA at 12 14 05_4 31E Reg Asset  Liab and EXH D 8 3" xfId="26868"/>
    <cellStyle name="_Value Copy 11 30 05 gas 12 09 05 AURORA at 12 14 05_4 31E Reg Asset  Liab and EXH D 9" xfId="26869"/>
    <cellStyle name="_Value Copy 11 30 05 gas 12 09 05 AURORA at 12 14 05_4 31E Reg Asset  Liab and EXH D 9 2" xfId="26870"/>
    <cellStyle name="_Value Copy 11 30 05 gas 12 09 05 AURORA at 12 14 05_4 31E Reg Asset  Liab and EXH D 9 2 2" xfId="26871"/>
    <cellStyle name="_Value Copy 11 30 05 gas 12 09 05 AURORA at 12 14 05_4 31E Reg Asset  Liab and EXH D 9 3" xfId="26872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3"/>
    <cellStyle name="_Value Copy 11 30 05 gas 12 09 05 AURORA at 12 14 05_4 32 Regulatory Assets and Liabilities  7 06- Exhibit D 2 2 2 2" xfId="26874"/>
    <cellStyle name="_Value Copy 11 30 05 gas 12 09 05 AURORA at 12 14 05_4 32 Regulatory Assets and Liabilities  7 06- Exhibit D 2 3" xfId="26875"/>
    <cellStyle name="_Value Copy 11 30 05 gas 12 09 05 AURORA at 12 14 05_4 32 Regulatory Assets and Liabilities  7 06- Exhibit D 2 3 2" xfId="26876"/>
    <cellStyle name="_Value Copy 11 30 05 gas 12 09 05 AURORA at 12 14 05_4 32 Regulatory Assets and Liabilities  7 06- Exhibit D 2 4" xfId="26877"/>
    <cellStyle name="_Value Copy 11 30 05 gas 12 09 05 AURORA at 12 14 05_4 32 Regulatory Assets and Liabilities  7 06- Exhibit D 2 4 2" xfId="26878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79"/>
    <cellStyle name="_Value Copy 11 30 05 gas 12 09 05 AURORA at 12 14 05_4 32 Regulatory Assets and Liabilities  7 06- Exhibit D 3 2 2" xfId="26880"/>
    <cellStyle name="_Value Copy 11 30 05 gas 12 09 05 AURORA at 12 14 05_4 32 Regulatory Assets and Liabilities  7 06- Exhibit D 3 3" xfId="26881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2"/>
    <cellStyle name="_Value Copy 11 30 05 gas 12 09 05 AURORA at 12 14 05_4 32 Regulatory Assets and Liabilities  7 06- Exhibit D 4 2 2" xfId="26883"/>
    <cellStyle name="_Value Copy 11 30 05 gas 12 09 05 AURORA at 12 14 05_4 32 Regulatory Assets and Liabilities  7 06- Exhibit D 4 3" xfId="26884"/>
    <cellStyle name="_Value Copy 11 30 05 gas 12 09 05 AURORA at 12 14 05_4 32 Regulatory Assets and Liabilities  7 06- Exhibit D 5" xfId="26885"/>
    <cellStyle name="_Value Copy 11 30 05 gas 12 09 05 AURORA at 12 14 05_4 32 Regulatory Assets and Liabilities  7 06- Exhibit D 5 2" xfId="26886"/>
    <cellStyle name="_Value Copy 11 30 05 gas 12 09 05 AURORA at 12 14 05_4 32 Regulatory Assets and Liabilities  7 06- Exhibit D 6" xfId="26887"/>
    <cellStyle name="_Value Copy 11 30 05 gas 12 09 05 AURORA at 12 14 05_4 32 Regulatory Assets and Liabilities  7 06- Exhibit D 6 2" xfId="26888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89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0"/>
    <cellStyle name="_Value Copy 11 30 05 gas 12 09 05 AURORA at 12 14 05_4 32 Regulatory Assets and Liabilities  7 06- Exhibit D_NIM Summary 2 2 2" xfId="26891"/>
    <cellStyle name="_Value Copy 11 30 05 gas 12 09 05 AURORA at 12 14 05_4 32 Regulatory Assets and Liabilities  7 06- Exhibit D_NIM Summary 2 2 2 2" xfId="26892"/>
    <cellStyle name="_Value Copy 11 30 05 gas 12 09 05 AURORA at 12 14 05_4 32 Regulatory Assets and Liabilities  7 06- Exhibit D_NIM Summary 2 3" xfId="26893"/>
    <cellStyle name="_Value Copy 11 30 05 gas 12 09 05 AURORA at 12 14 05_4 32 Regulatory Assets and Liabilities  7 06- Exhibit D_NIM Summary 2 3 2" xfId="26894"/>
    <cellStyle name="_Value Copy 11 30 05 gas 12 09 05 AURORA at 12 14 05_4 32 Regulatory Assets and Liabilities  7 06- Exhibit D_NIM Summary 2 4" xfId="26895"/>
    <cellStyle name="_Value Copy 11 30 05 gas 12 09 05 AURORA at 12 14 05_4 32 Regulatory Assets and Liabilities  7 06- Exhibit D_NIM Summary 2 4 2" xfId="26896"/>
    <cellStyle name="_Value Copy 11 30 05 gas 12 09 05 AURORA at 12 14 05_4 32 Regulatory Assets and Liabilities  7 06- Exhibit D_NIM Summary 3" xfId="26897"/>
    <cellStyle name="_Value Copy 11 30 05 gas 12 09 05 AURORA at 12 14 05_4 32 Regulatory Assets and Liabilities  7 06- Exhibit D_NIM Summary 3 2" xfId="26898"/>
    <cellStyle name="_Value Copy 11 30 05 gas 12 09 05 AURORA at 12 14 05_4 32 Regulatory Assets and Liabilities  7 06- Exhibit D_NIM Summary 3 2 2" xfId="26899"/>
    <cellStyle name="_Value Copy 11 30 05 gas 12 09 05 AURORA at 12 14 05_4 32 Regulatory Assets and Liabilities  7 06- Exhibit D_NIM Summary 3 3" xfId="26900"/>
    <cellStyle name="_Value Copy 11 30 05 gas 12 09 05 AURORA at 12 14 05_4 32 Regulatory Assets and Liabilities  7 06- Exhibit D_NIM Summary 4" xfId="26901"/>
    <cellStyle name="_Value Copy 11 30 05 gas 12 09 05 AURORA at 12 14 05_4 32 Regulatory Assets and Liabilities  7 06- Exhibit D_NIM Summary 4 2" xfId="26902"/>
    <cellStyle name="_Value Copy 11 30 05 gas 12 09 05 AURORA at 12 14 05_4 32 Regulatory Assets and Liabilities  7 06- Exhibit D_NIM Summary 4 2 2" xfId="26903"/>
    <cellStyle name="_Value Copy 11 30 05 gas 12 09 05 AURORA at 12 14 05_4 32 Regulatory Assets and Liabilities  7 06- Exhibit D_NIM Summary 4 3" xfId="26904"/>
    <cellStyle name="_Value Copy 11 30 05 gas 12 09 05 AURORA at 12 14 05_4 32 Regulatory Assets and Liabilities  7 06- Exhibit D_NIM Summary 5" xfId="26905"/>
    <cellStyle name="_Value Copy 11 30 05 gas 12 09 05 AURORA at 12 14 05_4 32 Regulatory Assets and Liabilities  7 06- Exhibit D_NIM Summary 5 2" xfId="26906"/>
    <cellStyle name="_Value Copy 11 30 05 gas 12 09 05 AURORA at 12 14 05_4 32 Regulatory Assets and Liabilities  7 06- Exhibit D_NIM Summary 6" xfId="26907"/>
    <cellStyle name="_Value Copy 11 30 05 gas 12 09 05 AURORA at 12 14 05_4 32 Regulatory Assets and Liabilities  7 06- Exhibit D_NIM Summary 6 2" xfId="26908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09"/>
    <cellStyle name="_Value Copy 11 30 05 gas 12 09 05 AURORA at 12 14 05_ACCOUNTS" xfId="6621"/>
    <cellStyle name="_Value Copy 11 30 05 gas 12 09 05 AURORA at 12 14 05_Att B to RECs proceeds proposal" xfId="26910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1"/>
    <cellStyle name="_Value Copy 11 30 05 gas 12 09 05 AURORA at 12 14 05_AURORA Total New 2 2 2" xfId="26912"/>
    <cellStyle name="_Value Copy 11 30 05 gas 12 09 05 AURORA at 12 14 05_AURORA Total New 2 2 2 2" xfId="26913"/>
    <cellStyle name="_Value Copy 11 30 05 gas 12 09 05 AURORA at 12 14 05_AURORA Total New 2 3" xfId="26914"/>
    <cellStyle name="_Value Copy 11 30 05 gas 12 09 05 AURORA at 12 14 05_AURORA Total New 2 3 2" xfId="26915"/>
    <cellStyle name="_Value Copy 11 30 05 gas 12 09 05 AURORA at 12 14 05_AURORA Total New 2 4" xfId="26916"/>
    <cellStyle name="_Value Copy 11 30 05 gas 12 09 05 AURORA at 12 14 05_AURORA Total New 2 4 2" xfId="26917"/>
    <cellStyle name="_Value Copy 11 30 05 gas 12 09 05 AURORA at 12 14 05_AURORA Total New 3" xfId="26918"/>
    <cellStyle name="_Value Copy 11 30 05 gas 12 09 05 AURORA at 12 14 05_AURORA Total New 3 2" xfId="26919"/>
    <cellStyle name="_Value Copy 11 30 05 gas 12 09 05 AURORA at 12 14 05_AURORA Total New 3 2 2" xfId="26920"/>
    <cellStyle name="_Value Copy 11 30 05 gas 12 09 05 AURORA at 12 14 05_AURORA Total New 4" xfId="26921"/>
    <cellStyle name="_Value Copy 11 30 05 gas 12 09 05 AURORA at 12 14 05_AURORA Total New 4 2" xfId="26922"/>
    <cellStyle name="_Value Copy 11 30 05 gas 12 09 05 AURORA at 12 14 05_AURORA Total New 5" xfId="26923"/>
    <cellStyle name="_Value Copy 11 30 05 gas 12 09 05 AURORA at 12 14 05_AURORA Total New 5 2" xfId="26924"/>
    <cellStyle name="_Value Copy 11 30 05 gas 12 09 05 AURORA at 12 14 05_Backup for Attachment B 2010-09-09" xfId="26925"/>
    <cellStyle name="_Value Copy 11 30 05 gas 12 09 05 AURORA at 12 14 05_Bench Request - Attachment B" xfId="26926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7"/>
    <cellStyle name="_Value Copy 11 30 05 gas 12 09 05 AURORA at 12 14 05_Book2 2 2 2 2" xfId="26928"/>
    <cellStyle name="_Value Copy 11 30 05 gas 12 09 05 AURORA at 12 14 05_Book2 2 3" xfId="26929"/>
    <cellStyle name="_Value Copy 11 30 05 gas 12 09 05 AURORA at 12 14 05_Book2 2 3 2" xfId="26930"/>
    <cellStyle name="_Value Copy 11 30 05 gas 12 09 05 AURORA at 12 14 05_Book2 2 4" xfId="26931"/>
    <cellStyle name="_Value Copy 11 30 05 gas 12 09 05 AURORA at 12 14 05_Book2 2 4 2" xfId="26932"/>
    <cellStyle name="_Value Copy 11 30 05 gas 12 09 05 AURORA at 12 14 05_Book2 3" xfId="6627"/>
    <cellStyle name="_Value Copy 11 30 05 gas 12 09 05 AURORA at 12 14 05_Book2 3 2" xfId="26933"/>
    <cellStyle name="_Value Copy 11 30 05 gas 12 09 05 AURORA at 12 14 05_Book2 3 2 2" xfId="26934"/>
    <cellStyle name="_Value Copy 11 30 05 gas 12 09 05 AURORA at 12 14 05_Book2 3 3" xfId="26935"/>
    <cellStyle name="_Value Copy 11 30 05 gas 12 09 05 AURORA at 12 14 05_Book2 4" xfId="6628"/>
    <cellStyle name="_Value Copy 11 30 05 gas 12 09 05 AURORA at 12 14 05_Book2 4 2" xfId="26936"/>
    <cellStyle name="_Value Copy 11 30 05 gas 12 09 05 AURORA at 12 14 05_Book2 4 2 2" xfId="26937"/>
    <cellStyle name="_Value Copy 11 30 05 gas 12 09 05 AURORA at 12 14 05_Book2 4 3" xfId="26938"/>
    <cellStyle name="_Value Copy 11 30 05 gas 12 09 05 AURORA at 12 14 05_Book2 5" xfId="26939"/>
    <cellStyle name="_Value Copy 11 30 05 gas 12 09 05 AURORA at 12 14 05_Book2 5 2" xfId="26940"/>
    <cellStyle name="_Value Copy 11 30 05 gas 12 09 05 AURORA at 12 14 05_Book2 6" xfId="26941"/>
    <cellStyle name="_Value Copy 11 30 05 gas 12 09 05 AURORA at 12 14 05_Book2 6 2" xfId="26942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3"/>
    <cellStyle name="_Value Copy 11 30 05 gas 12 09 05 AURORA at 12 14 05_Book2_Adj Bench DR 3 for Initial Briefs (Electric) 2 2 2 2" xfId="26944"/>
    <cellStyle name="_Value Copy 11 30 05 gas 12 09 05 AURORA at 12 14 05_Book2_Adj Bench DR 3 for Initial Briefs (Electric) 2 3" xfId="26945"/>
    <cellStyle name="_Value Copy 11 30 05 gas 12 09 05 AURORA at 12 14 05_Book2_Adj Bench DR 3 for Initial Briefs (Electric) 2 3 2" xfId="26946"/>
    <cellStyle name="_Value Copy 11 30 05 gas 12 09 05 AURORA at 12 14 05_Book2_Adj Bench DR 3 for Initial Briefs (Electric) 2 4" xfId="26947"/>
    <cellStyle name="_Value Copy 11 30 05 gas 12 09 05 AURORA at 12 14 05_Book2_Adj Bench DR 3 for Initial Briefs (Electric) 2 4 2" xfId="26948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49"/>
    <cellStyle name="_Value Copy 11 30 05 gas 12 09 05 AURORA at 12 14 05_Book2_Adj Bench DR 3 for Initial Briefs (Electric) 3 2 2" xfId="26950"/>
    <cellStyle name="_Value Copy 11 30 05 gas 12 09 05 AURORA at 12 14 05_Book2_Adj Bench DR 3 for Initial Briefs (Electric) 3 3" xfId="26951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2"/>
    <cellStyle name="_Value Copy 11 30 05 gas 12 09 05 AURORA at 12 14 05_Book2_Adj Bench DR 3 for Initial Briefs (Electric) 4 2 2" xfId="26953"/>
    <cellStyle name="_Value Copy 11 30 05 gas 12 09 05 AURORA at 12 14 05_Book2_Adj Bench DR 3 for Initial Briefs (Electric) 4 3" xfId="26954"/>
    <cellStyle name="_Value Copy 11 30 05 gas 12 09 05 AURORA at 12 14 05_Book2_Adj Bench DR 3 for Initial Briefs (Electric) 5" xfId="26955"/>
    <cellStyle name="_Value Copy 11 30 05 gas 12 09 05 AURORA at 12 14 05_Book2_Adj Bench DR 3 for Initial Briefs (Electric) 5 2" xfId="26956"/>
    <cellStyle name="_Value Copy 11 30 05 gas 12 09 05 AURORA at 12 14 05_Book2_Adj Bench DR 3 for Initial Briefs (Electric) 6" xfId="26957"/>
    <cellStyle name="_Value Copy 11 30 05 gas 12 09 05 AURORA at 12 14 05_Book2_Adj Bench DR 3 for Initial Briefs (Electric) 6 2" xfId="26958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59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0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1"/>
    <cellStyle name="_Value Copy 11 30 05 gas 12 09 05 AURORA at 12 14 05_Book2_Electric Rev Req Model (2009 GRC) Rebuttal 2 3" xfId="26962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3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4"/>
    <cellStyle name="_Value Copy 11 30 05 gas 12 09 05 AURORA at 12 14 05_Book2_Electric Rev Req Model (2009 GRC) Rebuttal REmoval of New  WH Solar AdjustMI 2 2 2 2" xfId="26965"/>
    <cellStyle name="_Value Copy 11 30 05 gas 12 09 05 AURORA at 12 14 05_Book2_Electric Rev Req Model (2009 GRC) Rebuttal REmoval of New  WH Solar AdjustMI 2 3" xfId="26966"/>
    <cellStyle name="_Value Copy 11 30 05 gas 12 09 05 AURORA at 12 14 05_Book2_Electric Rev Req Model (2009 GRC) Rebuttal REmoval of New  WH Solar AdjustMI 2 3 2" xfId="26967"/>
    <cellStyle name="_Value Copy 11 30 05 gas 12 09 05 AURORA at 12 14 05_Book2_Electric Rev Req Model (2009 GRC) Rebuttal REmoval of New  WH Solar AdjustMI 2 4" xfId="26968"/>
    <cellStyle name="_Value Copy 11 30 05 gas 12 09 05 AURORA at 12 14 05_Book2_Electric Rev Req Model (2009 GRC) Rebuttal REmoval of New  WH Solar AdjustMI 2 4 2" xfId="26969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0"/>
    <cellStyle name="_Value Copy 11 30 05 gas 12 09 05 AURORA at 12 14 05_Book2_Electric Rev Req Model (2009 GRC) Rebuttal REmoval of New  WH Solar AdjustMI 3 2 2" xfId="26971"/>
    <cellStyle name="_Value Copy 11 30 05 gas 12 09 05 AURORA at 12 14 05_Book2_Electric Rev Req Model (2009 GRC) Rebuttal REmoval of New  WH Solar AdjustMI 3 3" xfId="26972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3"/>
    <cellStyle name="_Value Copy 11 30 05 gas 12 09 05 AURORA at 12 14 05_Book2_Electric Rev Req Model (2009 GRC) Rebuttal REmoval of New  WH Solar AdjustMI 4 2 2" xfId="26974"/>
    <cellStyle name="_Value Copy 11 30 05 gas 12 09 05 AURORA at 12 14 05_Book2_Electric Rev Req Model (2009 GRC) Rebuttal REmoval of New  WH Solar AdjustMI 4 3" xfId="26975"/>
    <cellStyle name="_Value Copy 11 30 05 gas 12 09 05 AURORA at 12 14 05_Book2_Electric Rev Req Model (2009 GRC) Rebuttal REmoval of New  WH Solar AdjustMI 5" xfId="26976"/>
    <cellStyle name="_Value Copy 11 30 05 gas 12 09 05 AURORA at 12 14 05_Book2_Electric Rev Req Model (2009 GRC) Rebuttal REmoval of New  WH Solar AdjustMI 5 2" xfId="26977"/>
    <cellStyle name="_Value Copy 11 30 05 gas 12 09 05 AURORA at 12 14 05_Book2_Electric Rev Req Model (2009 GRC) Rebuttal REmoval of New  WH Solar AdjustMI 6" xfId="26978"/>
    <cellStyle name="_Value Copy 11 30 05 gas 12 09 05 AURORA at 12 14 05_Book2_Electric Rev Req Model (2009 GRC) Rebuttal REmoval of New  WH Solar AdjustMI 6 2" xfId="26979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0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1"/>
    <cellStyle name="_Value Copy 11 30 05 gas 12 09 05 AURORA at 12 14 05_Book2_Electric Rev Req Model (2009 GRC) Revised 01-18-2010 2 2 2 2" xfId="26982"/>
    <cellStyle name="_Value Copy 11 30 05 gas 12 09 05 AURORA at 12 14 05_Book2_Electric Rev Req Model (2009 GRC) Revised 01-18-2010 2 3" xfId="26983"/>
    <cellStyle name="_Value Copy 11 30 05 gas 12 09 05 AURORA at 12 14 05_Book2_Electric Rev Req Model (2009 GRC) Revised 01-18-2010 2 3 2" xfId="26984"/>
    <cellStyle name="_Value Copy 11 30 05 gas 12 09 05 AURORA at 12 14 05_Book2_Electric Rev Req Model (2009 GRC) Revised 01-18-2010 2 4" xfId="26985"/>
    <cellStyle name="_Value Copy 11 30 05 gas 12 09 05 AURORA at 12 14 05_Book2_Electric Rev Req Model (2009 GRC) Revised 01-18-2010 2 4 2" xfId="26986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7"/>
    <cellStyle name="_Value Copy 11 30 05 gas 12 09 05 AURORA at 12 14 05_Book2_Electric Rev Req Model (2009 GRC) Revised 01-18-2010 3 2 2" xfId="26988"/>
    <cellStyle name="_Value Copy 11 30 05 gas 12 09 05 AURORA at 12 14 05_Book2_Electric Rev Req Model (2009 GRC) Revised 01-18-2010 3 3" xfId="26989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0"/>
    <cellStyle name="_Value Copy 11 30 05 gas 12 09 05 AURORA at 12 14 05_Book2_Electric Rev Req Model (2009 GRC) Revised 01-18-2010 4 2 2" xfId="26991"/>
    <cellStyle name="_Value Copy 11 30 05 gas 12 09 05 AURORA at 12 14 05_Book2_Electric Rev Req Model (2009 GRC) Revised 01-18-2010 4 3" xfId="26992"/>
    <cellStyle name="_Value Copy 11 30 05 gas 12 09 05 AURORA at 12 14 05_Book2_Electric Rev Req Model (2009 GRC) Revised 01-18-2010 5" xfId="26993"/>
    <cellStyle name="_Value Copy 11 30 05 gas 12 09 05 AURORA at 12 14 05_Book2_Electric Rev Req Model (2009 GRC) Revised 01-18-2010 5 2" xfId="26994"/>
    <cellStyle name="_Value Copy 11 30 05 gas 12 09 05 AURORA at 12 14 05_Book2_Electric Rev Req Model (2009 GRC) Revised 01-18-2010 6" xfId="26995"/>
    <cellStyle name="_Value Copy 11 30 05 gas 12 09 05 AURORA at 12 14 05_Book2_Electric Rev Req Model (2009 GRC) Revised 01-18-2010 6 2" xfId="26996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7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8"/>
    <cellStyle name="_Value Copy 11 30 05 gas 12 09 05 AURORA at 12 14 05_Book2_Final Order Electric EXHIBIT A-1 2 3" xfId="26999"/>
    <cellStyle name="_Value Copy 11 30 05 gas 12 09 05 AURORA at 12 14 05_Book2_Final Order Electric EXHIBIT A-1 3" xfId="6656"/>
    <cellStyle name="_Value Copy 11 30 05 gas 12 09 05 AURORA at 12 14 05_Book2_Final Order Electric EXHIBIT A-1 3 2" xfId="27000"/>
    <cellStyle name="_Value Copy 11 30 05 gas 12 09 05 AURORA at 12 14 05_Book2_Final Order Electric EXHIBIT A-1 3 2 2" xfId="27001"/>
    <cellStyle name="_Value Copy 11 30 05 gas 12 09 05 AURORA at 12 14 05_Book2_Final Order Electric EXHIBIT A-1 3 3" xfId="27002"/>
    <cellStyle name="_Value Copy 11 30 05 gas 12 09 05 AURORA at 12 14 05_Book2_Final Order Electric EXHIBIT A-1 4" xfId="6657"/>
    <cellStyle name="_Value Copy 11 30 05 gas 12 09 05 AURORA at 12 14 05_Book2_Final Order Electric EXHIBIT A-1 4 2" xfId="27003"/>
    <cellStyle name="_Value Copy 11 30 05 gas 12 09 05 AURORA at 12 14 05_Book2_Final Order Electric EXHIBIT A-1 5" xfId="27004"/>
    <cellStyle name="_Value Copy 11 30 05 gas 12 09 05 AURORA at 12 14 05_Book2_Final Order Electric EXHIBIT A-1 6" xfId="27005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6"/>
    <cellStyle name="_Value Copy 11 30 05 gas 12 09 05 AURORA at 12 14 05_Book4 2 2 2 2" xfId="27007"/>
    <cellStyle name="_Value Copy 11 30 05 gas 12 09 05 AURORA at 12 14 05_Book4 2 3" xfId="27008"/>
    <cellStyle name="_Value Copy 11 30 05 gas 12 09 05 AURORA at 12 14 05_Book4 2 3 2" xfId="27009"/>
    <cellStyle name="_Value Copy 11 30 05 gas 12 09 05 AURORA at 12 14 05_Book4 2 4" xfId="27010"/>
    <cellStyle name="_Value Copy 11 30 05 gas 12 09 05 AURORA at 12 14 05_Book4 2 4 2" xfId="27011"/>
    <cellStyle name="_Value Copy 11 30 05 gas 12 09 05 AURORA at 12 14 05_Book4 3" xfId="6661"/>
    <cellStyle name="_Value Copy 11 30 05 gas 12 09 05 AURORA at 12 14 05_Book4 3 2" xfId="27012"/>
    <cellStyle name="_Value Copy 11 30 05 gas 12 09 05 AURORA at 12 14 05_Book4 3 2 2" xfId="27013"/>
    <cellStyle name="_Value Copy 11 30 05 gas 12 09 05 AURORA at 12 14 05_Book4 3 3" xfId="27014"/>
    <cellStyle name="_Value Copy 11 30 05 gas 12 09 05 AURORA at 12 14 05_Book4 4" xfId="6662"/>
    <cellStyle name="_Value Copy 11 30 05 gas 12 09 05 AURORA at 12 14 05_Book4 4 2" xfId="27015"/>
    <cellStyle name="_Value Copy 11 30 05 gas 12 09 05 AURORA at 12 14 05_Book4 4 2 2" xfId="27016"/>
    <cellStyle name="_Value Copy 11 30 05 gas 12 09 05 AURORA at 12 14 05_Book4 4 3" xfId="27017"/>
    <cellStyle name="_Value Copy 11 30 05 gas 12 09 05 AURORA at 12 14 05_Book4 5" xfId="27018"/>
    <cellStyle name="_Value Copy 11 30 05 gas 12 09 05 AURORA at 12 14 05_Book4 5 2" xfId="27019"/>
    <cellStyle name="_Value Copy 11 30 05 gas 12 09 05 AURORA at 12 14 05_Book4 6" xfId="27020"/>
    <cellStyle name="_Value Copy 11 30 05 gas 12 09 05 AURORA at 12 14 05_Book4 6 2" xfId="27021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2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3"/>
    <cellStyle name="_Value Copy 11 30 05 gas 12 09 05 AURORA at 12 14 05_Book9 2 2 2 2" xfId="27024"/>
    <cellStyle name="_Value Copy 11 30 05 gas 12 09 05 AURORA at 12 14 05_Book9 2 3" xfId="27025"/>
    <cellStyle name="_Value Copy 11 30 05 gas 12 09 05 AURORA at 12 14 05_Book9 2 3 2" xfId="27026"/>
    <cellStyle name="_Value Copy 11 30 05 gas 12 09 05 AURORA at 12 14 05_Book9 2 4" xfId="27027"/>
    <cellStyle name="_Value Copy 11 30 05 gas 12 09 05 AURORA at 12 14 05_Book9 2 4 2" xfId="27028"/>
    <cellStyle name="_Value Copy 11 30 05 gas 12 09 05 AURORA at 12 14 05_Book9 3" xfId="6667"/>
    <cellStyle name="_Value Copy 11 30 05 gas 12 09 05 AURORA at 12 14 05_Book9 3 2" xfId="27029"/>
    <cellStyle name="_Value Copy 11 30 05 gas 12 09 05 AURORA at 12 14 05_Book9 3 2 2" xfId="27030"/>
    <cellStyle name="_Value Copy 11 30 05 gas 12 09 05 AURORA at 12 14 05_Book9 3 3" xfId="27031"/>
    <cellStyle name="_Value Copy 11 30 05 gas 12 09 05 AURORA at 12 14 05_Book9 4" xfId="6668"/>
    <cellStyle name="_Value Copy 11 30 05 gas 12 09 05 AURORA at 12 14 05_Book9 4 2" xfId="27032"/>
    <cellStyle name="_Value Copy 11 30 05 gas 12 09 05 AURORA at 12 14 05_Book9 4 2 2" xfId="27033"/>
    <cellStyle name="_Value Copy 11 30 05 gas 12 09 05 AURORA at 12 14 05_Book9 4 3" xfId="27034"/>
    <cellStyle name="_Value Copy 11 30 05 gas 12 09 05 AURORA at 12 14 05_Book9 5" xfId="27035"/>
    <cellStyle name="_Value Copy 11 30 05 gas 12 09 05 AURORA at 12 14 05_Book9 5 2" xfId="27036"/>
    <cellStyle name="_Value Copy 11 30 05 gas 12 09 05 AURORA at 12 14 05_Book9 6" xfId="27037"/>
    <cellStyle name="_Value Copy 11 30 05 gas 12 09 05 AURORA at 12 14 05_Book9 6 2" xfId="27038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39"/>
    <cellStyle name="_Value Copy 11 30 05 gas 12 09 05 AURORA at 12 14 05_Check the Interest Calculation" xfId="6670"/>
    <cellStyle name="_Value Copy 11 30 05 gas 12 09 05 AURORA at 12 14 05_Check the Interest Calculation 2" xfId="27040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1"/>
    <cellStyle name="_Value Copy 11 30 05 gas 12 09 05 AURORA at 12 14 05_Check the Interest Calculation_Scenario 3" xfId="6672"/>
    <cellStyle name="_Value Copy 11 30 05 gas 12 09 05 AURORA at 12 14 05_Check the Interest Calculation_Scenario 3 2" xfId="27042"/>
    <cellStyle name="_Value Copy 11 30 05 gas 12 09 05 AURORA at 12 14 05_Chelan PUD Power Costs (8-10)" xfId="6673"/>
    <cellStyle name="_Value Copy 11 30 05 gas 12 09 05 AURORA at 12 14 05_Chelan PUD Power Costs (8-10) 2" xfId="27043"/>
    <cellStyle name="_Value Copy 11 30 05 gas 12 09 05 AURORA at 12 14 05_DEM-WP(C) Chelan Power Costs" xfId="6674"/>
    <cellStyle name="_Value Copy 11 30 05 gas 12 09 05 AURORA at 12 14 05_DEM-WP(C) Chelan Power Costs 2" xfId="27044"/>
    <cellStyle name="_Value Copy 11 30 05 gas 12 09 05 AURORA at 12 14 05_DEM-WP(C) Chelan Power Costs 2 2" xfId="27045"/>
    <cellStyle name="_Value Copy 11 30 05 gas 12 09 05 AURORA at 12 14 05_DEM-WP(C) Chelan Power Costs 2 2 2" xfId="27046"/>
    <cellStyle name="_Value Copy 11 30 05 gas 12 09 05 AURORA at 12 14 05_DEM-WP(C) Chelan Power Costs 2 3" xfId="27047"/>
    <cellStyle name="_Value Copy 11 30 05 gas 12 09 05 AURORA at 12 14 05_DEM-WP(C) Chelan Power Costs 3" xfId="27048"/>
    <cellStyle name="_Value Copy 11 30 05 gas 12 09 05 AURORA at 12 14 05_DEM-WP(C) Chelan Power Costs 3 2" xfId="27049"/>
    <cellStyle name="_Value Copy 11 30 05 gas 12 09 05 AURORA at 12 14 05_DEM-WP(C) Chelan Power Costs 3 2 2" xfId="27050"/>
    <cellStyle name="_Value Copy 11 30 05 gas 12 09 05 AURORA at 12 14 05_DEM-WP(C) Chelan Power Costs 3 3" xfId="27051"/>
    <cellStyle name="_Value Copy 11 30 05 gas 12 09 05 AURORA at 12 14 05_DEM-WP(C) Chelan Power Costs 4" xfId="27052"/>
    <cellStyle name="_Value Copy 11 30 05 gas 12 09 05 AURORA at 12 14 05_DEM-WP(C) Chelan Power Costs 4 2" xfId="27053"/>
    <cellStyle name="_Value Copy 11 30 05 gas 12 09 05 AURORA at 12 14 05_DEM-WP(C) Chelan Power Costs 5" xfId="27054"/>
    <cellStyle name="_Value Copy 11 30 05 gas 12 09 05 AURORA at 12 14 05_DEM-WP(C) Chelan Power Costs 5 2" xfId="27055"/>
    <cellStyle name="_Value Copy 11 30 05 gas 12 09 05 AURORA at 12 14 05_DEM-WP(C) ENERG10C--ctn Mid-C_042010 2010GRC" xfId="6675"/>
    <cellStyle name="_Value Copy 11 30 05 gas 12 09 05 AURORA at 12 14 05_DEM-WP(C) ENERG10C--ctn Mid-C_042010 2010GRC 2" xfId="27056"/>
    <cellStyle name="_Value Copy 11 30 05 gas 12 09 05 AURORA at 12 14 05_DEM-WP(C) Gas Transport 2010GRC" xfId="6676"/>
    <cellStyle name="_Value Copy 11 30 05 gas 12 09 05 AURORA at 12 14 05_DEM-WP(C) Gas Transport 2010GRC 2" xfId="27057"/>
    <cellStyle name="_Value Copy 11 30 05 gas 12 09 05 AURORA at 12 14 05_DEM-WP(C) Gas Transport 2010GRC 2 2" xfId="27058"/>
    <cellStyle name="_Value Copy 11 30 05 gas 12 09 05 AURORA at 12 14 05_DEM-WP(C) Gas Transport 2010GRC 2 2 2" xfId="27059"/>
    <cellStyle name="_Value Copy 11 30 05 gas 12 09 05 AURORA at 12 14 05_DEM-WP(C) Gas Transport 2010GRC 2 3" xfId="27060"/>
    <cellStyle name="_Value Copy 11 30 05 gas 12 09 05 AURORA at 12 14 05_DEM-WP(C) Gas Transport 2010GRC 3" xfId="27061"/>
    <cellStyle name="_Value Copy 11 30 05 gas 12 09 05 AURORA at 12 14 05_DEM-WP(C) Gas Transport 2010GRC 3 2" xfId="27062"/>
    <cellStyle name="_Value Copy 11 30 05 gas 12 09 05 AURORA at 12 14 05_DEM-WP(C) Gas Transport 2010GRC 3 2 2" xfId="27063"/>
    <cellStyle name="_Value Copy 11 30 05 gas 12 09 05 AURORA at 12 14 05_DEM-WP(C) Gas Transport 2010GRC 3 3" xfId="27064"/>
    <cellStyle name="_Value Copy 11 30 05 gas 12 09 05 AURORA at 12 14 05_DEM-WP(C) Gas Transport 2010GRC 4" xfId="27065"/>
    <cellStyle name="_Value Copy 11 30 05 gas 12 09 05 AURORA at 12 14 05_DEM-WP(C) Gas Transport 2010GRC 4 2" xfId="27066"/>
    <cellStyle name="_Value Copy 11 30 05 gas 12 09 05 AURORA at 12 14 05_DEM-WP(C) Gas Transport 2010GRC 5" xfId="27067"/>
    <cellStyle name="_Value Copy 11 30 05 gas 12 09 05 AURORA at 12 14 05_DEM-WP(C) Gas Transport 2010GRC 5 2" xfId="27068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69"/>
    <cellStyle name="_Value Copy 11 30 05 gas 12 09 05 AURORA at 12 14 05_Direct Assignment Distribution Plant 2008 2 2 3" xfId="27070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1"/>
    <cellStyle name="_Value Copy 11 30 05 gas 12 09 05 AURORA at 12 14 05_Direct Assignment Distribution Plant 2008 2 3 3" xfId="27072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3"/>
    <cellStyle name="_Value Copy 11 30 05 gas 12 09 05 AURORA at 12 14 05_Direct Assignment Distribution Plant 2008 2 4 3" xfId="27074"/>
    <cellStyle name="_Value Copy 11 30 05 gas 12 09 05 AURORA at 12 14 05_Direct Assignment Distribution Plant 2008 2 5" xfId="27075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6"/>
    <cellStyle name="_Value Copy 11 30 05 gas 12 09 05 AURORA at 12 14 05_Direct Assignment Distribution Plant 2008 3 3" xfId="27077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8"/>
    <cellStyle name="_Value Copy 11 30 05 gas 12 09 05 AURORA at 12 14 05_Direct Assignment Distribution Plant 2008 4 3" xfId="27079"/>
    <cellStyle name="_Value Copy 11 30 05 gas 12 09 05 AURORA at 12 14 05_Direct Assignment Distribution Plant 2008 5" xfId="6689"/>
    <cellStyle name="_Value Copy 11 30 05 gas 12 09 05 AURORA at 12 14 05_Direct Assignment Distribution Plant 2008 5 2" xfId="27080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1"/>
    <cellStyle name="_Value Copy 11 30 05 gas 12 09 05 AURORA at 12 14 05_Electric COS Inputs 2 2 3" xfId="27082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3"/>
    <cellStyle name="_Value Copy 11 30 05 gas 12 09 05 AURORA at 12 14 05_Electric COS Inputs 2 3 3" xfId="27084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5"/>
    <cellStyle name="_Value Copy 11 30 05 gas 12 09 05 AURORA at 12 14 05_Electric COS Inputs 2 4 3" xfId="27086"/>
    <cellStyle name="_Value Copy 11 30 05 gas 12 09 05 AURORA at 12 14 05_Electric COS Inputs 2 5" xfId="27087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8"/>
    <cellStyle name="_Value Copy 11 30 05 gas 12 09 05 AURORA at 12 14 05_Electric COS Inputs 3 3" xfId="27089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0"/>
    <cellStyle name="_Value Copy 11 30 05 gas 12 09 05 AURORA at 12 14 05_Electric COS Inputs 4 3" xfId="27091"/>
    <cellStyle name="_Value Copy 11 30 05 gas 12 09 05 AURORA at 12 14 05_Electric COS Inputs 5" xfId="6704"/>
    <cellStyle name="_Value Copy 11 30 05 gas 12 09 05 AURORA at 12 14 05_Electric COS Inputs 5 2" xfId="27092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3"/>
    <cellStyle name="_Value Copy 11 30 05 gas 12 09 05 AURORA at 12 14 05_Electric Rate Spread and Rate Design 3.23.09 2 2 3" xfId="27094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5"/>
    <cellStyle name="_Value Copy 11 30 05 gas 12 09 05 AURORA at 12 14 05_Electric Rate Spread and Rate Design 3.23.09 2 3 3" xfId="27096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7"/>
    <cellStyle name="_Value Copy 11 30 05 gas 12 09 05 AURORA at 12 14 05_Electric Rate Spread and Rate Design 3.23.09 2 4 3" xfId="27098"/>
    <cellStyle name="_Value Copy 11 30 05 gas 12 09 05 AURORA at 12 14 05_Electric Rate Spread and Rate Design 3.23.09 2 5" xfId="27099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0"/>
    <cellStyle name="_Value Copy 11 30 05 gas 12 09 05 AURORA at 12 14 05_Electric Rate Spread and Rate Design 3.23.09 3 3" xfId="27101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2"/>
    <cellStyle name="_Value Copy 11 30 05 gas 12 09 05 AURORA at 12 14 05_Electric Rate Spread and Rate Design 3.23.09 4 3" xfId="27103"/>
    <cellStyle name="_Value Copy 11 30 05 gas 12 09 05 AURORA at 12 14 05_Electric Rate Spread and Rate Design 3.23.09 5" xfId="6718"/>
    <cellStyle name="_Value Copy 11 30 05 gas 12 09 05 AURORA at 12 14 05_Electric Rate Spread and Rate Design 3.23.09 5 2" xfId="27104"/>
    <cellStyle name="_Value Copy 11 30 05 gas 12 09 05 AURORA at 12 14 05_Electric Rate Spread and Rate Design 3.23.09 6" xfId="6719"/>
    <cellStyle name="_Value Copy 11 30 05 gas 12 09 05 AURORA at 12 14 05_Exh A-1 resulting from UE-112050 effective Jan 1 2012" xfId="27105"/>
    <cellStyle name="_Value Copy 11 30 05 gas 12 09 05 AURORA at 12 14 05_Exh A-1 resulting from UE-112050 effective Jan 1 2012 2" xfId="27106"/>
    <cellStyle name="_Value Copy 11 30 05 gas 12 09 05 AURORA at 12 14 05_Exhibit A-1 effective 4-1-11 fr S Free 12-11" xfId="27107"/>
    <cellStyle name="_Value Copy 11 30 05 gas 12 09 05 AURORA at 12 14 05_Exhibit A-1 effective 4-1-11 fr S Free 12-11 2" xfId="27108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09"/>
    <cellStyle name="_Value Copy 11 30 05 gas 12 09 05 AURORA at 12 14 05_Exhibit D fr R Gho 12-31-08 2 2 2" xfId="27110"/>
    <cellStyle name="_Value Copy 11 30 05 gas 12 09 05 AURORA at 12 14 05_Exhibit D fr R Gho 12-31-08 2 2 2 2" xfId="27111"/>
    <cellStyle name="_Value Copy 11 30 05 gas 12 09 05 AURORA at 12 14 05_Exhibit D fr R Gho 12-31-08 2 3" xfId="27112"/>
    <cellStyle name="_Value Copy 11 30 05 gas 12 09 05 AURORA at 12 14 05_Exhibit D fr R Gho 12-31-08 2 3 2" xfId="27113"/>
    <cellStyle name="_Value Copy 11 30 05 gas 12 09 05 AURORA at 12 14 05_Exhibit D fr R Gho 12-31-08 2 4" xfId="27114"/>
    <cellStyle name="_Value Copy 11 30 05 gas 12 09 05 AURORA at 12 14 05_Exhibit D fr R Gho 12-31-08 2 4 2" xfId="27115"/>
    <cellStyle name="_Value Copy 11 30 05 gas 12 09 05 AURORA at 12 14 05_Exhibit D fr R Gho 12-31-08 3" xfId="6722"/>
    <cellStyle name="_Value Copy 11 30 05 gas 12 09 05 AURORA at 12 14 05_Exhibit D fr R Gho 12-31-08 3 2" xfId="27116"/>
    <cellStyle name="_Value Copy 11 30 05 gas 12 09 05 AURORA at 12 14 05_Exhibit D fr R Gho 12-31-08 3 2 2" xfId="27117"/>
    <cellStyle name="_Value Copy 11 30 05 gas 12 09 05 AURORA at 12 14 05_Exhibit D fr R Gho 12-31-08 3 3" xfId="27118"/>
    <cellStyle name="_Value Copy 11 30 05 gas 12 09 05 AURORA at 12 14 05_Exhibit D fr R Gho 12-31-08 4" xfId="27119"/>
    <cellStyle name="_Value Copy 11 30 05 gas 12 09 05 AURORA at 12 14 05_Exhibit D fr R Gho 12-31-08 4 2" xfId="27120"/>
    <cellStyle name="_Value Copy 11 30 05 gas 12 09 05 AURORA at 12 14 05_Exhibit D fr R Gho 12-31-08 4 2 2" xfId="27121"/>
    <cellStyle name="_Value Copy 11 30 05 gas 12 09 05 AURORA at 12 14 05_Exhibit D fr R Gho 12-31-08 4 3" xfId="27122"/>
    <cellStyle name="_Value Copy 11 30 05 gas 12 09 05 AURORA at 12 14 05_Exhibit D fr R Gho 12-31-08 5" xfId="27123"/>
    <cellStyle name="_Value Copy 11 30 05 gas 12 09 05 AURORA at 12 14 05_Exhibit D fr R Gho 12-31-08 5 2" xfId="27124"/>
    <cellStyle name="_Value Copy 11 30 05 gas 12 09 05 AURORA at 12 14 05_Exhibit D fr R Gho 12-31-08 6" xfId="27125"/>
    <cellStyle name="_Value Copy 11 30 05 gas 12 09 05 AURORA at 12 14 05_Exhibit D fr R Gho 12-31-08 6 2" xfId="27126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7"/>
    <cellStyle name="_Value Copy 11 30 05 gas 12 09 05 AURORA at 12 14 05_Exhibit D fr R Gho 12-31-08 v2 2 2 2" xfId="27128"/>
    <cellStyle name="_Value Copy 11 30 05 gas 12 09 05 AURORA at 12 14 05_Exhibit D fr R Gho 12-31-08 v2 2 2 2 2" xfId="27129"/>
    <cellStyle name="_Value Copy 11 30 05 gas 12 09 05 AURORA at 12 14 05_Exhibit D fr R Gho 12-31-08 v2 2 3" xfId="27130"/>
    <cellStyle name="_Value Copy 11 30 05 gas 12 09 05 AURORA at 12 14 05_Exhibit D fr R Gho 12-31-08 v2 2 3 2" xfId="27131"/>
    <cellStyle name="_Value Copy 11 30 05 gas 12 09 05 AURORA at 12 14 05_Exhibit D fr R Gho 12-31-08 v2 2 4" xfId="27132"/>
    <cellStyle name="_Value Copy 11 30 05 gas 12 09 05 AURORA at 12 14 05_Exhibit D fr R Gho 12-31-08 v2 2 4 2" xfId="27133"/>
    <cellStyle name="_Value Copy 11 30 05 gas 12 09 05 AURORA at 12 14 05_Exhibit D fr R Gho 12-31-08 v2 3" xfId="6725"/>
    <cellStyle name="_Value Copy 11 30 05 gas 12 09 05 AURORA at 12 14 05_Exhibit D fr R Gho 12-31-08 v2 3 2" xfId="27134"/>
    <cellStyle name="_Value Copy 11 30 05 gas 12 09 05 AURORA at 12 14 05_Exhibit D fr R Gho 12-31-08 v2 3 2 2" xfId="27135"/>
    <cellStyle name="_Value Copy 11 30 05 gas 12 09 05 AURORA at 12 14 05_Exhibit D fr R Gho 12-31-08 v2 3 3" xfId="27136"/>
    <cellStyle name="_Value Copy 11 30 05 gas 12 09 05 AURORA at 12 14 05_Exhibit D fr R Gho 12-31-08 v2 4" xfId="27137"/>
    <cellStyle name="_Value Copy 11 30 05 gas 12 09 05 AURORA at 12 14 05_Exhibit D fr R Gho 12-31-08 v2 4 2" xfId="27138"/>
    <cellStyle name="_Value Copy 11 30 05 gas 12 09 05 AURORA at 12 14 05_Exhibit D fr R Gho 12-31-08 v2 4 2 2" xfId="27139"/>
    <cellStyle name="_Value Copy 11 30 05 gas 12 09 05 AURORA at 12 14 05_Exhibit D fr R Gho 12-31-08 v2 4 3" xfId="27140"/>
    <cellStyle name="_Value Copy 11 30 05 gas 12 09 05 AURORA at 12 14 05_Exhibit D fr R Gho 12-31-08 v2 5" xfId="27141"/>
    <cellStyle name="_Value Copy 11 30 05 gas 12 09 05 AURORA at 12 14 05_Exhibit D fr R Gho 12-31-08 v2 5 2" xfId="27142"/>
    <cellStyle name="_Value Copy 11 30 05 gas 12 09 05 AURORA at 12 14 05_Exhibit D fr R Gho 12-31-08 v2 6" xfId="27143"/>
    <cellStyle name="_Value Copy 11 30 05 gas 12 09 05 AURORA at 12 14 05_Exhibit D fr R Gho 12-31-08 v2 6 2" xfId="27144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5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6"/>
    <cellStyle name="_Value Copy 11 30 05 gas 12 09 05 AURORA at 12 14 05_Exhibit D fr R Gho 12-31-08 v2_NIM Summary 2 2 2" xfId="27147"/>
    <cellStyle name="_Value Copy 11 30 05 gas 12 09 05 AURORA at 12 14 05_Exhibit D fr R Gho 12-31-08 v2_NIM Summary 2 2 2 2" xfId="27148"/>
    <cellStyle name="_Value Copy 11 30 05 gas 12 09 05 AURORA at 12 14 05_Exhibit D fr R Gho 12-31-08 v2_NIM Summary 2 3" xfId="27149"/>
    <cellStyle name="_Value Copy 11 30 05 gas 12 09 05 AURORA at 12 14 05_Exhibit D fr R Gho 12-31-08 v2_NIM Summary 2 3 2" xfId="27150"/>
    <cellStyle name="_Value Copy 11 30 05 gas 12 09 05 AURORA at 12 14 05_Exhibit D fr R Gho 12-31-08 v2_NIM Summary 2 4" xfId="27151"/>
    <cellStyle name="_Value Copy 11 30 05 gas 12 09 05 AURORA at 12 14 05_Exhibit D fr R Gho 12-31-08 v2_NIM Summary 2 4 2" xfId="27152"/>
    <cellStyle name="_Value Copy 11 30 05 gas 12 09 05 AURORA at 12 14 05_Exhibit D fr R Gho 12-31-08 v2_NIM Summary 3" xfId="27153"/>
    <cellStyle name="_Value Copy 11 30 05 gas 12 09 05 AURORA at 12 14 05_Exhibit D fr R Gho 12-31-08 v2_NIM Summary 3 2" xfId="27154"/>
    <cellStyle name="_Value Copy 11 30 05 gas 12 09 05 AURORA at 12 14 05_Exhibit D fr R Gho 12-31-08 v2_NIM Summary 3 2 2" xfId="27155"/>
    <cellStyle name="_Value Copy 11 30 05 gas 12 09 05 AURORA at 12 14 05_Exhibit D fr R Gho 12-31-08 v2_NIM Summary 3 3" xfId="27156"/>
    <cellStyle name="_Value Copy 11 30 05 gas 12 09 05 AURORA at 12 14 05_Exhibit D fr R Gho 12-31-08 v2_NIM Summary 4" xfId="27157"/>
    <cellStyle name="_Value Copy 11 30 05 gas 12 09 05 AURORA at 12 14 05_Exhibit D fr R Gho 12-31-08 v2_NIM Summary 4 2" xfId="27158"/>
    <cellStyle name="_Value Copy 11 30 05 gas 12 09 05 AURORA at 12 14 05_Exhibit D fr R Gho 12-31-08 v2_NIM Summary 4 2 2" xfId="27159"/>
    <cellStyle name="_Value Copy 11 30 05 gas 12 09 05 AURORA at 12 14 05_Exhibit D fr R Gho 12-31-08 v2_NIM Summary 4 3" xfId="27160"/>
    <cellStyle name="_Value Copy 11 30 05 gas 12 09 05 AURORA at 12 14 05_Exhibit D fr R Gho 12-31-08 v2_NIM Summary 5" xfId="27161"/>
    <cellStyle name="_Value Copy 11 30 05 gas 12 09 05 AURORA at 12 14 05_Exhibit D fr R Gho 12-31-08 v2_NIM Summary 5 2" xfId="27162"/>
    <cellStyle name="_Value Copy 11 30 05 gas 12 09 05 AURORA at 12 14 05_Exhibit D fr R Gho 12-31-08 v2_NIM Summary 6" xfId="27163"/>
    <cellStyle name="_Value Copy 11 30 05 gas 12 09 05 AURORA at 12 14 05_Exhibit D fr R Gho 12-31-08 v2_NIM Summary 6 2" xfId="27164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5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6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7"/>
    <cellStyle name="_Value Copy 11 30 05 gas 12 09 05 AURORA at 12 14 05_Exhibit D fr R Gho 12-31-08_NIM Summary 2 2 2" xfId="27168"/>
    <cellStyle name="_Value Copy 11 30 05 gas 12 09 05 AURORA at 12 14 05_Exhibit D fr R Gho 12-31-08_NIM Summary 2 2 2 2" xfId="27169"/>
    <cellStyle name="_Value Copy 11 30 05 gas 12 09 05 AURORA at 12 14 05_Exhibit D fr R Gho 12-31-08_NIM Summary 2 3" xfId="27170"/>
    <cellStyle name="_Value Copy 11 30 05 gas 12 09 05 AURORA at 12 14 05_Exhibit D fr R Gho 12-31-08_NIM Summary 2 3 2" xfId="27171"/>
    <cellStyle name="_Value Copy 11 30 05 gas 12 09 05 AURORA at 12 14 05_Exhibit D fr R Gho 12-31-08_NIM Summary 2 4" xfId="27172"/>
    <cellStyle name="_Value Copy 11 30 05 gas 12 09 05 AURORA at 12 14 05_Exhibit D fr R Gho 12-31-08_NIM Summary 2 4 2" xfId="27173"/>
    <cellStyle name="_Value Copy 11 30 05 gas 12 09 05 AURORA at 12 14 05_Exhibit D fr R Gho 12-31-08_NIM Summary 3" xfId="27174"/>
    <cellStyle name="_Value Copy 11 30 05 gas 12 09 05 AURORA at 12 14 05_Exhibit D fr R Gho 12-31-08_NIM Summary 3 2" xfId="27175"/>
    <cellStyle name="_Value Copy 11 30 05 gas 12 09 05 AURORA at 12 14 05_Exhibit D fr R Gho 12-31-08_NIM Summary 3 2 2" xfId="27176"/>
    <cellStyle name="_Value Copy 11 30 05 gas 12 09 05 AURORA at 12 14 05_Exhibit D fr R Gho 12-31-08_NIM Summary 3 3" xfId="27177"/>
    <cellStyle name="_Value Copy 11 30 05 gas 12 09 05 AURORA at 12 14 05_Exhibit D fr R Gho 12-31-08_NIM Summary 4" xfId="27178"/>
    <cellStyle name="_Value Copy 11 30 05 gas 12 09 05 AURORA at 12 14 05_Exhibit D fr R Gho 12-31-08_NIM Summary 4 2" xfId="27179"/>
    <cellStyle name="_Value Copy 11 30 05 gas 12 09 05 AURORA at 12 14 05_Exhibit D fr R Gho 12-31-08_NIM Summary 4 2 2" xfId="27180"/>
    <cellStyle name="_Value Copy 11 30 05 gas 12 09 05 AURORA at 12 14 05_Exhibit D fr R Gho 12-31-08_NIM Summary 4 3" xfId="27181"/>
    <cellStyle name="_Value Copy 11 30 05 gas 12 09 05 AURORA at 12 14 05_Exhibit D fr R Gho 12-31-08_NIM Summary 5" xfId="27182"/>
    <cellStyle name="_Value Copy 11 30 05 gas 12 09 05 AURORA at 12 14 05_Exhibit D fr R Gho 12-31-08_NIM Summary 5 2" xfId="27183"/>
    <cellStyle name="_Value Copy 11 30 05 gas 12 09 05 AURORA at 12 14 05_Exhibit D fr R Gho 12-31-08_NIM Summary 6" xfId="27184"/>
    <cellStyle name="_Value Copy 11 30 05 gas 12 09 05 AURORA at 12 14 05_Exhibit D fr R Gho 12-31-08_NIM Summary 6 2" xfId="27185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6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7"/>
    <cellStyle name="_Value Copy 11 30 05 gas 12 09 05 AURORA at 12 14 05_Hopkins Ridge Prepaid Tran - Interest Earned RY 12ME Feb  '11 2 2 2" xfId="27188"/>
    <cellStyle name="_Value Copy 11 30 05 gas 12 09 05 AURORA at 12 14 05_Hopkins Ridge Prepaid Tran - Interest Earned RY 12ME Feb  '11 2 2 2 2" xfId="27189"/>
    <cellStyle name="_Value Copy 11 30 05 gas 12 09 05 AURORA at 12 14 05_Hopkins Ridge Prepaid Tran - Interest Earned RY 12ME Feb  '11 2 3" xfId="27190"/>
    <cellStyle name="_Value Copy 11 30 05 gas 12 09 05 AURORA at 12 14 05_Hopkins Ridge Prepaid Tran - Interest Earned RY 12ME Feb  '11 2 3 2" xfId="27191"/>
    <cellStyle name="_Value Copy 11 30 05 gas 12 09 05 AURORA at 12 14 05_Hopkins Ridge Prepaid Tran - Interest Earned RY 12ME Feb  '11 2 4" xfId="27192"/>
    <cellStyle name="_Value Copy 11 30 05 gas 12 09 05 AURORA at 12 14 05_Hopkins Ridge Prepaid Tran - Interest Earned RY 12ME Feb  '11 2 4 2" xfId="27193"/>
    <cellStyle name="_Value Copy 11 30 05 gas 12 09 05 AURORA at 12 14 05_Hopkins Ridge Prepaid Tran - Interest Earned RY 12ME Feb  '11 3" xfId="27194"/>
    <cellStyle name="_Value Copy 11 30 05 gas 12 09 05 AURORA at 12 14 05_Hopkins Ridge Prepaid Tran - Interest Earned RY 12ME Feb  '11 3 2" xfId="27195"/>
    <cellStyle name="_Value Copy 11 30 05 gas 12 09 05 AURORA at 12 14 05_Hopkins Ridge Prepaid Tran - Interest Earned RY 12ME Feb  '11 3 2 2" xfId="27196"/>
    <cellStyle name="_Value Copy 11 30 05 gas 12 09 05 AURORA at 12 14 05_Hopkins Ridge Prepaid Tran - Interest Earned RY 12ME Feb  '11 3 3" xfId="27197"/>
    <cellStyle name="_Value Copy 11 30 05 gas 12 09 05 AURORA at 12 14 05_Hopkins Ridge Prepaid Tran - Interest Earned RY 12ME Feb  '11 4" xfId="27198"/>
    <cellStyle name="_Value Copy 11 30 05 gas 12 09 05 AURORA at 12 14 05_Hopkins Ridge Prepaid Tran - Interest Earned RY 12ME Feb  '11 4 2" xfId="27199"/>
    <cellStyle name="_Value Copy 11 30 05 gas 12 09 05 AURORA at 12 14 05_Hopkins Ridge Prepaid Tran - Interest Earned RY 12ME Feb  '11 4 2 2" xfId="27200"/>
    <cellStyle name="_Value Copy 11 30 05 gas 12 09 05 AURORA at 12 14 05_Hopkins Ridge Prepaid Tran - Interest Earned RY 12ME Feb  '11 4 3" xfId="27201"/>
    <cellStyle name="_Value Copy 11 30 05 gas 12 09 05 AURORA at 12 14 05_Hopkins Ridge Prepaid Tran - Interest Earned RY 12ME Feb  '11 5" xfId="27202"/>
    <cellStyle name="_Value Copy 11 30 05 gas 12 09 05 AURORA at 12 14 05_Hopkins Ridge Prepaid Tran - Interest Earned RY 12ME Feb  '11 5 2" xfId="27203"/>
    <cellStyle name="_Value Copy 11 30 05 gas 12 09 05 AURORA at 12 14 05_Hopkins Ridge Prepaid Tran - Interest Earned RY 12ME Feb  '11 6" xfId="27204"/>
    <cellStyle name="_Value Copy 11 30 05 gas 12 09 05 AURORA at 12 14 05_Hopkins Ridge Prepaid Tran - Interest Earned RY 12ME Feb  '11 6 2" xfId="27205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6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7"/>
    <cellStyle name="_Value Copy 11 30 05 gas 12 09 05 AURORA at 12 14 05_Hopkins Ridge Prepaid Tran - Interest Earned RY 12ME Feb  '11_NIM Summary 2 2 2" xfId="27208"/>
    <cellStyle name="_Value Copy 11 30 05 gas 12 09 05 AURORA at 12 14 05_Hopkins Ridge Prepaid Tran - Interest Earned RY 12ME Feb  '11_NIM Summary 2 2 2 2" xfId="27209"/>
    <cellStyle name="_Value Copy 11 30 05 gas 12 09 05 AURORA at 12 14 05_Hopkins Ridge Prepaid Tran - Interest Earned RY 12ME Feb  '11_NIM Summary 2 3" xfId="27210"/>
    <cellStyle name="_Value Copy 11 30 05 gas 12 09 05 AURORA at 12 14 05_Hopkins Ridge Prepaid Tran - Interest Earned RY 12ME Feb  '11_NIM Summary 2 3 2" xfId="27211"/>
    <cellStyle name="_Value Copy 11 30 05 gas 12 09 05 AURORA at 12 14 05_Hopkins Ridge Prepaid Tran - Interest Earned RY 12ME Feb  '11_NIM Summary 2 4" xfId="27212"/>
    <cellStyle name="_Value Copy 11 30 05 gas 12 09 05 AURORA at 12 14 05_Hopkins Ridge Prepaid Tran - Interest Earned RY 12ME Feb  '11_NIM Summary 2 4 2" xfId="27213"/>
    <cellStyle name="_Value Copy 11 30 05 gas 12 09 05 AURORA at 12 14 05_Hopkins Ridge Prepaid Tran - Interest Earned RY 12ME Feb  '11_NIM Summary 3" xfId="27214"/>
    <cellStyle name="_Value Copy 11 30 05 gas 12 09 05 AURORA at 12 14 05_Hopkins Ridge Prepaid Tran - Interest Earned RY 12ME Feb  '11_NIM Summary 3 2" xfId="27215"/>
    <cellStyle name="_Value Copy 11 30 05 gas 12 09 05 AURORA at 12 14 05_Hopkins Ridge Prepaid Tran - Interest Earned RY 12ME Feb  '11_NIM Summary 3 2 2" xfId="27216"/>
    <cellStyle name="_Value Copy 11 30 05 gas 12 09 05 AURORA at 12 14 05_Hopkins Ridge Prepaid Tran - Interest Earned RY 12ME Feb  '11_NIM Summary 3 3" xfId="27217"/>
    <cellStyle name="_Value Copy 11 30 05 gas 12 09 05 AURORA at 12 14 05_Hopkins Ridge Prepaid Tran - Interest Earned RY 12ME Feb  '11_NIM Summary 4" xfId="27218"/>
    <cellStyle name="_Value Copy 11 30 05 gas 12 09 05 AURORA at 12 14 05_Hopkins Ridge Prepaid Tran - Interest Earned RY 12ME Feb  '11_NIM Summary 4 2" xfId="27219"/>
    <cellStyle name="_Value Copy 11 30 05 gas 12 09 05 AURORA at 12 14 05_Hopkins Ridge Prepaid Tran - Interest Earned RY 12ME Feb  '11_NIM Summary 4 2 2" xfId="27220"/>
    <cellStyle name="_Value Copy 11 30 05 gas 12 09 05 AURORA at 12 14 05_Hopkins Ridge Prepaid Tran - Interest Earned RY 12ME Feb  '11_NIM Summary 4 3" xfId="27221"/>
    <cellStyle name="_Value Copy 11 30 05 gas 12 09 05 AURORA at 12 14 05_Hopkins Ridge Prepaid Tran - Interest Earned RY 12ME Feb  '11_NIM Summary 5" xfId="27222"/>
    <cellStyle name="_Value Copy 11 30 05 gas 12 09 05 AURORA at 12 14 05_Hopkins Ridge Prepaid Tran - Interest Earned RY 12ME Feb  '11_NIM Summary 5 2" xfId="27223"/>
    <cellStyle name="_Value Copy 11 30 05 gas 12 09 05 AURORA at 12 14 05_Hopkins Ridge Prepaid Tran - Interest Earned RY 12ME Feb  '11_NIM Summary 6" xfId="27224"/>
    <cellStyle name="_Value Copy 11 30 05 gas 12 09 05 AURORA at 12 14 05_Hopkins Ridge Prepaid Tran - Interest Earned RY 12ME Feb  '11_NIM Summary 6 2" xfId="27225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6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7"/>
    <cellStyle name="_Value Copy 11 30 05 gas 12 09 05 AURORA at 12 14 05_Hopkins Ridge Prepaid Tran - Interest Earned RY 12ME Feb  '11_Transmission Workbook for May BOD 2 2 2" xfId="27228"/>
    <cellStyle name="_Value Copy 11 30 05 gas 12 09 05 AURORA at 12 14 05_Hopkins Ridge Prepaid Tran - Interest Earned RY 12ME Feb  '11_Transmission Workbook for May BOD 2 2 2 2" xfId="27229"/>
    <cellStyle name="_Value Copy 11 30 05 gas 12 09 05 AURORA at 12 14 05_Hopkins Ridge Prepaid Tran - Interest Earned RY 12ME Feb  '11_Transmission Workbook for May BOD 2 3" xfId="27230"/>
    <cellStyle name="_Value Copy 11 30 05 gas 12 09 05 AURORA at 12 14 05_Hopkins Ridge Prepaid Tran - Interest Earned RY 12ME Feb  '11_Transmission Workbook for May BOD 2 3 2" xfId="27231"/>
    <cellStyle name="_Value Copy 11 30 05 gas 12 09 05 AURORA at 12 14 05_Hopkins Ridge Prepaid Tran - Interest Earned RY 12ME Feb  '11_Transmission Workbook for May BOD 2 4" xfId="27232"/>
    <cellStyle name="_Value Copy 11 30 05 gas 12 09 05 AURORA at 12 14 05_Hopkins Ridge Prepaid Tran - Interest Earned RY 12ME Feb  '11_Transmission Workbook for May BOD 2 4 2" xfId="27233"/>
    <cellStyle name="_Value Copy 11 30 05 gas 12 09 05 AURORA at 12 14 05_Hopkins Ridge Prepaid Tran - Interest Earned RY 12ME Feb  '11_Transmission Workbook for May BOD 3" xfId="27234"/>
    <cellStyle name="_Value Copy 11 30 05 gas 12 09 05 AURORA at 12 14 05_Hopkins Ridge Prepaid Tran - Interest Earned RY 12ME Feb  '11_Transmission Workbook for May BOD 3 2" xfId="27235"/>
    <cellStyle name="_Value Copy 11 30 05 gas 12 09 05 AURORA at 12 14 05_Hopkins Ridge Prepaid Tran - Interest Earned RY 12ME Feb  '11_Transmission Workbook for May BOD 3 2 2" xfId="27236"/>
    <cellStyle name="_Value Copy 11 30 05 gas 12 09 05 AURORA at 12 14 05_Hopkins Ridge Prepaid Tran - Interest Earned RY 12ME Feb  '11_Transmission Workbook for May BOD 3 3" xfId="27237"/>
    <cellStyle name="_Value Copy 11 30 05 gas 12 09 05 AURORA at 12 14 05_Hopkins Ridge Prepaid Tran - Interest Earned RY 12ME Feb  '11_Transmission Workbook for May BOD 4" xfId="27238"/>
    <cellStyle name="_Value Copy 11 30 05 gas 12 09 05 AURORA at 12 14 05_Hopkins Ridge Prepaid Tran - Interest Earned RY 12ME Feb  '11_Transmission Workbook for May BOD 4 2" xfId="27239"/>
    <cellStyle name="_Value Copy 11 30 05 gas 12 09 05 AURORA at 12 14 05_Hopkins Ridge Prepaid Tran - Interest Earned RY 12ME Feb  '11_Transmission Workbook for May BOD 4 2 2" xfId="27240"/>
    <cellStyle name="_Value Copy 11 30 05 gas 12 09 05 AURORA at 12 14 05_Hopkins Ridge Prepaid Tran - Interest Earned RY 12ME Feb  '11_Transmission Workbook for May BOD 4 3" xfId="27241"/>
    <cellStyle name="_Value Copy 11 30 05 gas 12 09 05 AURORA at 12 14 05_Hopkins Ridge Prepaid Tran - Interest Earned RY 12ME Feb  '11_Transmission Workbook for May BOD 5" xfId="27242"/>
    <cellStyle name="_Value Copy 11 30 05 gas 12 09 05 AURORA at 12 14 05_Hopkins Ridge Prepaid Tran - Interest Earned RY 12ME Feb  '11_Transmission Workbook for May BOD 5 2" xfId="27243"/>
    <cellStyle name="_Value Copy 11 30 05 gas 12 09 05 AURORA at 12 14 05_Hopkins Ridge Prepaid Tran - Interest Earned RY 12ME Feb  '11_Transmission Workbook for May BOD 6" xfId="27244"/>
    <cellStyle name="_Value Copy 11 30 05 gas 12 09 05 AURORA at 12 14 05_Hopkins Ridge Prepaid Tran - Interest Earned RY 12ME Feb  '11_Transmission Workbook for May BOD 6 2" xfId="27245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6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7"/>
    <cellStyle name="_Value Copy 11 30 05 gas 12 09 05 AURORA at 12 14 05_INPUTS 2 2 3" xfId="27248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49"/>
    <cellStyle name="_Value Copy 11 30 05 gas 12 09 05 AURORA at 12 14 05_INPUTS 2 3 3" xfId="27250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1"/>
    <cellStyle name="_Value Copy 11 30 05 gas 12 09 05 AURORA at 12 14 05_INPUTS 2 4 3" xfId="27252"/>
    <cellStyle name="_Value Copy 11 30 05 gas 12 09 05 AURORA at 12 14 05_INPUTS 2 5" xfId="27253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4"/>
    <cellStyle name="_Value Copy 11 30 05 gas 12 09 05 AURORA at 12 14 05_INPUTS 3 3" xfId="27255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6"/>
    <cellStyle name="_Value Copy 11 30 05 gas 12 09 05 AURORA at 12 14 05_INPUTS 4 3" xfId="27257"/>
    <cellStyle name="_Value Copy 11 30 05 gas 12 09 05 AURORA at 12 14 05_INPUTS 5" xfId="6758"/>
    <cellStyle name="_Value Copy 11 30 05 gas 12 09 05 AURORA at 12 14 05_INPUTS 5 2" xfId="27258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59"/>
    <cellStyle name="_Value Copy 11 30 05 gas 12 09 05 AURORA at 12 14 05_Leased Transformer &amp; Substation Plant &amp; Rev 12-2009 2 2 3" xfId="27260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1"/>
    <cellStyle name="_Value Copy 11 30 05 gas 12 09 05 AURORA at 12 14 05_Leased Transformer &amp; Substation Plant &amp; Rev 12-2009 2 3 3" xfId="27262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3"/>
    <cellStyle name="_Value Copy 11 30 05 gas 12 09 05 AURORA at 12 14 05_Leased Transformer &amp; Substation Plant &amp; Rev 12-2009 2 4 3" xfId="27264"/>
    <cellStyle name="_Value Copy 11 30 05 gas 12 09 05 AURORA at 12 14 05_Leased Transformer &amp; Substation Plant &amp; Rev 12-2009 2 5" xfId="27265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6"/>
    <cellStyle name="_Value Copy 11 30 05 gas 12 09 05 AURORA at 12 14 05_Leased Transformer &amp; Substation Plant &amp; Rev 12-2009 3 3" xfId="27267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8"/>
    <cellStyle name="_Value Copy 11 30 05 gas 12 09 05 AURORA at 12 14 05_Leased Transformer &amp; Substation Plant &amp; Rev 12-2009 4 3" xfId="27269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0"/>
    <cellStyle name="_Value Copy 11 30 05 gas 12 09 05 AURORA at 12 14 05_Leased Transformer &amp; Substation Plant &amp; Rev 12-2009 6" xfId="6773"/>
    <cellStyle name="_Value Copy 11 30 05 gas 12 09 05 AURORA at 12 14 05_Mint Farm Generation BPA" xfId="27271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2"/>
    <cellStyle name="_Value Copy 11 30 05 gas 12 09 05 AURORA at 12 14 05_NIM Summary 09GRC 2 2 2" xfId="27273"/>
    <cellStyle name="_Value Copy 11 30 05 gas 12 09 05 AURORA at 12 14 05_NIM Summary 09GRC 2 2 2 2" xfId="27274"/>
    <cellStyle name="_Value Copy 11 30 05 gas 12 09 05 AURORA at 12 14 05_NIM Summary 09GRC 2 3" xfId="27275"/>
    <cellStyle name="_Value Copy 11 30 05 gas 12 09 05 AURORA at 12 14 05_NIM Summary 09GRC 2 3 2" xfId="27276"/>
    <cellStyle name="_Value Copy 11 30 05 gas 12 09 05 AURORA at 12 14 05_NIM Summary 09GRC 2 4" xfId="27277"/>
    <cellStyle name="_Value Copy 11 30 05 gas 12 09 05 AURORA at 12 14 05_NIM Summary 09GRC 2 4 2" xfId="27278"/>
    <cellStyle name="_Value Copy 11 30 05 gas 12 09 05 AURORA at 12 14 05_NIM Summary 09GRC 3" xfId="27279"/>
    <cellStyle name="_Value Copy 11 30 05 gas 12 09 05 AURORA at 12 14 05_NIM Summary 09GRC 3 2" xfId="27280"/>
    <cellStyle name="_Value Copy 11 30 05 gas 12 09 05 AURORA at 12 14 05_NIM Summary 09GRC 3 2 2" xfId="27281"/>
    <cellStyle name="_Value Copy 11 30 05 gas 12 09 05 AURORA at 12 14 05_NIM Summary 09GRC 3 3" xfId="27282"/>
    <cellStyle name="_Value Copy 11 30 05 gas 12 09 05 AURORA at 12 14 05_NIM Summary 09GRC 4" xfId="27283"/>
    <cellStyle name="_Value Copy 11 30 05 gas 12 09 05 AURORA at 12 14 05_NIM Summary 09GRC 4 2" xfId="27284"/>
    <cellStyle name="_Value Copy 11 30 05 gas 12 09 05 AURORA at 12 14 05_NIM Summary 09GRC 4 2 2" xfId="27285"/>
    <cellStyle name="_Value Copy 11 30 05 gas 12 09 05 AURORA at 12 14 05_NIM Summary 09GRC 4 3" xfId="27286"/>
    <cellStyle name="_Value Copy 11 30 05 gas 12 09 05 AURORA at 12 14 05_NIM Summary 09GRC 5" xfId="27287"/>
    <cellStyle name="_Value Copy 11 30 05 gas 12 09 05 AURORA at 12 14 05_NIM Summary 09GRC 5 2" xfId="27288"/>
    <cellStyle name="_Value Copy 11 30 05 gas 12 09 05 AURORA at 12 14 05_NIM Summary 09GRC 6" xfId="27289"/>
    <cellStyle name="_Value Copy 11 30 05 gas 12 09 05 AURORA at 12 14 05_NIM Summary 09GRC 6 2" xfId="27290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1"/>
    <cellStyle name="_Value Copy 11 30 05 gas 12 09 05 AURORA at 12 14 05_NIM Summary 10" xfId="27292"/>
    <cellStyle name="_Value Copy 11 30 05 gas 12 09 05 AURORA at 12 14 05_NIM Summary 10 2" xfId="27293"/>
    <cellStyle name="_Value Copy 11 30 05 gas 12 09 05 AURORA at 12 14 05_NIM Summary 10 2 2" xfId="27294"/>
    <cellStyle name="_Value Copy 11 30 05 gas 12 09 05 AURORA at 12 14 05_NIM Summary 10 3" xfId="27295"/>
    <cellStyle name="_Value Copy 11 30 05 gas 12 09 05 AURORA at 12 14 05_NIM Summary 10 4" xfId="27296"/>
    <cellStyle name="_Value Copy 11 30 05 gas 12 09 05 AURORA at 12 14 05_NIM Summary 11" xfId="27297"/>
    <cellStyle name="_Value Copy 11 30 05 gas 12 09 05 AURORA at 12 14 05_NIM Summary 11 2" xfId="27298"/>
    <cellStyle name="_Value Copy 11 30 05 gas 12 09 05 AURORA at 12 14 05_NIM Summary 11 2 2" xfId="27299"/>
    <cellStyle name="_Value Copy 11 30 05 gas 12 09 05 AURORA at 12 14 05_NIM Summary 11 3" xfId="27300"/>
    <cellStyle name="_Value Copy 11 30 05 gas 12 09 05 AURORA at 12 14 05_NIM Summary 11 4" xfId="27301"/>
    <cellStyle name="_Value Copy 11 30 05 gas 12 09 05 AURORA at 12 14 05_NIM Summary 12" xfId="27302"/>
    <cellStyle name="_Value Copy 11 30 05 gas 12 09 05 AURORA at 12 14 05_NIM Summary 12 2" xfId="27303"/>
    <cellStyle name="_Value Copy 11 30 05 gas 12 09 05 AURORA at 12 14 05_NIM Summary 12 2 2" xfId="27304"/>
    <cellStyle name="_Value Copy 11 30 05 gas 12 09 05 AURORA at 12 14 05_NIM Summary 12 3" xfId="27305"/>
    <cellStyle name="_Value Copy 11 30 05 gas 12 09 05 AURORA at 12 14 05_NIM Summary 12 4" xfId="27306"/>
    <cellStyle name="_Value Copy 11 30 05 gas 12 09 05 AURORA at 12 14 05_NIM Summary 13" xfId="27307"/>
    <cellStyle name="_Value Copy 11 30 05 gas 12 09 05 AURORA at 12 14 05_NIM Summary 13 2" xfId="27308"/>
    <cellStyle name="_Value Copy 11 30 05 gas 12 09 05 AURORA at 12 14 05_NIM Summary 13 2 2" xfId="27309"/>
    <cellStyle name="_Value Copy 11 30 05 gas 12 09 05 AURORA at 12 14 05_NIM Summary 13 3" xfId="27310"/>
    <cellStyle name="_Value Copy 11 30 05 gas 12 09 05 AURORA at 12 14 05_NIM Summary 13 4" xfId="27311"/>
    <cellStyle name="_Value Copy 11 30 05 gas 12 09 05 AURORA at 12 14 05_NIM Summary 14" xfId="27312"/>
    <cellStyle name="_Value Copy 11 30 05 gas 12 09 05 AURORA at 12 14 05_NIM Summary 14 2" xfId="27313"/>
    <cellStyle name="_Value Copy 11 30 05 gas 12 09 05 AURORA at 12 14 05_NIM Summary 14 2 2" xfId="27314"/>
    <cellStyle name="_Value Copy 11 30 05 gas 12 09 05 AURORA at 12 14 05_NIM Summary 14 3" xfId="27315"/>
    <cellStyle name="_Value Copy 11 30 05 gas 12 09 05 AURORA at 12 14 05_NIM Summary 14 4" xfId="27316"/>
    <cellStyle name="_Value Copy 11 30 05 gas 12 09 05 AURORA at 12 14 05_NIM Summary 15" xfId="27317"/>
    <cellStyle name="_Value Copy 11 30 05 gas 12 09 05 AURORA at 12 14 05_NIM Summary 15 2" xfId="27318"/>
    <cellStyle name="_Value Copy 11 30 05 gas 12 09 05 AURORA at 12 14 05_NIM Summary 15 2 2" xfId="27319"/>
    <cellStyle name="_Value Copy 11 30 05 gas 12 09 05 AURORA at 12 14 05_NIM Summary 15 3" xfId="27320"/>
    <cellStyle name="_Value Copy 11 30 05 gas 12 09 05 AURORA at 12 14 05_NIM Summary 15 4" xfId="27321"/>
    <cellStyle name="_Value Copy 11 30 05 gas 12 09 05 AURORA at 12 14 05_NIM Summary 16" xfId="27322"/>
    <cellStyle name="_Value Copy 11 30 05 gas 12 09 05 AURORA at 12 14 05_NIM Summary 16 2" xfId="27323"/>
    <cellStyle name="_Value Copy 11 30 05 gas 12 09 05 AURORA at 12 14 05_NIM Summary 16 2 2" xfId="27324"/>
    <cellStyle name="_Value Copy 11 30 05 gas 12 09 05 AURORA at 12 14 05_NIM Summary 16 3" xfId="27325"/>
    <cellStyle name="_Value Copy 11 30 05 gas 12 09 05 AURORA at 12 14 05_NIM Summary 16 4" xfId="27326"/>
    <cellStyle name="_Value Copy 11 30 05 gas 12 09 05 AURORA at 12 14 05_NIM Summary 17" xfId="27327"/>
    <cellStyle name="_Value Copy 11 30 05 gas 12 09 05 AURORA at 12 14 05_NIM Summary 17 2" xfId="27328"/>
    <cellStyle name="_Value Copy 11 30 05 gas 12 09 05 AURORA at 12 14 05_NIM Summary 17 2 2" xfId="27329"/>
    <cellStyle name="_Value Copy 11 30 05 gas 12 09 05 AURORA at 12 14 05_NIM Summary 17 3" xfId="27330"/>
    <cellStyle name="_Value Copy 11 30 05 gas 12 09 05 AURORA at 12 14 05_NIM Summary 17 4" xfId="27331"/>
    <cellStyle name="_Value Copy 11 30 05 gas 12 09 05 AURORA at 12 14 05_NIM Summary 18" xfId="27332"/>
    <cellStyle name="_Value Copy 11 30 05 gas 12 09 05 AURORA at 12 14 05_NIM Summary 18 2" xfId="27333"/>
    <cellStyle name="_Value Copy 11 30 05 gas 12 09 05 AURORA at 12 14 05_NIM Summary 18 3" xfId="27334"/>
    <cellStyle name="_Value Copy 11 30 05 gas 12 09 05 AURORA at 12 14 05_NIM Summary 19" xfId="27335"/>
    <cellStyle name="_Value Copy 11 30 05 gas 12 09 05 AURORA at 12 14 05_NIM Summary 19 2" xfId="27336"/>
    <cellStyle name="_Value Copy 11 30 05 gas 12 09 05 AURORA at 12 14 05_NIM Summary 19 3" xfId="27337"/>
    <cellStyle name="_Value Copy 11 30 05 gas 12 09 05 AURORA at 12 14 05_NIM Summary 2" xfId="6778"/>
    <cellStyle name="_Value Copy 11 30 05 gas 12 09 05 AURORA at 12 14 05_NIM Summary 2 2" xfId="27338"/>
    <cellStyle name="_Value Copy 11 30 05 gas 12 09 05 AURORA at 12 14 05_NIM Summary 2 2 2" xfId="27339"/>
    <cellStyle name="_Value Copy 11 30 05 gas 12 09 05 AURORA at 12 14 05_NIM Summary 2 2 2 2" xfId="27340"/>
    <cellStyle name="_Value Copy 11 30 05 gas 12 09 05 AURORA at 12 14 05_NIM Summary 2 3" xfId="27341"/>
    <cellStyle name="_Value Copy 11 30 05 gas 12 09 05 AURORA at 12 14 05_NIM Summary 2 3 2" xfId="27342"/>
    <cellStyle name="_Value Copy 11 30 05 gas 12 09 05 AURORA at 12 14 05_NIM Summary 2 4" xfId="27343"/>
    <cellStyle name="_Value Copy 11 30 05 gas 12 09 05 AURORA at 12 14 05_NIM Summary 2 4 2" xfId="27344"/>
    <cellStyle name="_Value Copy 11 30 05 gas 12 09 05 AURORA at 12 14 05_NIM Summary 20" xfId="27345"/>
    <cellStyle name="_Value Copy 11 30 05 gas 12 09 05 AURORA at 12 14 05_NIM Summary 20 2" xfId="27346"/>
    <cellStyle name="_Value Copy 11 30 05 gas 12 09 05 AURORA at 12 14 05_NIM Summary 20 3" xfId="27347"/>
    <cellStyle name="_Value Copy 11 30 05 gas 12 09 05 AURORA at 12 14 05_NIM Summary 21" xfId="27348"/>
    <cellStyle name="_Value Copy 11 30 05 gas 12 09 05 AURORA at 12 14 05_NIM Summary 21 2" xfId="27349"/>
    <cellStyle name="_Value Copy 11 30 05 gas 12 09 05 AURORA at 12 14 05_NIM Summary 21 3" xfId="27350"/>
    <cellStyle name="_Value Copy 11 30 05 gas 12 09 05 AURORA at 12 14 05_NIM Summary 22" xfId="27351"/>
    <cellStyle name="_Value Copy 11 30 05 gas 12 09 05 AURORA at 12 14 05_NIM Summary 22 2" xfId="27352"/>
    <cellStyle name="_Value Copy 11 30 05 gas 12 09 05 AURORA at 12 14 05_NIM Summary 22 3" xfId="27353"/>
    <cellStyle name="_Value Copy 11 30 05 gas 12 09 05 AURORA at 12 14 05_NIM Summary 23" xfId="27354"/>
    <cellStyle name="_Value Copy 11 30 05 gas 12 09 05 AURORA at 12 14 05_NIM Summary 23 2" xfId="27355"/>
    <cellStyle name="_Value Copy 11 30 05 gas 12 09 05 AURORA at 12 14 05_NIM Summary 23 3" xfId="27356"/>
    <cellStyle name="_Value Copy 11 30 05 gas 12 09 05 AURORA at 12 14 05_NIM Summary 24" xfId="27357"/>
    <cellStyle name="_Value Copy 11 30 05 gas 12 09 05 AURORA at 12 14 05_NIM Summary 24 2" xfId="27358"/>
    <cellStyle name="_Value Copy 11 30 05 gas 12 09 05 AURORA at 12 14 05_NIM Summary 24 3" xfId="27359"/>
    <cellStyle name="_Value Copy 11 30 05 gas 12 09 05 AURORA at 12 14 05_NIM Summary 25" xfId="27360"/>
    <cellStyle name="_Value Copy 11 30 05 gas 12 09 05 AURORA at 12 14 05_NIM Summary 25 2" xfId="27361"/>
    <cellStyle name="_Value Copy 11 30 05 gas 12 09 05 AURORA at 12 14 05_NIM Summary 25 3" xfId="27362"/>
    <cellStyle name="_Value Copy 11 30 05 gas 12 09 05 AURORA at 12 14 05_NIM Summary 26" xfId="27363"/>
    <cellStyle name="_Value Copy 11 30 05 gas 12 09 05 AURORA at 12 14 05_NIM Summary 26 2" xfId="27364"/>
    <cellStyle name="_Value Copy 11 30 05 gas 12 09 05 AURORA at 12 14 05_NIM Summary 26 3" xfId="27365"/>
    <cellStyle name="_Value Copy 11 30 05 gas 12 09 05 AURORA at 12 14 05_NIM Summary 27" xfId="27366"/>
    <cellStyle name="_Value Copy 11 30 05 gas 12 09 05 AURORA at 12 14 05_NIM Summary 27 2" xfId="27367"/>
    <cellStyle name="_Value Copy 11 30 05 gas 12 09 05 AURORA at 12 14 05_NIM Summary 27 3" xfId="27368"/>
    <cellStyle name="_Value Copy 11 30 05 gas 12 09 05 AURORA at 12 14 05_NIM Summary 28" xfId="27369"/>
    <cellStyle name="_Value Copy 11 30 05 gas 12 09 05 AURORA at 12 14 05_NIM Summary 28 2" xfId="27370"/>
    <cellStyle name="_Value Copy 11 30 05 gas 12 09 05 AURORA at 12 14 05_NIM Summary 28 3" xfId="27371"/>
    <cellStyle name="_Value Copy 11 30 05 gas 12 09 05 AURORA at 12 14 05_NIM Summary 29" xfId="27372"/>
    <cellStyle name="_Value Copy 11 30 05 gas 12 09 05 AURORA at 12 14 05_NIM Summary 29 2" xfId="27373"/>
    <cellStyle name="_Value Copy 11 30 05 gas 12 09 05 AURORA at 12 14 05_NIM Summary 29 3" xfId="27374"/>
    <cellStyle name="_Value Copy 11 30 05 gas 12 09 05 AURORA at 12 14 05_NIM Summary 3" xfId="6779"/>
    <cellStyle name="_Value Copy 11 30 05 gas 12 09 05 AURORA at 12 14 05_NIM Summary 3 2" xfId="27375"/>
    <cellStyle name="_Value Copy 11 30 05 gas 12 09 05 AURORA at 12 14 05_NIM Summary 3 2 2" xfId="27376"/>
    <cellStyle name="_Value Copy 11 30 05 gas 12 09 05 AURORA at 12 14 05_NIM Summary 3 3" xfId="27377"/>
    <cellStyle name="_Value Copy 11 30 05 gas 12 09 05 AURORA at 12 14 05_NIM Summary 30" xfId="27378"/>
    <cellStyle name="_Value Copy 11 30 05 gas 12 09 05 AURORA at 12 14 05_NIM Summary 30 2" xfId="27379"/>
    <cellStyle name="_Value Copy 11 30 05 gas 12 09 05 AURORA at 12 14 05_NIM Summary 30 3" xfId="27380"/>
    <cellStyle name="_Value Copy 11 30 05 gas 12 09 05 AURORA at 12 14 05_NIM Summary 31" xfId="27381"/>
    <cellStyle name="_Value Copy 11 30 05 gas 12 09 05 AURORA at 12 14 05_NIM Summary 31 2" xfId="27382"/>
    <cellStyle name="_Value Copy 11 30 05 gas 12 09 05 AURORA at 12 14 05_NIM Summary 31 3" xfId="27383"/>
    <cellStyle name="_Value Copy 11 30 05 gas 12 09 05 AURORA at 12 14 05_NIM Summary 32" xfId="27384"/>
    <cellStyle name="_Value Copy 11 30 05 gas 12 09 05 AURORA at 12 14 05_NIM Summary 32 2" xfId="27385"/>
    <cellStyle name="_Value Copy 11 30 05 gas 12 09 05 AURORA at 12 14 05_NIM Summary 33" xfId="27386"/>
    <cellStyle name="_Value Copy 11 30 05 gas 12 09 05 AURORA at 12 14 05_NIM Summary 33 2" xfId="27387"/>
    <cellStyle name="_Value Copy 11 30 05 gas 12 09 05 AURORA at 12 14 05_NIM Summary 34" xfId="27388"/>
    <cellStyle name="_Value Copy 11 30 05 gas 12 09 05 AURORA at 12 14 05_NIM Summary 34 2" xfId="27389"/>
    <cellStyle name="_Value Copy 11 30 05 gas 12 09 05 AURORA at 12 14 05_NIM Summary 35" xfId="27390"/>
    <cellStyle name="_Value Copy 11 30 05 gas 12 09 05 AURORA at 12 14 05_NIM Summary 35 2" xfId="27391"/>
    <cellStyle name="_Value Copy 11 30 05 gas 12 09 05 AURORA at 12 14 05_NIM Summary 36" xfId="27392"/>
    <cellStyle name="_Value Copy 11 30 05 gas 12 09 05 AURORA at 12 14 05_NIM Summary 36 2" xfId="27393"/>
    <cellStyle name="_Value Copy 11 30 05 gas 12 09 05 AURORA at 12 14 05_NIM Summary 37" xfId="27394"/>
    <cellStyle name="_Value Copy 11 30 05 gas 12 09 05 AURORA at 12 14 05_NIM Summary 37 2" xfId="27395"/>
    <cellStyle name="_Value Copy 11 30 05 gas 12 09 05 AURORA at 12 14 05_NIM Summary 38" xfId="27396"/>
    <cellStyle name="_Value Copy 11 30 05 gas 12 09 05 AURORA at 12 14 05_NIM Summary 38 2" xfId="27397"/>
    <cellStyle name="_Value Copy 11 30 05 gas 12 09 05 AURORA at 12 14 05_NIM Summary 39" xfId="27398"/>
    <cellStyle name="_Value Copy 11 30 05 gas 12 09 05 AURORA at 12 14 05_NIM Summary 39 2" xfId="27399"/>
    <cellStyle name="_Value Copy 11 30 05 gas 12 09 05 AURORA at 12 14 05_NIM Summary 4" xfId="6780"/>
    <cellStyle name="_Value Copy 11 30 05 gas 12 09 05 AURORA at 12 14 05_NIM Summary 4 2" xfId="27400"/>
    <cellStyle name="_Value Copy 11 30 05 gas 12 09 05 AURORA at 12 14 05_NIM Summary 4 2 2" xfId="27401"/>
    <cellStyle name="_Value Copy 11 30 05 gas 12 09 05 AURORA at 12 14 05_NIM Summary 4 3" xfId="27402"/>
    <cellStyle name="_Value Copy 11 30 05 gas 12 09 05 AURORA at 12 14 05_NIM Summary 40" xfId="27403"/>
    <cellStyle name="_Value Copy 11 30 05 gas 12 09 05 AURORA at 12 14 05_NIM Summary 40 2" xfId="27404"/>
    <cellStyle name="_Value Copy 11 30 05 gas 12 09 05 AURORA at 12 14 05_NIM Summary 41" xfId="27405"/>
    <cellStyle name="_Value Copy 11 30 05 gas 12 09 05 AURORA at 12 14 05_NIM Summary 41 2" xfId="27406"/>
    <cellStyle name="_Value Copy 11 30 05 gas 12 09 05 AURORA at 12 14 05_NIM Summary 42" xfId="27407"/>
    <cellStyle name="_Value Copy 11 30 05 gas 12 09 05 AURORA at 12 14 05_NIM Summary 42 2" xfId="27408"/>
    <cellStyle name="_Value Copy 11 30 05 gas 12 09 05 AURORA at 12 14 05_NIM Summary 43" xfId="27409"/>
    <cellStyle name="_Value Copy 11 30 05 gas 12 09 05 AURORA at 12 14 05_NIM Summary 43 2" xfId="27410"/>
    <cellStyle name="_Value Copy 11 30 05 gas 12 09 05 AURORA at 12 14 05_NIM Summary 44" xfId="27411"/>
    <cellStyle name="_Value Copy 11 30 05 gas 12 09 05 AURORA at 12 14 05_NIM Summary 44 2" xfId="27412"/>
    <cellStyle name="_Value Copy 11 30 05 gas 12 09 05 AURORA at 12 14 05_NIM Summary 45" xfId="27413"/>
    <cellStyle name="_Value Copy 11 30 05 gas 12 09 05 AURORA at 12 14 05_NIM Summary 45 2" xfId="27414"/>
    <cellStyle name="_Value Copy 11 30 05 gas 12 09 05 AURORA at 12 14 05_NIM Summary 46" xfId="27415"/>
    <cellStyle name="_Value Copy 11 30 05 gas 12 09 05 AURORA at 12 14 05_NIM Summary 46 2" xfId="27416"/>
    <cellStyle name="_Value Copy 11 30 05 gas 12 09 05 AURORA at 12 14 05_NIM Summary 47" xfId="27417"/>
    <cellStyle name="_Value Copy 11 30 05 gas 12 09 05 AURORA at 12 14 05_NIM Summary 47 2" xfId="27418"/>
    <cellStyle name="_Value Copy 11 30 05 gas 12 09 05 AURORA at 12 14 05_NIM Summary 48" xfId="27419"/>
    <cellStyle name="_Value Copy 11 30 05 gas 12 09 05 AURORA at 12 14 05_NIM Summary 49" xfId="27420"/>
    <cellStyle name="_Value Copy 11 30 05 gas 12 09 05 AURORA at 12 14 05_NIM Summary 5" xfId="6781"/>
    <cellStyle name="_Value Copy 11 30 05 gas 12 09 05 AURORA at 12 14 05_NIM Summary 5 2" xfId="27421"/>
    <cellStyle name="_Value Copy 11 30 05 gas 12 09 05 AURORA at 12 14 05_NIM Summary 5 2 2" xfId="27422"/>
    <cellStyle name="_Value Copy 11 30 05 gas 12 09 05 AURORA at 12 14 05_NIM Summary 5 3" xfId="27423"/>
    <cellStyle name="_Value Copy 11 30 05 gas 12 09 05 AURORA at 12 14 05_NIM Summary 50" xfId="27424"/>
    <cellStyle name="_Value Copy 11 30 05 gas 12 09 05 AURORA at 12 14 05_NIM Summary 51" xfId="27425"/>
    <cellStyle name="_Value Copy 11 30 05 gas 12 09 05 AURORA at 12 14 05_NIM Summary 6" xfId="6782"/>
    <cellStyle name="_Value Copy 11 30 05 gas 12 09 05 AURORA at 12 14 05_NIM Summary 6 2" xfId="27426"/>
    <cellStyle name="_Value Copy 11 30 05 gas 12 09 05 AURORA at 12 14 05_NIM Summary 6 2 2" xfId="27427"/>
    <cellStyle name="_Value Copy 11 30 05 gas 12 09 05 AURORA at 12 14 05_NIM Summary 6 3" xfId="27428"/>
    <cellStyle name="_Value Copy 11 30 05 gas 12 09 05 AURORA at 12 14 05_NIM Summary 7" xfId="6783"/>
    <cellStyle name="_Value Copy 11 30 05 gas 12 09 05 AURORA at 12 14 05_NIM Summary 7 2" xfId="27429"/>
    <cellStyle name="_Value Copy 11 30 05 gas 12 09 05 AURORA at 12 14 05_NIM Summary 7 2 2" xfId="27430"/>
    <cellStyle name="_Value Copy 11 30 05 gas 12 09 05 AURORA at 12 14 05_NIM Summary 7 3" xfId="27431"/>
    <cellStyle name="_Value Copy 11 30 05 gas 12 09 05 AURORA at 12 14 05_NIM Summary 7 4" xfId="27432"/>
    <cellStyle name="_Value Copy 11 30 05 gas 12 09 05 AURORA at 12 14 05_NIM Summary 8" xfId="6784"/>
    <cellStyle name="_Value Copy 11 30 05 gas 12 09 05 AURORA at 12 14 05_NIM Summary 8 2" xfId="27433"/>
    <cellStyle name="_Value Copy 11 30 05 gas 12 09 05 AURORA at 12 14 05_NIM Summary 8 2 2" xfId="27434"/>
    <cellStyle name="_Value Copy 11 30 05 gas 12 09 05 AURORA at 12 14 05_NIM Summary 8 3" xfId="27435"/>
    <cellStyle name="_Value Copy 11 30 05 gas 12 09 05 AURORA at 12 14 05_NIM Summary 8 4" xfId="27436"/>
    <cellStyle name="_Value Copy 11 30 05 gas 12 09 05 AURORA at 12 14 05_NIM Summary 9" xfId="6785"/>
    <cellStyle name="_Value Copy 11 30 05 gas 12 09 05 AURORA at 12 14 05_NIM Summary 9 2" xfId="27437"/>
    <cellStyle name="_Value Copy 11 30 05 gas 12 09 05 AURORA at 12 14 05_NIM Summary 9 2 2" xfId="27438"/>
    <cellStyle name="_Value Copy 11 30 05 gas 12 09 05 AURORA at 12 14 05_NIM Summary 9 3" xfId="27439"/>
    <cellStyle name="_Value Copy 11 30 05 gas 12 09 05 AURORA at 12 14 05_NIM Summary 9 4" xfId="27440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1"/>
    <cellStyle name="_Value Copy 11 30 05 gas 12 09 05 AURORA at 12 14 05_PCA 10 -  Exhibit D Dec 2011" xfId="27442"/>
    <cellStyle name="_Value Copy 11 30 05 gas 12 09 05 AURORA at 12 14 05_PCA 10 -  Exhibit D Dec 2011 2" xfId="27443"/>
    <cellStyle name="_Value Copy 11 30 05 gas 12 09 05 AURORA at 12 14 05_PCA 10 -  Exhibit D from A Kellogg Jan 2011" xfId="6787"/>
    <cellStyle name="_Value Copy 11 30 05 gas 12 09 05 AURORA at 12 14 05_PCA 10 -  Exhibit D from A Kellogg Jan 2011 2" xfId="27444"/>
    <cellStyle name="_Value Copy 11 30 05 gas 12 09 05 AURORA at 12 14 05_PCA 10 -  Exhibit D from A Kellogg July 2011" xfId="6788"/>
    <cellStyle name="_Value Copy 11 30 05 gas 12 09 05 AURORA at 12 14 05_PCA 10 -  Exhibit D from A Kellogg July 2011 2" xfId="27445"/>
    <cellStyle name="_Value Copy 11 30 05 gas 12 09 05 AURORA at 12 14 05_PCA 10 -  Exhibit D from S Free Rcv'd 12-11" xfId="6789"/>
    <cellStyle name="_Value Copy 11 30 05 gas 12 09 05 AURORA at 12 14 05_PCA 10 -  Exhibit D from S Free Rcv'd 12-11 2" xfId="27446"/>
    <cellStyle name="_Value Copy 11 30 05 gas 12 09 05 AURORA at 12 14 05_PCA 11 -  Exhibit D Jan 2012 fr A Kellogg" xfId="27447"/>
    <cellStyle name="_Value Copy 11 30 05 gas 12 09 05 AURORA at 12 14 05_PCA 11 -  Exhibit D Jan 2012 fr A Kellogg 2" xfId="27448"/>
    <cellStyle name="_Value Copy 11 30 05 gas 12 09 05 AURORA at 12 14 05_PCA 11 -  Exhibit D Jan 2012 WF" xfId="27449"/>
    <cellStyle name="_Value Copy 11 30 05 gas 12 09 05 AURORA at 12 14 05_PCA 11 -  Exhibit D Jan 2012 WF 2" xfId="27450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1"/>
    <cellStyle name="_Value Copy 11 30 05 gas 12 09 05 AURORA at 12 14 05_PCA 7 - Exhibit D update 11_30_08 (2) 2 2 2 2" xfId="27452"/>
    <cellStyle name="_Value Copy 11 30 05 gas 12 09 05 AURORA at 12 14 05_PCA 7 - Exhibit D update 11_30_08 (2) 2 2 2 2 2" xfId="27453"/>
    <cellStyle name="_Value Copy 11 30 05 gas 12 09 05 AURORA at 12 14 05_PCA 7 - Exhibit D update 11_30_08 (2) 2 2 3" xfId="27454"/>
    <cellStyle name="_Value Copy 11 30 05 gas 12 09 05 AURORA at 12 14 05_PCA 7 - Exhibit D update 11_30_08 (2) 2 2 3 2" xfId="27455"/>
    <cellStyle name="_Value Copy 11 30 05 gas 12 09 05 AURORA at 12 14 05_PCA 7 - Exhibit D update 11_30_08 (2) 2 2 4" xfId="27456"/>
    <cellStyle name="_Value Copy 11 30 05 gas 12 09 05 AURORA at 12 14 05_PCA 7 - Exhibit D update 11_30_08 (2) 2 2 4 2" xfId="27457"/>
    <cellStyle name="_Value Copy 11 30 05 gas 12 09 05 AURORA at 12 14 05_PCA 7 - Exhibit D update 11_30_08 (2) 2 3" xfId="27458"/>
    <cellStyle name="_Value Copy 11 30 05 gas 12 09 05 AURORA at 12 14 05_PCA 7 - Exhibit D update 11_30_08 (2) 2 3 2" xfId="27459"/>
    <cellStyle name="_Value Copy 11 30 05 gas 12 09 05 AURORA at 12 14 05_PCA 7 - Exhibit D update 11_30_08 (2) 2 3 2 2" xfId="27460"/>
    <cellStyle name="_Value Copy 11 30 05 gas 12 09 05 AURORA at 12 14 05_PCA 7 - Exhibit D update 11_30_08 (2) 2 4" xfId="27461"/>
    <cellStyle name="_Value Copy 11 30 05 gas 12 09 05 AURORA at 12 14 05_PCA 7 - Exhibit D update 11_30_08 (2) 2 4 2" xfId="27462"/>
    <cellStyle name="_Value Copy 11 30 05 gas 12 09 05 AURORA at 12 14 05_PCA 7 - Exhibit D update 11_30_08 (2) 2 4 2 2" xfId="27463"/>
    <cellStyle name="_Value Copy 11 30 05 gas 12 09 05 AURORA at 12 14 05_PCA 7 - Exhibit D update 11_30_08 (2) 2 4 3" xfId="27464"/>
    <cellStyle name="_Value Copy 11 30 05 gas 12 09 05 AURORA at 12 14 05_PCA 7 - Exhibit D update 11_30_08 (2) 2 5" xfId="27465"/>
    <cellStyle name="_Value Copy 11 30 05 gas 12 09 05 AURORA at 12 14 05_PCA 7 - Exhibit D update 11_30_08 (2) 2 5 2" xfId="27466"/>
    <cellStyle name="_Value Copy 11 30 05 gas 12 09 05 AURORA at 12 14 05_PCA 7 - Exhibit D update 11_30_08 (2) 2 6" xfId="27467"/>
    <cellStyle name="_Value Copy 11 30 05 gas 12 09 05 AURORA at 12 14 05_PCA 7 - Exhibit D update 11_30_08 (2) 2 6 2" xfId="27468"/>
    <cellStyle name="_Value Copy 11 30 05 gas 12 09 05 AURORA at 12 14 05_PCA 7 - Exhibit D update 11_30_08 (2) 3" xfId="6793"/>
    <cellStyle name="_Value Copy 11 30 05 gas 12 09 05 AURORA at 12 14 05_PCA 7 - Exhibit D update 11_30_08 (2) 3 2" xfId="27469"/>
    <cellStyle name="_Value Copy 11 30 05 gas 12 09 05 AURORA at 12 14 05_PCA 7 - Exhibit D update 11_30_08 (2) 3 2 2" xfId="27470"/>
    <cellStyle name="_Value Copy 11 30 05 gas 12 09 05 AURORA at 12 14 05_PCA 7 - Exhibit D update 11_30_08 (2) 3 2 2 2" xfId="27471"/>
    <cellStyle name="_Value Copy 11 30 05 gas 12 09 05 AURORA at 12 14 05_PCA 7 - Exhibit D update 11_30_08 (2) 3 3" xfId="27472"/>
    <cellStyle name="_Value Copy 11 30 05 gas 12 09 05 AURORA at 12 14 05_PCA 7 - Exhibit D update 11_30_08 (2) 3 3 2" xfId="27473"/>
    <cellStyle name="_Value Copy 11 30 05 gas 12 09 05 AURORA at 12 14 05_PCA 7 - Exhibit D update 11_30_08 (2) 3 4" xfId="27474"/>
    <cellStyle name="_Value Copy 11 30 05 gas 12 09 05 AURORA at 12 14 05_PCA 7 - Exhibit D update 11_30_08 (2) 3 4 2" xfId="27475"/>
    <cellStyle name="_Value Copy 11 30 05 gas 12 09 05 AURORA at 12 14 05_PCA 7 - Exhibit D update 11_30_08 (2) 4" xfId="6794"/>
    <cellStyle name="_Value Copy 11 30 05 gas 12 09 05 AURORA at 12 14 05_PCA 7 - Exhibit D update 11_30_08 (2) 4 2" xfId="27476"/>
    <cellStyle name="_Value Copy 11 30 05 gas 12 09 05 AURORA at 12 14 05_PCA 7 - Exhibit D update 11_30_08 (2) 4 2 2" xfId="27477"/>
    <cellStyle name="_Value Copy 11 30 05 gas 12 09 05 AURORA at 12 14 05_PCA 7 - Exhibit D update 11_30_08 (2) 4 3" xfId="27478"/>
    <cellStyle name="_Value Copy 11 30 05 gas 12 09 05 AURORA at 12 14 05_PCA 7 - Exhibit D update 11_30_08 (2) 5" xfId="27479"/>
    <cellStyle name="_Value Copy 11 30 05 gas 12 09 05 AURORA at 12 14 05_PCA 7 - Exhibit D update 11_30_08 (2) 5 2" xfId="27480"/>
    <cellStyle name="_Value Copy 11 30 05 gas 12 09 05 AURORA at 12 14 05_PCA 7 - Exhibit D update 11_30_08 (2) 5 2 2" xfId="27481"/>
    <cellStyle name="_Value Copy 11 30 05 gas 12 09 05 AURORA at 12 14 05_PCA 7 - Exhibit D update 11_30_08 (2) 5 3" xfId="27482"/>
    <cellStyle name="_Value Copy 11 30 05 gas 12 09 05 AURORA at 12 14 05_PCA 7 - Exhibit D update 11_30_08 (2) 6" xfId="27483"/>
    <cellStyle name="_Value Copy 11 30 05 gas 12 09 05 AURORA at 12 14 05_PCA 7 - Exhibit D update 11_30_08 (2) 6 2" xfId="27484"/>
    <cellStyle name="_Value Copy 11 30 05 gas 12 09 05 AURORA at 12 14 05_PCA 7 - Exhibit D update 11_30_08 (2) 7" xfId="27485"/>
    <cellStyle name="_Value Copy 11 30 05 gas 12 09 05 AURORA at 12 14 05_PCA 7 - Exhibit D update 11_30_08 (2) 7 2" xfId="27486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7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8"/>
    <cellStyle name="_Value Copy 11 30 05 gas 12 09 05 AURORA at 12 14 05_PCA 7 - Exhibit D update 11_30_08 (2)_NIM Summary 2 2 2" xfId="27489"/>
    <cellStyle name="_Value Copy 11 30 05 gas 12 09 05 AURORA at 12 14 05_PCA 7 - Exhibit D update 11_30_08 (2)_NIM Summary 2 2 2 2" xfId="27490"/>
    <cellStyle name="_Value Copy 11 30 05 gas 12 09 05 AURORA at 12 14 05_PCA 7 - Exhibit D update 11_30_08 (2)_NIM Summary 2 3" xfId="27491"/>
    <cellStyle name="_Value Copy 11 30 05 gas 12 09 05 AURORA at 12 14 05_PCA 7 - Exhibit D update 11_30_08 (2)_NIM Summary 2 3 2" xfId="27492"/>
    <cellStyle name="_Value Copy 11 30 05 gas 12 09 05 AURORA at 12 14 05_PCA 7 - Exhibit D update 11_30_08 (2)_NIM Summary 2 4" xfId="27493"/>
    <cellStyle name="_Value Copy 11 30 05 gas 12 09 05 AURORA at 12 14 05_PCA 7 - Exhibit D update 11_30_08 (2)_NIM Summary 2 4 2" xfId="27494"/>
    <cellStyle name="_Value Copy 11 30 05 gas 12 09 05 AURORA at 12 14 05_PCA 7 - Exhibit D update 11_30_08 (2)_NIM Summary 3" xfId="27495"/>
    <cellStyle name="_Value Copy 11 30 05 gas 12 09 05 AURORA at 12 14 05_PCA 7 - Exhibit D update 11_30_08 (2)_NIM Summary 3 2" xfId="27496"/>
    <cellStyle name="_Value Copy 11 30 05 gas 12 09 05 AURORA at 12 14 05_PCA 7 - Exhibit D update 11_30_08 (2)_NIM Summary 3 2 2" xfId="27497"/>
    <cellStyle name="_Value Copy 11 30 05 gas 12 09 05 AURORA at 12 14 05_PCA 7 - Exhibit D update 11_30_08 (2)_NIM Summary 3 3" xfId="27498"/>
    <cellStyle name="_Value Copy 11 30 05 gas 12 09 05 AURORA at 12 14 05_PCA 7 - Exhibit D update 11_30_08 (2)_NIM Summary 4" xfId="27499"/>
    <cellStyle name="_Value Copy 11 30 05 gas 12 09 05 AURORA at 12 14 05_PCA 7 - Exhibit D update 11_30_08 (2)_NIM Summary 4 2" xfId="27500"/>
    <cellStyle name="_Value Copy 11 30 05 gas 12 09 05 AURORA at 12 14 05_PCA 7 - Exhibit D update 11_30_08 (2)_NIM Summary 4 2 2" xfId="27501"/>
    <cellStyle name="_Value Copy 11 30 05 gas 12 09 05 AURORA at 12 14 05_PCA 7 - Exhibit D update 11_30_08 (2)_NIM Summary 4 3" xfId="27502"/>
    <cellStyle name="_Value Copy 11 30 05 gas 12 09 05 AURORA at 12 14 05_PCA 7 - Exhibit D update 11_30_08 (2)_NIM Summary 5" xfId="27503"/>
    <cellStyle name="_Value Copy 11 30 05 gas 12 09 05 AURORA at 12 14 05_PCA 7 - Exhibit D update 11_30_08 (2)_NIM Summary 5 2" xfId="27504"/>
    <cellStyle name="_Value Copy 11 30 05 gas 12 09 05 AURORA at 12 14 05_PCA 7 - Exhibit D update 11_30_08 (2)_NIM Summary 6" xfId="27505"/>
    <cellStyle name="_Value Copy 11 30 05 gas 12 09 05 AURORA at 12 14 05_PCA 7 - Exhibit D update 11_30_08 (2)_NIM Summary 6 2" xfId="27506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7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8"/>
    <cellStyle name="_Value Copy 11 30 05 gas 12 09 05 AURORA at 12 14 05_PCA 8 - Exhibit D update 12_31_09 3" xfId="27509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0"/>
    <cellStyle name="_Value Copy 11 30 05 gas 12 09 05 AURORA at 12 14 05_PCA 9 -  Exhibit D April 2010 (3) 2 2 2" xfId="27511"/>
    <cellStyle name="_Value Copy 11 30 05 gas 12 09 05 AURORA at 12 14 05_PCA 9 -  Exhibit D April 2010 (3) 2 2 2 2" xfId="27512"/>
    <cellStyle name="_Value Copy 11 30 05 gas 12 09 05 AURORA at 12 14 05_PCA 9 -  Exhibit D April 2010 (3) 2 3" xfId="27513"/>
    <cellStyle name="_Value Copy 11 30 05 gas 12 09 05 AURORA at 12 14 05_PCA 9 -  Exhibit D April 2010 (3) 2 3 2" xfId="27514"/>
    <cellStyle name="_Value Copy 11 30 05 gas 12 09 05 AURORA at 12 14 05_PCA 9 -  Exhibit D April 2010 (3) 2 4" xfId="27515"/>
    <cellStyle name="_Value Copy 11 30 05 gas 12 09 05 AURORA at 12 14 05_PCA 9 -  Exhibit D April 2010 (3) 2 4 2" xfId="27516"/>
    <cellStyle name="_Value Copy 11 30 05 gas 12 09 05 AURORA at 12 14 05_PCA 9 -  Exhibit D April 2010 (3) 3" xfId="27517"/>
    <cellStyle name="_Value Copy 11 30 05 gas 12 09 05 AURORA at 12 14 05_PCA 9 -  Exhibit D April 2010 (3) 3 2" xfId="27518"/>
    <cellStyle name="_Value Copy 11 30 05 gas 12 09 05 AURORA at 12 14 05_PCA 9 -  Exhibit D April 2010 (3) 3 2 2" xfId="27519"/>
    <cellStyle name="_Value Copy 11 30 05 gas 12 09 05 AURORA at 12 14 05_PCA 9 -  Exhibit D April 2010 (3) 3 3" xfId="27520"/>
    <cellStyle name="_Value Copy 11 30 05 gas 12 09 05 AURORA at 12 14 05_PCA 9 -  Exhibit D April 2010 (3) 4" xfId="27521"/>
    <cellStyle name="_Value Copy 11 30 05 gas 12 09 05 AURORA at 12 14 05_PCA 9 -  Exhibit D April 2010 (3) 4 2" xfId="27522"/>
    <cellStyle name="_Value Copy 11 30 05 gas 12 09 05 AURORA at 12 14 05_PCA 9 -  Exhibit D April 2010 (3) 4 2 2" xfId="27523"/>
    <cellStyle name="_Value Copy 11 30 05 gas 12 09 05 AURORA at 12 14 05_PCA 9 -  Exhibit D April 2010 (3) 4 3" xfId="27524"/>
    <cellStyle name="_Value Copy 11 30 05 gas 12 09 05 AURORA at 12 14 05_PCA 9 -  Exhibit D April 2010 (3) 5" xfId="27525"/>
    <cellStyle name="_Value Copy 11 30 05 gas 12 09 05 AURORA at 12 14 05_PCA 9 -  Exhibit D April 2010 (3) 5 2" xfId="27526"/>
    <cellStyle name="_Value Copy 11 30 05 gas 12 09 05 AURORA at 12 14 05_PCA 9 -  Exhibit D April 2010 (3) 6" xfId="27527"/>
    <cellStyle name="_Value Copy 11 30 05 gas 12 09 05 AURORA at 12 14 05_PCA 9 -  Exhibit D April 2010 (3) 6 2" xfId="27528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29"/>
    <cellStyle name="_Value Copy 11 30 05 gas 12 09 05 AURORA at 12 14 05_PCA 9 -  Exhibit D April 2010 2" xfId="6805"/>
    <cellStyle name="_Value Copy 11 30 05 gas 12 09 05 AURORA at 12 14 05_PCA 9 -  Exhibit D April 2010 2 2" xfId="27530"/>
    <cellStyle name="_Value Copy 11 30 05 gas 12 09 05 AURORA at 12 14 05_PCA 9 -  Exhibit D April 2010 3" xfId="6806"/>
    <cellStyle name="_Value Copy 11 30 05 gas 12 09 05 AURORA at 12 14 05_PCA 9 -  Exhibit D April 2010 3 2" xfId="27531"/>
    <cellStyle name="_Value Copy 11 30 05 gas 12 09 05 AURORA at 12 14 05_PCA 9 -  Exhibit D April 2010 4" xfId="27532"/>
    <cellStyle name="_Value Copy 11 30 05 gas 12 09 05 AURORA at 12 14 05_PCA 9 -  Exhibit D April 2010 4 2" xfId="27533"/>
    <cellStyle name="_Value Copy 11 30 05 gas 12 09 05 AURORA at 12 14 05_PCA 9 -  Exhibit D April 2010 5" xfId="27534"/>
    <cellStyle name="_Value Copy 11 30 05 gas 12 09 05 AURORA at 12 14 05_PCA 9 -  Exhibit D April 2010 5 2" xfId="27535"/>
    <cellStyle name="_Value Copy 11 30 05 gas 12 09 05 AURORA at 12 14 05_PCA 9 -  Exhibit D April 2010 6" xfId="27536"/>
    <cellStyle name="_Value Copy 11 30 05 gas 12 09 05 AURORA at 12 14 05_PCA 9 -  Exhibit D April 2010 6 2" xfId="27537"/>
    <cellStyle name="_Value Copy 11 30 05 gas 12 09 05 AURORA at 12 14 05_PCA 9 -  Exhibit D April 2010 7" xfId="27538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39"/>
    <cellStyle name="_Value Copy 11 30 05 gas 12 09 05 AURORA at 12 14 05_PCA 9 -  Exhibit D Feb 2010 3" xfId="27540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1"/>
    <cellStyle name="_Value Copy 11 30 05 gas 12 09 05 AURORA at 12 14 05_PCA 9 -  Exhibit D Feb 2010 v2 3" xfId="27542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3"/>
    <cellStyle name="_Value Copy 11 30 05 gas 12 09 05 AURORA at 12 14 05_PCA 9 -  Exhibit D Feb 2010 WF 3" xfId="27544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5"/>
    <cellStyle name="_Value Copy 11 30 05 gas 12 09 05 AURORA at 12 14 05_PCA 9 -  Exhibit D Jan 2010 3" xfId="27546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7"/>
    <cellStyle name="_Value Copy 11 30 05 gas 12 09 05 AURORA at 12 14 05_PCA 9 -  Exhibit D March 2010 (2) 3" xfId="27548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49"/>
    <cellStyle name="_Value Copy 11 30 05 gas 12 09 05 AURORA at 12 14 05_PCA 9 -  Exhibit D Nov 2010 3" xfId="27550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1"/>
    <cellStyle name="_Value Copy 11 30 05 gas 12 09 05 AURORA at 12 14 05_PCA 9 - Exhibit D at August 2010 3" xfId="27552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3"/>
    <cellStyle name="_Value Copy 11 30 05 gas 12 09 05 AURORA at 12 14 05_PCA 9 - Exhibit D June 2010 GRC 3" xfId="27554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5"/>
    <cellStyle name="_Value Copy 11 30 05 gas 12 09 05 AURORA at 12 14 05_Power Costs - Comparison bx Rbtl-Staff-Jt-PC 2 2 2 2" xfId="27556"/>
    <cellStyle name="_Value Copy 11 30 05 gas 12 09 05 AURORA at 12 14 05_Power Costs - Comparison bx Rbtl-Staff-Jt-PC 2 3" xfId="27557"/>
    <cellStyle name="_Value Copy 11 30 05 gas 12 09 05 AURORA at 12 14 05_Power Costs - Comparison bx Rbtl-Staff-Jt-PC 2 3 2" xfId="27558"/>
    <cellStyle name="_Value Copy 11 30 05 gas 12 09 05 AURORA at 12 14 05_Power Costs - Comparison bx Rbtl-Staff-Jt-PC 2 4" xfId="27559"/>
    <cellStyle name="_Value Copy 11 30 05 gas 12 09 05 AURORA at 12 14 05_Power Costs - Comparison bx Rbtl-Staff-Jt-PC 2 4 2" xfId="27560"/>
    <cellStyle name="_Value Copy 11 30 05 gas 12 09 05 AURORA at 12 14 05_Power Costs - Comparison bx Rbtl-Staff-Jt-PC 3" xfId="6826"/>
    <cellStyle name="_Value Copy 11 30 05 gas 12 09 05 AURORA at 12 14 05_Power Costs - Comparison bx Rbtl-Staff-Jt-PC 3 2" xfId="27561"/>
    <cellStyle name="_Value Copy 11 30 05 gas 12 09 05 AURORA at 12 14 05_Power Costs - Comparison bx Rbtl-Staff-Jt-PC 3 2 2" xfId="27562"/>
    <cellStyle name="_Value Copy 11 30 05 gas 12 09 05 AURORA at 12 14 05_Power Costs - Comparison bx Rbtl-Staff-Jt-PC 3 3" xfId="27563"/>
    <cellStyle name="_Value Copy 11 30 05 gas 12 09 05 AURORA at 12 14 05_Power Costs - Comparison bx Rbtl-Staff-Jt-PC 4" xfId="6827"/>
    <cellStyle name="_Value Copy 11 30 05 gas 12 09 05 AURORA at 12 14 05_Power Costs - Comparison bx Rbtl-Staff-Jt-PC 4 2" xfId="27564"/>
    <cellStyle name="_Value Copy 11 30 05 gas 12 09 05 AURORA at 12 14 05_Power Costs - Comparison bx Rbtl-Staff-Jt-PC 4 2 2" xfId="27565"/>
    <cellStyle name="_Value Copy 11 30 05 gas 12 09 05 AURORA at 12 14 05_Power Costs - Comparison bx Rbtl-Staff-Jt-PC 4 3" xfId="27566"/>
    <cellStyle name="_Value Copy 11 30 05 gas 12 09 05 AURORA at 12 14 05_Power Costs - Comparison bx Rbtl-Staff-Jt-PC 5" xfId="27567"/>
    <cellStyle name="_Value Copy 11 30 05 gas 12 09 05 AURORA at 12 14 05_Power Costs - Comparison bx Rbtl-Staff-Jt-PC 5 2" xfId="27568"/>
    <cellStyle name="_Value Copy 11 30 05 gas 12 09 05 AURORA at 12 14 05_Power Costs - Comparison bx Rbtl-Staff-Jt-PC 6" xfId="27569"/>
    <cellStyle name="_Value Copy 11 30 05 gas 12 09 05 AURORA at 12 14 05_Power Costs - Comparison bx Rbtl-Staff-Jt-PC 6 2" xfId="27570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1"/>
    <cellStyle name="_Value Copy 11 30 05 gas 12 09 05 AURORA at 12 14 05_Power Costs - Comparison bx Rbtl-Staff-Jt-PC_Adj Bench DR 3 for Initial Briefs (Electric) 2 2 2 2" xfId="27572"/>
    <cellStyle name="_Value Copy 11 30 05 gas 12 09 05 AURORA at 12 14 05_Power Costs - Comparison bx Rbtl-Staff-Jt-PC_Adj Bench DR 3 for Initial Briefs (Electric) 2 3" xfId="27573"/>
    <cellStyle name="_Value Copy 11 30 05 gas 12 09 05 AURORA at 12 14 05_Power Costs - Comparison bx Rbtl-Staff-Jt-PC_Adj Bench DR 3 for Initial Briefs (Electric) 2 3 2" xfId="27574"/>
    <cellStyle name="_Value Copy 11 30 05 gas 12 09 05 AURORA at 12 14 05_Power Costs - Comparison bx Rbtl-Staff-Jt-PC_Adj Bench DR 3 for Initial Briefs (Electric) 2 4" xfId="27575"/>
    <cellStyle name="_Value Copy 11 30 05 gas 12 09 05 AURORA at 12 14 05_Power Costs - Comparison bx Rbtl-Staff-Jt-PC_Adj Bench DR 3 for Initial Briefs (Electric) 2 4 2" xfId="27576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7"/>
    <cellStyle name="_Value Copy 11 30 05 gas 12 09 05 AURORA at 12 14 05_Power Costs - Comparison bx Rbtl-Staff-Jt-PC_Adj Bench DR 3 for Initial Briefs (Electric) 3 2 2" xfId="27578"/>
    <cellStyle name="_Value Copy 11 30 05 gas 12 09 05 AURORA at 12 14 05_Power Costs - Comparison bx Rbtl-Staff-Jt-PC_Adj Bench DR 3 for Initial Briefs (Electric) 3 3" xfId="27579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0"/>
    <cellStyle name="_Value Copy 11 30 05 gas 12 09 05 AURORA at 12 14 05_Power Costs - Comparison bx Rbtl-Staff-Jt-PC_Adj Bench DR 3 for Initial Briefs (Electric) 4 2 2" xfId="27581"/>
    <cellStyle name="_Value Copy 11 30 05 gas 12 09 05 AURORA at 12 14 05_Power Costs - Comparison bx Rbtl-Staff-Jt-PC_Adj Bench DR 3 for Initial Briefs (Electric) 4 3" xfId="27582"/>
    <cellStyle name="_Value Copy 11 30 05 gas 12 09 05 AURORA at 12 14 05_Power Costs - Comparison bx Rbtl-Staff-Jt-PC_Adj Bench DR 3 for Initial Briefs (Electric) 5" xfId="27583"/>
    <cellStyle name="_Value Copy 11 30 05 gas 12 09 05 AURORA at 12 14 05_Power Costs - Comparison bx Rbtl-Staff-Jt-PC_Adj Bench DR 3 for Initial Briefs (Electric) 5 2" xfId="27584"/>
    <cellStyle name="_Value Copy 11 30 05 gas 12 09 05 AURORA at 12 14 05_Power Costs - Comparison bx Rbtl-Staff-Jt-PC_Adj Bench DR 3 for Initial Briefs (Electric) 6" xfId="27585"/>
    <cellStyle name="_Value Copy 11 30 05 gas 12 09 05 AURORA at 12 14 05_Power Costs - Comparison bx Rbtl-Staff-Jt-PC_Adj Bench DR 3 for Initial Briefs (Electric) 6 2" xfId="27586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7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8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89"/>
    <cellStyle name="_Value Copy 11 30 05 gas 12 09 05 AURORA at 12 14 05_Power Costs - Comparison bx Rbtl-Staff-Jt-PC_Electric Rev Req Model (2009 GRC) Rebuttal 2 3" xfId="27590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1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2"/>
    <cellStyle name="_Value Copy 11 30 05 gas 12 09 05 AURORA at 12 14 05_Power Costs - Comparison bx Rbtl-Staff-Jt-PC_Electric Rev Req Model (2009 GRC) Rebuttal REmoval of New  WH Solar AdjustMI 2 2 2 2" xfId="27593"/>
    <cellStyle name="_Value Copy 11 30 05 gas 12 09 05 AURORA at 12 14 05_Power Costs - Comparison bx Rbtl-Staff-Jt-PC_Electric Rev Req Model (2009 GRC) Rebuttal REmoval of New  WH Solar AdjustMI 2 3" xfId="27594"/>
    <cellStyle name="_Value Copy 11 30 05 gas 12 09 05 AURORA at 12 14 05_Power Costs - Comparison bx Rbtl-Staff-Jt-PC_Electric Rev Req Model (2009 GRC) Rebuttal REmoval of New  WH Solar AdjustMI 2 3 2" xfId="27595"/>
    <cellStyle name="_Value Copy 11 30 05 gas 12 09 05 AURORA at 12 14 05_Power Costs - Comparison bx Rbtl-Staff-Jt-PC_Electric Rev Req Model (2009 GRC) Rebuttal REmoval of New  WH Solar AdjustMI 2 4" xfId="27596"/>
    <cellStyle name="_Value Copy 11 30 05 gas 12 09 05 AURORA at 12 14 05_Power Costs - Comparison bx Rbtl-Staff-Jt-PC_Electric Rev Req Model (2009 GRC) Rebuttal REmoval of New  WH Solar AdjustMI 2 4 2" xfId="27597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8"/>
    <cellStyle name="_Value Copy 11 30 05 gas 12 09 05 AURORA at 12 14 05_Power Costs - Comparison bx Rbtl-Staff-Jt-PC_Electric Rev Req Model (2009 GRC) Rebuttal REmoval of New  WH Solar AdjustMI 3 2 2" xfId="27599"/>
    <cellStyle name="_Value Copy 11 30 05 gas 12 09 05 AURORA at 12 14 05_Power Costs - Comparison bx Rbtl-Staff-Jt-PC_Electric Rev Req Model (2009 GRC) Rebuttal REmoval of New  WH Solar AdjustMI 3 3" xfId="27600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1"/>
    <cellStyle name="_Value Copy 11 30 05 gas 12 09 05 AURORA at 12 14 05_Power Costs - Comparison bx Rbtl-Staff-Jt-PC_Electric Rev Req Model (2009 GRC) Rebuttal REmoval of New  WH Solar AdjustMI 4 2 2" xfId="27602"/>
    <cellStyle name="_Value Copy 11 30 05 gas 12 09 05 AURORA at 12 14 05_Power Costs - Comparison bx Rbtl-Staff-Jt-PC_Electric Rev Req Model (2009 GRC) Rebuttal REmoval of New  WH Solar AdjustMI 4 3" xfId="27603"/>
    <cellStyle name="_Value Copy 11 30 05 gas 12 09 05 AURORA at 12 14 05_Power Costs - Comparison bx Rbtl-Staff-Jt-PC_Electric Rev Req Model (2009 GRC) Rebuttal REmoval of New  WH Solar AdjustMI 5" xfId="27604"/>
    <cellStyle name="_Value Copy 11 30 05 gas 12 09 05 AURORA at 12 14 05_Power Costs - Comparison bx Rbtl-Staff-Jt-PC_Electric Rev Req Model (2009 GRC) Rebuttal REmoval of New  WH Solar AdjustMI 5 2" xfId="27605"/>
    <cellStyle name="_Value Copy 11 30 05 gas 12 09 05 AURORA at 12 14 05_Power Costs - Comparison bx Rbtl-Staff-Jt-PC_Electric Rev Req Model (2009 GRC) Rebuttal REmoval of New  WH Solar AdjustMI 6" xfId="27606"/>
    <cellStyle name="_Value Copy 11 30 05 gas 12 09 05 AURORA at 12 14 05_Power Costs - Comparison bx Rbtl-Staff-Jt-PC_Electric Rev Req Model (2009 GRC) Rebuttal REmoval of New  WH Solar AdjustMI 6 2" xfId="27607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8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09"/>
    <cellStyle name="_Value Copy 11 30 05 gas 12 09 05 AURORA at 12 14 05_Power Costs - Comparison bx Rbtl-Staff-Jt-PC_Electric Rev Req Model (2009 GRC) Revised 01-18-2010 2 2 2 2" xfId="27610"/>
    <cellStyle name="_Value Copy 11 30 05 gas 12 09 05 AURORA at 12 14 05_Power Costs - Comparison bx Rbtl-Staff-Jt-PC_Electric Rev Req Model (2009 GRC) Revised 01-18-2010 2 3" xfId="27611"/>
    <cellStyle name="_Value Copy 11 30 05 gas 12 09 05 AURORA at 12 14 05_Power Costs - Comparison bx Rbtl-Staff-Jt-PC_Electric Rev Req Model (2009 GRC) Revised 01-18-2010 2 3 2" xfId="27612"/>
    <cellStyle name="_Value Copy 11 30 05 gas 12 09 05 AURORA at 12 14 05_Power Costs - Comparison bx Rbtl-Staff-Jt-PC_Electric Rev Req Model (2009 GRC) Revised 01-18-2010 2 4" xfId="27613"/>
    <cellStyle name="_Value Copy 11 30 05 gas 12 09 05 AURORA at 12 14 05_Power Costs - Comparison bx Rbtl-Staff-Jt-PC_Electric Rev Req Model (2009 GRC) Revised 01-18-2010 2 4 2" xfId="27614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5"/>
    <cellStyle name="_Value Copy 11 30 05 gas 12 09 05 AURORA at 12 14 05_Power Costs - Comparison bx Rbtl-Staff-Jt-PC_Electric Rev Req Model (2009 GRC) Revised 01-18-2010 3 2 2" xfId="27616"/>
    <cellStyle name="_Value Copy 11 30 05 gas 12 09 05 AURORA at 12 14 05_Power Costs - Comparison bx Rbtl-Staff-Jt-PC_Electric Rev Req Model (2009 GRC) Revised 01-18-2010 3 3" xfId="27617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8"/>
    <cellStyle name="_Value Copy 11 30 05 gas 12 09 05 AURORA at 12 14 05_Power Costs - Comparison bx Rbtl-Staff-Jt-PC_Electric Rev Req Model (2009 GRC) Revised 01-18-2010 4 2 2" xfId="27619"/>
    <cellStyle name="_Value Copy 11 30 05 gas 12 09 05 AURORA at 12 14 05_Power Costs - Comparison bx Rbtl-Staff-Jt-PC_Electric Rev Req Model (2009 GRC) Revised 01-18-2010 4 3" xfId="27620"/>
    <cellStyle name="_Value Copy 11 30 05 gas 12 09 05 AURORA at 12 14 05_Power Costs - Comparison bx Rbtl-Staff-Jt-PC_Electric Rev Req Model (2009 GRC) Revised 01-18-2010 5" xfId="27621"/>
    <cellStyle name="_Value Copy 11 30 05 gas 12 09 05 AURORA at 12 14 05_Power Costs - Comparison bx Rbtl-Staff-Jt-PC_Electric Rev Req Model (2009 GRC) Revised 01-18-2010 5 2" xfId="27622"/>
    <cellStyle name="_Value Copy 11 30 05 gas 12 09 05 AURORA at 12 14 05_Power Costs - Comparison bx Rbtl-Staff-Jt-PC_Electric Rev Req Model (2009 GRC) Revised 01-18-2010 6" xfId="27623"/>
    <cellStyle name="_Value Copy 11 30 05 gas 12 09 05 AURORA at 12 14 05_Power Costs - Comparison bx Rbtl-Staff-Jt-PC_Electric Rev Req Model (2009 GRC) Revised 01-18-2010 6 2" xfId="27624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5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6"/>
    <cellStyle name="_Value Copy 11 30 05 gas 12 09 05 AURORA at 12 14 05_Power Costs - Comparison bx Rbtl-Staff-Jt-PC_Final Order Electric EXHIBIT A-1 2 3" xfId="27627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8"/>
    <cellStyle name="_Value Copy 11 30 05 gas 12 09 05 AURORA at 12 14 05_Power Costs - Comparison bx Rbtl-Staff-Jt-PC_Final Order Electric EXHIBIT A-1 3 2 2" xfId="27629"/>
    <cellStyle name="_Value Copy 11 30 05 gas 12 09 05 AURORA at 12 14 05_Power Costs - Comparison bx Rbtl-Staff-Jt-PC_Final Order Electric EXHIBIT A-1 3 3" xfId="27630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1"/>
    <cellStyle name="_Value Copy 11 30 05 gas 12 09 05 AURORA at 12 14 05_Power Costs - Comparison bx Rbtl-Staff-Jt-PC_Final Order Electric EXHIBIT A-1 5" xfId="27632"/>
    <cellStyle name="_Value Copy 11 30 05 gas 12 09 05 AURORA at 12 14 05_Power Costs - Comparison bx Rbtl-Staff-Jt-PC_Final Order Electric EXHIBIT A-1 6" xfId="27633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4"/>
    <cellStyle name="_Value Copy 11 30 05 gas 12 09 05 AURORA at 12 14 05_Production Adj 4.37 2 3" xfId="27635"/>
    <cellStyle name="_Value Copy 11 30 05 gas 12 09 05 AURORA at 12 14 05_Production Adj 4.37 3" xfId="6860"/>
    <cellStyle name="_Value Copy 11 30 05 gas 12 09 05 AURORA at 12 14 05_Production Adj 4.37 3 2" xfId="27636"/>
    <cellStyle name="_Value Copy 11 30 05 gas 12 09 05 AURORA at 12 14 05_Production Adj 4.37 4" xfId="27637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8"/>
    <cellStyle name="_Value Copy 11 30 05 gas 12 09 05 AURORA at 12 14 05_Purchased Power Adj 4.03 2 3" xfId="27639"/>
    <cellStyle name="_Value Copy 11 30 05 gas 12 09 05 AURORA at 12 14 05_Purchased Power Adj 4.03 3" xfId="6864"/>
    <cellStyle name="_Value Copy 11 30 05 gas 12 09 05 AURORA at 12 14 05_Purchased Power Adj 4.03 3 2" xfId="27640"/>
    <cellStyle name="_Value Copy 11 30 05 gas 12 09 05 AURORA at 12 14 05_Purchased Power Adj 4.03 4" xfId="27641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2"/>
    <cellStyle name="_Value Copy 11 30 05 gas 12 09 05 AURORA at 12 14 05_Rate Design Sch 24 3" xfId="27643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4"/>
    <cellStyle name="_Value Copy 11 30 05 gas 12 09 05 AURORA at 12 14 05_Rate Design Sch 25 2 3" xfId="27645"/>
    <cellStyle name="_Value Copy 11 30 05 gas 12 09 05 AURORA at 12 14 05_Rate Design Sch 25 3" xfId="6870"/>
    <cellStyle name="_Value Copy 11 30 05 gas 12 09 05 AURORA at 12 14 05_Rate Design Sch 25 3 2" xfId="27646"/>
    <cellStyle name="_Value Copy 11 30 05 gas 12 09 05 AURORA at 12 14 05_Rate Design Sch 25 4" xfId="27647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8"/>
    <cellStyle name="_Value Copy 11 30 05 gas 12 09 05 AURORA at 12 14 05_Rate Design Sch 26 2 3" xfId="27649"/>
    <cellStyle name="_Value Copy 11 30 05 gas 12 09 05 AURORA at 12 14 05_Rate Design Sch 26 3" xfId="6874"/>
    <cellStyle name="_Value Copy 11 30 05 gas 12 09 05 AURORA at 12 14 05_Rate Design Sch 26 3 2" xfId="27650"/>
    <cellStyle name="_Value Copy 11 30 05 gas 12 09 05 AURORA at 12 14 05_Rate Design Sch 26 4" xfId="27651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2"/>
    <cellStyle name="_Value Copy 11 30 05 gas 12 09 05 AURORA at 12 14 05_Rate Design Sch 31 2 3" xfId="27653"/>
    <cellStyle name="_Value Copy 11 30 05 gas 12 09 05 AURORA at 12 14 05_Rate Design Sch 31 3" xfId="6878"/>
    <cellStyle name="_Value Copy 11 30 05 gas 12 09 05 AURORA at 12 14 05_Rate Design Sch 31 3 2" xfId="27654"/>
    <cellStyle name="_Value Copy 11 30 05 gas 12 09 05 AURORA at 12 14 05_Rate Design Sch 31 4" xfId="27655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6"/>
    <cellStyle name="_Value Copy 11 30 05 gas 12 09 05 AURORA at 12 14 05_Rate Design Sch 43 2 3" xfId="27657"/>
    <cellStyle name="_Value Copy 11 30 05 gas 12 09 05 AURORA at 12 14 05_Rate Design Sch 43 3" xfId="6882"/>
    <cellStyle name="_Value Copy 11 30 05 gas 12 09 05 AURORA at 12 14 05_Rate Design Sch 43 3 2" xfId="27658"/>
    <cellStyle name="_Value Copy 11 30 05 gas 12 09 05 AURORA at 12 14 05_Rate Design Sch 43 4" xfId="27659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0"/>
    <cellStyle name="_Value Copy 11 30 05 gas 12 09 05 AURORA at 12 14 05_Rate Design Sch 448-449 3" xfId="27661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2"/>
    <cellStyle name="_Value Copy 11 30 05 gas 12 09 05 AURORA at 12 14 05_Rate Design Sch 46 2 3" xfId="27663"/>
    <cellStyle name="_Value Copy 11 30 05 gas 12 09 05 AURORA at 12 14 05_Rate Design Sch 46 3" xfId="6888"/>
    <cellStyle name="_Value Copy 11 30 05 gas 12 09 05 AURORA at 12 14 05_Rate Design Sch 46 3 2" xfId="27664"/>
    <cellStyle name="_Value Copy 11 30 05 gas 12 09 05 AURORA at 12 14 05_Rate Design Sch 46 4" xfId="27665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6"/>
    <cellStyle name="_Value Copy 11 30 05 gas 12 09 05 AURORA at 12 14 05_Rate Spread 2 3" xfId="27667"/>
    <cellStyle name="_Value Copy 11 30 05 gas 12 09 05 AURORA at 12 14 05_Rate Spread 3" xfId="6892"/>
    <cellStyle name="_Value Copy 11 30 05 gas 12 09 05 AURORA at 12 14 05_Rate Spread 3 2" xfId="27668"/>
    <cellStyle name="_Value Copy 11 30 05 gas 12 09 05 AURORA at 12 14 05_Rate Spread 4" xfId="27669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0"/>
    <cellStyle name="_Value Copy 11 30 05 gas 12 09 05 AURORA at 12 14 05_Rebuttal Power Costs 2 2 2 2" xfId="27671"/>
    <cellStyle name="_Value Copy 11 30 05 gas 12 09 05 AURORA at 12 14 05_Rebuttal Power Costs 2 3" xfId="27672"/>
    <cellStyle name="_Value Copy 11 30 05 gas 12 09 05 AURORA at 12 14 05_Rebuttal Power Costs 2 3 2" xfId="27673"/>
    <cellStyle name="_Value Copy 11 30 05 gas 12 09 05 AURORA at 12 14 05_Rebuttal Power Costs 2 4" xfId="27674"/>
    <cellStyle name="_Value Copy 11 30 05 gas 12 09 05 AURORA at 12 14 05_Rebuttal Power Costs 2 4 2" xfId="27675"/>
    <cellStyle name="_Value Copy 11 30 05 gas 12 09 05 AURORA at 12 14 05_Rebuttal Power Costs 3" xfId="6896"/>
    <cellStyle name="_Value Copy 11 30 05 gas 12 09 05 AURORA at 12 14 05_Rebuttal Power Costs 3 2" xfId="27676"/>
    <cellStyle name="_Value Copy 11 30 05 gas 12 09 05 AURORA at 12 14 05_Rebuttal Power Costs 3 2 2" xfId="27677"/>
    <cellStyle name="_Value Copy 11 30 05 gas 12 09 05 AURORA at 12 14 05_Rebuttal Power Costs 3 3" xfId="27678"/>
    <cellStyle name="_Value Copy 11 30 05 gas 12 09 05 AURORA at 12 14 05_Rebuttal Power Costs 4" xfId="6897"/>
    <cellStyle name="_Value Copy 11 30 05 gas 12 09 05 AURORA at 12 14 05_Rebuttal Power Costs 4 2" xfId="27679"/>
    <cellStyle name="_Value Copy 11 30 05 gas 12 09 05 AURORA at 12 14 05_Rebuttal Power Costs 4 2 2" xfId="27680"/>
    <cellStyle name="_Value Copy 11 30 05 gas 12 09 05 AURORA at 12 14 05_Rebuttal Power Costs 4 3" xfId="27681"/>
    <cellStyle name="_Value Copy 11 30 05 gas 12 09 05 AURORA at 12 14 05_Rebuttal Power Costs 5" xfId="27682"/>
    <cellStyle name="_Value Copy 11 30 05 gas 12 09 05 AURORA at 12 14 05_Rebuttal Power Costs 5 2" xfId="27683"/>
    <cellStyle name="_Value Copy 11 30 05 gas 12 09 05 AURORA at 12 14 05_Rebuttal Power Costs 6" xfId="27684"/>
    <cellStyle name="_Value Copy 11 30 05 gas 12 09 05 AURORA at 12 14 05_Rebuttal Power Costs 6 2" xfId="27685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6"/>
    <cellStyle name="_Value Copy 11 30 05 gas 12 09 05 AURORA at 12 14 05_Rebuttal Power Costs_Adj Bench DR 3 for Initial Briefs (Electric) 2 2 2 2" xfId="27687"/>
    <cellStyle name="_Value Copy 11 30 05 gas 12 09 05 AURORA at 12 14 05_Rebuttal Power Costs_Adj Bench DR 3 for Initial Briefs (Electric) 2 3" xfId="27688"/>
    <cellStyle name="_Value Copy 11 30 05 gas 12 09 05 AURORA at 12 14 05_Rebuttal Power Costs_Adj Bench DR 3 for Initial Briefs (Electric) 2 3 2" xfId="27689"/>
    <cellStyle name="_Value Copy 11 30 05 gas 12 09 05 AURORA at 12 14 05_Rebuttal Power Costs_Adj Bench DR 3 for Initial Briefs (Electric) 2 4" xfId="27690"/>
    <cellStyle name="_Value Copy 11 30 05 gas 12 09 05 AURORA at 12 14 05_Rebuttal Power Costs_Adj Bench DR 3 for Initial Briefs (Electric) 2 4 2" xfId="27691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2"/>
    <cellStyle name="_Value Copy 11 30 05 gas 12 09 05 AURORA at 12 14 05_Rebuttal Power Costs_Adj Bench DR 3 for Initial Briefs (Electric) 3 2 2" xfId="27693"/>
    <cellStyle name="_Value Copy 11 30 05 gas 12 09 05 AURORA at 12 14 05_Rebuttal Power Costs_Adj Bench DR 3 for Initial Briefs (Electric) 3 3" xfId="27694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5"/>
    <cellStyle name="_Value Copy 11 30 05 gas 12 09 05 AURORA at 12 14 05_Rebuttal Power Costs_Adj Bench DR 3 for Initial Briefs (Electric) 4 2 2" xfId="27696"/>
    <cellStyle name="_Value Copy 11 30 05 gas 12 09 05 AURORA at 12 14 05_Rebuttal Power Costs_Adj Bench DR 3 for Initial Briefs (Electric) 4 3" xfId="27697"/>
    <cellStyle name="_Value Copy 11 30 05 gas 12 09 05 AURORA at 12 14 05_Rebuttal Power Costs_Adj Bench DR 3 for Initial Briefs (Electric) 5" xfId="27698"/>
    <cellStyle name="_Value Copy 11 30 05 gas 12 09 05 AURORA at 12 14 05_Rebuttal Power Costs_Adj Bench DR 3 for Initial Briefs (Electric) 5 2" xfId="27699"/>
    <cellStyle name="_Value Copy 11 30 05 gas 12 09 05 AURORA at 12 14 05_Rebuttal Power Costs_Adj Bench DR 3 for Initial Briefs (Electric) 6" xfId="27700"/>
    <cellStyle name="_Value Copy 11 30 05 gas 12 09 05 AURORA at 12 14 05_Rebuttal Power Costs_Adj Bench DR 3 for Initial Briefs (Electric) 6 2" xfId="27701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2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3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4"/>
    <cellStyle name="_Value Copy 11 30 05 gas 12 09 05 AURORA at 12 14 05_Rebuttal Power Costs_Electric Rev Req Model (2009 GRC) Rebuttal 2 3" xfId="27705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6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7"/>
    <cellStyle name="_Value Copy 11 30 05 gas 12 09 05 AURORA at 12 14 05_Rebuttal Power Costs_Electric Rev Req Model (2009 GRC) Rebuttal REmoval of New  WH Solar AdjustMI 2 2 2 2" xfId="27708"/>
    <cellStyle name="_Value Copy 11 30 05 gas 12 09 05 AURORA at 12 14 05_Rebuttal Power Costs_Electric Rev Req Model (2009 GRC) Rebuttal REmoval of New  WH Solar AdjustMI 2 3" xfId="27709"/>
    <cellStyle name="_Value Copy 11 30 05 gas 12 09 05 AURORA at 12 14 05_Rebuttal Power Costs_Electric Rev Req Model (2009 GRC) Rebuttal REmoval of New  WH Solar AdjustMI 2 3 2" xfId="27710"/>
    <cellStyle name="_Value Copy 11 30 05 gas 12 09 05 AURORA at 12 14 05_Rebuttal Power Costs_Electric Rev Req Model (2009 GRC) Rebuttal REmoval of New  WH Solar AdjustMI 2 4" xfId="27711"/>
    <cellStyle name="_Value Copy 11 30 05 gas 12 09 05 AURORA at 12 14 05_Rebuttal Power Costs_Electric Rev Req Model (2009 GRC) Rebuttal REmoval of New  WH Solar AdjustMI 2 4 2" xfId="27712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3"/>
    <cellStyle name="_Value Copy 11 30 05 gas 12 09 05 AURORA at 12 14 05_Rebuttal Power Costs_Electric Rev Req Model (2009 GRC) Rebuttal REmoval of New  WH Solar AdjustMI 3 2 2" xfId="27714"/>
    <cellStyle name="_Value Copy 11 30 05 gas 12 09 05 AURORA at 12 14 05_Rebuttal Power Costs_Electric Rev Req Model (2009 GRC) Rebuttal REmoval of New  WH Solar AdjustMI 3 3" xfId="27715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6"/>
    <cellStyle name="_Value Copy 11 30 05 gas 12 09 05 AURORA at 12 14 05_Rebuttal Power Costs_Electric Rev Req Model (2009 GRC) Rebuttal REmoval of New  WH Solar AdjustMI 4 2 2" xfId="27717"/>
    <cellStyle name="_Value Copy 11 30 05 gas 12 09 05 AURORA at 12 14 05_Rebuttal Power Costs_Electric Rev Req Model (2009 GRC) Rebuttal REmoval of New  WH Solar AdjustMI 4 3" xfId="27718"/>
    <cellStyle name="_Value Copy 11 30 05 gas 12 09 05 AURORA at 12 14 05_Rebuttal Power Costs_Electric Rev Req Model (2009 GRC) Rebuttal REmoval of New  WH Solar AdjustMI 5" xfId="27719"/>
    <cellStyle name="_Value Copy 11 30 05 gas 12 09 05 AURORA at 12 14 05_Rebuttal Power Costs_Electric Rev Req Model (2009 GRC) Rebuttal REmoval of New  WH Solar AdjustMI 5 2" xfId="27720"/>
    <cellStyle name="_Value Copy 11 30 05 gas 12 09 05 AURORA at 12 14 05_Rebuttal Power Costs_Electric Rev Req Model (2009 GRC) Rebuttal REmoval of New  WH Solar AdjustMI 6" xfId="27721"/>
    <cellStyle name="_Value Copy 11 30 05 gas 12 09 05 AURORA at 12 14 05_Rebuttal Power Costs_Electric Rev Req Model (2009 GRC) Rebuttal REmoval of New  WH Solar AdjustMI 6 2" xfId="27722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3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4"/>
    <cellStyle name="_Value Copy 11 30 05 gas 12 09 05 AURORA at 12 14 05_Rebuttal Power Costs_Electric Rev Req Model (2009 GRC) Revised 01-18-2010 2 2 2 2" xfId="27725"/>
    <cellStyle name="_Value Copy 11 30 05 gas 12 09 05 AURORA at 12 14 05_Rebuttal Power Costs_Electric Rev Req Model (2009 GRC) Revised 01-18-2010 2 3" xfId="27726"/>
    <cellStyle name="_Value Copy 11 30 05 gas 12 09 05 AURORA at 12 14 05_Rebuttal Power Costs_Electric Rev Req Model (2009 GRC) Revised 01-18-2010 2 3 2" xfId="27727"/>
    <cellStyle name="_Value Copy 11 30 05 gas 12 09 05 AURORA at 12 14 05_Rebuttal Power Costs_Electric Rev Req Model (2009 GRC) Revised 01-18-2010 2 4" xfId="27728"/>
    <cellStyle name="_Value Copy 11 30 05 gas 12 09 05 AURORA at 12 14 05_Rebuttal Power Costs_Electric Rev Req Model (2009 GRC) Revised 01-18-2010 2 4 2" xfId="27729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0"/>
    <cellStyle name="_Value Copy 11 30 05 gas 12 09 05 AURORA at 12 14 05_Rebuttal Power Costs_Electric Rev Req Model (2009 GRC) Revised 01-18-2010 3 2 2" xfId="27731"/>
    <cellStyle name="_Value Copy 11 30 05 gas 12 09 05 AURORA at 12 14 05_Rebuttal Power Costs_Electric Rev Req Model (2009 GRC) Revised 01-18-2010 3 3" xfId="27732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3"/>
    <cellStyle name="_Value Copy 11 30 05 gas 12 09 05 AURORA at 12 14 05_Rebuttal Power Costs_Electric Rev Req Model (2009 GRC) Revised 01-18-2010 4 2 2" xfId="27734"/>
    <cellStyle name="_Value Copy 11 30 05 gas 12 09 05 AURORA at 12 14 05_Rebuttal Power Costs_Electric Rev Req Model (2009 GRC) Revised 01-18-2010 4 3" xfId="27735"/>
    <cellStyle name="_Value Copy 11 30 05 gas 12 09 05 AURORA at 12 14 05_Rebuttal Power Costs_Electric Rev Req Model (2009 GRC) Revised 01-18-2010 5" xfId="27736"/>
    <cellStyle name="_Value Copy 11 30 05 gas 12 09 05 AURORA at 12 14 05_Rebuttal Power Costs_Electric Rev Req Model (2009 GRC) Revised 01-18-2010 5 2" xfId="27737"/>
    <cellStyle name="_Value Copy 11 30 05 gas 12 09 05 AURORA at 12 14 05_Rebuttal Power Costs_Electric Rev Req Model (2009 GRC) Revised 01-18-2010 6" xfId="27738"/>
    <cellStyle name="_Value Copy 11 30 05 gas 12 09 05 AURORA at 12 14 05_Rebuttal Power Costs_Electric Rev Req Model (2009 GRC) Revised 01-18-2010 6 2" xfId="27739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0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1"/>
    <cellStyle name="_Value Copy 11 30 05 gas 12 09 05 AURORA at 12 14 05_Rebuttal Power Costs_Final Order Electric EXHIBIT A-1 2 3" xfId="27742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3"/>
    <cellStyle name="_Value Copy 11 30 05 gas 12 09 05 AURORA at 12 14 05_Rebuttal Power Costs_Final Order Electric EXHIBIT A-1 3 2 2" xfId="27744"/>
    <cellStyle name="_Value Copy 11 30 05 gas 12 09 05 AURORA at 12 14 05_Rebuttal Power Costs_Final Order Electric EXHIBIT A-1 3 3" xfId="27745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6"/>
    <cellStyle name="_Value Copy 11 30 05 gas 12 09 05 AURORA at 12 14 05_Rebuttal Power Costs_Final Order Electric EXHIBIT A-1 5" xfId="27747"/>
    <cellStyle name="_Value Copy 11 30 05 gas 12 09 05 AURORA at 12 14 05_Rebuttal Power Costs_Final Order Electric EXHIBIT A-1 6" xfId="27748"/>
    <cellStyle name="_Value Copy 11 30 05 gas 12 09 05 AURORA at 12 14 05_RECS vs PTC's w Interest 6-28-10" xfId="27749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0"/>
    <cellStyle name="_Value Copy 11 30 05 gas 12 09 05 AURORA at 12 14 05_ROR 5.02 2 3" xfId="27751"/>
    <cellStyle name="_Value Copy 11 30 05 gas 12 09 05 AURORA at 12 14 05_ROR 5.02 3" xfId="6930"/>
    <cellStyle name="_Value Copy 11 30 05 gas 12 09 05 AURORA at 12 14 05_ROR 5.02 3 2" xfId="27752"/>
    <cellStyle name="_Value Copy 11 30 05 gas 12 09 05 AURORA at 12 14 05_ROR 5.02 4" xfId="27753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4"/>
    <cellStyle name="_Value Copy 11 30 05 gas 12 09 05 AURORA at 12 14 05_Sch 40 Feeder OH 2008 2 3" xfId="27755"/>
    <cellStyle name="_Value Copy 11 30 05 gas 12 09 05 AURORA at 12 14 05_Sch 40 Feeder OH 2008 3" xfId="6934"/>
    <cellStyle name="_Value Copy 11 30 05 gas 12 09 05 AURORA at 12 14 05_Sch 40 Feeder OH 2008 3 2" xfId="27756"/>
    <cellStyle name="_Value Copy 11 30 05 gas 12 09 05 AURORA at 12 14 05_Sch 40 Feeder OH 2008 4" xfId="27757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8"/>
    <cellStyle name="_Value Copy 11 30 05 gas 12 09 05 AURORA at 12 14 05_Sch 40 Interim Energy Rates  2 3" xfId="27759"/>
    <cellStyle name="_Value Copy 11 30 05 gas 12 09 05 AURORA at 12 14 05_Sch 40 Interim Energy Rates  3" xfId="6938"/>
    <cellStyle name="_Value Copy 11 30 05 gas 12 09 05 AURORA at 12 14 05_Sch 40 Interim Energy Rates  3 2" xfId="27760"/>
    <cellStyle name="_Value Copy 11 30 05 gas 12 09 05 AURORA at 12 14 05_Sch 40 Interim Energy Rates  4" xfId="27761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2"/>
    <cellStyle name="_Value Copy 11 30 05 gas 12 09 05 AURORA at 12 14 05_Sch 40 Substation A&amp;G 2008 2 3" xfId="27763"/>
    <cellStyle name="_Value Copy 11 30 05 gas 12 09 05 AURORA at 12 14 05_Sch 40 Substation A&amp;G 2008 3" xfId="6942"/>
    <cellStyle name="_Value Copy 11 30 05 gas 12 09 05 AURORA at 12 14 05_Sch 40 Substation A&amp;G 2008 3 2" xfId="27764"/>
    <cellStyle name="_Value Copy 11 30 05 gas 12 09 05 AURORA at 12 14 05_Sch 40 Substation A&amp;G 2008 4" xfId="27765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6"/>
    <cellStyle name="_Value Copy 11 30 05 gas 12 09 05 AURORA at 12 14 05_Sch 40 Substation O&amp;M 2008 2 3" xfId="27767"/>
    <cellStyle name="_Value Copy 11 30 05 gas 12 09 05 AURORA at 12 14 05_Sch 40 Substation O&amp;M 2008 3" xfId="6946"/>
    <cellStyle name="_Value Copy 11 30 05 gas 12 09 05 AURORA at 12 14 05_Sch 40 Substation O&amp;M 2008 3 2" xfId="27768"/>
    <cellStyle name="_Value Copy 11 30 05 gas 12 09 05 AURORA at 12 14 05_Sch 40 Substation O&amp;M 2008 4" xfId="27769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0"/>
    <cellStyle name="_Value Copy 11 30 05 gas 12 09 05 AURORA at 12 14 05_Subs 2008 2 3" xfId="27771"/>
    <cellStyle name="_Value Copy 11 30 05 gas 12 09 05 AURORA at 12 14 05_Subs 2008 3" xfId="6950"/>
    <cellStyle name="_Value Copy 11 30 05 gas 12 09 05 AURORA at 12 14 05_Subs 2008 3 2" xfId="27772"/>
    <cellStyle name="_Value Copy 11 30 05 gas 12 09 05 AURORA at 12 14 05_Subs 2008 4" xfId="27773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4"/>
    <cellStyle name="_Value Copy 11 30 05 gas 12 09 05 AURORA at 12 14 05_Transmission Workbook for May BOD 2 2 2" xfId="27775"/>
    <cellStyle name="_Value Copy 11 30 05 gas 12 09 05 AURORA at 12 14 05_Transmission Workbook for May BOD 2 2 2 2" xfId="27776"/>
    <cellStyle name="_Value Copy 11 30 05 gas 12 09 05 AURORA at 12 14 05_Transmission Workbook for May BOD 2 3" xfId="27777"/>
    <cellStyle name="_Value Copy 11 30 05 gas 12 09 05 AURORA at 12 14 05_Transmission Workbook for May BOD 2 3 2" xfId="27778"/>
    <cellStyle name="_Value Copy 11 30 05 gas 12 09 05 AURORA at 12 14 05_Transmission Workbook for May BOD 2 4" xfId="27779"/>
    <cellStyle name="_Value Copy 11 30 05 gas 12 09 05 AURORA at 12 14 05_Transmission Workbook for May BOD 2 4 2" xfId="27780"/>
    <cellStyle name="_Value Copy 11 30 05 gas 12 09 05 AURORA at 12 14 05_Transmission Workbook for May BOD 3" xfId="27781"/>
    <cellStyle name="_Value Copy 11 30 05 gas 12 09 05 AURORA at 12 14 05_Transmission Workbook for May BOD 3 2" xfId="27782"/>
    <cellStyle name="_Value Copy 11 30 05 gas 12 09 05 AURORA at 12 14 05_Transmission Workbook for May BOD 3 2 2" xfId="27783"/>
    <cellStyle name="_Value Copy 11 30 05 gas 12 09 05 AURORA at 12 14 05_Transmission Workbook for May BOD 3 3" xfId="27784"/>
    <cellStyle name="_Value Copy 11 30 05 gas 12 09 05 AURORA at 12 14 05_Transmission Workbook for May BOD 4" xfId="27785"/>
    <cellStyle name="_Value Copy 11 30 05 gas 12 09 05 AURORA at 12 14 05_Transmission Workbook for May BOD 4 2" xfId="27786"/>
    <cellStyle name="_Value Copy 11 30 05 gas 12 09 05 AURORA at 12 14 05_Transmission Workbook for May BOD 4 2 2" xfId="27787"/>
    <cellStyle name="_Value Copy 11 30 05 gas 12 09 05 AURORA at 12 14 05_Transmission Workbook for May BOD 4 3" xfId="27788"/>
    <cellStyle name="_Value Copy 11 30 05 gas 12 09 05 AURORA at 12 14 05_Transmission Workbook for May BOD 5" xfId="27789"/>
    <cellStyle name="_Value Copy 11 30 05 gas 12 09 05 AURORA at 12 14 05_Transmission Workbook for May BOD 5 2" xfId="27790"/>
    <cellStyle name="_Value Copy 11 30 05 gas 12 09 05 AURORA at 12 14 05_Transmission Workbook for May BOD 6" xfId="27791"/>
    <cellStyle name="_Value Copy 11 30 05 gas 12 09 05 AURORA at 12 14 05_Transmission Workbook for May BOD 6 2" xfId="27792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3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4"/>
    <cellStyle name="_Value Copy 11 30 05 gas 12 09 05 AURORA at 12 14 05_Wind Integration 10GRC 2 2 2" xfId="27795"/>
    <cellStyle name="_Value Copy 11 30 05 gas 12 09 05 AURORA at 12 14 05_Wind Integration 10GRC 2 2 2 2" xfId="27796"/>
    <cellStyle name="_Value Copy 11 30 05 gas 12 09 05 AURORA at 12 14 05_Wind Integration 10GRC 2 3" xfId="27797"/>
    <cellStyle name="_Value Copy 11 30 05 gas 12 09 05 AURORA at 12 14 05_Wind Integration 10GRC 2 3 2" xfId="27798"/>
    <cellStyle name="_Value Copy 11 30 05 gas 12 09 05 AURORA at 12 14 05_Wind Integration 10GRC 2 4" xfId="27799"/>
    <cellStyle name="_Value Copy 11 30 05 gas 12 09 05 AURORA at 12 14 05_Wind Integration 10GRC 2 4 2" xfId="27800"/>
    <cellStyle name="_Value Copy 11 30 05 gas 12 09 05 AURORA at 12 14 05_Wind Integration 10GRC 3" xfId="27801"/>
    <cellStyle name="_Value Copy 11 30 05 gas 12 09 05 AURORA at 12 14 05_Wind Integration 10GRC 3 2" xfId="27802"/>
    <cellStyle name="_Value Copy 11 30 05 gas 12 09 05 AURORA at 12 14 05_Wind Integration 10GRC 3 2 2" xfId="27803"/>
    <cellStyle name="_Value Copy 11 30 05 gas 12 09 05 AURORA at 12 14 05_Wind Integration 10GRC 3 3" xfId="27804"/>
    <cellStyle name="_Value Copy 11 30 05 gas 12 09 05 AURORA at 12 14 05_Wind Integration 10GRC 4" xfId="27805"/>
    <cellStyle name="_Value Copy 11 30 05 gas 12 09 05 AURORA at 12 14 05_Wind Integration 10GRC 4 2" xfId="27806"/>
    <cellStyle name="_Value Copy 11 30 05 gas 12 09 05 AURORA at 12 14 05_Wind Integration 10GRC 4 2 2" xfId="27807"/>
    <cellStyle name="_Value Copy 11 30 05 gas 12 09 05 AURORA at 12 14 05_Wind Integration 10GRC 4 3" xfId="27808"/>
    <cellStyle name="_Value Copy 11 30 05 gas 12 09 05 AURORA at 12 14 05_Wind Integration 10GRC 5" xfId="27809"/>
    <cellStyle name="_Value Copy 11 30 05 gas 12 09 05 AURORA at 12 14 05_Wind Integration 10GRC 5 2" xfId="27810"/>
    <cellStyle name="_Value Copy 11 30 05 gas 12 09 05 AURORA at 12 14 05_Wind Integration 10GRC 6" xfId="27811"/>
    <cellStyle name="_Value Copy 11 30 05 gas 12 09 05 AURORA at 12 14 05_Wind Integration 10GRC 6 2" xfId="27812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3"/>
    <cellStyle name="_VC 2007GRC PC 10312007" xfId="6958"/>
    <cellStyle name="_VC 2007GRC PC 10312007 2" xfId="27814"/>
    <cellStyle name="_VC 6.15.06 update on 06GRC power costs.xls Chart 1" xfId="6959"/>
    <cellStyle name="_VC 6.15.06 update on 06GRC power costs.xls Chart 1 10" xfId="27815"/>
    <cellStyle name="_VC 6.15.06 update on 06GRC power costs.xls Chart 1 10 2" xfId="27816"/>
    <cellStyle name="_VC 6.15.06 update on 06GRC power costs.xls Chart 1 11" xfId="27817"/>
    <cellStyle name="_VC 6.15.06 update on 06GRC power costs.xls Chart 1 11 2" xfId="27818"/>
    <cellStyle name="_VC 6.15.06 update on 06GRC power costs.xls Chart 1 11 3" xfId="27819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0"/>
    <cellStyle name="_VC 6.15.06 update on 06GRC power costs.xls Chart 1 2 2 2 2 2" xfId="27821"/>
    <cellStyle name="_VC 6.15.06 update on 06GRC power costs.xls Chart 1 2 2 3" xfId="27822"/>
    <cellStyle name="_VC 6.15.06 update on 06GRC power costs.xls Chart 1 2 2 3 2" xfId="27823"/>
    <cellStyle name="_VC 6.15.06 update on 06GRC power costs.xls Chart 1 2 2 4" xfId="27824"/>
    <cellStyle name="_VC 6.15.06 update on 06GRC power costs.xls Chart 1 2 2 4 2" xfId="27825"/>
    <cellStyle name="_VC 6.15.06 update on 06GRC power costs.xls Chart 1 2 3" xfId="6963"/>
    <cellStyle name="_VC 6.15.06 update on 06GRC power costs.xls Chart 1 2 3 2" xfId="27826"/>
    <cellStyle name="_VC 6.15.06 update on 06GRC power costs.xls Chart 1 2 3 2 2" xfId="27827"/>
    <cellStyle name="_VC 6.15.06 update on 06GRC power costs.xls Chart 1 2 3 3" xfId="27828"/>
    <cellStyle name="_VC 6.15.06 update on 06GRC power costs.xls Chart 1 2 4" xfId="27829"/>
    <cellStyle name="_VC 6.15.06 update on 06GRC power costs.xls Chart 1 2 4 2" xfId="27830"/>
    <cellStyle name="_VC 6.15.06 update on 06GRC power costs.xls Chart 1 2 4 2 2" xfId="27831"/>
    <cellStyle name="_VC 6.15.06 update on 06GRC power costs.xls Chart 1 2 4 3" xfId="27832"/>
    <cellStyle name="_VC 6.15.06 update on 06GRC power costs.xls Chart 1 2 5" xfId="27833"/>
    <cellStyle name="_VC 6.15.06 update on 06GRC power costs.xls Chart 1 2 5 2" xfId="27834"/>
    <cellStyle name="_VC 6.15.06 update on 06GRC power costs.xls Chart 1 2 6" xfId="27835"/>
    <cellStyle name="_VC 6.15.06 update on 06GRC power costs.xls Chart 1 2 6 2" xfId="27836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7"/>
    <cellStyle name="_VC 6.15.06 update on 06GRC power costs.xls Chart 1 3 2 3" xfId="27838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39"/>
    <cellStyle name="_VC 6.15.06 update on 06GRC power costs.xls Chart 1 3 3 3" xfId="27840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1"/>
    <cellStyle name="_VC 6.15.06 update on 06GRC power costs.xls Chart 1 3 4 3" xfId="27842"/>
    <cellStyle name="_VC 6.15.06 update on 06GRC power costs.xls Chart 1 3 5" xfId="27843"/>
    <cellStyle name="_VC 6.15.06 update on 06GRC power costs.xls Chart 1 3 5 2" xfId="27844"/>
    <cellStyle name="_VC 6.15.06 update on 06GRC power costs.xls Chart 1 4" xfId="6971"/>
    <cellStyle name="_VC 6.15.06 update on 06GRC power costs.xls Chart 1 4 2" xfId="6972"/>
    <cellStyle name="_VC 6.15.06 update on 06GRC power costs.xls Chart 1 4 2 2" xfId="27845"/>
    <cellStyle name="_VC 6.15.06 update on 06GRC power costs.xls Chart 1 4 2 2 2" xfId="27846"/>
    <cellStyle name="_VC 6.15.06 update on 06GRC power costs.xls Chart 1 4 2 2 2 2" xfId="27847"/>
    <cellStyle name="_VC 6.15.06 update on 06GRC power costs.xls Chart 1 4 2 3" xfId="27848"/>
    <cellStyle name="_VC 6.15.06 update on 06GRC power costs.xls Chart 1 4 2 3 2" xfId="27849"/>
    <cellStyle name="_VC 6.15.06 update on 06GRC power costs.xls Chart 1 4 2 4" xfId="27850"/>
    <cellStyle name="_VC 6.15.06 update on 06GRC power costs.xls Chart 1 4 2 4 2" xfId="27851"/>
    <cellStyle name="_VC 6.15.06 update on 06GRC power costs.xls Chart 1 4 3" xfId="27852"/>
    <cellStyle name="_VC 6.15.06 update on 06GRC power costs.xls Chart 1 4 3 2" xfId="27853"/>
    <cellStyle name="_VC 6.15.06 update on 06GRC power costs.xls Chart 1 4 3 2 2" xfId="27854"/>
    <cellStyle name="_VC 6.15.06 update on 06GRC power costs.xls Chart 1 4 3 3" xfId="27855"/>
    <cellStyle name="_VC 6.15.06 update on 06GRC power costs.xls Chart 1 4 4" xfId="27856"/>
    <cellStyle name="_VC 6.15.06 update on 06GRC power costs.xls Chart 1 4 4 2" xfId="27857"/>
    <cellStyle name="_VC 6.15.06 update on 06GRC power costs.xls Chart 1 4 4 2 2" xfId="27858"/>
    <cellStyle name="_VC 6.15.06 update on 06GRC power costs.xls Chart 1 4 4 3" xfId="27859"/>
    <cellStyle name="_VC 6.15.06 update on 06GRC power costs.xls Chart 1 4 5" xfId="27860"/>
    <cellStyle name="_VC 6.15.06 update on 06GRC power costs.xls Chart 1 4 5 2" xfId="27861"/>
    <cellStyle name="_VC 6.15.06 update on 06GRC power costs.xls Chart 1 4 6" xfId="27862"/>
    <cellStyle name="_VC 6.15.06 update on 06GRC power costs.xls Chart 1 4 6 2" xfId="27863"/>
    <cellStyle name="_VC 6.15.06 update on 06GRC power costs.xls Chart 1 5" xfId="6973"/>
    <cellStyle name="_VC 6.15.06 update on 06GRC power costs.xls Chart 1 5 2" xfId="27864"/>
    <cellStyle name="_VC 6.15.06 update on 06GRC power costs.xls Chart 1 5 2 2" xfId="27865"/>
    <cellStyle name="_VC 6.15.06 update on 06GRC power costs.xls Chart 1 5 2 2 2" xfId="27866"/>
    <cellStyle name="_VC 6.15.06 update on 06GRC power costs.xls Chart 1 5 2 2 2 2" xfId="27867"/>
    <cellStyle name="_VC 6.15.06 update on 06GRC power costs.xls Chart 1 5 2 3" xfId="27868"/>
    <cellStyle name="_VC 6.15.06 update on 06GRC power costs.xls Chart 1 5 2 3 2" xfId="27869"/>
    <cellStyle name="_VC 6.15.06 update on 06GRC power costs.xls Chart 1 5 2 4" xfId="27870"/>
    <cellStyle name="_VC 6.15.06 update on 06GRC power costs.xls Chart 1 5 2 4 2" xfId="27871"/>
    <cellStyle name="_VC 6.15.06 update on 06GRC power costs.xls Chart 1 5 2 5" xfId="27872"/>
    <cellStyle name="_VC 6.15.06 update on 06GRC power costs.xls Chart 1 5 3" xfId="27873"/>
    <cellStyle name="_VC 6.15.06 update on 06GRC power costs.xls Chart 1 5 3 2" xfId="27874"/>
    <cellStyle name="_VC 6.15.06 update on 06GRC power costs.xls Chart 1 5 3 2 2" xfId="27875"/>
    <cellStyle name="_VC 6.15.06 update on 06GRC power costs.xls Chart 1 5 4" xfId="27876"/>
    <cellStyle name="_VC 6.15.06 update on 06GRC power costs.xls Chart 1 5 4 2" xfId="27877"/>
    <cellStyle name="_VC 6.15.06 update on 06GRC power costs.xls Chart 1 5 5" xfId="27878"/>
    <cellStyle name="_VC 6.15.06 update on 06GRC power costs.xls Chart 1 5 5 2" xfId="27879"/>
    <cellStyle name="_VC 6.15.06 update on 06GRC power costs.xls Chart 1 6" xfId="6974"/>
    <cellStyle name="_VC 6.15.06 update on 06GRC power costs.xls Chart 1 6 2" xfId="6975"/>
    <cellStyle name="_VC 6.15.06 update on 06GRC power costs.xls Chart 1 6 2 2" xfId="27880"/>
    <cellStyle name="_VC 6.15.06 update on 06GRC power costs.xls Chart 1 6 2 2 2" xfId="27881"/>
    <cellStyle name="_VC 6.15.06 update on 06GRC power costs.xls Chart 1 6 3" xfId="27882"/>
    <cellStyle name="_VC 6.15.06 update on 06GRC power costs.xls Chart 1 6 3 2" xfId="27883"/>
    <cellStyle name="_VC 6.15.06 update on 06GRC power costs.xls Chart 1 6 4" xfId="27884"/>
    <cellStyle name="_VC 6.15.06 update on 06GRC power costs.xls Chart 1 6 4 2" xfId="27885"/>
    <cellStyle name="_VC 6.15.06 update on 06GRC power costs.xls Chart 1 7" xfId="6976"/>
    <cellStyle name="_VC 6.15.06 update on 06GRC power costs.xls Chart 1 7 2" xfId="6977"/>
    <cellStyle name="_VC 6.15.06 update on 06GRC power costs.xls Chart 1 7 2 2" xfId="27886"/>
    <cellStyle name="_VC 6.15.06 update on 06GRC power costs.xls Chart 1 7 3" xfId="27887"/>
    <cellStyle name="_VC 6.15.06 update on 06GRC power costs.xls Chart 1 8" xfId="27888"/>
    <cellStyle name="_VC 6.15.06 update on 06GRC power costs.xls Chart 1 8 2" xfId="27889"/>
    <cellStyle name="_VC 6.15.06 update on 06GRC power costs.xls Chart 1 8 2 2" xfId="27890"/>
    <cellStyle name="_VC 6.15.06 update on 06GRC power costs.xls Chart 1 8 3" xfId="27891"/>
    <cellStyle name="_VC 6.15.06 update on 06GRC power costs.xls Chart 1 9" xfId="27892"/>
    <cellStyle name="_VC 6.15.06 update on 06GRC power costs.xls Chart 1 9 2" xfId="27893"/>
    <cellStyle name="_VC 6.15.06 update on 06GRC power costs.xls Chart 1 9 2 2" xfId="27894"/>
    <cellStyle name="_VC 6.15.06 update on 06GRC power costs.xls Chart 1 9 2 2 2" xfId="27895"/>
    <cellStyle name="_VC 6.15.06 update on 06GRC power costs.xls Chart 1 9 2 3" xfId="27896"/>
    <cellStyle name="_VC 6.15.06 update on 06GRC power costs.xls Chart 1 9 3" xfId="27897"/>
    <cellStyle name="_VC 6.15.06 update on 06GRC power costs.xls Chart 1 9 3 2" xfId="27898"/>
    <cellStyle name="_VC 6.15.06 update on 06GRC power costs.xls Chart 1 9 4" xfId="27899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0"/>
    <cellStyle name="_VC 6.15.06 update on 06GRC power costs.xls Chart 1_04 07E Wild Horse Wind Expansion (C) (2) 2 2 2 2" xfId="27901"/>
    <cellStyle name="_VC 6.15.06 update on 06GRC power costs.xls Chart 1_04 07E Wild Horse Wind Expansion (C) (2) 2 3" xfId="27902"/>
    <cellStyle name="_VC 6.15.06 update on 06GRC power costs.xls Chart 1_04 07E Wild Horse Wind Expansion (C) (2) 2 3 2" xfId="27903"/>
    <cellStyle name="_VC 6.15.06 update on 06GRC power costs.xls Chart 1_04 07E Wild Horse Wind Expansion (C) (2) 2 4" xfId="27904"/>
    <cellStyle name="_VC 6.15.06 update on 06GRC power costs.xls Chart 1_04 07E Wild Horse Wind Expansion (C) (2) 2 4 2" xfId="27905"/>
    <cellStyle name="_VC 6.15.06 update on 06GRC power costs.xls Chart 1_04 07E Wild Horse Wind Expansion (C) (2) 3" xfId="6981"/>
    <cellStyle name="_VC 6.15.06 update on 06GRC power costs.xls Chart 1_04 07E Wild Horse Wind Expansion (C) (2) 3 2" xfId="27906"/>
    <cellStyle name="_VC 6.15.06 update on 06GRC power costs.xls Chart 1_04 07E Wild Horse Wind Expansion (C) (2) 3 2 2" xfId="27907"/>
    <cellStyle name="_VC 6.15.06 update on 06GRC power costs.xls Chart 1_04 07E Wild Horse Wind Expansion (C) (2) 3 3" xfId="27908"/>
    <cellStyle name="_VC 6.15.06 update on 06GRC power costs.xls Chart 1_04 07E Wild Horse Wind Expansion (C) (2) 4" xfId="6982"/>
    <cellStyle name="_VC 6.15.06 update on 06GRC power costs.xls Chart 1_04 07E Wild Horse Wind Expansion (C) (2) 4 2" xfId="27909"/>
    <cellStyle name="_VC 6.15.06 update on 06GRC power costs.xls Chart 1_04 07E Wild Horse Wind Expansion (C) (2) 4 2 2" xfId="27910"/>
    <cellStyle name="_VC 6.15.06 update on 06GRC power costs.xls Chart 1_04 07E Wild Horse Wind Expansion (C) (2) 4 3" xfId="27911"/>
    <cellStyle name="_VC 6.15.06 update on 06GRC power costs.xls Chart 1_04 07E Wild Horse Wind Expansion (C) (2) 5" xfId="27912"/>
    <cellStyle name="_VC 6.15.06 update on 06GRC power costs.xls Chart 1_04 07E Wild Horse Wind Expansion (C) (2) 5 2" xfId="27913"/>
    <cellStyle name="_VC 6.15.06 update on 06GRC power costs.xls Chart 1_04 07E Wild Horse Wind Expansion (C) (2) 6" xfId="27914"/>
    <cellStyle name="_VC 6.15.06 update on 06GRC power costs.xls Chart 1_04 07E Wild Horse Wind Expansion (C) (2) 6 2" xfId="27915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6"/>
    <cellStyle name="_VC 6.15.06 update on 06GRC power costs.xls Chart 1_04 07E Wild Horse Wind Expansion (C) (2)_Adj Bench DR 3 for Initial Briefs (Electric) 2 2 2 2" xfId="27917"/>
    <cellStyle name="_VC 6.15.06 update on 06GRC power costs.xls Chart 1_04 07E Wild Horse Wind Expansion (C) (2)_Adj Bench DR 3 for Initial Briefs (Electric) 2 3" xfId="27918"/>
    <cellStyle name="_VC 6.15.06 update on 06GRC power costs.xls Chart 1_04 07E Wild Horse Wind Expansion (C) (2)_Adj Bench DR 3 for Initial Briefs (Electric) 2 3 2" xfId="27919"/>
    <cellStyle name="_VC 6.15.06 update on 06GRC power costs.xls Chart 1_04 07E Wild Horse Wind Expansion (C) (2)_Adj Bench DR 3 for Initial Briefs (Electric) 2 4" xfId="27920"/>
    <cellStyle name="_VC 6.15.06 update on 06GRC power costs.xls Chart 1_04 07E Wild Horse Wind Expansion (C) (2)_Adj Bench DR 3 for Initial Briefs (Electric) 2 4 2" xfId="27921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2"/>
    <cellStyle name="_VC 6.15.06 update on 06GRC power costs.xls Chart 1_04 07E Wild Horse Wind Expansion (C) (2)_Adj Bench DR 3 for Initial Briefs (Electric) 3 2 2" xfId="27923"/>
    <cellStyle name="_VC 6.15.06 update on 06GRC power costs.xls Chart 1_04 07E Wild Horse Wind Expansion (C) (2)_Adj Bench DR 3 for Initial Briefs (Electric) 3 3" xfId="27924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5"/>
    <cellStyle name="_VC 6.15.06 update on 06GRC power costs.xls Chart 1_04 07E Wild Horse Wind Expansion (C) (2)_Adj Bench DR 3 for Initial Briefs (Electric) 4 2 2" xfId="27926"/>
    <cellStyle name="_VC 6.15.06 update on 06GRC power costs.xls Chart 1_04 07E Wild Horse Wind Expansion (C) (2)_Adj Bench DR 3 for Initial Briefs (Electric) 4 3" xfId="27927"/>
    <cellStyle name="_VC 6.15.06 update on 06GRC power costs.xls Chart 1_04 07E Wild Horse Wind Expansion (C) (2)_Adj Bench DR 3 for Initial Briefs (Electric) 5" xfId="27928"/>
    <cellStyle name="_VC 6.15.06 update on 06GRC power costs.xls Chart 1_04 07E Wild Horse Wind Expansion (C) (2)_Adj Bench DR 3 for Initial Briefs (Electric) 5 2" xfId="27929"/>
    <cellStyle name="_VC 6.15.06 update on 06GRC power costs.xls Chart 1_04 07E Wild Horse Wind Expansion (C) (2)_Adj Bench DR 3 for Initial Briefs (Electric) 6" xfId="27930"/>
    <cellStyle name="_VC 6.15.06 update on 06GRC power costs.xls Chart 1_04 07E Wild Horse Wind Expansion (C) (2)_Adj Bench DR 3 for Initial Briefs (Electric) 6 2" xfId="27931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2"/>
    <cellStyle name="_VC 6.15.06 update on 06GRC power costs.xls Chart 1_04 07E Wild Horse Wind Expansion (C) (2)_Book1" xfId="6989"/>
    <cellStyle name="_VC 6.15.06 update on 06GRC power costs.xls Chart 1_04 07E Wild Horse Wind Expansion (C) (2)_Book1 2" xfId="27933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4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5"/>
    <cellStyle name="_VC 6.15.06 update on 06GRC power costs.xls Chart 1_04 07E Wild Horse Wind Expansion (C) (2)_Electric Rev Req Model (2009 GRC)  2 2 2 2" xfId="27936"/>
    <cellStyle name="_VC 6.15.06 update on 06GRC power costs.xls Chart 1_04 07E Wild Horse Wind Expansion (C) (2)_Electric Rev Req Model (2009 GRC)  2 3" xfId="27937"/>
    <cellStyle name="_VC 6.15.06 update on 06GRC power costs.xls Chart 1_04 07E Wild Horse Wind Expansion (C) (2)_Electric Rev Req Model (2009 GRC)  2 3 2" xfId="27938"/>
    <cellStyle name="_VC 6.15.06 update on 06GRC power costs.xls Chart 1_04 07E Wild Horse Wind Expansion (C) (2)_Electric Rev Req Model (2009 GRC)  2 4" xfId="27939"/>
    <cellStyle name="_VC 6.15.06 update on 06GRC power costs.xls Chart 1_04 07E Wild Horse Wind Expansion (C) (2)_Electric Rev Req Model (2009 GRC)  2 4 2" xfId="27940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1"/>
    <cellStyle name="_VC 6.15.06 update on 06GRC power costs.xls Chart 1_04 07E Wild Horse Wind Expansion (C) (2)_Electric Rev Req Model (2009 GRC)  3 2 2" xfId="27942"/>
    <cellStyle name="_VC 6.15.06 update on 06GRC power costs.xls Chart 1_04 07E Wild Horse Wind Expansion (C) (2)_Electric Rev Req Model (2009 GRC)  3 3" xfId="27943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4"/>
    <cellStyle name="_VC 6.15.06 update on 06GRC power costs.xls Chart 1_04 07E Wild Horse Wind Expansion (C) (2)_Electric Rev Req Model (2009 GRC)  4 2 2" xfId="27945"/>
    <cellStyle name="_VC 6.15.06 update on 06GRC power costs.xls Chart 1_04 07E Wild Horse Wind Expansion (C) (2)_Electric Rev Req Model (2009 GRC)  4 3" xfId="27946"/>
    <cellStyle name="_VC 6.15.06 update on 06GRC power costs.xls Chart 1_04 07E Wild Horse Wind Expansion (C) (2)_Electric Rev Req Model (2009 GRC)  5" xfId="27947"/>
    <cellStyle name="_VC 6.15.06 update on 06GRC power costs.xls Chart 1_04 07E Wild Horse Wind Expansion (C) (2)_Electric Rev Req Model (2009 GRC)  5 2" xfId="27948"/>
    <cellStyle name="_VC 6.15.06 update on 06GRC power costs.xls Chart 1_04 07E Wild Horse Wind Expansion (C) (2)_Electric Rev Req Model (2009 GRC)  6" xfId="27949"/>
    <cellStyle name="_VC 6.15.06 update on 06GRC power costs.xls Chart 1_04 07E Wild Horse Wind Expansion (C) (2)_Electric Rev Req Model (2009 GRC)  6 2" xfId="27950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1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2"/>
    <cellStyle name="_VC 6.15.06 update on 06GRC power costs.xls Chart 1_04 07E Wild Horse Wind Expansion (C) (2)_Electric Rev Req Model (2009 GRC) Rebuttal 2 3" xfId="27953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4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5"/>
    <cellStyle name="_VC 6.15.06 update on 06GRC power costs.xls Chart 1_04 07E Wild Horse Wind Expansion (C) (2)_Electric Rev Req Model (2009 GRC) Rebuttal REmoval of New  WH Solar AdjustMI 2 2 2 2" xfId="27956"/>
    <cellStyle name="_VC 6.15.06 update on 06GRC power costs.xls Chart 1_04 07E Wild Horse Wind Expansion (C) (2)_Electric Rev Req Model (2009 GRC) Rebuttal REmoval of New  WH Solar AdjustMI 2 3" xfId="27957"/>
    <cellStyle name="_VC 6.15.06 update on 06GRC power costs.xls Chart 1_04 07E Wild Horse Wind Expansion (C) (2)_Electric Rev Req Model (2009 GRC) Rebuttal REmoval of New  WH Solar AdjustMI 2 3 2" xfId="27958"/>
    <cellStyle name="_VC 6.15.06 update on 06GRC power costs.xls Chart 1_04 07E Wild Horse Wind Expansion (C) (2)_Electric Rev Req Model (2009 GRC) Rebuttal REmoval of New  WH Solar AdjustMI 2 4" xfId="27959"/>
    <cellStyle name="_VC 6.15.06 update on 06GRC power costs.xls Chart 1_04 07E Wild Horse Wind Expansion (C) (2)_Electric Rev Req Model (2009 GRC) Rebuttal REmoval of New  WH Solar AdjustMI 2 4 2" xfId="27960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1"/>
    <cellStyle name="_VC 6.15.06 update on 06GRC power costs.xls Chart 1_04 07E Wild Horse Wind Expansion (C) (2)_Electric Rev Req Model (2009 GRC) Rebuttal REmoval of New  WH Solar AdjustMI 3 2 2" xfId="27962"/>
    <cellStyle name="_VC 6.15.06 update on 06GRC power costs.xls Chart 1_04 07E Wild Horse Wind Expansion (C) (2)_Electric Rev Req Model (2009 GRC) Rebuttal REmoval of New  WH Solar AdjustMI 3 3" xfId="27963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4"/>
    <cellStyle name="_VC 6.15.06 update on 06GRC power costs.xls Chart 1_04 07E Wild Horse Wind Expansion (C) (2)_Electric Rev Req Model (2009 GRC) Rebuttal REmoval of New  WH Solar AdjustMI 4 2 2" xfId="27965"/>
    <cellStyle name="_VC 6.15.06 update on 06GRC power costs.xls Chart 1_04 07E Wild Horse Wind Expansion (C) (2)_Electric Rev Req Model (2009 GRC) Rebuttal REmoval of New  WH Solar AdjustMI 4 3" xfId="27966"/>
    <cellStyle name="_VC 6.15.06 update on 06GRC power costs.xls Chart 1_04 07E Wild Horse Wind Expansion (C) (2)_Electric Rev Req Model (2009 GRC) Rebuttal REmoval of New  WH Solar AdjustMI 5" xfId="27967"/>
    <cellStyle name="_VC 6.15.06 update on 06GRC power costs.xls Chart 1_04 07E Wild Horse Wind Expansion (C) (2)_Electric Rev Req Model (2009 GRC) Rebuttal REmoval of New  WH Solar AdjustMI 5 2" xfId="27968"/>
    <cellStyle name="_VC 6.15.06 update on 06GRC power costs.xls Chart 1_04 07E Wild Horse Wind Expansion (C) (2)_Electric Rev Req Model (2009 GRC) Rebuttal REmoval of New  WH Solar AdjustMI 6" xfId="27969"/>
    <cellStyle name="_VC 6.15.06 update on 06GRC power costs.xls Chart 1_04 07E Wild Horse Wind Expansion (C) (2)_Electric Rev Req Model (2009 GRC) Rebuttal REmoval of New  WH Solar AdjustMI 6 2" xfId="27970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1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2"/>
    <cellStyle name="_VC 6.15.06 update on 06GRC power costs.xls Chart 1_04 07E Wild Horse Wind Expansion (C) (2)_Electric Rev Req Model (2009 GRC) Revised 01-18-2010 2 2 2 2" xfId="27973"/>
    <cellStyle name="_VC 6.15.06 update on 06GRC power costs.xls Chart 1_04 07E Wild Horse Wind Expansion (C) (2)_Electric Rev Req Model (2009 GRC) Revised 01-18-2010 2 3" xfId="27974"/>
    <cellStyle name="_VC 6.15.06 update on 06GRC power costs.xls Chart 1_04 07E Wild Horse Wind Expansion (C) (2)_Electric Rev Req Model (2009 GRC) Revised 01-18-2010 2 3 2" xfId="27975"/>
    <cellStyle name="_VC 6.15.06 update on 06GRC power costs.xls Chart 1_04 07E Wild Horse Wind Expansion (C) (2)_Electric Rev Req Model (2009 GRC) Revised 01-18-2010 2 4" xfId="27976"/>
    <cellStyle name="_VC 6.15.06 update on 06GRC power costs.xls Chart 1_04 07E Wild Horse Wind Expansion (C) (2)_Electric Rev Req Model (2009 GRC) Revised 01-18-2010 2 4 2" xfId="27977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8"/>
    <cellStyle name="_VC 6.15.06 update on 06GRC power costs.xls Chart 1_04 07E Wild Horse Wind Expansion (C) (2)_Electric Rev Req Model (2009 GRC) Revised 01-18-2010 3 2 2" xfId="27979"/>
    <cellStyle name="_VC 6.15.06 update on 06GRC power costs.xls Chart 1_04 07E Wild Horse Wind Expansion (C) (2)_Electric Rev Req Model (2009 GRC) Revised 01-18-2010 3 3" xfId="27980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1"/>
    <cellStyle name="_VC 6.15.06 update on 06GRC power costs.xls Chart 1_04 07E Wild Horse Wind Expansion (C) (2)_Electric Rev Req Model (2009 GRC) Revised 01-18-2010 4 2 2" xfId="27982"/>
    <cellStyle name="_VC 6.15.06 update on 06GRC power costs.xls Chart 1_04 07E Wild Horse Wind Expansion (C) (2)_Electric Rev Req Model (2009 GRC) Revised 01-18-2010 4 3" xfId="27983"/>
    <cellStyle name="_VC 6.15.06 update on 06GRC power costs.xls Chart 1_04 07E Wild Horse Wind Expansion (C) (2)_Electric Rev Req Model (2009 GRC) Revised 01-18-2010 5" xfId="27984"/>
    <cellStyle name="_VC 6.15.06 update on 06GRC power costs.xls Chart 1_04 07E Wild Horse Wind Expansion (C) (2)_Electric Rev Req Model (2009 GRC) Revised 01-18-2010 5 2" xfId="27985"/>
    <cellStyle name="_VC 6.15.06 update on 06GRC power costs.xls Chart 1_04 07E Wild Horse Wind Expansion (C) (2)_Electric Rev Req Model (2009 GRC) Revised 01-18-2010 6" xfId="27986"/>
    <cellStyle name="_VC 6.15.06 update on 06GRC power costs.xls Chart 1_04 07E Wild Horse Wind Expansion (C) (2)_Electric Rev Req Model (2009 GRC) Revised 01-18-2010 6 2" xfId="27987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8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89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0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1"/>
    <cellStyle name="_VC 6.15.06 update on 06GRC power costs.xls Chart 1_04 07E Wild Horse Wind Expansion (C) (2)_Final Order Electric EXHIBIT A-1 2 3" xfId="27992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3"/>
    <cellStyle name="_VC 6.15.06 update on 06GRC power costs.xls Chart 1_04 07E Wild Horse Wind Expansion (C) (2)_Final Order Electric EXHIBIT A-1 3 2 2" xfId="27994"/>
    <cellStyle name="_VC 6.15.06 update on 06GRC power costs.xls Chart 1_04 07E Wild Horse Wind Expansion (C) (2)_Final Order Electric EXHIBIT A-1 3 3" xfId="27995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6"/>
    <cellStyle name="_VC 6.15.06 update on 06GRC power costs.xls Chart 1_04 07E Wild Horse Wind Expansion (C) (2)_Final Order Electric EXHIBIT A-1 5" xfId="27997"/>
    <cellStyle name="_VC 6.15.06 update on 06GRC power costs.xls Chart 1_04 07E Wild Horse Wind Expansion (C) (2)_Final Order Electric EXHIBIT A-1 6" xfId="27998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7999"/>
    <cellStyle name="_VC 6.15.06 update on 06GRC power costs.xls Chart 1_04 07E Wild Horse Wind Expansion (C) (2)_TENASKA REGULATORY ASSET 2 3" xfId="28000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1"/>
    <cellStyle name="_VC 6.15.06 update on 06GRC power costs.xls Chart 1_04 07E Wild Horse Wind Expansion (C) (2)_TENASKA REGULATORY ASSET 3 2 2" xfId="28002"/>
    <cellStyle name="_VC 6.15.06 update on 06GRC power costs.xls Chart 1_04 07E Wild Horse Wind Expansion (C) (2)_TENASKA REGULATORY ASSET 3 3" xfId="28003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4"/>
    <cellStyle name="_VC 6.15.06 update on 06GRC power costs.xls Chart 1_04 07E Wild Horse Wind Expansion (C) (2)_TENASKA REGULATORY ASSET 5" xfId="28005"/>
    <cellStyle name="_VC 6.15.06 update on 06GRC power costs.xls Chart 1_04 07E Wild Horse Wind Expansion (C) (2)_TENASKA REGULATORY ASSET 6" xfId="28006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7"/>
    <cellStyle name="_VC 6.15.06 update on 06GRC power costs.xls Chart 1_16.37E Wild Horse Expansion DeferralRevwrkingfile SF 2 2 2 2" xfId="28008"/>
    <cellStyle name="_VC 6.15.06 update on 06GRC power costs.xls Chart 1_16.37E Wild Horse Expansion DeferralRevwrkingfile SF 2 3" xfId="28009"/>
    <cellStyle name="_VC 6.15.06 update on 06GRC power costs.xls Chart 1_16.37E Wild Horse Expansion DeferralRevwrkingfile SF 2 3 2" xfId="28010"/>
    <cellStyle name="_VC 6.15.06 update on 06GRC power costs.xls Chart 1_16.37E Wild Horse Expansion DeferralRevwrkingfile SF 2 4" xfId="28011"/>
    <cellStyle name="_VC 6.15.06 update on 06GRC power costs.xls Chart 1_16.37E Wild Horse Expansion DeferralRevwrkingfile SF 2 4 2" xfId="28012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3"/>
    <cellStyle name="_VC 6.15.06 update on 06GRC power costs.xls Chart 1_16.37E Wild Horse Expansion DeferralRevwrkingfile SF 3 2 2" xfId="28014"/>
    <cellStyle name="_VC 6.15.06 update on 06GRC power costs.xls Chart 1_16.37E Wild Horse Expansion DeferralRevwrkingfile SF 3 3" xfId="28015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6"/>
    <cellStyle name="_VC 6.15.06 update on 06GRC power costs.xls Chart 1_16.37E Wild Horse Expansion DeferralRevwrkingfile SF 4 2 2" xfId="28017"/>
    <cellStyle name="_VC 6.15.06 update on 06GRC power costs.xls Chart 1_16.37E Wild Horse Expansion DeferralRevwrkingfile SF 4 3" xfId="28018"/>
    <cellStyle name="_VC 6.15.06 update on 06GRC power costs.xls Chart 1_16.37E Wild Horse Expansion DeferralRevwrkingfile SF 5" xfId="28019"/>
    <cellStyle name="_VC 6.15.06 update on 06GRC power costs.xls Chart 1_16.37E Wild Horse Expansion DeferralRevwrkingfile SF 5 2" xfId="28020"/>
    <cellStyle name="_VC 6.15.06 update on 06GRC power costs.xls Chart 1_16.37E Wild Horse Expansion DeferralRevwrkingfile SF 6" xfId="28021"/>
    <cellStyle name="_VC 6.15.06 update on 06GRC power costs.xls Chart 1_16.37E Wild Horse Expansion DeferralRevwrkingfile SF 6 2" xfId="28022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3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4"/>
    <cellStyle name="_VC 6.15.06 update on 06GRC power costs.xls Chart 1_2009 Compliance Filing PCA Exhibits for GRC 3" xfId="28025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6"/>
    <cellStyle name="_VC 6.15.06 update on 06GRC power costs.xls Chart 1_2009 GRC Compl Filing - Exhibit D 2 2 2" xfId="28027"/>
    <cellStyle name="_VC 6.15.06 update on 06GRC power costs.xls Chart 1_2009 GRC Compl Filing - Exhibit D 2 2 2 2" xfId="28028"/>
    <cellStyle name="_VC 6.15.06 update on 06GRC power costs.xls Chart 1_2009 GRC Compl Filing - Exhibit D 2 3" xfId="28029"/>
    <cellStyle name="_VC 6.15.06 update on 06GRC power costs.xls Chart 1_2009 GRC Compl Filing - Exhibit D 2 3 2" xfId="28030"/>
    <cellStyle name="_VC 6.15.06 update on 06GRC power costs.xls Chart 1_2009 GRC Compl Filing - Exhibit D 2 4" xfId="28031"/>
    <cellStyle name="_VC 6.15.06 update on 06GRC power costs.xls Chart 1_2009 GRC Compl Filing - Exhibit D 2 4 2" xfId="28032"/>
    <cellStyle name="_VC 6.15.06 update on 06GRC power costs.xls Chart 1_2009 GRC Compl Filing - Exhibit D 3" xfId="7036"/>
    <cellStyle name="_VC 6.15.06 update on 06GRC power costs.xls Chart 1_2009 GRC Compl Filing - Exhibit D 3 2" xfId="28033"/>
    <cellStyle name="_VC 6.15.06 update on 06GRC power costs.xls Chart 1_2009 GRC Compl Filing - Exhibit D 3 2 2" xfId="28034"/>
    <cellStyle name="_VC 6.15.06 update on 06GRC power costs.xls Chart 1_2009 GRC Compl Filing - Exhibit D 3 3" xfId="28035"/>
    <cellStyle name="_VC 6.15.06 update on 06GRC power costs.xls Chart 1_2009 GRC Compl Filing - Exhibit D 4" xfId="28036"/>
    <cellStyle name="_VC 6.15.06 update on 06GRC power costs.xls Chart 1_2009 GRC Compl Filing - Exhibit D 4 2" xfId="28037"/>
    <cellStyle name="_VC 6.15.06 update on 06GRC power costs.xls Chart 1_2009 GRC Compl Filing - Exhibit D 4 2 2" xfId="28038"/>
    <cellStyle name="_VC 6.15.06 update on 06GRC power costs.xls Chart 1_2009 GRC Compl Filing - Exhibit D 4 3" xfId="28039"/>
    <cellStyle name="_VC 6.15.06 update on 06GRC power costs.xls Chart 1_2009 GRC Compl Filing - Exhibit D 5" xfId="28040"/>
    <cellStyle name="_VC 6.15.06 update on 06GRC power costs.xls Chart 1_2009 GRC Compl Filing - Exhibit D 5 2" xfId="28041"/>
    <cellStyle name="_VC 6.15.06 update on 06GRC power costs.xls Chart 1_2009 GRC Compl Filing - Exhibit D 6" xfId="28042"/>
    <cellStyle name="_VC 6.15.06 update on 06GRC power costs.xls Chart 1_2009 GRC Compl Filing - Exhibit D 6 2" xfId="28043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4"/>
    <cellStyle name="_VC 6.15.06 update on 06GRC power costs.xls Chart 1_2010 PTC's July1_Dec31 2010 " xfId="28045"/>
    <cellStyle name="_VC 6.15.06 update on 06GRC power costs.xls Chart 1_2010 PTC's Sept10_Aug11 (Version 4)" xfId="28046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7"/>
    <cellStyle name="_VC 6.15.06 update on 06GRC power costs.xls Chart 1_4 31 Regulatory Assets and Liabilities  7 06- Exhibit D 2 2 2 2" xfId="28048"/>
    <cellStyle name="_VC 6.15.06 update on 06GRC power costs.xls Chart 1_4 31 Regulatory Assets and Liabilities  7 06- Exhibit D 2 3" xfId="28049"/>
    <cellStyle name="_VC 6.15.06 update on 06GRC power costs.xls Chart 1_4 31 Regulatory Assets and Liabilities  7 06- Exhibit D 2 3 2" xfId="28050"/>
    <cellStyle name="_VC 6.15.06 update on 06GRC power costs.xls Chart 1_4 31 Regulatory Assets and Liabilities  7 06- Exhibit D 2 4" xfId="28051"/>
    <cellStyle name="_VC 6.15.06 update on 06GRC power costs.xls Chart 1_4 31 Regulatory Assets and Liabilities  7 06- Exhibit D 2 4 2" xfId="28052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3"/>
    <cellStyle name="_VC 6.15.06 update on 06GRC power costs.xls Chart 1_4 31 Regulatory Assets and Liabilities  7 06- Exhibit D 3 2 2" xfId="28054"/>
    <cellStyle name="_VC 6.15.06 update on 06GRC power costs.xls Chart 1_4 31 Regulatory Assets and Liabilities  7 06- Exhibit D 3 3" xfId="28055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6"/>
    <cellStyle name="_VC 6.15.06 update on 06GRC power costs.xls Chart 1_4 31 Regulatory Assets and Liabilities  7 06- Exhibit D 4 2 2" xfId="28057"/>
    <cellStyle name="_VC 6.15.06 update on 06GRC power costs.xls Chart 1_4 31 Regulatory Assets and Liabilities  7 06- Exhibit D 4 3" xfId="28058"/>
    <cellStyle name="_VC 6.15.06 update on 06GRC power costs.xls Chart 1_4 31 Regulatory Assets and Liabilities  7 06- Exhibit D 5" xfId="28059"/>
    <cellStyle name="_VC 6.15.06 update on 06GRC power costs.xls Chart 1_4 31 Regulatory Assets and Liabilities  7 06- Exhibit D 5 2" xfId="28060"/>
    <cellStyle name="_VC 6.15.06 update on 06GRC power costs.xls Chart 1_4 31 Regulatory Assets and Liabilities  7 06- Exhibit D 6" xfId="28061"/>
    <cellStyle name="_VC 6.15.06 update on 06GRC power costs.xls Chart 1_4 31 Regulatory Assets and Liabilities  7 06- Exhibit D 6 2" xfId="28062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3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4"/>
    <cellStyle name="_VC 6.15.06 update on 06GRC power costs.xls Chart 1_4 31 Regulatory Assets and Liabilities  7 06- Exhibit D_NIM Summary 2 2 2" xfId="28065"/>
    <cellStyle name="_VC 6.15.06 update on 06GRC power costs.xls Chart 1_4 31 Regulatory Assets and Liabilities  7 06- Exhibit D_NIM Summary 2 2 2 2" xfId="28066"/>
    <cellStyle name="_VC 6.15.06 update on 06GRC power costs.xls Chart 1_4 31 Regulatory Assets and Liabilities  7 06- Exhibit D_NIM Summary 2 3" xfId="28067"/>
    <cellStyle name="_VC 6.15.06 update on 06GRC power costs.xls Chart 1_4 31 Regulatory Assets and Liabilities  7 06- Exhibit D_NIM Summary 2 3 2" xfId="28068"/>
    <cellStyle name="_VC 6.15.06 update on 06GRC power costs.xls Chart 1_4 31 Regulatory Assets and Liabilities  7 06- Exhibit D_NIM Summary 2 4" xfId="28069"/>
    <cellStyle name="_VC 6.15.06 update on 06GRC power costs.xls Chart 1_4 31 Regulatory Assets and Liabilities  7 06- Exhibit D_NIM Summary 2 4 2" xfId="28070"/>
    <cellStyle name="_VC 6.15.06 update on 06GRC power costs.xls Chart 1_4 31 Regulatory Assets and Liabilities  7 06- Exhibit D_NIM Summary 3" xfId="28071"/>
    <cellStyle name="_VC 6.15.06 update on 06GRC power costs.xls Chart 1_4 31 Regulatory Assets and Liabilities  7 06- Exhibit D_NIM Summary 3 2" xfId="28072"/>
    <cellStyle name="_VC 6.15.06 update on 06GRC power costs.xls Chart 1_4 31 Regulatory Assets and Liabilities  7 06- Exhibit D_NIM Summary 3 2 2" xfId="28073"/>
    <cellStyle name="_VC 6.15.06 update on 06GRC power costs.xls Chart 1_4 31 Regulatory Assets and Liabilities  7 06- Exhibit D_NIM Summary 3 3" xfId="28074"/>
    <cellStyle name="_VC 6.15.06 update on 06GRC power costs.xls Chart 1_4 31 Regulatory Assets and Liabilities  7 06- Exhibit D_NIM Summary 4" xfId="28075"/>
    <cellStyle name="_VC 6.15.06 update on 06GRC power costs.xls Chart 1_4 31 Regulatory Assets and Liabilities  7 06- Exhibit D_NIM Summary 4 2" xfId="28076"/>
    <cellStyle name="_VC 6.15.06 update on 06GRC power costs.xls Chart 1_4 31 Regulatory Assets and Liabilities  7 06- Exhibit D_NIM Summary 4 2 2" xfId="28077"/>
    <cellStyle name="_VC 6.15.06 update on 06GRC power costs.xls Chart 1_4 31 Regulatory Assets and Liabilities  7 06- Exhibit D_NIM Summary 4 3" xfId="28078"/>
    <cellStyle name="_VC 6.15.06 update on 06GRC power costs.xls Chart 1_4 31 Regulatory Assets and Liabilities  7 06- Exhibit D_NIM Summary 5" xfId="28079"/>
    <cellStyle name="_VC 6.15.06 update on 06GRC power costs.xls Chart 1_4 31 Regulatory Assets and Liabilities  7 06- Exhibit D_NIM Summary 5 2" xfId="28080"/>
    <cellStyle name="_VC 6.15.06 update on 06GRC power costs.xls Chart 1_4 31 Regulatory Assets and Liabilities  7 06- Exhibit D_NIM Summary 6" xfId="28081"/>
    <cellStyle name="_VC 6.15.06 update on 06GRC power costs.xls Chart 1_4 31 Regulatory Assets and Liabilities  7 06- Exhibit D_NIM Summary 6 2" xfId="28082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3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4"/>
    <cellStyle name="_VC 6.15.06 update on 06GRC power costs.xls Chart 1_4 31E Reg Asset  Liab and EXH D _ Aug 10 Filing (2) 2 2" xfId="28085"/>
    <cellStyle name="_VC 6.15.06 update on 06GRC power costs.xls Chart 1_4 31E Reg Asset  Liab and EXH D _ Aug 10 Filing (2) 2 2 2" xfId="28086"/>
    <cellStyle name="_VC 6.15.06 update on 06GRC power costs.xls Chart 1_4 31E Reg Asset  Liab and EXH D _ Aug 10 Filing (2) 2 3" xfId="28087"/>
    <cellStyle name="_VC 6.15.06 update on 06GRC power costs.xls Chart 1_4 31E Reg Asset  Liab and EXH D _ Aug 10 Filing (2) 3" xfId="28088"/>
    <cellStyle name="_VC 6.15.06 update on 06GRC power costs.xls Chart 1_4 31E Reg Asset  Liab and EXH D _ Aug 10 Filing (2) 3 2" xfId="28089"/>
    <cellStyle name="_VC 6.15.06 update on 06GRC power costs.xls Chart 1_4 31E Reg Asset  Liab and EXH D _ Aug 10 Filing (2) 3 2 2" xfId="28090"/>
    <cellStyle name="_VC 6.15.06 update on 06GRC power costs.xls Chart 1_4 31E Reg Asset  Liab and EXH D _ Aug 10 Filing (2) 3 3" xfId="28091"/>
    <cellStyle name="_VC 6.15.06 update on 06GRC power costs.xls Chart 1_4 31E Reg Asset  Liab and EXH D _ Aug 10 Filing (2) 4" xfId="28092"/>
    <cellStyle name="_VC 6.15.06 update on 06GRC power costs.xls Chart 1_4 31E Reg Asset  Liab and EXH D _ Aug 10 Filing (2) 4 2" xfId="28093"/>
    <cellStyle name="_VC 6.15.06 update on 06GRC power costs.xls Chart 1_4 31E Reg Asset  Liab and EXH D _ Aug 10 Filing (2) 5" xfId="28094"/>
    <cellStyle name="_VC 6.15.06 update on 06GRC power costs.xls Chart 1_4 31E Reg Asset  Liab and EXH D _ Aug 10 Filing (2) 5 2" xfId="28095"/>
    <cellStyle name="_VC 6.15.06 update on 06GRC power costs.xls Chart 1_4 31E Reg Asset  Liab and EXH D 10" xfId="28096"/>
    <cellStyle name="_VC 6.15.06 update on 06GRC power costs.xls Chart 1_4 31E Reg Asset  Liab and EXH D 10 2" xfId="28097"/>
    <cellStyle name="_VC 6.15.06 update on 06GRC power costs.xls Chart 1_4 31E Reg Asset  Liab and EXH D 10 2 2" xfId="28098"/>
    <cellStyle name="_VC 6.15.06 update on 06GRC power costs.xls Chart 1_4 31E Reg Asset  Liab and EXH D 10 3" xfId="28099"/>
    <cellStyle name="_VC 6.15.06 update on 06GRC power costs.xls Chart 1_4 31E Reg Asset  Liab and EXH D 11" xfId="28100"/>
    <cellStyle name="_VC 6.15.06 update on 06GRC power costs.xls Chart 1_4 31E Reg Asset  Liab and EXH D 11 2" xfId="28101"/>
    <cellStyle name="_VC 6.15.06 update on 06GRC power costs.xls Chart 1_4 31E Reg Asset  Liab and EXH D 11 2 2" xfId="28102"/>
    <cellStyle name="_VC 6.15.06 update on 06GRC power costs.xls Chart 1_4 31E Reg Asset  Liab and EXH D 11 3" xfId="28103"/>
    <cellStyle name="_VC 6.15.06 update on 06GRC power costs.xls Chart 1_4 31E Reg Asset  Liab and EXH D 12" xfId="28104"/>
    <cellStyle name="_VC 6.15.06 update on 06GRC power costs.xls Chart 1_4 31E Reg Asset  Liab and EXH D 12 2" xfId="28105"/>
    <cellStyle name="_VC 6.15.06 update on 06GRC power costs.xls Chart 1_4 31E Reg Asset  Liab and EXH D 12 2 2" xfId="28106"/>
    <cellStyle name="_VC 6.15.06 update on 06GRC power costs.xls Chart 1_4 31E Reg Asset  Liab and EXH D 12 3" xfId="28107"/>
    <cellStyle name="_VC 6.15.06 update on 06GRC power costs.xls Chart 1_4 31E Reg Asset  Liab and EXH D 13" xfId="28108"/>
    <cellStyle name="_VC 6.15.06 update on 06GRC power costs.xls Chart 1_4 31E Reg Asset  Liab and EXH D 13 2" xfId="28109"/>
    <cellStyle name="_VC 6.15.06 update on 06GRC power costs.xls Chart 1_4 31E Reg Asset  Liab and EXH D 13 2 2" xfId="28110"/>
    <cellStyle name="_VC 6.15.06 update on 06GRC power costs.xls Chart 1_4 31E Reg Asset  Liab and EXH D 13 3" xfId="28111"/>
    <cellStyle name="_VC 6.15.06 update on 06GRC power costs.xls Chart 1_4 31E Reg Asset  Liab and EXH D 14" xfId="28112"/>
    <cellStyle name="_VC 6.15.06 update on 06GRC power costs.xls Chart 1_4 31E Reg Asset  Liab and EXH D 14 2" xfId="28113"/>
    <cellStyle name="_VC 6.15.06 update on 06GRC power costs.xls Chart 1_4 31E Reg Asset  Liab and EXH D 14 2 2" xfId="28114"/>
    <cellStyle name="_VC 6.15.06 update on 06GRC power costs.xls Chart 1_4 31E Reg Asset  Liab and EXH D 14 3" xfId="28115"/>
    <cellStyle name="_VC 6.15.06 update on 06GRC power costs.xls Chart 1_4 31E Reg Asset  Liab and EXH D 15" xfId="28116"/>
    <cellStyle name="_VC 6.15.06 update on 06GRC power costs.xls Chart 1_4 31E Reg Asset  Liab and EXH D 15 2" xfId="28117"/>
    <cellStyle name="_VC 6.15.06 update on 06GRC power costs.xls Chart 1_4 31E Reg Asset  Liab and EXH D 15 2 2" xfId="28118"/>
    <cellStyle name="_VC 6.15.06 update on 06GRC power costs.xls Chart 1_4 31E Reg Asset  Liab and EXH D 15 3" xfId="28119"/>
    <cellStyle name="_VC 6.15.06 update on 06GRC power costs.xls Chart 1_4 31E Reg Asset  Liab and EXH D 16" xfId="28120"/>
    <cellStyle name="_VC 6.15.06 update on 06GRC power costs.xls Chart 1_4 31E Reg Asset  Liab and EXH D 16 2" xfId="28121"/>
    <cellStyle name="_VC 6.15.06 update on 06GRC power costs.xls Chart 1_4 31E Reg Asset  Liab and EXH D 16 2 2" xfId="28122"/>
    <cellStyle name="_VC 6.15.06 update on 06GRC power costs.xls Chart 1_4 31E Reg Asset  Liab and EXH D 16 3" xfId="28123"/>
    <cellStyle name="_VC 6.15.06 update on 06GRC power costs.xls Chart 1_4 31E Reg Asset  Liab and EXH D 17" xfId="28124"/>
    <cellStyle name="_VC 6.15.06 update on 06GRC power costs.xls Chart 1_4 31E Reg Asset  Liab and EXH D 17 2" xfId="28125"/>
    <cellStyle name="_VC 6.15.06 update on 06GRC power costs.xls Chart 1_4 31E Reg Asset  Liab and EXH D 18" xfId="28126"/>
    <cellStyle name="_VC 6.15.06 update on 06GRC power costs.xls Chart 1_4 31E Reg Asset  Liab and EXH D 18 2" xfId="28127"/>
    <cellStyle name="_VC 6.15.06 update on 06GRC power costs.xls Chart 1_4 31E Reg Asset  Liab and EXH D 19" xfId="28128"/>
    <cellStyle name="_VC 6.15.06 update on 06GRC power costs.xls Chart 1_4 31E Reg Asset  Liab and EXH D 19 2" xfId="28129"/>
    <cellStyle name="_VC 6.15.06 update on 06GRC power costs.xls Chart 1_4 31E Reg Asset  Liab and EXH D 2" xfId="28130"/>
    <cellStyle name="_VC 6.15.06 update on 06GRC power costs.xls Chart 1_4 31E Reg Asset  Liab and EXH D 2 2" xfId="28131"/>
    <cellStyle name="_VC 6.15.06 update on 06GRC power costs.xls Chart 1_4 31E Reg Asset  Liab and EXH D 2 2 2" xfId="28132"/>
    <cellStyle name="_VC 6.15.06 update on 06GRC power costs.xls Chart 1_4 31E Reg Asset  Liab and EXH D 2 3" xfId="28133"/>
    <cellStyle name="_VC 6.15.06 update on 06GRC power costs.xls Chart 1_4 31E Reg Asset  Liab and EXH D 20" xfId="28134"/>
    <cellStyle name="_VC 6.15.06 update on 06GRC power costs.xls Chart 1_4 31E Reg Asset  Liab and EXH D 20 2" xfId="28135"/>
    <cellStyle name="_VC 6.15.06 update on 06GRC power costs.xls Chart 1_4 31E Reg Asset  Liab and EXH D 21" xfId="28136"/>
    <cellStyle name="_VC 6.15.06 update on 06GRC power costs.xls Chart 1_4 31E Reg Asset  Liab and EXH D 21 2" xfId="28137"/>
    <cellStyle name="_VC 6.15.06 update on 06GRC power costs.xls Chart 1_4 31E Reg Asset  Liab and EXH D 22" xfId="28138"/>
    <cellStyle name="_VC 6.15.06 update on 06GRC power costs.xls Chart 1_4 31E Reg Asset  Liab and EXH D 22 2" xfId="28139"/>
    <cellStyle name="_VC 6.15.06 update on 06GRC power costs.xls Chart 1_4 31E Reg Asset  Liab and EXH D 23" xfId="28140"/>
    <cellStyle name="_VC 6.15.06 update on 06GRC power costs.xls Chart 1_4 31E Reg Asset  Liab and EXH D 23 2" xfId="28141"/>
    <cellStyle name="_VC 6.15.06 update on 06GRC power costs.xls Chart 1_4 31E Reg Asset  Liab and EXH D 24" xfId="28142"/>
    <cellStyle name="_VC 6.15.06 update on 06GRC power costs.xls Chart 1_4 31E Reg Asset  Liab and EXH D 24 2" xfId="28143"/>
    <cellStyle name="_VC 6.15.06 update on 06GRC power costs.xls Chart 1_4 31E Reg Asset  Liab and EXH D 25" xfId="28144"/>
    <cellStyle name="_VC 6.15.06 update on 06GRC power costs.xls Chart 1_4 31E Reg Asset  Liab and EXH D 25 2" xfId="28145"/>
    <cellStyle name="_VC 6.15.06 update on 06GRC power costs.xls Chart 1_4 31E Reg Asset  Liab and EXH D 26" xfId="28146"/>
    <cellStyle name="_VC 6.15.06 update on 06GRC power costs.xls Chart 1_4 31E Reg Asset  Liab and EXH D 26 2" xfId="28147"/>
    <cellStyle name="_VC 6.15.06 update on 06GRC power costs.xls Chart 1_4 31E Reg Asset  Liab and EXH D 27" xfId="28148"/>
    <cellStyle name="_VC 6.15.06 update on 06GRC power costs.xls Chart 1_4 31E Reg Asset  Liab and EXH D 27 2" xfId="28149"/>
    <cellStyle name="_VC 6.15.06 update on 06GRC power costs.xls Chart 1_4 31E Reg Asset  Liab and EXH D 28" xfId="28150"/>
    <cellStyle name="_VC 6.15.06 update on 06GRC power costs.xls Chart 1_4 31E Reg Asset  Liab and EXH D 28 2" xfId="28151"/>
    <cellStyle name="_VC 6.15.06 update on 06GRC power costs.xls Chart 1_4 31E Reg Asset  Liab and EXH D 29" xfId="28152"/>
    <cellStyle name="_VC 6.15.06 update on 06GRC power costs.xls Chart 1_4 31E Reg Asset  Liab and EXH D 29 2" xfId="28153"/>
    <cellStyle name="_VC 6.15.06 update on 06GRC power costs.xls Chart 1_4 31E Reg Asset  Liab and EXH D 3" xfId="28154"/>
    <cellStyle name="_VC 6.15.06 update on 06GRC power costs.xls Chart 1_4 31E Reg Asset  Liab and EXH D 3 2" xfId="28155"/>
    <cellStyle name="_VC 6.15.06 update on 06GRC power costs.xls Chart 1_4 31E Reg Asset  Liab and EXH D 3 2 2" xfId="28156"/>
    <cellStyle name="_VC 6.15.06 update on 06GRC power costs.xls Chart 1_4 31E Reg Asset  Liab and EXH D 3 3" xfId="28157"/>
    <cellStyle name="_VC 6.15.06 update on 06GRC power costs.xls Chart 1_4 31E Reg Asset  Liab and EXH D 30" xfId="28158"/>
    <cellStyle name="_VC 6.15.06 update on 06GRC power costs.xls Chart 1_4 31E Reg Asset  Liab and EXH D 30 2" xfId="28159"/>
    <cellStyle name="_VC 6.15.06 update on 06GRC power costs.xls Chart 1_4 31E Reg Asset  Liab and EXH D 4" xfId="28160"/>
    <cellStyle name="_VC 6.15.06 update on 06GRC power costs.xls Chart 1_4 31E Reg Asset  Liab and EXH D 4 2" xfId="28161"/>
    <cellStyle name="_VC 6.15.06 update on 06GRC power costs.xls Chart 1_4 31E Reg Asset  Liab and EXH D 4 2 2" xfId="28162"/>
    <cellStyle name="_VC 6.15.06 update on 06GRC power costs.xls Chart 1_4 31E Reg Asset  Liab and EXH D 5" xfId="28163"/>
    <cellStyle name="_VC 6.15.06 update on 06GRC power costs.xls Chart 1_4 31E Reg Asset  Liab and EXH D 5 2" xfId="28164"/>
    <cellStyle name="_VC 6.15.06 update on 06GRC power costs.xls Chart 1_4 31E Reg Asset  Liab and EXH D 5 2 2" xfId="28165"/>
    <cellStyle name="_VC 6.15.06 update on 06GRC power costs.xls Chart 1_4 31E Reg Asset  Liab and EXH D 6" xfId="28166"/>
    <cellStyle name="_VC 6.15.06 update on 06GRC power costs.xls Chart 1_4 31E Reg Asset  Liab and EXH D 6 2" xfId="28167"/>
    <cellStyle name="_VC 6.15.06 update on 06GRC power costs.xls Chart 1_4 31E Reg Asset  Liab and EXH D 6 2 2" xfId="28168"/>
    <cellStyle name="_VC 6.15.06 update on 06GRC power costs.xls Chart 1_4 31E Reg Asset  Liab and EXH D 6 3" xfId="28169"/>
    <cellStyle name="_VC 6.15.06 update on 06GRC power costs.xls Chart 1_4 31E Reg Asset  Liab and EXH D 7" xfId="28170"/>
    <cellStyle name="_VC 6.15.06 update on 06GRC power costs.xls Chart 1_4 31E Reg Asset  Liab and EXH D 7 2" xfId="28171"/>
    <cellStyle name="_VC 6.15.06 update on 06GRC power costs.xls Chart 1_4 31E Reg Asset  Liab and EXH D 7 2 2" xfId="28172"/>
    <cellStyle name="_VC 6.15.06 update on 06GRC power costs.xls Chart 1_4 31E Reg Asset  Liab and EXH D 7 3" xfId="28173"/>
    <cellStyle name="_VC 6.15.06 update on 06GRC power costs.xls Chart 1_4 31E Reg Asset  Liab and EXH D 8" xfId="28174"/>
    <cellStyle name="_VC 6.15.06 update on 06GRC power costs.xls Chart 1_4 31E Reg Asset  Liab and EXH D 8 2" xfId="28175"/>
    <cellStyle name="_VC 6.15.06 update on 06GRC power costs.xls Chart 1_4 31E Reg Asset  Liab and EXH D 8 2 2" xfId="28176"/>
    <cellStyle name="_VC 6.15.06 update on 06GRC power costs.xls Chart 1_4 31E Reg Asset  Liab and EXH D 8 3" xfId="28177"/>
    <cellStyle name="_VC 6.15.06 update on 06GRC power costs.xls Chart 1_4 31E Reg Asset  Liab and EXH D 9" xfId="28178"/>
    <cellStyle name="_VC 6.15.06 update on 06GRC power costs.xls Chart 1_4 31E Reg Asset  Liab and EXH D 9 2" xfId="28179"/>
    <cellStyle name="_VC 6.15.06 update on 06GRC power costs.xls Chart 1_4 31E Reg Asset  Liab and EXH D 9 2 2" xfId="28180"/>
    <cellStyle name="_VC 6.15.06 update on 06GRC power costs.xls Chart 1_4 31E Reg Asset  Liab and EXH D 9 3" xfId="28181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2"/>
    <cellStyle name="_VC 6.15.06 update on 06GRC power costs.xls Chart 1_4 32 Regulatory Assets and Liabilities  7 06- Exhibit D 2 2 2 2" xfId="28183"/>
    <cellStyle name="_VC 6.15.06 update on 06GRC power costs.xls Chart 1_4 32 Regulatory Assets and Liabilities  7 06- Exhibit D 2 3" xfId="28184"/>
    <cellStyle name="_VC 6.15.06 update on 06GRC power costs.xls Chart 1_4 32 Regulatory Assets and Liabilities  7 06- Exhibit D 2 3 2" xfId="28185"/>
    <cellStyle name="_VC 6.15.06 update on 06GRC power costs.xls Chart 1_4 32 Regulatory Assets and Liabilities  7 06- Exhibit D 2 4" xfId="28186"/>
    <cellStyle name="_VC 6.15.06 update on 06GRC power costs.xls Chart 1_4 32 Regulatory Assets and Liabilities  7 06- Exhibit D 2 4 2" xfId="28187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8"/>
    <cellStyle name="_VC 6.15.06 update on 06GRC power costs.xls Chart 1_4 32 Regulatory Assets and Liabilities  7 06- Exhibit D 3 2 2" xfId="28189"/>
    <cellStyle name="_VC 6.15.06 update on 06GRC power costs.xls Chart 1_4 32 Regulatory Assets and Liabilities  7 06- Exhibit D 3 3" xfId="28190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1"/>
    <cellStyle name="_VC 6.15.06 update on 06GRC power costs.xls Chart 1_4 32 Regulatory Assets and Liabilities  7 06- Exhibit D 4 2 2" xfId="28192"/>
    <cellStyle name="_VC 6.15.06 update on 06GRC power costs.xls Chart 1_4 32 Regulatory Assets and Liabilities  7 06- Exhibit D 4 3" xfId="28193"/>
    <cellStyle name="_VC 6.15.06 update on 06GRC power costs.xls Chart 1_4 32 Regulatory Assets and Liabilities  7 06- Exhibit D 5" xfId="28194"/>
    <cellStyle name="_VC 6.15.06 update on 06GRC power costs.xls Chart 1_4 32 Regulatory Assets and Liabilities  7 06- Exhibit D 5 2" xfId="28195"/>
    <cellStyle name="_VC 6.15.06 update on 06GRC power costs.xls Chart 1_4 32 Regulatory Assets and Liabilities  7 06- Exhibit D 6" xfId="28196"/>
    <cellStyle name="_VC 6.15.06 update on 06GRC power costs.xls Chart 1_4 32 Regulatory Assets and Liabilities  7 06- Exhibit D 6 2" xfId="28197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8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199"/>
    <cellStyle name="_VC 6.15.06 update on 06GRC power costs.xls Chart 1_4 32 Regulatory Assets and Liabilities  7 06- Exhibit D_NIM Summary 2 2 2" xfId="28200"/>
    <cellStyle name="_VC 6.15.06 update on 06GRC power costs.xls Chart 1_4 32 Regulatory Assets and Liabilities  7 06- Exhibit D_NIM Summary 2 2 2 2" xfId="28201"/>
    <cellStyle name="_VC 6.15.06 update on 06GRC power costs.xls Chart 1_4 32 Regulatory Assets and Liabilities  7 06- Exhibit D_NIM Summary 2 3" xfId="28202"/>
    <cellStyle name="_VC 6.15.06 update on 06GRC power costs.xls Chart 1_4 32 Regulatory Assets and Liabilities  7 06- Exhibit D_NIM Summary 2 3 2" xfId="28203"/>
    <cellStyle name="_VC 6.15.06 update on 06GRC power costs.xls Chart 1_4 32 Regulatory Assets and Liabilities  7 06- Exhibit D_NIM Summary 2 4" xfId="28204"/>
    <cellStyle name="_VC 6.15.06 update on 06GRC power costs.xls Chart 1_4 32 Regulatory Assets and Liabilities  7 06- Exhibit D_NIM Summary 2 4 2" xfId="28205"/>
    <cellStyle name="_VC 6.15.06 update on 06GRC power costs.xls Chart 1_4 32 Regulatory Assets and Liabilities  7 06- Exhibit D_NIM Summary 3" xfId="28206"/>
    <cellStyle name="_VC 6.15.06 update on 06GRC power costs.xls Chart 1_4 32 Regulatory Assets and Liabilities  7 06- Exhibit D_NIM Summary 3 2" xfId="28207"/>
    <cellStyle name="_VC 6.15.06 update on 06GRC power costs.xls Chart 1_4 32 Regulatory Assets and Liabilities  7 06- Exhibit D_NIM Summary 3 2 2" xfId="28208"/>
    <cellStyle name="_VC 6.15.06 update on 06GRC power costs.xls Chart 1_4 32 Regulatory Assets and Liabilities  7 06- Exhibit D_NIM Summary 3 3" xfId="28209"/>
    <cellStyle name="_VC 6.15.06 update on 06GRC power costs.xls Chart 1_4 32 Regulatory Assets and Liabilities  7 06- Exhibit D_NIM Summary 4" xfId="28210"/>
    <cellStyle name="_VC 6.15.06 update on 06GRC power costs.xls Chart 1_4 32 Regulatory Assets and Liabilities  7 06- Exhibit D_NIM Summary 4 2" xfId="28211"/>
    <cellStyle name="_VC 6.15.06 update on 06GRC power costs.xls Chart 1_4 32 Regulatory Assets and Liabilities  7 06- Exhibit D_NIM Summary 4 2 2" xfId="28212"/>
    <cellStyle name="_VC 6.15.06 update on 06GRC power costs.xls Chart 1_4 32 Regulatory Assets and Liabilities  7 06- Exhibit D_NIM Summary 4 3" xfId="28213"/>
    <cellStyle name="_VC 6.15.06 update on 06GRC power costs.xls Chart 1_4 32 Regulatory Assets and Liabilities  7 06- Exhibit D_NIM Summary 5" xfId="28214"/>
    <cellStyle name="_VC 6.15.06 update on 06GRC power costs.xls Chart 1_4 32 Regulatory Assets and Liabilities  7 06- Exhibit D_NIM Summary 5 2" xfId="28215"/>
    <cellStyle name="_VC 6.15.06 update on 06GRC power costs.xls Chart 1_4 32 Regulatory Assets and Liabilities  7 06- Exhibit D_NIM Summary 6" xfId="28216"/>
    <cellStyle name="_VC 6.15.06 update on 06GRC power costs.xls Chart 1_4 32 Regulatory Assets and Liabilities  7 06- Exhibit D_NIM Summary 6 2" xfId="28217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8"/>
    <cellStyle name="_VC 6.15.06 update on 06GRC power costs.xls Chart 1_ACCOUNTS" xfId="7059"/>
    <cellStyle name="_VC 6.15.06 update on 06GRC power costs.xls Chart 1_Att B to RECs proceeds proposal" xfId="28219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0"/>
    <cellStyle name="_VC 6.15.06 update on 06GRC power costs.xls Chart 1_AURORA Total New 2 2 2" xfId="28221"/>
    <cellStyle name="_VC 6.15.06 update on 06GRC power costs.xls Chart 1_AURORA Total New 2 2 2 2" xfId="28222"/>
    <cellStyle name="_VC 6.15.06 update on 06GRC power costs.xls Chart 1_AURORA Total New 2 3" xfId="28223"/>
    <cellStyle name="_VC 6.15.06 update on 06GRC power costs.xls Chart 1_AURORA Total New 2 3 2" xfId="28224"/>
    <cellStyle name="_VC 6.15.06 update on 06GRC power costs.xls Chart 1_AURORA Total New 2 4" xfId="28225"/>
    <cellStyle name="_VC 6.15.06 update on 06GRC power costs.xls Chart 1_AURORA Total New 2 4 2" xfId="28226"/>
    <cellStyle name="_VC 6.15.06 update on 06GRC power costs.xls Chart 1_AURORA Total New 3" xfId="28227"/>
    <cellStyle name="_VC 6.15.06 update on 06GRC power costs.xls Chart 1_AURORA Total New 3 2" xfId="28228"/>
    <cellStyle name="_VC 6.15.06 update on 06GRC power costs.xls Chart 1_AURORA Total New 3 2 2" xfId="28229"/>
    <cellStyle name="_VC 6.15.06 update on 06GRC power costs.xls Chart 1_AURORA Total New 4" xfId="28230"/>
    <cellStyle name="_VC 6.15.06 update on 06GRC power costs.xls Chart 1_AURORA Total New 4 2" xfId="28231"/>
    <cellStyle name="_VC 6.15.06 update on 06GRC power costs.xls Chart 1_AURORA Total New 5" xfId="28232"/>
    <cellStyle name="_VC 6.15.06 update on 06GRC power costs.xls Chart 1_AURORA Total New 5 2" xfId="28233"/>
    <cellStyle name="_VC 6.15.06 update on 06GRC power costs.xls Chart 1_Backup for Attachment B 2010-09-09" xfId="28234"/>
    <cellStyle name="_VC 6.15.06 update on 06GRC power costs.xls Chart 1_Bench Request - Attachment B" xfId="28235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6"/>
    <cellStyle name="_VC 6.15.06 update on 06GRC power costs.xls Chart 1_Book2 2 2 2 2" xfId="28237"/>
    <cellStyle name="_VC 6.15.06 update on 06GRC power costs.xls Chart 1_Book2 2 3" xfId="28238"/>
    <cellStyle name="_VC 6.15.06 update on 06GRC power costs.xls Chart 1_Book2 2 3 2" xfId="28239"/>
    <cellStyle name="_VC 6.15.06 update on 06GRC power costs.xls Chart 1_Book2 2 4" xfId="28240"/>
    <cellStyle name="_VC 6.15.06 update on 06GRC power costs.xls Chart 1_Book2 2 4 2" xfId="28241"/>
    <cellStyle name="_VC 6.15.06 update on 06GRC power costs.xls Chart 1_Book2 3" xfId="7065"/>
    <cellStyle name="_VC 6.15.06 update on 06GRC power costs.xls Chart 1_Book2 3 2" xfId="28242"/>
    <cellStyle name="_VC 6.15.06 update on 06GRC power costs.xls Chart 1_Book2 3 2 2" xfId="28243"/>
    <cellStyle name="_VC 6.15.06 update on 06GRC power costs.xls Chart 1_Book2 3 3" xfId="28244"/>
    <cellStyle name="_VC 6.15.06 update on 06GRC power costs.xls Chart 1_Book2 4" xfId="7066"/>
    <cellStyle name="_VC 6.15.06 update on 06GRC power costs.xls Chart 1_Book2 4 2" xfId="28245"/>
    <cellStyle name="_VC 6.15.06 update on 06GRC power costs.xls Chart 1_Book2 4 2 2" xfId="28246"/>
    <cellStyle name="_VC 6.15.06 update on 06GRC power costs.xls Chart 1_Book2 4 3" xfId="28247"/>
    <cellStyle name="_VC 6.15.06 update on 06GRC power costs.xls Chart 1_Book2 5" xfId="28248"/>
    <cellStyle name="_VC 6.15.06 update on 06GRC power costs.xls Chart 1_Book2 5 2" xfId="28249"/>
    <cellStyle name="_VC 6.15.06 update on 06GRC power costs.xls Chart 1_Book2 6" xfId="28250"/>
    <cellStyle name="_VC 6.15.06 update on 06GRC power costs.xls Chart 1_Book2 6 2" xfId="28251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2"/>
    <cellStyle name="_VC 6.15.06 update on 06GRC power costs.xls Chart 1_Book2_Adj Bench DR 3 for Initial Briefs (Electric) 2 2 2 2" xfId="28253"/>
    <cellStyle name="_VC 6.15.06 update on 06GRC power costs.xls Chart 1_Book2_Adj Bench DR 3 for Initial Briefs (Electric) 2 3" xfId="28254"/>
    <cellStyle name="_VC 6.15.06 update on 06GRC power costs.xls Chart 1_Book2_Adj Bench DR 3 for Initial Briefs (Electric) 2 3 2" xfId="28255"/>
    <cellStyle name="_VC 6.15.06 update on 06GRC power costs.xls Chart 1_Book2_Adj Bench DR 3 for Initial Briefs (Electric) 2 4" xfId="28256"/>
    <cellStyle name="_VC 6.15.06 update on 06GRC power costs.xls Chart 1_Book2_Adj Bench DR 3 for Initial Briefs (Electric) 2 4 2" xfId="28257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8"/>
    <cellStyle name="_VC 6.15.06 update on 06GRC power costs.xls Chart 1_Book2_Adj Bench DR 3 for Initial Briefs (Electric) 3 2 2" xfId="28259"/>
    <cellStyle name="_VC 6.15.06 update on 06GRC power costs.xls Chart 1_Book2_Adj Bench DR 3 for Initial Briefs (Electric) 3 3" xfId="28260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1"/>
    <cellStyle name="_VC 6.15.06 update on 06GRC power costs.xls Chart 1_Book2_Adj Bench DR 3 for Initial Briefs (Electric) 4 2 2" xfId="28262"/>
    <cellStyle name="_VC 6.15.06 update on 06GRC power costs.xls Chart 1_Book2_Adj Bench DR 3 for Initial Briefs (Electric) 4 3" xfId="28263"/>
    <cellStyle name="_VC 6.15.06 update on 06GRC power costs.xls Chart 1_Book2_Adj Bench DR 3 for Initial Briefs (Electric) 5" xfId="28264"/>
    <cellStyle name="_VC 6.15.06 update on 06GRC power costs.xls Chart 1_Book2_Adj Bench DR 3 for Initial Briefs (Electric) 5 2" xfId="28265"/>
    <cellStyle name="_VC 6.15.06 update on 06GRC power costs.xls Chart 1_Book2_Adj Bench DR 3 for Initial Briefs (Electric) 6" xfId="28266"/>
    <cellStyle name="_VC 6.15.06 update on 06GRC power costs.xls Chart 1_Book2_Adj Bench DR 3 for Initial Briefs (Electric) 6 2" xfId="28267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8"/>
    <cellStyle name="_VC 6.15.06 update on 06GRC power costs.xls Chart 1_Book2_DEM-WP(C) ENERG10C--ctn Mid-C_042010 2010GRC" xfId="7073"/>
    <cellStyle name="_VC 6.15.06 update on 06GRC power costs.xls Chart 1_Book2_DEM-WP(C) ENERG10C--ctn Mid-C_042010 2010GRC 2" xfId="28269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0"/>
    <cellStyle name="_VC 6.15.06 update on 06GRC power costs.xls Chart 1_Book2_Electric Rev Req Model (2009 GRC) Rebuttal 2 3" xfId="28271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2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3"/>
    <cellStyle name="_VC 6.15.06 update on 06GRC power costs.xls Chart 1_Book2_Electric Rev Req Model (2009 GRC) Rebuttal REmoval of New  WH Solar AdjustMI 2 2 2 2" xfId="28274"/>
    <cellStyle name="_VC 6.15.06 update on 06GRC power costs.xls Chart 1_Book2_Electric Rev Req Model (2009 GRC) Rebuttal REmoval of New  WH Solar AdjustMI 2 3" xfId="28275"/>
    <cellStyle name="_VC 6.15.06 update on 06GRC power costs.xls Chart 1_Book2_Electric Rev Req Model (2009 GRC) Rebuttal REmoval of New  WH Solar AdjustMI 2 3 2" xfId="28276"/>
    <cellStyle name="_VC 6.15.06 update on 06GRC power costs.xls Chart 1_Book2_Electric Rev Req Model (2009 GRC) Rebuttal REmoval of New  WH Solar AdjustMI 2 4" xfId="28277"/>
    <cellStyle name="_VC 6.15.06 update on 06GRC power costs.xls Chart 1_Book2_Electric Rev Req Model (2009 GRC) Rebuttal REmoval of New  WH Solar AdjustMI 2 4 2" xfId="28278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79"/>
    <cellStyle name="_VC 6.15.06 update on 06GRC power costs.xls Chart 1_Book2_Electric Rev Req Model (2009 GRC) Rebuttal REmoval of New  WH Solar AdjustMI 3 2 2" xfId="28280"/>
    <cellStyle name="_VC 6.15.06 update on 06GRC power costs.xls Chart 1_Book2_Electric Rev Req Model (2009 GRC) Rebuttal REmoval of New  WH Solar AdjustMI 3 3" xfId="28281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2"/>
    <cellStyle name="_VC 6.15.06 update on 06GRC power costs.xls Chart 1_Book2_Electric Rev Req Model (2009 GRC) Rebuttal REmoval of New  WH Solar AdjustMI 4 2 2" xfId="28283"/>
    <cellStyle name="_VC 6.15.06 update on 06GRC power costs.xls Chart 1_Book2_Electric Rev Req Model (2009 GRC) Rebuttal REmoval of New  WH Solar AdjustMI 4 3" xfId="28284"/>
    <cellStyle name="_VC 6.15.06 update on 06GRC power costs.xls Chart 1_Book2_Electric Rev Req Model (2009 GRC) Rebuttal REmoval of New  WH Solar AdjustMI 5" xfId="28285"/>
    <cellStyle name="_VC 6.15.06 update on 06GRC power costs.xls Chart 1_Book2_Electric Rev Req Model (2009 GRC) Rebuttal REmoval of New  WH Solar AdjustMI 5 2" xfId="28286"/>
    <cellStyle name="_VC 6.15.06 update on 06GRC power costs.xls Chart 1_Book2_Electric Rev Req Model (2009 GRC) Rebuttal REmoval of New  WH Solar AdjustMI 6" xfId="28287"/>
    <cellStyle name="_VC 6.15.06 update on 06GRC power costs.xls Chart 1_Book2_Electric Rev Req Model (2009 GRC) Rebuttal REmoval of New  WH Solar AdjustMI 6 2" xfId="28288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89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0"/>
    <cellStyle name="_VC 6.15.06 update on 06GRC power costs.xls Chart 1_Book2_Electric Rev Req Model (2009 GRC) Revised 01-18-2010 2 2 2 2" xfId="28291"/>
    <cellStyle name="_VC 6.15.06 update on 06GRC power costs.xls Chart 1_Book2_Electric Rev Req Model (2009 GRC) Revised 01-18-2010 2 3" xfId="28292"/>
    <cellStyle name="_VC 6.15.06 update on 06GRC power costs.xls Chart 1_Book2_Electric Rev Req Model (2009 GRC) Revised 01-18-2010 2 3 2" xfId="28293"/>
    <cellStyle name="_VC 6.15.06 update on 06GRC power costs.xls Chart 1_Book2_Electric Rev Req Model (2009 GRC) Revised 01-18-2010 2 4" xfId="28294"/>
    <cellStyle name="_VC 6.15.06 update on 06GRC power costs.xls Chart 1_Book2_Electric Rev Req Model (2009 GRC) Revised 01-18-2010 2 4 2" xfId="28295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6"/>
    <cellStyle name="_VC 6.15.06 update on 06GRC power costs.xls Chart 1_Book2_Electric Rev Req Model (2009 GRC) Revised 01-18-2010 3 2 2" xfId="28297"/>
    <cellStyle name="_VC 6.15.06 update on 06GRC power costs.xls Chart 1_Book2_Electric Rev Req Model (2009 GRC) Revised 01-18-2010 3 3" xfId="28298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299"/>
    <cellStyle name="_VC 6.15.06 update on 06GRC power costs.xls Chart 1_Book2_Electric Rev Req Model (2009 GRC) Revised 01-18-2010 4 2 2" xfId="28300"/>
    <cellStyle name="_VC 6.15.06 update on 06GRC power costs.xls Chart 1_Book2_Electric Rev Req Model (2009 GRC) Revised 01-18-2010 4 3" xfId="28301"/>
    <cellStyle name="_VC 6.15.06 update on 06GRC power costs.xls Chart 1_Book2_Electric Rev Req Model (2009 GRC) Revised 01-18-2010 5" xfId="28302"/>
    <cellStyle name="_VC 6.15.06 update on 06GRC power costs.xls Chart 1_Book2_Electric Rev Req Model (2009 GRC) Revised 01-18-2010 5 2" xfId="28303"/>
    <cellStyle name="_VC 6.15.06 update on 06GRC power costs.xls Chart 1_Book2_Electric Rev Req Model (2009 GRC) Revised 01-18-2010 6" xfId="28304"/>
    <cellStyle name="_VC 6.15.06 update on 06GRC power costs.xls Chart 1_Book2_Electric Rev Req Model (2009 GRC) Revised 01-18-2010 6 2" xfId="28305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6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7"/>
    <cellStyle name="_VC 6.15.06 update on 06GRC power costs.xls Chart 1_Book2_Final Order Electric EXHIBIT A-1 2 3" xfId="28308"/>
    <cellStyle name="_VC 6.15.06 update on 06GRC power costs.xls Chart 1_Book2_Final Order Electric EXHIBIT A-1 3" xfId="7094"/>
    <cellStyle name="_VC 6.15.06 update on 06GRC power costs.xls Chart 1_Book2_Final Order Electric EXHIBIT A-1 3 2" xfId="28309"/>
    <cellStyle name="_VC 6.15.06 update on 06GRC power costs.xls Chart 1_Book2_Final Order Electric EXHIBIT A-1 3 2 2" xfId="28310"/>
    <cellStyle name="_VC 6.15.06 update on 06GRC power costs.xls Chart 1_Book2_Final Order Electric EXHIBIT A-1 3 3" xfId="28311"/>
    <cellStyle name="_VC 6.15.06 update on 06GRC power costs.xls Chart 1_Book2_Final Order Electric EXHIBIT A-1 4" xfId="7095"/>
    <cellStyle name="_VC 6.15.06 update on 06GRC power costs.xls Chart 1_Book2_Final Order Electric EXHIBIT A-1 4 2" xfId="28312"/>
    <cellStyle name="_VC 6.15.06 update on 06GRC power costs.xls Chart 1_Book2_Final Order Electric EXHIBIT A-1 5" xfId="28313"/>
    <cellStyle name="_VC 6.15.06 update on 06GRC power costs.xls Chart 1_Book2_Final Order Electric EXHIBIT A-1 6" xfId="28314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5"/>
    <cellStyle name="_VC 6.15.06 update on 06GRC power costs.xls Chart 1_Book4 2 2 2 2" xfId="28316"/>
    <cellStyle name="_VC 6.15.06 update on 06GRC power costs.xls Chart 1_Book4 2 3" xfId="28317"/>
    <cellStyle name="_VC 6.15.06 update on 06GRC power costs.xls Chart 1_Book4 2 3 2" xfId="28318"/>
    <cellStyle name="_VC 6.15.06 update on 06GRC power costs.xls Chart 1_Book4 2 4" xfId="28319"/>
    <cellStyle name="_VC 6.15.06 update on 06GRC power costs.xls Chart 1_Book4 2 4 2" xfId="28320"/>
    <cellStyle name="_VC 6.15.06 update on 06GRC power costs.xls Chart 1_Book4 3" xfId="7099"/>
    <cellStyle name="_VC 6.15.06 update on 06GRC power costs.xls Chart 1_Book4 3 2" xfId="28321"/>
    <cellStyle name="_VC 6.15.06 update on 06GRC power costs.xls Chart 1_Book4 3 2 2" xfId="28322"/>
    <cellStyle name="_VC 6.15.06 update on 06GRC power costs.xls Chart 1_Book4 3 3" xfId="28323"/>
    <cellStyle name="_VC 6.15.06 update on 06GRC power costs.xls Chart 1_Book4 4" xfId="7100"/>
    <cellStyle name="_VC 6.15.06 update on 06GRC power costs.xls Chart 1_Book4 4 2" xfId="28324"/>
    <cellStyle name="_VC 6.15.06 update on 06GRC power costs.xls Chart 1_Book4 4 2 2" xfId="28325"/>
    <cellStyle name="_VC 6.15.06 update on 06GRC power costs.xls Chart 1_Book4 4 3" xfId="28326"/>
    <cellStyle name="_VC 6.15.06 update on 06GRC power costs.xls Chart 1_Book4 5" xfId="28327"/>
    <cellStyle name="_VC 6.15.06 update on 06GRC power costs.xls Chart 1_Book4 5 2" xfId="28328"/>
    <cellStyle name="_VC 6.15.06 update on 06GRC power costs.xls Chart 1_Book4 6" xfId="28329"/>
    <cellStyle name="_VC 6.15.06 update on 06GRC power costs.xls Chart 1_Book4 6 2" xfId="28330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1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2"/>
    <cellStyle name="_VC 6.15.06 update on 06GRC power costs.xls Chart 1_Book9 2 2 2 2" xfId="28333"/>
    <cellStyle name="_VC 6.15.06 update on 06GRC power costs.xls Chart 1_Book9 2 3" xfId="28334"/>
    <cellStyle name="_VC 6.15.06 update on 06GRC power costs.xls Chart 1_Book9 2 3 2" xfId="28335"/>
    <cellStyle name="_VC 6.15.06 update on 06GRC power costs.xls Chart 1_Book9 2 4" xfId="28336"/>
    <cellStyle name="_VC 6.15.06 update on 06GRC power costs.xls Chart 1_Book9 2 4 2" xfId="28337"/>
    <cellStyle name="_VC 6.15.06 update on 06GRC power costs.xls Chart 1_Book9 3" xfId="7105"/>
    <cellStyle name="_VC 6.15.06 update on 06GRC power costs.xls Chart 1_Book9 3 2" xfId="28338"/>
    <cellStyle name="_VC 6.15.06 update on 06GRC power costs.xls Chart 1_Book9 3 2 2" xfId="28339"/>
    <cellStyle name="_VC 6.15.06 update on 06GRC power costs.xls Chart 1_Book9 3 3" xfId="28340"/>
    <cellStyle name="_VC 6.15.06 update on 06GRC power costs.xls Chart 1_Book9 4" xfId="7106"/>
    <cellStyle name="_VC 6.15.06 update on 06GRC power costs.xls Chart 1_Book9 4 2" xfId="28341"/>
    <cellStyle name="_VC 6.15.06 update on 06GRC power costs.xls Chart 1_Book9 4 2 2" xfId="28342"/>
    <cellStyle name="_VC 6.15.06 update on 06GRC power costs.xls Chart 1_Book9 4 3" xfId="28343"/>
    <cellStyle name="_VC 6.15.06 update on 06GRC power costs.xls Chart 1_Book9 5" xfId="28344"/>
    <cellStyle name="_VC 6.15.06 update on 06GRC power costs.xls Chart 1_Book9 5 2" xfId="28345"/>
    <cellStyle name="_VC 6.15.06 update on 06GRC power costs.xls Chart 1_Book9 6" xfId="28346"/>
    <cellStyle name="_VC 6.15.06 update on 06GRC power costs.xls Chart 1_Book9 6 2" xfId="28347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8"/>
    <cellStyle name="_VC 6.15.06 update on 06GRC power costs.xls Chart 1_Chelan PUD Power Costs (8-10)" xfId="7108"/>
    <cellStyle name="_VC 6.15.06 update on 06GRC power costs.xls Chart 1_Chelan PUD Power Costs (8-10) 2" xfId="28349"/>
    <cellStyle name="_VC 6.15.06 update on 06GRC power costs.xls Chart 1_DEM-WP(C) Chelan Power Costs" xfId="7109"/>
    <cellStyle name="_VC 6.15.06 update on 06GRC power costs.xls Chart 1_DEM-WP(C) Chelan Power Costs 2" xfId="28350"/>
    <cellStyle name="_VC 6.15.06 update on 06GRC power costs.xls Chart 1_DEM-WP(C) Chelan Power Costs 2 2" xfId="28351"/>
    <cellStyle name="_VC 6.15.06 update on 06GRC power costs.xls Chart 1_DEM-WP(C) Chelan Power Costs 2 2 2" xfId="28352"/>
    <cellStyle name="_VC 6.15.06 update on 06GRC power costs.xls Chart 1_DEM-WP(C) Chelan Power Costs 2 3" xfId="28353"/>
    <cellStyle name="_VC 6.15.06 update on 06GRC power costs.xls Chart 1_DEM-WP(C) Chelan Power Costs 3" xfId="28354"/>
    <cellStyle name="_VC 6.15.06 update on 06GRC power costs.xls Chart 1_DEM-WP(C) Chelan Power Costs 3 2" xfId="28355"/>
    <cellStyle name="_VC 6.15.06 update on 06GRC power costs.xls Chart 1_DEM-WP(C) Chelan Power Costs 3 2 2" xfId="28356"/>
    <cellStyle name="_VC 6.15.06 update on 06GRC power costs.xls Chart 1_DEM-WP(C) Chelan Power Costs 3 3" xfId="28357"/>
    <cellStyle name="_VC 6.15.06 update on 06GRC power costs.xls Chart 1_DEM-WP(C) Chelan Power Costs 4" xfId="28358"/>
    <cellStyle name="_VC 6.15.06 update on 06GRC power costs.xls Chart 1_DEM-WP(C) Chelan Power Costs 4 2" xfId="28359"/>
    <cellStyle name="_VC 6.15.06 update on 06GRC power costs.xls Chart 1_DEM-WP(C) Chelan Power Costs 5" xfId="28360"/>
    <cellStyle name="_VC 6.15.06 update on 06GRC power costs.xls Chart 1_DEM-WP(C) Chelan Power Costs 5 2" xfId="28361"/>
    <cellStyle name="_VC 6.15.06 update on 06GRC power costs.xls Chart 1_DEM-WP(C) ENERG10C--ctn Mid-C_042010 2010GRC" xfId="7110"/>
    <cellStyle name="_VC 6.15.06 update on 06GRC power costs.xls Chart 1_DEM-WP(C) ENERG10C--ctn Mid-C_042010 2010GRC 2" xfId="28362"/>
    <cellStyle name="_VC 6.15.06 update on 06GRC power costs.xls Chart 1_DEM-WP(C) Gas Transport 2010GRC" xfId="7111"/>
    <cellStyle name="_VC 6.15.06 update on 06GRC power costs.xls Chart 1_DEM-WP(C) Gas Transport 2010GRC 2" xfId="28363"/>
    <cellStyle name="_VC 6.15.06 update on 06GRC power costs.xls Chart 1_DEM-WP(C) Gas Transport 2010GRC 2 2" xfId="28364"/>
    <cellStyle name="_VC 6.15.06 update on 06GRC power costs.xls Chart 1_DEM-WP(C) Gas Transport 2010GRC 2 2 2" xfId="28365"/>
    <cellStyle name="_VC 6.15.06 update on 06GRC power costs.xls Chart 1_DEM-WP(C) Gas Transport 2010GRC 2 3" xfId="28366"/>
    <cellStyle name="_VC 6.15.06 update on 06GRC power costs.xls Chart 1_DEM-WP(C) Gas Transport 2010GRC 3" xfId="28367"/>
    <cellStyle name="_VC 6.15.06 update on 06GRC power costs.xls Chart 1_DEM-WP(C) Gas Transport 2010GRC 3 2" xfId="28368"/>
    <cellStyle name="_VC 6.15.06 update on 06GRC power costs.xls Chart 1_DEM-WP(C) Gas Transport 2010GRC 3 2 2" xfId="28369"/>
    <cellStyle name="_VC 6.15.06 update on 06GRC power costs.xls Chart 1_DEM-WP(C) Gas Transport 2010GRC 3 3" xfId="28370"/>
    <cellStyle name="_VC 6.15.06 update on 06GRC power costs.xls Chart 1_DEM-WP(C) Gas Transport 2010GRC 4" xfId="28371"/>
    <cellStyle name="_VC 6.15.06 update on 06GRC power costs.xls Chart 1_DEM-WP(C) Gas Transport 2010GRC 4 2" xfId="28372"/>
    <cellStyle name="_VC 6.15.06 update on 06GRC power costs.xls Chart 1_DEM-WP(C) Gas Transport 2010GRC 5" xfId="28373"/>
    <cellStyle name="_VC 6.15.06 update on 06GRC power costs.xls Chart 1_DEM-WP(C) Gas Transport 2010GRC 5 2" xfId="28374"/>
    <cellStyle name="_VC 6.15.06 update on 06GRC power costs.xls Chart 1_DWH-08 (Rate Spread &amp; Design Workpapers)" xfId="7112"/>
    <cellStyle name="_VC 6.15.06 update on 06GRC power costs.xls Chart 1_Exh A-1 resulting from UE-112050 effective Jan 1 2012" xfId="28375"/>
    <cellStyle name="_VC 6.15.06 update on 06GRC power costs.xls Chart 1_Exh A-1 resulting from UE-112050 effective Jan 1 2012 2" xfId="28376"/>
    <cellStyle name="_VC 6.15.06 update on 06GRC power costs.xls Chart 1_Exhibit A-1 effective 4-1-11 fr S Free 12-11" xfId="28377"/>
    <cellStyle name="_VC 6.15.06 update on 06GRC power costs.xls Chart 1_Exhibit A-1 effective 4-1-11 fr S Free 12-11 2" xfId="28378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79"/>
    <cellStyle name="_VC 6.15.06 update on 06GRC power costs.xls Chart 1_INPUTS 2 3" xfId="28380"/>
    <cellStyle name="_VC 6.15.06 update on 06GRC power costs.xls Chart 1_INPUTS 3" xfId="7118"/>
    <cellStyle name="_VC 6.15.06 update on 06GRC power costs.xls Chart 1_INPUTS 3 2" xfId="28381"/>
    <cellStyle name="_VC 6.15.06 update on 06GRC power costs.xls Chart 1_INPUTS 4" xfId="28382"/>
    <cellStyle name="_VC 6.15.06 update on 06GRC power costs.xls Chart 1_Mint Farm Generation BPA" xfId="28383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4"/>
    <cellStyle name="_VC 6.15.06 update on 06GRC power costs.xls Chart 1_NIM Summary 09GRC 2 2 2" xfId="28385"/>
    <cellStyle name="_VC 6.15.06 update on 06GRC power costs.xls Chart 1_NIM Summary 09GRC 2 2 2 2" xfId="28386"/>
    <cellStyle name="_VC 6.15.06 update on 06GRC power costs.xls Chart 1_NIM Summary 09GRC 2 3" xfId="28387"/>
    <cellStyle name="_VC 6.15.06 update on 06GRC power costs.xls Chart 1_NIM Summary 09GRC 2 3 2" xfId="28388"/>
    <cellStyle name="_VC 6.15.06 update on 06GRC power costs.xls Chart 1_NIM Summary 09GRC 2 4" xfId="28389"/>
    <cellStyle name="_VC 6.15.06 update on 06GRC power costs.xls Chart 1_NIM Summary 09GRC 2 4 2" xfId="28390"/>
    <cellStyle name="_VC 6.15.06 update on 06GRC power costs.xls Chart 1_NIM Summary 09GRC 3" xfId="28391"/>
    <cellStyle name="_VC 6.15.06 update on 06GRC power costs.xls Chart 1_NIM Summary 09GRC 3 2" xfId="28392"/>
    <cellStyle name="_VC 6.15.06 update on 06GRC power costs.xls Chart 1_NIM Summary 09GRC 3 2 2" xfId="28393"/>
    <cellStyle name="_VC 6.15.06 update on 06GRC power costs.xls Chart 1_NIM Summary 09GRC 3 3" xfId="28394"/>
    <cellStyle name="_VC 6.15.06 update on 06GRC power costs.xls Chart 1_NIM Summary 09GRC 4" xfId="28395"/>
    <cellStyle name="_VC 6.15.06 update on 06GRC power costs.xls Chart 1_NIM Summary 09GRC 4 2" xfId="28396"/>
    <cellStyle name="_VC 6.15.06 update on 06GRC power costs.xls Chart 1_NIM Summary 09GRC 4 2 2" xfId="28397"/>
    <cellStyle name="_VC 6.15.06 update on 06GRC power costs.xls Chart 1_NIM Summary 09GRC 4 3" xfId="28398"/>
    <cellStyle name="_VC 6.15.06 update on 06GRC power costs.xls Chart 1_NIM Summary 09GRC 5" xfId="28399"/>
    <cellStyle name="_VC 6.15.06 update on 06GRC power costs.xls Chart 1_NIM Summary 09GRC 5 2" xfId="28400"/>
    <cellStyle name="_VC 6.15.06 update on 06GRC power costs.xls Chart 1_NIM Summary 09GRC 6" xfId="28401"/>
    <cellStyle name="_VC 6.15.06 update on 06GRC power costs.xls Chart 1_NIM Summary 09GRC 6 2" xfId="28402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3"/>
    <cellStyle name="_VC 6.15.06 update on 06GRC power costs.xls Chart 1_NIM Summary 10" xfId="28404"/>
    <cellStyle name="_VC 6.15.06 update on 06GRC power costs.xls Chart 1_NIM Summary 10 2" xfId="28405"/>
    <cellStyle name="_VC 6.15.06 update on 06GRC power costs.xls Chart 1_NIM Summary 10 2 2" xfId="28406"/>
    <cellStyle name="_VC 6.15.06 update on 06GRC power costs.xls Chart 1_NIM Summary 10 3" xfId="28407"/>
    <cellStyle name="_VC 6.15.06 update on 06GRC power costs.xls Chart 1_NIM Summary 10 4" xfId="28408"/>
    <cellStyle name="_VC 6.15.06 update on 06GRC power costs.xls Chart 1_NIM Summary 11" xfId="28409"/>
    <cellStyle name="_VC 6.15.06 update on 06GRC power costs.xls Chart 1_NIM Summary 11 2" xfId="28410"/>
    <cellStyle name="_VC 6.15.06 update on 06GRC power costs.xls Chart 1_NIM Summary 11 2 2" xfId="28411"/>
    <cellStyle name="_VC 6.15.06 update on 06GRC power costs.xls Chart 1_NIM Summary 11 3" xfId="28412"/>
    <cellStyle name="_VC 6.15.06 update on 06GRC power costs.xls Chart 1_NIM Summary 11 4" xfId="28413"/>
    <cellStyle name="_VC 6.15.06 update on 06GRC power costs.xls Chart 1_NIM Summary 12" xfId="28414"/>
    <cellStyle name="_VC 6.15.06 update on 06GRC power costs.xls Chart 1_NIM Summary 12 2" xfId="28415"/>
    <cellStyle name="_VC 6.15.06 update on 06GRC power costs.xls Chart 1_NIM Summary 12 2 2" xfId="28416"/>
    <cellStyle name="_VC 6.15.06 update on 06GRC power costs.xls Chart 1_NIM Summary 12 3" xfId="28417"/>
    <cellStyle name="_VC 6.15.06 update on 06GRC power costs.xls Chart 1_NIM Summary 12 4" xfId="28418"/>
    <cellStyle name="_VC 6.15.06 update on 06GRC power costs.xls Chart 1_NIM Summary 13" xfId="28419"/>
    <cellStyle name="_VC 6.15.06 update on 06GRC power costs.xls Chart 1_NIM Summary 13 2" xfId="28420"/>
    <cellStyle name="_VC 6.15.06 update on 06GRC power costs.xls Chart 1_NIM Summary 13 2 2" xfId="28421"/>
    <cellStyle name="_VC 6.15.06 update on 06GRC power costs.xls Chart 1_NIM Summary 13 3" xfId="28422"/>
    <cellStyle name="_VC 6.15.06 update on 06GRC power costs.xls Chart 1_NIM Summary 13 4" xfId="28423"/>
    <cellStyle name="_VC 6.15.06 update on 06GRC power costs.xls Chart 1_NIM Summary 14" xfId="28424"/>
    <cellStyle name="_VC 6.15.06 update on 06GRC power costs.xls Chart 1_NIM Summary 14 2" xfId="28425"/>
    <cellStyle name="_VC 6.15.06 update on 06GRC power costs.xls Chart 1_NIM Summary 14 2 2" xfId="28426"/>
    <cellStyle name="_VC 6.15.06 update on 06GRC power costs.xls Chart 1_NIM Summary 14 3" xfId="28427"/>
    <cellStyle name="_VC 6.15.06 update on 06GRC power costs.xls Chart 1_NIM Summary 14 4" xfId="28428"/>
    <cellStyle name="_VC 6.15.06 update on 06GRC power costs.xls Chart 1_NIM Summary 15" xfId="28429"/>
    <cellStyle name="_VC 6.15.06 update on 06GRC power costs.xls Chart 1_NIM Summary 15 2" xfId="28430"/>
    <cellStyle name="_VC 6.15.06 update on 06GRC power costs.xls Chart 1_NIM Summary 15 2 2" xfId="28431"/>
    <cellStyle name="_VC 6.15.06 update on 06GRC power costs.xls Chart 1_NIM Summary 15 3" xfId="28432"/>
    <cellStyle name="_VC 6.15.06 update on 06GRC power costs.xls Chart 1_NIM Summary 15 4" xfId="28433"/>
    <cellStyle name="_VC 6.15.06 update on 06GRC power costs.xls Chart 1_NIM Summary 16" xfId="28434"/>
    <cellStyle name="_VC 6.15.06 update on 06GRC power costs.xls Chart 1_NIM Summary 16 2" xfId="28435"/>
    <cellStyle name="_VC 6.15.06 update on 06GRC power costs.xls Chart 1_NIM Summary 16 2 2" xfId="28436"/>
    <cellStyle name="_VC 6.15.06 update on 06GRC power costs.xls Chart 1_NIM Summary 16 3" xfId="28437"/>
    <cellStyle name="_VC 6.15.06 update on 06GRC power costs.xls Chart 1_NIM Summary 16 4" xfId="28438"/>
    <cellStyle name="_VC 6.15.06 update on 06GRC power costs.xls Chart 1_NIM Summary 17" xfId="28439"/>
    <cellStyle name="_VC 6.15.06 update on 06GRC power costs.xls Chart 1_NIM Summary 17 2" xfId="28440"/>
    <cellStyle name="_VC 6.15.06 update on 06GRC power costs.xls Chart 1_NIM Summary 17 2 2" xfId="28441"/>
    <cellStyle name="_VC 6.15.06 update on 06GRC power costs.xls Chart 1_NIM Summary 17 3" xfId="28442"/>
    <cellStyle name="_VC 6.15.06 update on 06GRC power costs.xls Chart 1_NIM Summary 17 4" xfId="28443"/>
    <cellStyle name="_VC 6.15.06 update on 06GRC power costs.xls Chart 1_NIM Summary 18" xfId="28444"/>
    <cellStyle name="_VC 6.15.06 update on 06GRC power costs.xls Chart 1_NIM Summary 18 2" xfId="28445"/>
    <cellStyle name="_VC 6.15.06 update on 06GRC power costs.xls Chart 1_NIM Summary 18 3" xfId="28446"/>
    <cellStyle name="_VC 6.15.06 update on 06GRC power costs.xls Chart 1_NIM Summary 19" xfId="28447"/>
    <cellStyle name="_VC 6.15.06 update on 06GRC power costs.xls Chart 1_NIM Summary 19 2" xfId="28448"/>
    <cellStyle name="_VC 6.15.06 update on 06GRC power costs.xls Chart 1_NIM Summary 19 3" xfId="28449"/>
    <cellStyle name="_VC 6.15.06 update on 06GRC power costs.xls Chart 1_NIM Summary 2" xfId="7123"/>
    <cellStyle name="_VC 6.15.06 update on 06GRC power costs.xls Chart 1_NIM Summary 2 2" xfId="28450"/>
    <cellStyle name="_VC 6.15.06 update on 06GRC power costs.xls Chart 1_NIM Summary 2 2 2" xfId="28451"/>
    <cellStyle name="_VC 6.15.06 update on 06GRC power costs.xls Chart 1_NIM Summary 2 2 2 2" xfId="28452"/>
    <cellStyle name="_VC 6.15.06 update on 06GRC power costs.xls Chart 1_NIM Summary 2 3" xfId="28453"/>
    <cellStyle name="_VC 6.15.06 update on 06GRC power costs.xls Chart 1_NIM Summary 2 3 2" xfId="28454"/>
    <cellStyle name="_VC 6.15.06 update on 06GRC power costs.xls Chart 1_NIM Summary 2 4" xfId="28455"/>
    <cellStyle name="_VC 6.15.06 update on 06GRC power costs.xls Chart 1_NIM Summary 2 4 2" xfId="28456"/>
    <cellStyle name="_VC 6.15.06 update on 06GRC power costs.xls Chart 1_NIM Summary 20" xfId="28457"/>
    <cellStyle name="_VC 6.15.06 update on 06GRC power costs.xls Chart 1_NIM Summary 20 2" xfId="28458"/>
    <cellStyle name="_VC 6.15.06 update on 06GRC power costs.xls Chart 1_NIM Summary 20 3" xfId="28459"/>
    <cellStyle name="_VC 6.15.06 update on 06GRC power costs.xls Chart 1_NIM Summary 21" xfId="28460"/>
    <cellStyle name="_VC 6.15.06 update on 06GRC power costs.xls Chart 1_NIM Summary 21 2" xfId="28461"/>
    <cellStyle name="_VC 6.15.06 update on 06GRC power costs.xls Chart 1_NIM Summary 21 3" xfId="28462"/>
    <cellStyle name="_VC 6.15.06 update on 06GRC power costs.xls Chart 1_NIM Summary 22" xfId="28463"/>
    <cellStyle name="_VC 6.15.06 update on 06GRC power costs.xls Chart 1_NIM Summary 22 2" xfId="28464"/>
    <cellStyle name="_VC 6.15.06 update on 06GRC power costs.xls Chart 1_NIM Summary 22 3" xfId="28465"/>
    <cellStyle name="_VC 6.15.06 update on 06GRC power costs.xls Chart 1_NIM Summary 23" xfId="28466"/>
    <cellStyle name="_VC 6.15.06 update on 06GRC power costs.xls Chart 1_NIM Summary 23 2" xfId="28467"/>
    <cellStyle name="_VC 6.15.06 update on 06GRC power costs.xls Chart 1_NIM Summary 23 3" xfId="28468"/>
    <cellStyle name="_VC 6.15.06 update on 06GRC power costs.xls Chart 1_NIM Summary 24" xfId="28469"/>
    <cellStyle name="_VC 6.15.06 update on 06GRC power costs.xls Chart 1_NIM Summary 24 2" xfId="28470"/>
    <cellStyle name="_VC 6.15.06 update on 06GRC power costs.xls Chart 1_NIM Summary 24 3" xfId="28471"/>
    <cellStyle name="_VC 6.15.06 update on 06GRC power costs.xls Chart 1_NIM Summary 25" xfId="28472"/>
    <cellStyle name="_VC 6.15.06 update on 06GRC power costs.xls Chart 1_NIM Summary 25 2" xfId="28473"/>
    <cellStyle name="_VC 6.15.06 update on 06GRC power costs.xls Chart 1_NIM Summary 25 3" xfId="28474"/>
    <cellStyle name="_VC 6.15.06 update on 06GRC power costs.xls Chart 1_NIM Summary 26" xfId="28475"/>
    <cellStyle name="_VC 6.15.06 update on 06GRC power costs.xls Chart 1_NIM Summary 26 2" xfId="28476"/>
    <cellStyle name="_VC 6.15.06 update on 06GRC power costs.xls Chart 1_NIM Summary 26 3" xfId="28477"/>
    <cellStyle name="_VC 6.15.06 update on 06GRC power costs.xls Chart 1_NIM Summary 27" xfId="28478"/>
    <cellStyle name="_VC 6.15.06 update on 06GRC power costs.xls Chart 1_NIM Summary 27 2" xfId="28479"/>
    <cellStyle name="_VC 6.15.06 update on 06GRC power costs.xls Chart 1_NIM Summary 27 3" xfId="28480"/>
    <cellStyle name="_VC 6.15.06 update on 06GRC power costs.xls Chart 1_NIM Summary 28" xfId="28481"/>
    <cellStyle name="_VC 6.15.06 update on 06GRC power costs.xls Chart 1_NIM Summary 28 2" xfId="28482"/>
    <cellStyle name="_VC 6.15.06 update on 06GRC power costs.xls Chart 1_NIM Summary 28 3" xfId="28483"/>
    <cellStyle name="_VC 6.15.06 update on 06GRC power costs.xls Chart 1_NIM Summary 29" xfId="28484"/>
    <cellStyle name="_VC 6.15.06 update on 06GRC power costs.xls Chart 1_NIM Summary 29 2" xfId="28485"/>
    <cellStyle name="_VC 6.15.06 update on 06GRC power costs.xls Chart 1_NIM Summary 29 3" xfId="28486"/>
    <cellStyle name="_VC 6.15.06 update on 06GRC power costs.xls Chart 1_NIM Summary 3" xfId="7124"/>
    <cellStyle name="_VC 6.15.06 update on 06GRC power costs.xls Chart 1_NIM Summary 3 2" xfId="28487"/>
    <cellStyle name="_VC 6.15.06 update on 06GRC power costs.xls Chart 1_NIM Summary 3 2 2" xfId="28488"/>
    <cellStyle name="_VC 6.15.06 update on 06GRC power costs.xls Chart 1_NIM Summary 3 3" xfId="28489"/>
    <cellStyle name="_VC 6.15.06 update on 06GRC power costs.xls Chart 1_NIM Summary 30" xfId="28490"/>
    <cellStyle name="_VC 6.15.06 update on 06GRC power costs.xls Chart 1_NIM Summary 30 2" xfId="28491"/>
    <cellStyle name="_VC 6.15.06 update on 06GRC power costs.xls Chart 1_NIM Summary 30 3" xfId="28492"/>
    <cellStyle name="_VC 6.15.06 update on 06GRC power costs.xls Chart 1_NIM Summary 31" xfId="28493"/>
    <cellStyle name="_VC 6.15.06 update on 06GRC power costs.xls Chart 1_NIM Summary 31 2" xfId="28494"/>
    <cellStyle name="_VC 6.15.06 update on 06GRC power costs.xls Chart 1_NIM Summary 31 3" xfId="28495"/>
    <cellStyle name="_VC 6.15.06 update on 06GRC power costs.xls Chart 1_NIM Summary 32" xfId="28496"/>
    <cellStyle name="_VC 6.15.06 update on 06GRC power costs.xls Chart 1_NIM Summary 32 2" xfId="28497"/>
    <cellStyle name="_VC 6.15.06 update on 06GRC power costs.xls Chart 1_NIM Summary 33" xfId="28498"/>
    <cellStyle name="_VC 6.15.06 update on 06GRC power costs.xls Chart 1_NIM Summary 33 2" xfId="28499"/>
    <cellStyle name="_VC 6.15.06 update on 06GRC power costs.xls Chart 1_NIM Summary 34" xfId="28500"/>
    <cellStyle name="_VC 6.15.06 update on 06GRC power costs.xls Chart 1_NIM Summary 34 2" xfId="28501"/>
    <cellStyle name="_VC 6.15.06 update on 06GRC power costs.xls Chart 1_NIM Summary 35" xfId="28502"/>
    <cellStyle name="_VC 6.15.06 update on 06GRC power costs.xls Chart 1_NIM Summary 35 2" xfId="28503"/>
    <cellStyle name="_VC 6.15.06 update on 06GRC power costs.xls Chart 1_NIM Summary 36" xfId="28504"/>
    <cellStyle name="_VC 6.15.06 update on 06GRC power costs.xls Chart 1_NIM Summary 36 2" xfId="28505"/>
    <cellStyle name="_VC 6.15.06 update on 06GRC power costs.xls Chart 1_NIM Summary 37" xfId="28506"/>
    <cellStyle name="_VC 6.15.06 update on 06GRC power costs.xls Chart 1_NIM Summary 37 2" xfId="28507"/>
    <cellStyle name="_VC 6.15.06 update on 06GRC power costs.xls Chart 1_NIM Summary 38" xfId="28508"/>
    <cellStyle name="_VC 6.15.06 update on 06GRC power costs.xls Chart 1_NIM Summary 38 2" xfId="28509"/>
    <cellStyle name="_VC 6.15.06 update on 06GRC power costs.xls Chart 1_NIM Summary 39" xfId="28510"/>
    <cellStyle name="_VC 6.15.06 update on 06GRC power costs.xls Chart 1_NIM Summary 39 2" xfId="28511"/>
    <cellStyle name="_VC 6.15.06 update on 06GRC power costs.xls Chart 1_NIM Summary 4" xfId="7125"/>
    <cellStyle name="_VC 6.15.06 update on 06GRC power costs.xls Chart 1_NIM Summary 4 2" xfId="28512"/>
    <cellStyle name="_VC 6.15.06 update on 06GRC power costs.xls Chart 1_NIM Summary 4 2 2" xfId="28513"/>
    <cellStyle name="_VC 6.15.06 update on 06GRC power costs.xls Chart 1_NIM Summary 4 3" xfId="28514"/>
    <cellStyle name="_VC 6.15.06 update on 06GRC power costs.xls Chart 1_NIM Summary 40" xfId="28515"/>
    <cellStyle name="_VC 6.15.06 update on 06GRC power costs.xls Chart 1_NIM Summary 40 2" xfId="28516"/>
    <cellStyle name="_VC 6.15.06 update on 06GRC power costs.xls Chart 1_NIM Summary 41" xfId="28517"/>
    <cellStyle name="_VC 6.15.06 update on 06GRC power costs.xls Chart 1_NIM Summary 41 2" xfId="28518"/>
    <cellStyle name="_VC 6.15.06 update on 06GRC power costs.xls Chart 1_NIM Summary 42" xfId="28519"/>
    <cellStyle name="_VC 6.15.06 update on 06GRC power costs.xls Chart 1_NIM Summary 42 2" xfId="28520"/>
    <cellStyle name="_VC 6.15.06 update on 06GRC power costs.xls Chart 1_NIM Summary 43" xfId="28521"/>
    <cellStyle name="_VC 6.15.06 update on 06GRC power costs.xls Chart 1_NIM Summary 43 2" xfId="28522"/>
    <cellStyle name="_VC 6.15.06 update on 06GRC power costs.xls Chart 1_NIM Summary 44" xfId="28523"/>
    <cellStyle name="_VC 6.15.06 update on 06GRC power costs.xls Chart 1_NIM Summary 44 2" xfId="28524"/>
    <cellStyle name="_VC 6.15.06 update on 06GRC power costs.xls Chart 1_NIM Summary 45" xfId="28525"/>
    <cellStyle name="_VC 6.15.06 update on 06GRC power costs.xls Chart 1_NIM Summary 45 2" xfId="28526"/>
    <cellStyle name="_VC 6.15.06 update on 06GRC power costs.xls Chart 1_NIM Summary 46" xfId="28527"/>
    <cellStyle name="_VC 6.15.06 update on 06GRC power costs.xls Chart 1_NIM Summary 46 2" xfId="28528"/>
    <cellStyle name="_VC 6.15.06 update on 06GRC power costs.xls Chart 1_NIM Summary 47" xfId="28529"/>
    <cellStyle name="_VC 6.15.06 update on 06GRC power costs.xls Chart 1_NIM Summary 47 2" xfId="28530"/>
    <cellStyle name="_VC 6.15.06 update on 06GRC power costs.xls Chart 1_NIM Summary 48" xfId="28531"/>
    <cellStyle name="_VC 6.15.06 update on 06GRC power costs.xls Chart 1_NIM Summary 49" xfId="28532"/>
    <cellStyle name="_VC 6.15.06 update on 06GRC power costs.xls Chart 1_NIM Summary 5" xfId="7126"/>
    <cellStyle name="_VC 6.15.06 update on 06GRC power costs.xls Chart 1_NIM Summary 5 2" xfId="28533"/>
    <cellStyle name="_VC 6.15.06 update on 06GRC power costs.xls Chart 1_NIM Summary 5 2 2" xfId="28534"/>
    <cellStyle name="_VC 6.15.06 update on 06GRC power costs.xls Chart 1_NIM Summary 5 3" xfId="28535"/>
    <cellStyle name="_VC 6.15.06 update on 06GRC power costs.xls Chart 1_NIM Summary 50" xfId="28536"/>
    <cellStyle name="_VC 6.15.06 update on 06GRC power costs.xls Chart 1_NIM Summary 51" xfId="28537"/>
    <cellStyle name="_VC 6.15.06 update on 06GRC power costs.xls Chart 1_NIM Summary 6" xfId="7127"/>
    <cellStyle name="_VC 6.15.06 update on 06GRC power costs.xls Chart 1_NIM Summary 6 2" xfId="28538"/>
    <cellStyle name="_VC 6.15.06 update on 06GRC power costs.xls Chart 1_NIM Summary 6 2 2" xfId="28539"/>
    <cellStyle name="_VC 6.15.06 update on 06GRC power costs.xls Chart 1_NIM Summary 6 3" xfId="28540"/>
    <cellStyle name="_VC 6.15.06 update on 06GRC power costs.xls Chart 1_NIM Summary 7" xfId="7128"/>
    <cellStyle name="_VC 6.15.06 update on 06GRC power costs.xls Chart 1_NIM Summary 7 2" xfId="28541"/>
    <cellStyle name="_VC 6.15.06 update on 06GRC power costs.xls Chart 1_NIM Summary 7 2 2" xfId="28542"/>
    <cellStyle name="_VC 6.15.06 update on 06GRC power costs.xls Chart 1_NIM Summary 7 3" xfId="28543"/>
    <cellStyle name="_VC 6.15.06 update on 06GRC power costs.xls Chart 1_NIM Summary 7 4" xfId="28544"/>
    <cellStyle name="_VC 6.15.06 update on 06GRC power costs.xls Chart 1_NIM Summary 8" xfId="7129"/>
    <cellStyle name="_VC 6.15.06 update on 06GRC power costs.xls Chart 1_NIM Summary 8 2" xfId="28545"/>
    <cellStyle name="_VC 6.15.06 update on 06GRC power costs.xls Chart 1_NIM Summary 8 2 2" xfId="28546"/>
    <cellStyle name="_VC 6.15.06 update on 06GRC power costs.xls Chart 1_NIM Summary 8 3" xfId="28547"/>
    <cellStyle name="_VC 6.15.06 update on 06GRC power costs.xls Chart 1_NIM Summary 8 4" xfId="28548"/>
    <cellStyle name="_VC 6.15.06 update on 06GRC power costs.xls Chart 1_NIM Summary 9" xfId="7130"/>
    <cellStyle name="_VC 6.15.06 update on 06GRC power costs.xls Chart 1_NIM Summary 9 2" xfId="28549"/>
    <cellStyle name="_VC 6.15.06 update on 06GRC power costs.xls Chart 1_NIM Summary 9 2 2" xfId="28550"/>
    <cellStyle name="_VC 6.15.06 update on 06GRC power costs.xls Chart 1_NIM Summary 9 3" xfId="28551"/>
    <cellStyle name="_VC 6.15.06 update on 06GRC power costs.xls Chart 1_NIM Summary 9 4" xfId="28552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3"/>
    <cellStyle name="_VC 6.15.06 update on 06GRC power costs.xls Chart 1_PCA 10 -  Exhibit D Dec 2011" xfId="28554"/>
    <cellStyle name="_VC 6.15.06 update on 06GRC power costs.xls Chart 1_PCA 10 -  Exhibit D Dec 2011 2" xfId="28555"/>
    <cellStyle name="_VC 6.15.06 update on 06GRC power costs.xls Chart 1_PCA 10 -  Exhibit D from A Kellogg Jan 2011" xfId="7132"/>
    <cellStyle name="_VC 6.15.06 update on 06GRC power costs.xls Chart 1_PCA 10 -  Exhibit D from A Kellogg Jan 2011 2" xfId="28556"/>
    <cellStyle name="_VC 6.15.06 update on 06GRC power costs.xls Chart 1_PCA 10 -  Exhibit D from A Kellogg July 2011" xfId="7133"/>
    <cellStyle name="_VC 6.15.06 update on 06GRC power costs.xls Chart 1_PCA 10 -  Exhibit D from A Kellogg July 2011 2" xfId="28557"/>
    <cellStyle name="_VC 6.15.06 update on 06GRC power costs.xls Chart 1_PCA 10 -  Exhibit D from S Free Rcv'd 12-11" xfId="7134"/>
    <cellStyle name="_VC 6.15.06 update on 06GRC power costs.xls Chart 1_PCA 10 -  Exhibit D from S Free Rcv'd 12-11 2" xfId="28558"/>
    <cellStyle name="_VC 6.15.06 update on 06GRC power costs.xls Chart 1_PCA 11 -  Exhibit D Jan 2012 fr A Kellogg" xfId="28559"/>
    <cellStyle name="_VC 6.15.06 update on 06GRC power costs.xls Chart 1_PCA 11 -  Exhibit D Jan 2012 fr A Kellogg 2" xfId="28560"/>
    <cellStyle name="_VC 6.15.06 update on 06GRC power costs.xls Chart 1_PCA 11 -  Exhibit D Jan 2012 WF" xfId="28561"/>
    <cellStyle name="_VC 6.15.06 update on 06GRC power costs.xls Chart 1_PCA 11 -  Exhibit D Jan 2012 WF 2" xfId="28562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3"/>
    <cellStyle name="_VC 6.15.06 update on 06GRC power costs.xls Chart 1_PCA 9 -  Exhibit D April 2010 (3) 2 2 2" xfId="28564"/>
    <cellStyle name="_VC 6.15.06 update on 06GRC power costs.xls Chart 1_PCA 9 -  Exhibit D April 2010 (3) 2 2 2 2" xfId="28565"/>
    <cellStyle name="_VC 6.15.06 update on 06GRC power costs.xls Chart 1_PCA 9 -  Exhibit D April 2010 (3) 2 3" xfId="28566"/>
    <cellStyle name="_VC 6.15.06 update on 06GRC power costs.xls Chart 1_PCA 9 -  Exhibit D April 2010 (3) 2 3 2" xfId="28567"/>
    <cellStyle name="_VC 6.15.06 update on 06GRC power costs.xls Chart 1_PCA 9 -  Exhibit D April 2010 (3) 2 4" xfId="28568"/>
    <cellStyle name="_VC 6.15.06 update on 06GRC power costs.xls Chart 1_PCA 9 -  Exhibit D April 2010 (3) 2 4 2" xfId="28569"/>
    <cellStyle name="_VC 6.15.06 update on 06GRC power costs.xls Chart 1_PCA 9 -  Exhibit D April 2010 (3) 3" xfId="28570"/>
    <cellStyle name="_VC 6.15.06 update on 06GRC power costs.xls Chart 1_PCA 9 -  Exhibit D April 2010 (3) 3 2" xfId="28571"/>
    <cellStyle name="_VC 6.15.06 update on 06GRC power costs.xls Chart 1_PCA 9 -  Exhibit D April 2010 (3) 3 2 2" xfId="28572"/>
    <cellStyle name="_VC 6.15.06 update on 06GRC power costs.xls Chart 1_PCA 9 -  Exhibit D April 2010 (3) 3 3" xfId="28573"/>
    <cellStyle name="_VC 6.15.06 update on 06GRC power costs.xls Chart 1_PCA 9 -  Exhibit D April 2010 (3) 4" xfId="28574"/>
    <cellStyle name="_VC 6.15.06 update on 06GRC power costs.xls Chart 1_PCA 9 -  Exhibit D April 2010 (3) 4 2" xfId="28575"/>
    <cellStyle name="_VC 6.15.06 update on 06GRC power costs.xls Chart 1_PCA 9 -  Exhibit D April 2010 (3) 4 2 2" xfId="28576"/>
    <cellStyle name="_VC 6.15.06 update on 06GRC power costs.xls Chart 1_PCA 9 -  Exhibit D April 2010 (3) 4 3" xfId="28577"/>
    <cellStyle name="_VC 6.15.06 update on 06GRC power costs.xls Chart 1_PCA 9 -  Exhibit D April 2010 (3) 5" xfId="28578"/>
    <cellStyle name="_VC 6.15.06 update on 06GRC power costs.xls Chart 1_PCA 9 -  Exhibit D April 2010 (3) 5 2" xfId="28579"/>
    <cellStyle name="_VC 6.15.06 update on 06GRC power costs.xls Chart 1_PCA 9 -  Exhibit D April 2010 (3) 6" xfId="28580"/>
    <cellStyle name="_VC 6.15.06 update on 06GRC power costs.xls Chart 1_PCA 9 -  Exhibit D April 2010 (3) 6 2" xfId="28581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2"/>
    <cellStyle name="_VC 6.15.06 update on 06GRC power costs.xls Chart 1_PCA 9 -  Exhibit D April 2010 2" xfId="7139"/>
    <cellStyle name="_VC 6.15.06 update on 06GRC power costs.xls Chart 1_PCA 9 -  Exhibit D April 2010 2 2" xfId="28583"/>
    <cellStyle name="_VC 6.15.06 update on 06GRC power costs.xls Chart 1_PCA 9 -  Exhibit D April 2010 3" xfId="7140"/>
    <cellStyle name="_VC 6.15.06 update on 06GRC power costs.xls Chart 1_PCA 9 -  Exhibit D April 2010 3 2" xfId="28584"/>
    <cellStyle name="_VC 6.15.06 update on 06GRC power costs.xls Chart 1_PCA 9 -  Exhibit D April 2010 4" xfId="28585"/>
    <cellStyle name="_VC 6.15.06 update on 06GRC power costs.xls Chart 1_PCA 9 -  Exhibit D April 2010 4 2" xfId="28586"/>
    <cellStyle name="_VC 6.15.06 update on 06GRC power costs.xls Chart 1_PCA 9 -  Exhibit D April 2010 5" xfId="28587"/>
    <cellStyle name="_VC 6.15.06 update on 06GRC power costs.xls Chart 1_PCA 9 -  Exhibit D April 2010 5 2" xfId="28588"/>
    <cellStyle name="_VC 6.15.06 update on 06GRC power costs.xls Chart 1_PCA 9 -  Exhibit D April 2010 6" xfId="28589"/>
    <cellStyle name="_VC 6.15.06 update on 06GRC power costs.xls Chart 1_PCA 9 -  Exhibit D April 2010 6 2" xfId="28590"/>
    <cellStyle name="_VC 6.15.06 update on 06GRC power costs.xls Chart 1_PCA 9 -  Exhibit D April 2010 7" xfId="28591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2"/>
    <cellStyle name="_VC 6.15.06 update on 06GRC power costs.xls Chart 1_PCA 9 -  Exhibit D Nov 2010 3" xfId="28593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4"/>
    <cellStyle name="_VC 6.15.06 update on 06GRC power costs.xls Chart 1_PCA 9 - Exhibit D at August 2010 3" xfId="28595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6"/>
    <cellStyle name="_VC 6.15.06 update on 06GRC power costs.xls Chart 1_PCA 9 - Exhibit D June 2010 GRC 3" xfId="28597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8"/>
    <cellStyle name="_VC 6.15.06 update on 06GRC power costs.xls Chart 1_Power Costs - Comparison bx Rbtl-Staff-Jt-PC 2 2 2 2" xfId="28599"/>
    <cellStyle name="_VC 6.15.06 update on 06GRC power costs.xls Chart 1_Power Costs - Comparison bx Rbtl-Staff-Jt-PC 2 3" xfId="28600"/>
    <cellStyle name="_VC 6.15.06 update on 06GRC power costs.xls Chart 1_Power Costs - Comparison bx Rbtl-Staff-Jt-PC 2 3 2" xfId="28601"/>
    <cellStyle name="_VC 6.15.06 update on 06GRC power costs.xls Chart 1_Power Costs - Comparison bx Rbtl-Staff-Jt-PC 2 4" xfId="28602"/>
    <cellStyle name="_VC 6.15.06 update on 06GRC power costs.xls Chart 1_Power Costs - Comparison bx Rbtl-Staff-Jt-PC 2 4 2" xfId="28603"/>
    <cellStyle name="_VC 6.15.06 update on 06GRC power costs.xls Chart 1_Power Costs - Comparison bx Rbtl-Staff-Jt-PC 3" xfId="7150"/>
    <cellStyle name="_VC 6.15.06 update on 06GRC power costs.xls Chart 1_Power Costs - Comparison bx Rbtl-Staff-Jt-PC 3 2" xfId="28604"/>
    <cellStyle name="_VC 6.15.06 update on 06GRC power costs.xls Chart 1_Power Costs - Comparison bx Rbtl-Staff-Jt-PC 3 2 2" xfId="28605"/>
    <cellStyle name="_VC 6.15.06 update on 06GRC power costs.xls Chart 1_Power Costs - Comparison bx Rbtl-Staff-Jt-PC 3 3" xfId="28606"/>
    <cellStyle name="_VC 6.15.06 update on 06GRC power costs.xls Chart 1_Power Costs - Comparison bx Rbtl-Staff-Jt-PC 4" xfId="7151"/>
    <cellStyle name="_VC 6.15.06 update on 06GRC power costs.xls Chart 1_Power Costs - Comparison bx Rbtl-Staff-Jt-PC 4 2" xfId="28607"/>
    <cellStyle name="_VC 6.15.06 update on 06GRC power costs.xls Chart 1_Power Costs - Comparison bx Rbtl-Staff-Jt-PC 4 2 2" xfId="28608"/>
    <cellStyle name="_VC 6.15.06 update on 06GRC power costs.xls Chart 1_Power Costs - Comparison bx Rbtl-Staff-Jt-PC 4 3" xfId="28609"/>
    <cellStyle name="_VC 6.15.06 update on 06GRC power costs.xls Chart 1_Power Costs - Comparison bx Rbtl-Staff-Jt-PC 5" xfId="28610"/>
    <cellStyle name="_VC 6.15.06 update on 06GRC power costs.xls Chart 1_Power Costs - Comparison bx Rbtl-Staff-Jt-PC 5 2" xfId="28611"/>
    <cellStyle name="_VC 6.15.06 update on 06GRC power costs.xls Chart 1_Power Costs - Comparison bx Rbtl-Staff-Jt-PC 6" xfId="28612"/>
    <cellStyle name="_VC 6.15.06 update on 06GRC power costs.xls Chart 1_Power Costs - Comparison bx Rbtl-Staff-Jt-PC 6 2" xfId="28613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4"/>
    <cellStyle name="_VC 6.15.06 update on 06GRC power costs.xls Chart 1_Power Costs - Comparison bx Rbtl-Staff-Jt-PC_Adj Bench DR 3 for Initial Briefs (Electric) 2 2 2 2" xfId="28615"/>
    <cellStyle name="_VC 6.15.06 update on 06GRC power costs.xls Chart 1_Power Costs - Comparison bx Rbtl-Staff-Jt-PC_Adj Bench DR 3 for Initial Briefs (Electric) 2 3" xfId="28616"/>
    <cellStyle name="_VC 6.15.06 update on 06GRC power costs.xls Chart 1_Power Costs - Comparison bx Rbtl-Staff-Jt-PC_Adj Bench DR 3 for Initial Briefs (Electric) 2 3 2" xfId="28617"/>
    <cellStyle name="_VC 6.15.06 update on 06GRC power costs.xls Chart 1_Power Costs - Comparison bx Rbtl-Staff-Jt-PC_Adj Bench DR 3 for Initial Briefs (Electric) 2 4" xfId="28618"/>
    <cellStyle name="_VC 6.15.06 update on 06GRC power costs.xls Chart 1_Power Costs - Comparison bx Rbtl-Staff-Jt-PC_Adj Bench DR 3 for Initial Briefs (Electric) 2 4 2" xfId="28619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0"/>
    <cellStyle name="_VC 6.15.06 update on 06GRC power costs.xls Chart 1_Power Costs - Comparison bx Rbtl-Staff-Jt-PC_Adj Bench DR 3 for Initial Briefs (Electric) 3 2 2" xfId="28621"/>
    <cellStyle name="_VC 6.15.06 update on 06GRC power costs.xls Chart 1_Power Costs - Comparison bx Rbtl-Staff-Jt-PC_Adj Bench DR 3 for Initial Briefs (Electric) 3 3" xfId="28622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3"/>
    <cellStyle name="_VC 6.15.06 update on 06GRC power costs.xls Chart 1_Power Costs - Comparison bx Rbtl-Staff-Jt-PC_Adj Bench DR 3 for Initial Briefs (Electric) 4 2 2" xfId="28624"/>
    <cellStyle name="_VC 6.15.06 update on 06GRC power costs.xls Chart 1_Power Costs - Comparison bx Rbtl-Staff-Jt-PC_Adj Bench DR 3 for Initial Briefs (Electric) 4 3" xfId="28625"/>
    <cellStyle name="_VC 6.15.06 update on 06GRC power costs.xls Chart 1_Power Costs - Comparison bx Rbtl-Staff-Jt-PC_Adj Bench DR 3 for Initial Briefs (Electric) 5" xfId="28626"/>
    <cellStyle name="_VC 6.15.06 update on 06GRC power costs.xls Chart 1_Power Costs - Comparison bx Rbtl-Staff-Jt-PC_Adj Bench DR 3 for Initial Briefs (Electric) 5 2" xfId="28627"/>
    <cellStyle name="_VC 6.15.06 update on 06GRC power costs.xls Chart 1_Power Costs - Comparison bx Rbtl-Staff-Jt-PC_Adj Bench DR 3 for Initial Briefs (Electric) 6" xfId="28628"/>
    <cellStyle name="_VC 6.15.06 update on 06GRC power costs.xls Chart 1_Power Costs - Comparison bx Rbtl-Staff-Jt-PC_Adj Bench DR 3 for Initial Briefs (Electric) 6 2" xfId="28629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0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1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2"/>
    <cellStyle name="_VC 6.15.06 update on 06GRC power costs.xls Chart 1_Power Costs - Comparison bx Rbtl-Staff-Jt-PC_Electric Rev Req Model (2009 GRC) Rebuttal 2 3" xfId="28633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4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5"/>
    <cellStyle name="_VC 6.15.06 update on 06GRC power costs.xls Chart 1_Power Costs - Comparison bx Rbtl-Staff-Jt-PC_Electric Rev Req Model (2009 GRC) Rebuttal REmoval of New  WH Solar AdjustMI 2 2 2 2" xfId="28636"/>
    <cellStyle name="_VC 6.15.06 update on 06GRC power costs.xls Chart 1_Power Costs - Comparison bx Rbtl-Staff-Jt-PC_Electric Rev Req Model (2009 GRC) Rebuttal REmoval of New  WH Solar AdjustMI 2 3" xfId="28637"/>
    <cellStyle name="_VC 6.15.06 update on 06GRC power costs.xls Chart 1_Power Costs - Comparison bx Rbtl-Staff-Jt-PC_Electric Rev Req Model (2009 GRC) Rebuttal REmoval of New  WH Solar AdjustMI 2 3 2" xfId="28638"/>
    <cellStyle name="_VC 6.15.06 update on 06GRC power costs.xls Chart 1_Power Costs - Comparison bx Rbtl-Staff-Jt-PC_Electric Rev Req Model (2009 GRC) Rebuttal REmoval of New  WH Solar AdjustMI 2 4" xfId="28639"/>
    <cellStyle name="_VC 6.15.06 update on 06GRC power costs.xls Chart 1_Power Costs - Comparison bx Rbtl-Staff-Jt-PC_Electric Rev Req Model (2009 GRC) Rebuttal REmoval of New  WH Solar AdjustMI 2 4 2" xfId="28640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1"/>
    <cellStyle name="_VC 6.15.06 update on 06GRC power costs.xls Chart 1_Power Costs - Comparison bx Rbtl-Staff-Jt-PC_Electric Rev Req Model (2009 GRC) Rebuttal REmoval of New  WH Solar AdjustMI 3 2 2" xfId="28642"/>
    <cellStyle name="_VC 6.15.06 update on 06GRC power costs.xls Chart 1_Power Costs - Comparison bx Rbtl-Staff-Jt-PC_Electric Rev Req Model (2009 GRC) Rebuttal REmoval of New  WH Solar AdjustMI 3 3" xfId="28643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4"/>
    <cellStyle name="_VC 6.15.06 update on 06GRC power costs.xls Chart 1_Power Costs - Comparison bx Rbtl-Staff-Jt-PC_Electric Rev Req Model (2009 GRC) Rebuttal REmoval of New  WH Solar AdjustMI 4 2 2" xfId="28645"/>
    <cellStyle name="_VC 6.15.06 update on 06GRC power costs.xls Chart 1_Power Costs - Comparison bx Rbtl-Staff-Jt-PC_Electric Rev Req Model (2009 GRC) Rebuttal REmoval of New  WH Solar AdjustMI 4 3" xfId="28646"/>
    <cellStyle name="_VC 6.15.06 update on 06GRC power costs.xls Chart 1_Power Costs - Comparison bx Rbtl-Staff-Jt-PC_Electric Rev Req Model (2009 GRC) Rebuttal REmoval of New  WH Solar AdjustMI 5" xfId="28647"/>
    <cellStyle name="_VC 6.15.06 update on 06GRC power costs.xls Chart 1_Power Costs - Comparison bx Rbtl-Staff-Jt-PC_Electric Rev Req Model (2009 GRC) Rebuttal REmoval of New  WH Solar AdjustMI 5 2" xfId="28648"/>
    <cellStyle name="_VC 6.15.06 update on 06GRC power costs.xls Chart 1_Power Costs - Comparison bx Rbtl-Staff-Jt-PC_Electric Rev Req Model (2009 GRC) Rebuttal REmoval of New  WH Solar AdjustMI 6" xfId="28649"/>
    <cellStyle name="_VC 6.15.06 update on 06GRC power costs.xls Chart 1_Power Costs - Comparison bx Rbtl-Staff-Jt-PC_Electric Rev Req Model (2009 GRC) Rebuttal REmoval of New  WH Solar AdjustMI 6 2" xfId="28650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1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2"/>
    <cellStyle name="_VC 6.15.06 update on 06GRC power costs.xls Chart 1_Power Costs - Comparison bx Rbtl-Staff-Jt-PC_Electric Rev Req Model (2009 GRC) Revised 01-18-2010 2 2 2 2" xfId="28653"/>
    <cellStyle name="_VC 6.15.06 update on 06GRC power costs.xls Chart 1_Power Costs - Comparison bx Rbtl-Staff-Jt-PC_Electric Rev Req Model (2009 GRC) Revised 01-18-2010 2 3" xfId="28654"/>
    <cellStyle name="_VC 6.15.06 update on 06GRC power costs.xls Chart 1_Power Costs - Comparison bx Rbtl-Staff-Jt-PC_Electric Rev Req Model (2009 GRC) Revised 01-18-2010 2 3 2" xfId="28655"/>
    <cellStyle name="_VC 6.15.06 update on 06GRC power costs.xls Chart 1_Power Costs - Comparison bx Rbtl-Staff-Jt-PC_Electric Rev Req Model (2009 GRC) Revised 01-18-2010 2 4" xfId="28656"/>
    <cellStyle name="_VC 6.15.06 update on 06GRC power costs.xls Chart 1_Power Costs - Comparison bx Rbtl-Staff-Jt-PC_Electric Rev Req Model (2009 GRC) Revised 01-18-2010 2 4 2" xfId="28657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8"/>
    <cellStyle name="_VC 6.15.06 update on 06GRC power costs.xls Chart 1_Power Costs - Comparison bx Rbtl-Staff-Jt-PC_Electric Rev Req Model (2009 GRC) Revised 01-18-2010 3 2 2" xfId="28659"/>
    <cellStyle name="_VC 6.15.06 update on 06GRC power costs.xls Chart 1_Power Costs - Comparison bx Rbtl-Staff-Jt-PC_Electric Rev Req Model (2009 GRC) Revised 01-18-2010 3 3" xfId="28660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1"/>
    <cellStyle name="_VC 6.15.06 update on 06GRC power costs.xls Chart 1_Power Costs - Comparison bx Rbtl-Staff-Jt-PC_Electric Rev Req Model (2009 GRC) Revised 01-18-2010 4 2 2" xfId="28662"/>
    <cellStyle name="_VC 6.15.06 update on 06GRC power costs.xls Chart 1_Power Costs - Comparison bx Rbtl-Staff-Jt-PC_Electric Rev Req Model (2009 GRC) Revised 01-18-2010 4 3" xfId="28663"/>
    <cellStyle name="_VC 6.15.06 update on 06GRC power costs.xls Chart 1_Power Costs - Comparison bx Rbtl-Staff-Jt-PC_Electric Rev Req Model (2009 GRC) Revised 01-18-2010 5" xfId="28664"/>
    <cellStyle name="_VC 6.15.06 update on 06GRC power costs.xls Chart 1_Power Costs - Comparison bx Rbtl-Staff-Jt-PC_Electric Rev Req Model (2009 GRC) Revised 01-18-2010 5 2" xfId="28665"/>
    <cellStyle name="_VC 6.15.06 update on 06GRC power costs.xls Chart 1_Power Costs - Comparison bx Rbtl-Staff-Jt-PC_Electric Rev Req Model (2009 GRC) Revised 01-18-2010 6" xfId="28666"/>
    <cellStyle name="_VC 6.15.06 update on 06GRC power costs.xls Chart 1_Power Costs - Comparison bx Rbtl-Staff-Jt-PC_Electric Rev Req Model (2009 GRC) Revised 01-18-2010 6 2" xfId="28667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8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69"/>
    <cellStyle name="_VC 6.15.06 update on 06GRC power costs.xls Chart 1_Power Costs - Comparison bx Rbtl-Staff-Jt-PC_Final Order Electric EXHIBIT A-1 2 3" xfId="28670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1"/>
    <cellStyle name="_VC 6.15.06 update on 06GRC power costs.xls Chart 1_Power Costs - Comparison bx Rbtl-Staff-Jt-PC_Final Order Electric EXHIBIT A-1 3 2 2" xfId="28672"/>
    <cellStyle name="_VC 6.15.06 update on 06GRC power costs.xls Chart 1_Power Costs - Comparison bx Rbtl-Staff-Jt-PC_Final Order Electric EXHIBIT A-1 3 3" xfId="28673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4"/>
    <cellStyle name="_VC 6.15.06 update on 06GRC power costs.xls Chart 1_Power Costs - Comparison bx Rbtl-Staff-Jt-PC_Final Order Electric EXHIBIT A-1 5" xfId="28675"/>
    <cellStyle name="_VC 6.15.06 update on 06GRC power costs.xls Chart 1_Power Costs - Comparison bx Rbtl-Staff-Jt-PC_Final Order Electric EXHIBIT A-1 6" xfId="28676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7"/>
    <cellStyle name="_VC 6.15.06 update on 06GRC power costs.xls Chart 1_Production Adj 4.37 2 3" xfId="28678"/>
    <cellStyle name="_VC 6.15.06 update on 06GRC power costs.xls Chart 1_Production Adj 4.37 3" xfId="7184"/>
    <cellStyle name="_VC 6.15.06 update on 06GRC power costs.xls Chart 1_Production Adj 4.37 3 2" xfId="28679"/>
    <cellStyle name="_VC 6.15.06 update on 06GRC power costs.xls Chart 1_Production Adj 4.37 4" xfId="28680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1"/>
    <cellStyle name="_VC 6.15.06 update on 06GRC power costs.xls Chart 1_Purchased Power Adj 4.03 2 3" xfId="28682"/>
    <cellStyle name="_VC 6.15.06 update on 06GRC power costs.xls Chart 1_Purchased Power Adj 4.03 3" xfId="7188"/>
    <cellStyle name="_VC 6.15.06 update on 06GRC power costs.xls Chart 1_Purchased Power Adj 4.03 3 2" xfId="28683"/>
    <cellStyle name="_VC 6.15.06 update on 06GRC power costs.xls Chart 1_Purchased Power Adj 4.03 4" xfId="28684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5"/>
    <cellStyle name="_VC 6.15.06 update on 06GRC power costs.xls Chart 1_Rebuttal Power Costs 2 2 2 2" xfId="28686"/>
    <cellStyle name="_VC 6.15.06 update on 06GRC power costs.xls Chart 1_Rebuttal Power Costs 2 3" xfId="28687"/>
    <cellStyle name="_VC 6.15.06 update on 06GRC power costs.xls Chart 1_Rebuttal Power Costs 2 3 2" xfId="28688"/>
    <cellStyle name="_VC 6.15.06 update on 06GRC power costs.xls Chart 1_Rebuttal Power Costs 2 4" xfId="28689"/>
    <cellStyle name="_VC 6.15.06 update on 06GRC power costs.xls Chart 1_Rebuttal Power Costs 2 4 2" xfId="28690"/>
    <cellStyle name="_VC 6.15.06 update on 06GRC power costs.xls Chart 1_Rebuttal Power Costs 3" xfId="7192"/>
    <cellStyle name="_VC 6.15.06 update on 06GRC power costs.xls Chart 1_Rebuttal Power Costs 3 2" xfId="28691"/>
    <cellStyle name="_VC 6.15.06 update on 06GRC power costs.xls Chart 1_Rebuttal Power Costs 3 2 2" xfId="28692"/>
    <cellStyle name="_VC 6.15.06 update on 06GRC power costs.xls Chart 1_Rebuttal Power Costs 3 3" xfId="28693"/>
    <cellStyle name="_VC 6.15.06 update on 06GRC power costs.xls Chart 1_Rebuttal Power Costs 4" xfId="7193"/>
    <cellStyle name="_VC 6.15.06 update on 06GRC power costs.xls Chart 1_Rebuttal Power Costs 4 2" xfId="28694"/>
    <cellStyle name="_VC 6.15.06 update on 06GRC power costs.xls Chart 1_Rebuttal Power Costs 4 2 2" xfId="28695"/>
    <cellStyle name="_VC 6.15.06 update on 06GRC power costs.xls Chart 1_Rebuttal Power Costs 4 3" xfId="28696"/>
    <cellStyle name="_VC 6.15.06 update on 06GRC power costs.xls Chart 1_Rebuttal Power Costs 5" xfId="28697"/>
    <cellStyle name="_VC 6.15.06 update on 06GRC power costs.xls Chart 1_Rebuttal Power Costs 5 2" xfId="28698"/>
    <cellStyle name="_VC 6.15.06 update on 06GRC power costs.xls Chart 1_Rebuttal Power Costs 6" xfId="28699"/>
    <cellStyle name="_VC 6.15.06 update on 06GRC power costs.xls Chart 1_Rebuttal Power Costs 6 2" xfId="28700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1"/>
    <cellStyle name="_VC 6.15.06 update on 06GRC power costs.xls Chart 1_Rebuttal Power Costs_Adj Bench DR 3 for Initial Briefs (Electric) 2 2 2 2" xfId="28702"/>
    <cellStyle name="_VC 6.15.06 update on 06GRC power costs.xls Chart 1_Rebuttal Power Costs_Adj Bench DR 3 for Initial Briefs (Electric) 2 3" xfId="28703"/>
    <cellStyle name="_VC 6.15.06 update on 06GRC power costs.xls Chart 1_Rebuttal Power Costs_Adj Bench DR 3 for Initial Briefs (Electric) 2 3 2" xfId="28704"/>
    <cellStyle name="_VC 6.15.06 update on 06GRC power costs.xls Chart 1_Rebuttal Power Costs_Adj Bench DR 3 for Initial Briefs (Electric) 2 4" xfId="28705"/>
    <cellStyle name="_VC 6.15.06 update on 06GRC power costs.xls Chart 1_Rebuttal Power Costs_Adj Bench DR 3 for Initial Briefs (Electric) 2 4 2" xfId="28706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7"/>
    <cellStyle name="_VC 6.15.06 update on 06GRC power costs.xls Chart 1_Rebuttal Power Costs_Adj Bench DR 3 for Initial Briefs (Electric) 3 2 2" xfId="28708"/>
    <cellStyle name="_VC 6.15.06 update on 06GRC power costs.xls Chart 1_Rebuttal Power Costs_Adj Bench DR 3 for Initial Briefs (Electric) 3 3" xfId="28709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0"/>
    <cellStyle name="_VC 6.15.06 update on 06GRC power costs.xls Chart 1_Rebuttal Power Costs_Adj Bench DR 3 for Initial Briefs (Electric) 4 2 2" xfId="28711"/>
    <cellStyle name="_VC 6.15.06 update on 06GRC power costs.xls Chart 1_Rebuttal Power Costs_Adj Bench DR 3 for Initial Briefs (Electric) 4 3" xfId="28712"/>
    <cellStyle name="_VC 6.15.06 update on 06GRC power costs.xls Chart 1_Rebuttal Power Costs_Adj Bench DR 3 for Initial Briefs (Electric) 5" xfId="28713"/>
    <cellStyle name="_VC 6.15.06 update on 06GRC power costs.xls Chart 1_Rebuttal Power Costs_Adj Bench DR 3 for Initial Briefs (Electric) 5 2" xfId="28714"/>
    <cellStyle name="_VC 6.15.06 update on 06GRC power costs.xls Chart 1_Rebuttal Power Costs_Adj Bench DR 3 for Initial Briefs (Electric) 6" xfId="28715"/>
    <cellStyle name="_VC 6.15.06 update on 06GRC power costs.xls Chart 1_Rebuttal Power Costs_Adj Bench DR 3 for Initial Briefs (Electric) 6 2" xfId="28716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7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8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19"/>
    <cellStyle name="_VC 6.15.06 update on 06GRC power costs.xls Chart 1_Rebuttal Power Costs_Electric Rev Req Model (2009 GRC) Rebuttal 2 3" xfId="28720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1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2"/>
    <cellStyle name="_VC 6.15.06 update on 06GRC power costs.xls Chart 1_Rebuttal Power Costs_Electric Rev Req Model (2009 GRC) Rebuttal REmoval of New  WH Solar AdjustMI 2 2 2 2" xfId="28723"/>
    <cellStyle name="_VC 6.15.06 update on 06GRC power costs.xls Chart 1_Rebuttal Power Costs_Electric Rev Req Model (2009 GRC) Rebuttal REmoval of New  WH Solar AdjustMI 2 3" xfId="28724"/>
    <cellStyle name="_VC 6.15.06 update on 06GRC power costs.xls Chart 1_Rebuttal Power Costs_Electric Rev Req Model (2009 GRC) Rebuttal REmoval of New  WH Solar AdjustMI 2 3 2" xfId="28725"/>
    <cellStyle name="_VC 6.15.06 update on 06GRC power costs.xls Chart 1_Rebuttal Power Costs_Electric Rev Req Model (2009 GRC) Rebuttal REmoval of New  WH Solar AdjustMI 2 4" xfId="28726"/>
    <cellStyle name="_VC 6.15.06 update on 06GRC power costs.xls Chart 1_Rebuttal Power Costs_Electric Rev Req Model (2009 GRC) Rebuttal REmoval of New  WH Solar AdjustMI 2 4 2" xfId="28727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8"/>
    <cellStyle name="_VC 6.15.06 update on 06GRC power costs.xls Chart 1_Rebuttal Power Costs_Electric Rev Req Model (2009 GRC) Rebuttal REmoval of New  WH Solar AdjustMI 3 2 2" xfId="28729"/>
    <cellStyle name="_VC 6.15.06 update on 06GRC power costs.xls Chart 1_Rebuttal Power Costs_Electric Rev Req Model (2009 GRC) Rebuttal REmoval of New  WH Solar AdjustMI 3 3" xfId="28730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1"/>
    <cellStyle name="_VC 6.15.06 update on 06GRC power costs.xls Chart 1_Rebuttal Power Costs_Electric Rev Req Model (2009 GRC) Rebuttal REmoval of New  WH Solar AdjustMI 4 2 2" xfId="28732"/>
    <cellStyle name="_VC 6.15.06 update on 06GRC power costs.xls Chart 1_Rebuttal Power Costs_Electric Rev Req Model (2009 GRC) Rebuttal REmoval of New  WH Solar AdjustMI 4 3" xfId="28733"/>
    <cellStyle name="_VC 6.15.06 update on 06GRC power costs.xls Chart 1_Rebuttal Power Costs_Electric Rev Req Model (2009 GRC) Rebuttal REmoval of New  WH Solar AdjustMI 5" xfId="28734"/>
    <cellStyle name="_VC 6.15.06 update on 06GRC power costs.xls Chart 1_Rebuttal Power Costs_Electric Rev Req Model (2009 GRC) Rebuttal REmoval of New  WH Solar AdjustMI 5 2" xfId="28735"/>
    <cellStyle name="_VC 6.15.06 update on 06GRC power costs.xls Chart 1_Rebuttal Power Costs_Electric Rev Req Model (2009 GRC) Rebuttal REmoval of New  WH Solar AdjustMI 6" xfId="28736"/>
    <cellStyle name="_VC 6.15.06 update on 06GRC power costs.xls Chart 1_Rebuttal Power Costs_Electric Rev Req Model (2009 GRC) Rebuttal REmoval of New  WH Solar AdjustMI 6 2" xfId="28737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8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39"/>
    <cellStyle name="_VC 6.15.06 update on 06GRC power costs.xls Chart 1_Rebuttal Power Costs_Electric Rev Req Model (2009 GRC) Revised 01-18-2010 2 2 2 2" xfId="28740"/>
    <cellStyle name="_VC 6.15.06 update on 06GRC power costs.xls Chart 1_Rebuttal Power Costs_Electric Rev Req Model (2009 GRC) Revised 01-18-2010 2 3" xfId="28741"/>
    <cellStyle name="_VC 6.15.06 update on 06GRC power costs.xls Chart 1_Rebuttal Power Costs_Electric Rev Req Model (2009 GRC) Revised 01-18-2010 2 3 2" xfId="28742"/>
    <cellStyle name="_VC 6.15.06 update on 06GRC power costs.xls Chart 1_Rebuttal Power Costs_Electric Rev Req Model (2009 GRC) Revised 01-18-2010 2 4" xfId="28743"/>
    <cellStyle name="_VC 6.15.06 update on 06GRC power costs.xls Chart 1_Rebuttal Power Costs_Electric Rev Req Model (2009 GRC) Revised 01-18-2010 2 4 2" xfId="28744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5"/>
    <cellStyle name="_VC 6.15.06 update on 06GRC power costs.xls Chart 1_Rebuttal Power Costs_Electric Rev Req Model (2009 GRC) Revised 01-18-2010 3 2 2" xfId="28746"/>
    <cellStyle name="_VC 6.15.06 update on 06GRC power costs.xls Chart 1_Rebuttal Power Costs_Electric Rev Req Model (2009 GRC) Revised 01-18-2010 3 3" xfId="28747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8"/>
    <cellStyle name="_VC 6.15.06 update on 06GRC power costs.xls Chart 1_Rebuttal Power Costs_Electric Rev Req Model (2009 GRC) Revised 01-18-2010 4 2 2" xfId="28749"/>
    <cellStyle name="_VC 6.15.06 update on 06GRC power costs.xls Chart 1_Rebuttal Power Costs_Electric Rev Req Model (2009 GRC) Revised 01-18-2010 4 3" xfId="28750"/>
    <cellStyle name="_VC 6.15.06 update on 06GRC power costs.xls Chart 1_Rebuttal Power Costs_Electric Rev Req Model (2009 GRC) Revised 01-18-2010 5" xfId="28751"/>
    <cellStyle name="_VC 6.15.06 update on 06GRC power costs.xls Chart 1_Rebuttal Power Costs_Electric Rev Req Model (2009 GRC) Revised 01-18-2010 5 2" xfId="28752"/>
    <cellStyle name="_VC 6.15.06 update on 06GRC power costs.xls Chart 1_Rebuttal Power Costs_Electric Rev Req Model (2009 GRC) Revised 01-18-2010 6" xfId="28753"/>
    <cellStyle name="_VC 6.15.06 update on 06GRC power costs.xls Chart 1_Rebuttal Power Costs_Electric Rev Req Model (2009 GRC) Revised 01-18-2010 6 2" xfId="28754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5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6"/>
    <cellStyle name="_VC 6.15.06 update on 06GRC power costs.xls Chart 1_Rebuttal Power Costs_Final Order Electric EXHIBIT A-1 2 3" xfId="28757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8"/>
    <cellStyle name="_VC 6.15.06 update on 06GRC power costs.xls Chart 1_Rebuttal Power Costs_Final Order Electric EXHIBIT A-1 3 2 2" xfId="28759"/>
    <cellStyle name="_VC 6.15.06 update on 06GRC power costs.xls Chart 1_Rebuttal Power Costs_Final Order Electric EXHIBIT A-1 3 3" xfId="28760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1"/>
    <cellStyle name="_VC 6.15.06 update on 06GRC power costs.xls Chart 1_Rebuttal Power Costs_Final Order Electric EXHIBIT A-1 5" xfId="28762"/>
    <cellStyle name="_VC 6.15.06 update on 06GRC power costs.xls Chart 1_Rebuttal Power Costs_Final Order Electric EXHIBIT A-1 6" xfId="28763"/>
    <cellStyle name="_VC 6.15.06 update on 06GRC power costs.xls Chart 1_RECS vs PTC's w Interest 6-28-10" xfId="28764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5"/>
    <cellStyle name="_VC 6.15.06 update on 06GRC power costs.xls Chart 1_ROR &amp; CONV FACTOR 2 3" xfId="28766"/>
    <cellStyle name="_VC 6.15.06 update on 06GRC power costs.xls Chart 1_ROR &amp; CONV FACTOR 3" xfId="7226"/>
    <cellStyle name="_VC 6.15.06 update on 06GRC power costs.xls Chart 1_ROR &amp; CONV FACTOR 3 2" xfId="28767"/>
    <cellStyle name="_VC 6.15.06 update on 06GRC power costs.xls Chart 1_ROR &amp; CONV FACTOR 4" xfId="28768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69"/>
    <cellStyle name="_VC 6.15.06 update on 06GRC power costs.xls Chart 1_ROR 5.02 2 3" xfId="28770"/>
    <cellStyle name="_VC 6.15.06 update on 06GRC power costs.xls Chart 1_ROR 5.02 3" xfId="7230"/>
    <cellStyle name="_VC 6.15.06 update on 06GRC power costs.xls Chart 1_ROR 5.02 3 2" xfId="28771"/>
    <cellStyle name="_VC 6.15.06 update on 06GRC power costs.xls Chart 1_ROR 5.02 4" xfId="28772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3"/>
    <cellStyle name="_VC 6.15.06 update on 06GRC power costs.xls Chart 1_Wind Integration 10GRC 2 2 2" xfId="28774"/>
    <cellStyle name="_VC 6.15.06 update on 06GRC power costs.xls Chart 1_Wind Integration 10GRC 2 2 2 2" xfId="28775"/>
    <cellStyle name="_VC 6.15.06 update on 06GRC power costs.xls Chart 1_Wind Integration 10GRC 2 3" xfId="28776"/>
    <cellStyle name="_VC 6.15.06 update on 06GRC power costs.xls Chart 1_Wind Integration 10GRC 2 3 2" xfId="28777"/>
    <cellStyle name="_VC 6.15.06 update on 06GRC power costs.xls Chart 1_Wind Integration 10GRC 2 4" xfId="28778"/>
    <cellStyle name="_VC 6.15.06 update on 06GRC power costs.xls Chart 1_Wind Integration 10GRC 2 4 2" xfId="28779"/>
    <cellStyle name="_VC 6.15.06 update on 06GRC power costs.xls Chart 1_Wind Integration 10GRC 3" xfId="28780"/>
    <cellStyle name="_VC 6.15.06 update on 06GRC power costs.xls Chart 1_Wind Integration 10GRC 3 2" xfId="28781"/>
    <cellStyle name="_VC 6.15.06 update on 06GRC power costs.xls Chart 1_Wind Integration 10GRC 3 2 2" xfId="28782"/>
    <cellStyle name="_VC 6.15.06 update on 06GRC power costs.xls Chart 1_Wind Integration 10GRC 3 3" xfId="28783"/>
    <cellStyle name="_VC 6.15.06 update on 06GRC power costs.xls Chart 1_Wind Integration 10GRC 4" xfId="28784"/>
    <cellStyle name="_VC 6.15.06 update on 06GRC power costs.xls Chart 1_Wind Integration 10GRC 4 2" xfId="28785"/>
    <cellStyle name="_VC 6.15.06 update on 06GRC power costs.xls Chart 1_Wind Integration 10GRC 4 2 2" xfId="28786"/>
    <cellStyle name="_VC 6.15.06 update on 06GRC power costs.xls Chart 1_Wind Integration 10GRC 4 3" xfId="28787"/>
    <cellStyle name="_VC 6.15.06 update on 06GRC power costs.xls Chart 1_Wind Integration 10GRC 5" xfId="28788"/>
    <cellStyle name="_VC 6.15.06 update on 06GRC power costs.xls Chart 1_Wind Integration 10GRC 5 2" xfId="28789"/>
    <cellStyle name="_VC 6.15.06 update on 06GRC power costs.xls Chart 1_Wind Integration 10GRC 6" xfId="28790"/>
    <cellStyle name="_VC 6.15.06 update on 06GRC power costs.xls Chart 1_Wind Integration 10GRC 6 2" xfId="28791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2"/>
    <cellStyle name="_VC 6.15.06 update on 06GRC power costs.xls Chart 2" xfId="7234"/>
    <cellStyle name="_VC 6.15.06 update on 06GRC power costs.xls Chart 2 10" xfId="28793"/>
    <cellStyle name="_VC 6.15.06 update on 06GRC power costs.xls Chart 2 10 2" xfId="28794"/>
    <cellStyle name="_VC 6.15.06 update on 06GRC power costs.xls Chart 2 11" xfId="28795"/>
    <cellStyle name="_VC 6.15.06 update on 06GRC power costs.xls Chart 2 11 2" xfId="28796"/>
    <cellStyle name="_VC 6.15.06 update on 06GRC power costs.xls Chart 2 11 3" xfId="28797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8"/>
    <cellStyle name="_VC 6.15.06 update on 06GRC power costs.xls Chart 2 2 2 2 2 2" xfId="28799"/>
    <cellStyle name="_VC 6.15.06 update on 06GRC power costs.xls Chart 2 2 2 3" xfId="28800"/>
    <cellStyle name="_VC 6.15.06 update on 06GRC power costs.xls Chart 2 2 2 3 2" xfId="28801"/>
    <cellStyle name="_VC 6.15.06 update on 06GRC power costs.xls Chart 2 2 2 4" xfId="28802"/>
    <cellStyle name="_VC 6.15.06 update on 06GRC power costs.xls Chart 2 2 2 4 2" xfId="28803"/>
    <cellStyle name="_VC 6.15.06 update on 06GRC power costs.xls Chart 2 2 3" xfId="7238"/>
    <cellStyle name="_VC 6.15.06 update on 06GRC power costs.xls Chart 2 2 3 2" xfId="28804"/>
    <cellStyle name="_VC 6.15.06 update on 06GRC power costs.xls Chart 2 2 3 2 2" xfId="28805"/>
    <cellStyle name="_VC 6.15.06 update on 06GRC power costs.xls Chart 2 2 3 3" xfId="28806"/>
    <cellStyle name="_VC 6.15.06 update on 06GRC power costs.xls Chart 2 2 4" xfId="28807"/>
    <cellStyle name="_VC 6.15.06 update on 06GRC power costs.xls Chart 2 2 4 2" xfId="28808"/>
    <cellStyle name="_VC 6.15.06 update on 06GRC power costs.xls Chart 2 2 4 2 2" xfId="28809"/>
    <cellStyle name="_VC 6.15.06 update on 06GRC power costs.xls Chart 2 2 4 3" xfId="28810"/>
    <cellStyle name="_VC 6.15.06 update on 06GRC power costs.xls Chart 2 2 5" xfId="28811"/>
    <cellStyle name="_VC 6.15.06 update on 06GRC power costs.xls Chart 2 2 5 2" xfId="28812"/>
    <cellStyle name="_VC 6.15.06 update on 06GRC power costs.xls Chart 2 2 6" xfId="28813"/>
    <cellStyle name="_VC 6.15.06 update on 06GRC power costs.xls Chart 2 2 6 2" xfId="28814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5"/>
    <cellStyle name="_VC 6.15.06 update on 06GRC power costs.xls Chart 2 3 2 3" xfId="28816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7"/>
    <cellStyle name="_VC 6.15.06 update on 06GRC power costs.xls Chart 2 3 3 3" xfId="28818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19"/>
    <cellStyle name="_VC 6.15.06 update on 06GRC power costs.xls Chart 2 3 4 3" xfId="28820"/>
    <cellStyle name="_VC 6.15.06 update on 06GRC power costs.xls Chart 2 3 5" xfId="28821"/>
    <cellStyle name="_VC 6.15.06 update on 06GRC power costs.xls Chart 2 3 5 2" xfId="28822"/>
    <cellStyle name="_VC 6.15.06 update on 06GRC power costs.xls Chart 2 4" xfId="7246"/>
    <cellStyle name="_VC 6.15.06 update on 06GRC power costs.xls Chart 2 4 2" xfId="7247"/>
    <cellStyle name="_VC 6.15.06 update on 06GRC power costs.xls Chart 2 4 2 2" xfId="28823"/>
    <cellStyle name="_VC 6.15.06 update on 06GRC power costs.xls Chart 2 4 2 2 2" xfId="28824"/>
    <cellStyle name="_VC 6.15.06 update on 06GRC power costs.xls Chart 2 4 2 2 2 2" xfId="28825"/>
    <cellStyle name="_VC 6.15.06 update on 06GRC power costs.xls Chart 2 4 2 3" xfId="28826"/>
    <cellStyle name="_VC 6.15.06 update on 06GRC power costs.xls Chart 2 4 2 3 2" xfId="28827"/>
    <cellStyle name="_VC 6.15.06 update on 06GRC power costs.xls Chart 2 4 2 4" xfId="28828"/>
    <cellStyle name="_VC 6.15.06 update on 06GRC power costs.xls Chart 2 4 2 4 2" xfId="28829"/>
    <cellStyle name="_VC 6.15.06 update on 06GRC power costs.xls Chart 2 4 3" xfId="28830"/>
    <cellStyle name="_VC 6.15.06 update on 06GRC power costs.xls Chart 2 4 3 2" xfId="28831"/>
    <cellStyle name="_VC 6.15.06 update on 06GRC power costs.xls Chart 2 4 3 2 2" xfId="28832"/>
    <cellStyle name="_VC 6.15.06 update on 06GRC power costs.xls Chart 2 4 3 3" xfId="28833"/>
    <cellStyle name="_VC 6.15.06 update on 06GRC power costs.xls Chart 2 4 4" xfId="28834"/>
    <cellStyle name="_VC 6.15.06 update on 06GRC power costs.xls Chart 2 4 4 2" xfId="28835"/>
    <cellStyle name="_VC 6.15.06 update on 06GRC power costs.xls Chart 2 4 4 2 2" xfId="28836"/>
    <cellStyle name="_VC 6.15.06 update on 06GRC power costs.xls Chart 2 4 4 3" xfId="28837"/>
    <cellStyle name="_VC 6.15.06 update on 06GRC power costs.xls Chart 2 4 5" xfId="28838"/>
    <cellStyle name="_VC 6.15.06 update on 06GRC power costs.xls Chart 2 4 5 2" xfId="28839"/>
    <cellStyle name="_VC 6.15.06 update on 06GRC power costs.xls Chart 2 4 6" xfId="28840"/>
    <cellStyle name="_VC 6.15.06 update on 06GRC power costs.xls Chart 2 4 6 2" xfId="28841"/>
    <cellStyle name="_VC 6.15.06 update on 06GRC power costs.xls Chart 2 5" xfId="7248"/>
    <cellStyle name="_VC 6.15.06 update on 06GRC power costs.xls Chart 2 5 2" xfId="28842"/>
    <cellStyle name="_VC 6.15.06 update on 06GRC power costs.xls Chart 2 5 2 2" xfId="28843"/>
    <cellStyle name="_VC 6.15.06 update on 06GRC power costs.xls Chart 2 5 2 2 2" xfId="28844"/>
    <cellStyle name="_VC 6.15.06 update on 06GRC power costs.xls Chart 2 5 2 2 2 2" xfId="28845"/>
    <cellStyle name="_VC 6.15.06 update on 06GRC power costs.xls Chart 2 5 2 3" xfId="28846"/>
    <cellStyle name="_VC 6.15.06 update on 06GRC power costs.xls Chart 2 5 2 3 2" xfId="28847"/>
    <cellStyle name="_VC 6.15.06 update on 06GRC power costs.xls Chart 2 5 2 4" xfId="28848"/>
    <cellStyle name="_VC 6.15.06 update on 06GRC power costs.xls Chart 2 5 2 4 2" xfId="28849"/>
    <cellStyle name="_VC 6.15.06 update on 06GRC power costs.xls Chart 2 5 2 5" xfId="28850"/>
    <cellStyle name="_VC 6.15.06 update on 06GRC power costs.xls Chart 2 5 3" xfId="28851"/>
    <cellStyle name="_VC 6.15.06 update on 06GRC power costs.xls Chart 2 5 3 2" xfId="28852"/>
    <cellStyle name="_VC 6.15.06 update on 06GRC power costs.xls Chart 2 5 3 2 2" xfId="28853"/>
    <cellStyle name="_VC 6.15.06 update on 06GRC power costs.xls Chart 2 5 4" xfId="28854"/>
    <cellStyle name="_VC 6.15.06 update on 06GRC power costs.xls Chart 2 5 4 2" xfId="28855"/>
    <cellStyle name="_VC 6.15.06 update on 06GRC power costs.xls Chart 2 5 5" xfId="28856"/>
    <cellStyle name="_VC 6.15.06 update on 06GRC power costs.xls Chart 2 5 5 2" xfId="28857"/>
    <cellStyle name="_VC 6.15.06 update on 06GRC power costs.xls Chart 2 6" xfId="7249"/>
    <cellStyle name="_VC 6.15.06 update on 06GRC power costs.xls Chart 2 6 2" xfId="7250"/>
    <cellStyle name="_VC 6.15.06 update on 06GRC power costs.xls Chart 2 6 2 2" xfId="28858"/>
    <cellStyle name="_VC 6.15.06 update on 06GRC power costs.xls Chart 2 6 2 2 2" xfId="28859"/>
    <cellStyle name="_VC 6.15.06 update on 06GRC power costs.xls Chart 2 6 3" xfId="28860"/>
    <cellStyle name="_VC 6.15.06 update on 06GRC power costs.xls Chart 2 6 3 2" xfId="28861"/>
    <cellStyle name="_VC 6.15.06 update on 06GRC power costs.xls Chart 2 6 4" xfId="28862"/>
    <cellStyle name="_VC 6.15.06 update on 06GRC power costs.xls Chart 2 6 4 2" xfId="28863"/>
    <cellStyle name="_VC 6.15.06 update on 06GRC power costs.xls Chart 2 7" xfId="7251"/>
    <cellStyle name="_VC 6.15.06 update on 06GRC power costs.xls Chart 2 7 2" xfId="7252"/>
    <cellStyle name="_VC 6.15.06 update on 06GRC power costs.xls Chart 2 7 2 2" xfId="28864"/>
    <cellStyle name="_VC 6.15.06 update on 06GRC power costs.xls Chart 2 7 3" xfId="28865"/>
    <cellStyle name="_VC 6.15.06 update on 06GRC power costs.xls Chart 2 8" xfId="28866"/>
    <cellStyle name="_VC 6.15.06 update on 06GRC power costs.xls Chart 2 8 2" xfId="28867"/>
    <cellStyle name="_VC 6.15.06 update on 06GRC power costs.xls Chart 2 8 2 2" xfId="28868"/>
    <cellStyle name="_VC 6.15.06 update on 06GRC power costs.xls Chart 2 8 3" xfId="28869"/>
    <cellStyle name="_VC 6.15.06 update on 06GRC power costs.xls Chart 2 9" xfId="28870"/>
    <cellStyle name="_VC 6.15.06 update on 06GRC power costs.xls Chart 2 9 2" xfId="28871"/>
    <cellStyle name="_VC 6.15.06 update on 06GRC power costs.xls Chart 2 9 2 2" xfId="28872"/>
    <cellStyle name="_VC 6.15.06 update on 06GRC power costs.xls Chart 2 9 2 2 2" xfId="28873"/>
    <cellStyle name="_VC 6.15.06 update on 06GRC power costs.xls Chart 2 9 2 3" xfId="28874"/>
    <cellStyle name="_VC 6.15.06 update on 06GRC power costs.xls Chart 2 9 3" xfId="28875"/>
    <cellStyle name="_VC 6.15.06 update on 06GRC power costs.xls Chart 2 9 3 2" xfId="28876"/>
    <cellStyle name="_VC 6.15.06 update on 06GRC power costs.xls Chart 2 9 4" xfId="28877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8"/>
    <cellStyle name="_VC 6.15.06 update on 06GRC power costs.xls Chart 2_04 07E Wild Horse Wind Expansion (C) (2) 2 2 2 2" xfId="28879"/>
    <cellStyle name="_VC 6.15.06 update on 06GRC power costs.xls Chart 2_04 07E Wild Horse Wind Expansion (C) (2) 2 3" xfId="28880"/>
    <cellStyle name="_VC 6.15.06 update on 06GRC power costs.xls Chart 2_04 07E Wild Horse Wind Expansion (C) (2) 2 3 2" xfId="28881"/>
    <cellStyle name="_VC 6.15.06 update on 06GRC power costs.xls Chart 2_04 07E Wild Horse Wind Expansion (C) (2) 2 4" xfId="28882"/>
    <cellStyle name="_VC 6.15.06 update on 06GRC power costs.xls Chart 2_04 07E Wild Horse Wind Expansion (C) (2) 2 4 2" xfId="28883"/>
    <cellStyle name="_VC 6.15.06 update on 06GRC power costs.xls Chart 2_04 07E Wild Horse Wind Expansion (C) (2) 3" xfId="7256"/>
    <cellStyle name="_VC 6.15.06 update on 06GRC power costs.xls Chart 2_04 07E Wild Horse Wind Expansion (C) (2) 3 2" xfId="28884"/>
    <cellStyle name="_VC 6.15.06 update on 06GRC power costs.xls Chart 2_04 07E Wild Horse Wind Expansion (C) (2) 3 2 2" xfId="28885"/>
    <cellStyle name="_VC 6.15.06 update on 06GRC power costs.xls Chart 2_04 07E Wild Horse Wind Expansion (C) (2) 3 3" xfId="28886"/>
    <cellStyle name="_VC 6.15.06 update on 06GRC power costs.xls Chart 2_04 07E Wild Horse Wind Expansion (C) (2) 4" xfId="7257"/>
    <cellStyle name="_VC 6.15.06 update on 06GRC power costs.xls Chart 2_04 07E Wild Horse Wind Expansion (C) (2) 4 2" xfId="28887"/>
    <cellStyle name="_VC 6.15.06 update on 06GRC power costs.xls Chart 2_04 07E Wild Horse Wind Expansion (C) (2) 4 2 2" xfId="28888"/>
    <cellStyle name="_VC 6.15.06 update on 06GRC power costs.xls Chart 2_04 07E Wild Horse Wind Expansion (C) (2) 4 3" xfId="28889"/>
    <cellStyle name="_VC 6.15.06 update on 06GRC power costs.xls Chart 2_04 07E Wild Horse Wind Expansion (C) (2) 5" xfId="28890"/>
    <cellStyle name="_VC 6.15.06 update on 06GRC power costs.xls Chart 2_04 07E Wild Horse Wind Expansion (C) (2) 5 2" xfId="28891"/>
    <cellStyle name="_VC 6.15.06 update on 06GRC power costs.xls Chart 2_04 07E Wild Horse Wind Expansion (C) (2) 6" xfId="28892"/>
    <cellStyle name="_VC 6.15.06 update on 06GRC power costs.xls Chart 2_04 07E Wild Horse Wind Expansion (C) (2) 6 2" xfId="28893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4"/>
    <cellStyle name="_VC 6.15.06 update on 06GRC power costs.xls Chart 2_04 07E Wild Horse Wind Expansion (C) (2)_Adj Bench DR 3 for Initial Briefs (Electric) 2 2 2 2" xfId="28895"/>
    <cellStyle name="_VC 6.15.06 update on 06GRC power costs.xls Chart 2_04 07E Wild Horse Wind Expansion (C) (2)_Adj Bench DR 3 for Initial Briefs (Electric) 2 3" xfId="28896"/>
    <cellStyle name="_VC 6.15.06 update on 06GRC power costs.xls Chart 2_04 07E Wild Horse Wind Expansion (C) (2)_Adj Bench DR 3 for Initial Briefs (Electric) 2 3 2" xfId="28897"/>
    <cellStyle name="_VC 6.15.06 update on 06GRC power costs.xls Chart 2_04 07E Wild Horse Wind Expansion (C) (2)_Adj Bench DR 3 for Initial Briefs (Electric) 2 4" xfId="28898"/>
    <cellStyle name="_VC 6.15.06 update on 06GRC power costs.xls Chart 2_04 07E Wild Horse Wind Expansion (C) (2)_Adj Bench DR 3 for Initial Briefs (Electric) 2 4 2" xfId="28899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0"/>
    <cellStyle name="_VC 6.15.06 update on 06GRC power costs.xls Chart 2_04 07E Wild Horse Wind Expansion (C) (2)_Adj Bench DR 3 for Initial Briefs (Electric) 3 2 2" xfId="28901"/>
    <cellStyle name="_VC 6.15.06 update on 06GRC power costs.xls Chart 2_04 07E Wild Horse Wind Expansion (C) (2)_Adj Bench DR 3 for Initial Briefs (Electric) 3 3" xfId="28902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3"/>
    <cellStyle name="_VC 6.15.06 update on 06GRC power costs.xls Chart 2_04 07E Wild Horse Wind Expansion (C) (2)_Adj Bench DR 3 for Initial Briefs (Electric) 4 2 2" xfId="28904"/>
    <cellStyle name="_VC 6.15.06 update on 06GRC power costs.xls Chart 2_04 07E Wild Horse Wind Expansion (C) (2)_Adj Bench DR 3 for Initial Briefs (Electric) 4 3" xfId="28905"/>
    <cellStyle name="_VC 6.15.06 update on 06GRC power costs.xls Chart 2_04 07E Wild Horse Wind Expansion (C) (2)_Adj Bench DR 3 for Initial Briefs (Electric) 5" xfId="28906"/>
    <cellStyle name="_VC 6.15.06 update on 06GRC power costs.xls Chart 2_04 07E Wild Horse Wind Expansion (C) (2)_Adj Bench DR 3 for Initial Briefs (Electric) 5 2" xfId="28907"/>
    <cellStyle name="_VC 6.15.06 update on 06GRC power costs.xls Chart 2_04 07E Wild Horse Wind Expansion (C) (2)_Adj Bench DR 3 for Initial Briefs (Electric) 6" xfId="28908"/>
    <cellStyle name="_VC 6.15.06 update on 06GRC power costs.xls Chart 2_04 07E Wild Horse Wind Expansion (C) (2)_Adj Bench DR 3 for Initial Briefs (Electric) 6 2" xfId="28909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0"/>
    <cellStyle name="_VC 6.15.06 update on 06GRC power costs.xls Chart 2_04 07E Wild Horse Wind Expansion (C) (2)_Book1" xfId="7264"/>
    <cellStyle name="_VC 6.15.06 update on 06GRC power costs.xls Chart 2_04 07E Wild Horse Wind Expansion (C) (2)_Book1 2" xfId="28911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2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3"/>
    <cellStyle name="_VC 6.15.06 update on 06GRC power costs.xls Chart 2_04 07E Wild Horse Wind Expansion (C) (2)_Electric Rev Req Model (2009 GRC)  2 2 2 2" xfId="28914"/>
    <cellStyle name="_VC 6.15.06 update on 06GRC power costs.xls Chart 2_04 07E Wild Horse Wind Expansion (C) (2)_Electric Rev Req Model (2009 GRC)  2 3" xfId="28915"/>
    <cellStyle name="_VC 6.15.06 update on 06GRC power costs.xls Chart 2_04 07E Wild Horse Wind Expansion (C) (2)_Electric Rev Req Model (2009 GRC)  2 3 2" xfId="28916"/>
    <cellStyle name="_VC 6.15.06 update on 06GRC power costs.xls Chart 2_04 07E Wild Horse Wind Expansion (C) (2)_Electric Rev Req Model (2009 GRC)  2 4" xfId="28917"/>
    <cellStyle name="_VC 6.15.06 update on 06GRC power costs.xls Chart 2_04 07E Wild Horse Wind Expansion (C) (2)_Electric Rev Req Model (2009 GRC)  2 4 2" xfId="28918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19"/>
    <cellStyle name="_VC 6.15.06 update on 06GRC power costs.xls Chart 2_04 07E Wild Horse Wind Expansion (C) (2)_Electric Rev Req Model (2009 GRC)  3 2 2" xfId="28920"/>
    <cellStyle name="_VC 6.15.06 update on 06GRC power costs.xls Chart 2_04 07E Wild Horse Wind Expansion (C) (2)_Electric Rev Req Model (2009 GRC)  3 3" xfId="28921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2"/>
    <cellStyle name="_VC 6.15.06 update on 06GRC power costs.xls Chart 2_04 07E Wild Horse Wind Expansion (C) (2)_Electric Rev Req Model (2009 GRC)  4 2 2" xfId="28923"/>
    <cellStyle name="_VC 6.15.06 update on 06GRC power costs.xls Chart 2_04 07E Wild Horse Wind Expansion (C) (2)_Electric Rev Req Model (2009 GRC)  4 3" xfId="28924"/>
    <cellStyle name="_VC 6.15.06 update on 06GRC power costs.xls Chart 2_04 07E Wild Horse Wind Expansion (C) (2)_Electric Rev Req Model (2009 GRC)  5" xfId="28925"/>
    <cellStyle name="_VC 6.15.06 update on 06GRC power costs.xls Chart 2_04 07E Wild Horse Wind Expansion (C) (2)_Electric Rev Req Model (2009 GRC)  5 2" xfId="28926"/>
    <cellStyle name="_VC 6.15.06 update on 06GRC power costs.xls Chart 2_04 07E Wild Horse Wind Expansion (C) (2)_Electric Rev Req Model (2009 GRC)  6" xfId="28927"/>
    <cellStyle name="_VC 6.15.06 update on 06GRC power costs.xls Chart 2_04 07E Wild Horse Wind Expansion (C) (2)_Electric Rev Req Model (2009 GRC)  6 2" xfId="28928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29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0"/>
    <cellStyle name="_VC 6.15.06 update on 06GRC power costs.xls Chart 2_04 07E Wild Horse Wind Expansion (C) (2)_Electric Rev Req Model (2009 GRC) Rebuttal 2 3" xfId="28931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2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3"/>
    <cellStyle name="_VC 6.15.06 update on 06GRC power costs.xls Chart 2_04 07E Wild Horse Wind Expansion (C) (2)_Electric Rev Req Model (2009 GRC) Rebuttal REmoval of New  WH Solar AdjustMI 2 2 2 2" xfId="28934"/>
    <cellStyle name="_VC 6.15.06 update on 06GRC power costs.xls Chart 2_04 07E Wild Horse Wind Expansion (C) (2)_Electric Rev Req Model (2009 GRC) Rebuttal REmoval of New  WH Solar AdjustMI 2 3" xfId="28935"/>
    <cellStyle name="_VC 6.15.06 update on 06GRC power costs.xls Chart 2_04 07E Wild Horse Wind Expansion (C) (2)_Electric Rev Req Model (2009 GRC) Rebuttal REmoval of New  WH Solar AdjustMI 2 3 2" xfId="28936"/>
    <cellStyle name="_VC 6.15.06 update on 06GRC power costs.xls Chart 2_04 07E Wild Horse Wind Expansion (C) (2)_Electric Rev Req Model (2009 GRC) Rebuttal REmoval of New  WH Solar AdjustMI 2 4" xfId="28937"/>
    <cellStyle name="_VC 6.15.06 update on 06GRC power costs.xls Chart 2_04 07E Wild Horse Wind Expansion (C) (2)_Electric Rev Req Model (2009 GRC) Rebuttal REmoval of New  WH Solar AdjustMI 2 4 2" xfId="28938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39"/>
    <cellStyle name="_VC 6.15.06 update on 06GRC power costs.xls Chart 2_04 07E Wild Horse Wind Expansion (C) (2)_Electric Rev Req Model (2009 GRC) Rebuttal REmoval of New  WH Solar AdjustMI 3 2 2" xfId="28940"/>
    <cellStyle name="_VC 6.15.06 update on 06GRC power costs.xls Chart 2_04 07E Wild Horse Wind Expansion (C) (2)_Electric Rev Req Model (2009 GRC) Rebuttal REmoval of New  WH Solar AdjustMI 3 3" xfId="28941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2"/>
    <cellStyle name="_VC 6.15.06 update on 06GRC power costs.xls Chart 2_04 07E Wild Horse Wind Expansion (C) (2)_Electric Rev Req Model (2009 GRC) Rebuttal REmoval of New  WH Solar AdjustMI 4 2 2" xfId="28943"/>
    <cellStyle name="_VC 6.15.06 update on 06GRC power costs.xls Chart 2_04 07E Wild Horse Wind Expansion (C) (2)_Electric Rev Req Model (2009 GRC) Rebuttal REmoval of New  WH Solar AdjustMI 4 3" xfId="28944"/>
    <cellStyle name="_VC 6.15.06 update on 06GRC power costs.xls Chart 2_04 07E Wild Horse Wind Expansion (C) (2)_Electric Rev Req Model (2009 GRC) Rebuttal REmoval of New  WH Solar AdjustMI 5" xfId="28945"/>
    <cellStyle name="_VC 6.15.06 update on 06GRC power costs.xls Chart 2_04 07E Wild Horse Wind Expansion (C) (2)_Electric Rev Req Model (2009 GRC) Rebuttal REmoval of New  WH Solar AdjustMI 5 2" xfId="28946"/>
    <cellStyle name="_VC 6.15.06 update on 06GRC power costs.xls Chart 2_04 07E Wild Horse Wind Expansion (C) (2)_Electric Rev Req Model (2009 GRC) Rebuttal REmoval of New  WH Solar AdjustMI 6" xfId="28947"/>
    <cellStyle name="_VC 6.15.06 update on 06GRC power costs.xls Chart 2_04 07E Wild Horse Wind Expansion (C) (2)_Electric Rev Req Model (2009 GRC) Rebuttal REmoval of New  WH Solar AdjustMI 6 2" xfId="28948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49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0"/>
    <cellStyle name="_VC 6.15.06 update on 06GRC power costs.xls Chart 2_04 07E Wild Horse Wind Expansion (C) (2)_Electric Rev Req Model (2009 GRC) Revised 01-18-2010 2 2 2 2" xfId="28951"/>
    <cellStyle name="_VC 6.15.06 update on 06GRC power costs.xls Chart 2_04 07E Wild Horse Wind Expansion (C) (2)_Electric Rev Req Model (2009 GRC) Revised 01-18-2010 2 3" xfId="28952"/>
    <cellStyle name="_VC 6.15.06 update on 06GRC power costs.xls Chart 2_04 07E Wild Horse Wind Expansion (C) (2)_Electric Rev Req Model (2009 GRC) Revised 01-18-2010 2 3 2" xfId="28953"/>
    <cellStyle name="_VC 6.15.06 update on 06GRC power costs.xls Chart 2_04 07E Wild Horse Wind Expansion (C) (2)_Electric Rev Req Model (2009 GRC) Revised 01-18-2010 2 4" xfId="28954"/>
    <cellStyle name="_VC 6.15.06 update on 06GRC power costs.xls Chart 2_04 07E Wild Horse Wind Expansion (C) (2)_Electric Rev Req Model (2009 GRC) Revised 01-18-2010 2 4 2" xfId="28955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6"/>
    <cellStyle name="_VC 6.15.06 update on 06GRC power costs.xls Chart 2_04 07E Wild Horse Wind Expansion (C) (2)_Electric Rev Req Model (2009 GRC) Revised 01-18-2010 3 2 2" xfId="28957"/>
    <cellStyle name="_VC 6.15.06 update on 06GRC power costs.xls Chart 2_04 07E Wild Horse Wind Expansion (C) (2)_Electric Rev Req Model (2009 GRC) Revised 01-18-2010 3 3" xfId="28958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59"/>
    <cellStyle name="_VC 6.15.06 update on 06GRC power costs.xls Chart 2_04 07E Wild Horse Wind Expansion (C) (2)_Electric Rev Req Model (2009 GRC) Revised 01-18-2010 4 2 2" xfId="28960"/>
    <cellStyle name="_VC 6.15.06 update on 06GRC power costs.xls Chart 2_04 07E Wild Horse Wind Expansion (C) (2)_Electric Rev Req Model (2009 GRC) Revised 01-18-2010 4 3" xfId="28961"/>
    <cellStyle name="_VC 6.15.06 update on 06GRC power costs.xls Chart 2_04 07E Wild Horse Wind Expansion (C) (2)_Electric Rev Req Model (2009 GRC) Revised 01-18-2010 5" xfId="28962"/>
    <cellStyle name="_VC 6.15.06 update on 06GRC power costs.xls Chart 2_04 07E Wild Horse Wind Expansion (C) (2)_Electric Rev Req Model (2009 GRC) Revised 01-18-2010 5 2" xfId="28963"/>
    <cellStyle name="_VC 6.15.06 update on 06GRC power costs.xls Chart 2_04 07E Wild Horse Wind Expansion (C) (2)_Electric Rev Req Model (2009 GRC) Revised 01-18-2010 6" xfId="28964"/>
    <cellStyle name="_VC 6.15.06 update on 06GRC power costs.xls Chart 2_04 07E Wild Horse Wind Expansion (C) (2)_Electric Rev Req Model (2009 GRC) Revised 01-18-2010 6 2" xfId="28965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6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7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8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69"/>
    <cellStyle name="_VC 6.15.06 update on 06GRC power costs.xls Chart 2_04 07E Wild Horse Wind Expansion (C) (2)_Final Order Electric EXHIBIT A-1 2 3" xfId="28970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1"/>
    <cellStyle name="_VC 6.15.06 update on 06GRC power costs.xls Chart 2_04 07E Wild Horse Wind Expansion (C) (2)_Final Order Electric EXHIBIT A-1 3 2 2" xfId="28972"/>
    <cellStyle name="_VC 6.15.06 update on 06GRC power costs.xls Chart 2_04 07E Wild Horse Wind Expansion (C) (2)_Final Order Electric EXHIBIT A-1 3 3" xfId="28973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4"/>
    <cellStyle name="_VC 6.15.06 update on 06GRC power costs.xls Chart 2_04 07E Wild Horse Wind Expansion (C) (2)_Final Order Electric EXHIBIT A-1 5" xfId="28975"/>
    <cellStyle name="_VC 6.15.06 update on 06GRC power costs.xls Chart 2_04 07E Wild Horse Wind Expansion (C) (2)_Final Order Electric EXHIBIT A-1 6" xfId="28976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7"/>
    <cellStyle name="_VC 6.15.06 update on 06GRC power costs.xls Chart 2_04 07E Wild Horse Wind Expansion (C) (2)_TENASKA REGULATORY ASSET 2 3" xfId="28978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79"/>
    <cellStyle name="_VC 6.15.06 update on 06GRC power costs.xls Chart 2_04 07E Wild Horse Wind Expansion (C) (2)_TENASKA REGULATORY ASSET 3 2 2" xfId="28980"/>
    <cellStyle name="_VC 6.15.06 update on 06GRC power costs.xls Chart 2_04 07E Wild Horse Wind Expansion (C) (2)_TENASKA REGULATORY ASSET 3 3" xfId="28981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2"/>
    <cellStyle name="_VC 6.15.06 update on 06GRC power costs.xls Chart 2_04 07E Wild Horse Wind Expansion (C) (2)_TENASKA REGULATORY ASSET 5" xfId="28983"/>
    <cellStyle name="_VC 6.15.06 update on 06GRC power costs.xls Chart 2_04 07E Wild Horse Wind Expansion (C) (2)_TENASKA REGULATORY ASSET 6" xfId="28984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5"/>
    <cellStyle name="_VC 6.15.06 update on 06GRC power costs.xls Chart 2_16.37E Wild Horse Expansion DeferralRevwrkingfile SF 2 2 2 2" xfId="28986"/>
    <cellStyle name="_VC 6.15.06 update on 06GRC power costs.xls Chart 2_16.37E Wild Horse Expansion DeferralRevwrkingfile SF 2 3" xfId="28987"/>
    <cellStyle name="_VC 6.15.06 update on 06GRC power costs.xls Chart 2_16.37E Wild Horse Expansion DeferralRevwrkingfile SF 2 3 2" xfId="28988"/>
    <cellStyle name="_VC 6.15.06 update on 06GRC power costs.xls Chart 2_16.37E Wild Horse Expansion DeferralRevwrkingfile SF 2 4" xfId="28989"/>
    <cellStyle name="_VC 6.15.06 update on 06GRC power costs.xls Chart 2_16.37E Wild Horse Expansion DeferralRevwrkingfile SF 2 4 2" xfId="28990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1"/>
    <cellStyle name="_VC 6.15.06 update on 06GRC power costs.xls Chart 2_16.37E Wild Horse Expansion DeferralRevwrkingfile SF 3 2 2" xfId="28992"/>
    <cellStyle name="_VC 6.15.06 update on 06GRC power costs.xls Chart 2_16.37E Wild Horse Expansion DeferralRevwrkingfile SF 3 3" xfId="28993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4"/>
    <cellStyle name="_VC 6.15.06 update on 06GRC power costs.xls Chart 2_16.37E Wild Horse Expansion DeferralRevwrkingfile SF 4 2 2" xfId="28995"/>
    <cellStyle name="_VC 6.15.06 update on 06GRC power costs.xls Chart 2_16.37E Wild Horse Expansion DeferralRevwrkingfile SF 4 3" xfId="28996"/>
    <cellStyle name="_VC 6.15.06 update on 06GRC power costs.xls Chart 2_16.37E Wild Horse Expansion DeferralRevwrkingfile SF 5" xfId="28997"/>
    <cellStyle name="_VC 6.15.06 update on 06GRC power costs.xls Chart 2_16.37E Wild Horse Expansion DeferralRevwrkingfile SF 5 2" xfId="28998"/>
    <cellStyle name="_VC 6.15.06 update on 06GRC power costs.xls Chart 2_16.37E Wild Horse Expansion DeferralRevwrkingfile SF 6" xfId="28999"/>
    <cellStyle name="_VC 6.15.06 update on 06GRC power costs.xls Chart 2_16.37E Wild Horse Expansion DeferralRevwrkingfile SF 6 2" xfId="29000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1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2"/>
    <cellStyle name="_VC 6.15.06 update on 06GRC power costs.xls Chart 2_2009 Compliance Filing PCA Exhibits for GRC 3" xfId="29003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4"/>
    <cellStyle name="_VC 6.15.06 update on 06GRC power costs.xls Chart 2_2009 GRC Compl Filing - Exhibit D 2 2 2" xfId="29005"/>
    <cellStyle name="_VC 6.15.06 update on 06GRC power costs.xls Chart 2_2009 GRC Compl Filing - Exhibit D 2 2 2 2" xfId="29006"/>
    <cellStyle name="_VC 6.15.06 update on 06GRC power costs.xls Chart 2_2009 GRC Compl Filing - Exhibit D 2 3" xfId="29007"/>
    <cellStyle name="_VC 6.15.06 update on 06GRC power costs.xls Chart 2_2009 GRC Compl Filing - Exhibit D 2 3 2" xfId="29008"/>
    <cellStyle name="_VC 6.15.06 update on 06GRC power costs.xls Chart 2_2009 GRC Compl Filing - Exhibit D 2 4" xfId="29009"/>
    <cellStyle name="_VC 6.15.06 update on 06GRC power costs.xls Chart 2_2009 GRC Compl Filing - Exhibit D 2 4 2" xfId="29010"/>
    <cellStyle name="_VC 6.15.06 update on 06GRC power costs.xls Chart 2_2009 GRC Compl Filing - Exhibit D 3" xfId="7311"/>
    <cellStyle name="_VC 6.15.06 update on 06GRC power costs.xls Chart 2_2009 GRC Compl Filing - Exhibit D 3 2" xfId="29011"/>
    <cellStyle name="_VC 6.15.06 update on 06GRC power costs.xls Chart 2_2009 GRC Compl Filing - Exhibit D 3 2 2" xfId="29012"/>
    <cellStyle name="_VC 6.15.06 update on 06GRC power costs.xls Chart 2_2009 GRC Compl Filing - Exhibit D 3 3" xfId="29013"/>
    <cellStyle name="_VC 6.15.06 update on 06GRC power costs.xls Chart 2_2009 GRC Compl Filing - Exhibit D 4" xfId="29014"/>
    <cellStyle name="_VC 6.15.06 update on 06GRC power costs.xls Chart 2_2009 GRC Compl Filing - Exhibit D 4 2" xfId="29015"/>
    <cellStyle name="_VC 6.15.06 update on 06GRC power costs.xls Chart 2_2009 GRC Compl Filing - Exhibit D 4 2 2" xfId="29016"/>
    <cellStyle name="_VC 6.15.06 update on 06GRC power costs.xls Chart 2_2009 GRC Compl Filing - Exhibit D 4 3" xfId="29017"/>
    <cellStyle name="_VC 6.15.06 update on 06GRC power costs.xls Chart 2_2009 GRC Compl Filing - Exhibit D 5" xfId="29018"/>
    <cellStyle name="_VC 6.15.06 update on 06GRC power costs.xls Chart 2_2009 GRC Compl Filing - Exhibit D 5 2" xfId="29019"/>
    <cellStyle name="_VC 6.15.06 update on 06GRC power costs.xls Chart 2_2009 GRC Compl Filing - Exhibit D 6" xfId="29020"/>
    <cellStyle name="_VC 6.15.06 update on 06GRC power costs.xls Chart 2_2009 GRC Compl Filing - Exhibit D 6 2" xfId="29021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2"/>
    <cellStyle name="_VC 6.15.06 update on 06GRC power costs.xls Chart 2_2010 PTC's July1_Dec31 2010 " xfId="29023"/>
    <cellStyle name="_VC 6.15.06 update on 06GRC power costs.xls Chart 2_2010 PTC's Sept10_Aug11 (Version 4)" xfId="29024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5"/>
    <cellStyle name="_VC 6.15.06 update on 06GRC power costs.xls Chart 2_4 31 Regulatory Assets and Liabilities  7 06- Exhibit D 2 2 2 2" xfId="29026"/>
    <cellStyle name="_VC 6.15.06 update on 06GRC power costs.xls Chart 2_4 31 Regulatory Assets and Liabilities  7 06- Exhibit D 2 3" xfId="29027"/>
    <cellStyle name="_VC 6.15.06 update on 06GRC power costs.xls Chart 2_4 31 Regulatory Assets and Liabilities  7 06- Exhibit D 2 3 2" xfId="29028"/>
    <cellStyle name="_VC 6.15.06 update on 06GRC power costs.xls Chart 2_4 31 Regulatory Assets and Liabilities  7 06- Exhibit D 2 4" xfId="29029"/>
    <cellStyle name="_VC 6.15.06 update on 06GRC power costs.xls Chart 2_4 31 Regulatory Assets and Liabilities  7 06- Exhibit D 2 4 2" xfId="29030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1"/>
    <cellStyle name="_VC 6.15.06 update on 06GRC power costs.xls Chart 2_4 31 Regulatory Assets and Liabilities  7 06- Exhibit D 3 2 2" xfId="29032"/>
    <cellStyle name="_VC 6.15.06 update on 06GRC power costs.xls Chart 2_4 31 Regulatory Assets and Liabilities  7 06- Exhibit D 3 3" xfId="29033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4"/>
    <cellStyle name="_VC 6.15.06 update on 06GRC power costs.xls Chart 2_4 31 Regulatory Assets and Liabilities  7 06- Exhibit D 4 2 2" xfId="29035"/>
    <cellStyle name="_VC 6.15.06 update on 06GRC power costs.xls Chart 2_4 31 Regulatory Assets and Liabilities  7 06- Exhibit D 4 3" xfId="29036"/>
    <cellStyle name="_VC 6.15.06 update on 06GRC power costs.xls Chart 2_4 31 Regulatory Assets and Liabilities  7 06- Exhibit D 5" xfId="29037"/>
    <cellStyle name="_VC 6.15.06 update on 06GRC power costs.xls Chart 2_4 31 Regulatory Assets and Liabilities  7 06- Exhibit D 5 2" xfId="29038"/>
    <cellStyle name="_VC 6.15.06 update on 06GRC power costs.xls Chart 2_4 31 Regulatory Assets and Liabilities  7 06- Exhibit D 6" xfId="29039"/>
    <cellStyle name="_VC 6.15.06 update on 06GRC power costs.xls Chart 2_4 31 Regulatory Assets and Liabilities  7 06- Exhibit D 6 2" xfId="29040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1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2"/>
    <cellStyle name="_VC 6.15.06 update on 06GRC power costs.xls Chart 2_4 31 Regulatory Assets and Liabilities  7 06- Exhibit D_NIM Summary 2 2 2" xfId="29043"/>
    <cellStyle name="_VC 6.15.06 update on 06GRC power costs.xls Chart 2_4 31 Regulatory Assets and Liabilities  7 06- Exhibit D_NIM Summary 2 2 2 2" xfId="29044"/>
    <cellStyle name="_VC 6.15.06 update on 06GRC power costs.xls Chart 2_4 31 Regulatory Assets and Liabilities  7 06- Exhibit D_NIM Summary 2 3" xfId="29045"/>
    <cellStyle name="_VC 6.15.06 update on 06GRC power costs.xls Chart 2_4 31 Regulatory Assets and Liabilities  7 06- Exhibit D_NIM Summary 2 3 2" xfId="29046"/>
    <cellStyle name="_VC 6.15.06 update on 06GRC power costs.xls Chart 2_4 31 Regulatory Assets and Liabilities  7 06- Exhibit D_NIM Summary 2 4" xfId="29047"/>
    <cellStyle name="_VC 6.15.06 update on 06GRC power costs.xls Chart 2_4 31 Regulatory Assets and Liabilities  7 06- Exhibit D_NIM Summary 2 4 2" xfId="29048"/>
    <cellStyle name="_VC 6.15.06 update on 06GRC power costs.xls Chart 2_4 31 Regulatory Assets and Liabilities  7 06- Exhibit D_NIM Summary 3" xfId="29049"/>
    <cellStyle name="_VC 6.15.06 update on 06GRC power costs.xls Chart 2_4 31 Regulatory Assets and Liabilities  7 06- Exhibit D_NIM Summary 3 2" xfId="29050"/>
    <cellStyle name="_VC 6.15.06 update on 06GRC power costs.xls Chart 2_4 31 Regulatory Assets and Liabilities  7 06- Exhibit D_NIM Summary 3 2 2" xfId="29051"/>
    <cellStyle name="_VC 6.15.06 update on 06GRC power costs.xls Chart 2_4 31 Regulatory Assets and Liabilities  7 06- Exhibit D_NIM Summary 3 3" xfId="29052"/>
    <cellStyle name="_VC 6.15.06 update on 06GRC power costs.xls Chart 2_4 31 Regulatory Assets and Liabilities  7 06- Exhibit D_NIM Summary 4" xfId="29053"/>
    <cellStyle name="_VC 6.15.06 update on 06GRC power costs.xls Chart 2_4 31 Regulatory Assets and Liabilities  7 06- Exhibit D_NIM Summary 4 2" xfId="29054"/>
    <cellStyle name="_VC 6.15.06 update on 06GRC power costs.xls Chart 2_4 31 Regulatory Assets and Liabilities  7 06- Exhibit D_NIM Summary 4 2 2" xfId="29055"/>
    <cellStyle name="_VC 6.15.06 update on 06GRC power costs.xls Chart 2_4 31 Regulatory Assets and Liabilities  7 06- Exhibit D_NIM Summary 4 3" xfId="29056"/>
    <cellStyle name="_VC 6.15.06 update on 06GRC power costs.xls Chart 2_4 31 Regulatory Assets and Liabilities  7 06- Exhibit D_NIM Summary 5" xfId="29057"/>
    <cellStyle name="_VC 6.15.06 update on 06GRC power costs.xls Chart 2_4 31 Regulatory Assets and Liabilities  7 06- Exhibit D_NIM Summary 5 2" xfId="29058"/>
    <cellStyle name="_VC 6.15.06 update on 06GRC power costs.xls Chart 2_4 31 Regulatory Assets and Liabilities  7 06- Exhibit D_NIM Summary 6" xfId="29059"/>
    <cellStyle name="_VC 6.15.06 update on 06GRC power costs.xls Chart 2_4 31 Regulatory Assets and Liabilities  7 06- Exhibit D_NIM Summary 6 2" xfId="29060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1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2"/>
    <cellStyle name="_VC 6.15.06 update on 06GRC power costs.xls Chart 2_4 31E Reg Asset  Liab and EXH D _ Aug 10 Filing (2) 2 2" xfId="29063"/>
    <cellStyle name="_VC 6.15.06 update on 06GRC power costs.xls Chart 2_4 31E Reg Asset  Liab and EXH D _ Aug 10 Filing (2) 2 2 2" xfId="29064"/>
    <cellStyle name="_VC 6.15.06 update on 06GRC power costs.xls Chart 2_4 31E Reg Asset  Liab and EXH D _ Aug 10 Filing (2) 2 3" xfId="29065"/>
    <cellStyle name="_VC 6.15.06 update on 06GRC power costs.xls Chart 2_4 31E Reg Asset  Liab and EXH D _ Aug 10 Filing (2) 3" xfId="29066"/>
    <cellStyle name="_VC 6.15.06 update on 06GRC power costs.xls Chart 2_4 31E Reg Asset  Liab and EXH D _ Aug 10 Filing (2) 3 2" xfId="29067"/>
    <cellStyle name="_VC 6.15.06 update on 06GRC power costs.xls Chart 2_4 31E Reg Asset  Liab and EXH D _ Aug 10 Filing (2) 3 2 2" xfId="29068"/>
    <cellStyle name="_VC 6.15.06 update on 06GRC power costs.xls Chart 2_4 31E Reg Asset  Liab and EXH D _ Aug 10 Filing (2) 3 3" xfId="29069"/>
    <cellStyle name="_VC 6.15.06 update on 06GRC power costs.xls Chart 2_4 31E Reg Asset  Liab and EXH D _ Aug 10 Filing (2) 4" xfId="29070"/>
    <cellStyle name="_VC 6.15.06 update on 06GRC power costs.xls Chart 2_4 31E Reg Asset  Liab and EXH D _ Aug 10 Filing (2) 4 2" xfId="29071"/>
    <cellStyle name="_VC 6.15.06 update on 06GRC power costs.xls Chart 2_4 31E Reg Asset  Liab and EXH D _ Aug 10 Filing (2) 5" xfId="29072"/>
    <cellStyle name="_VC 6.15.06 update on 06GRC power costs.xls Chart 2_4 31E Reg Asset  Liab and EXH D _ Aug 10 Filing (2) 5 2" xfId="29073"/>
    <cellStyle name="_VC 6.15.06 update on 06GRC power costs.xls Chart 2_4 31E Reg Asset  Liab and EXH D 10" xfId="29074"/>
    <cellStyle name="_VC 6.15.06 update on 06GRC power costs.xls Chart 2_4 31E Reg Asset  Liab and EXH D 10 2" xfId="29075"/>
    <cellStyle name="_VC 6.15.06 update on 06GRC power costs.xls Chart 2_4 31E Reg Asset  Liab and EXH D 10 2 2" xfId="29076"/>
    <cellStyle name="_VC 6.15.06 update on 06GRC power costs.xls Chart 2_4 31E Reg Asset  Liab and EXH D 10 3" xfId="29077"/>
    <cellStyle name="_VC 6.15.06 update on 06GRC power costs.xls Chart 2_4 31E Reg Asset  Liab and EXH D 11" xfId="29078"/>
    <cellStyle name="_VC 6.15.06 update on 06GRC power costs.xls Chart 2_4 31E Reg Asset  Liab and EXH D 11 2" xfId="29079"/>
    <cellStyle name="_VC 6.15.06 update on 06GRC power costs.xls Chart 2_4 31E Reg Asset  Liab and EXH D 11 2 2" xfId="29080"/>
    <cellStyle name="_VC 6.15.06 update on 06GRC power costs.xls Chart 2_4 31E Reg Asset  Liab and EXH D 11 3" xfId="29081"/>
    <cellStyle name="_VC 6.15.06 update on 06GRC power costs.xls Chart 2_4 31E Reg Asset  Liab and EXH D 12" xfId="29082"/>
    <cellStyle name="_VC 6.15.06 update on 06GRC power costs.xls Chart 2_4 31E Reg Asset  Liab and EXH D 12 2" xfId="29083"/>
    <cellStyle name="_VC 6.15.06 update on 06GRC power costs.xls Chart 2_4 31E Reg Asset  Liab and EXH D 12 2 2" xfId="29084"/>
    <cellStyle name="_VC 6.15.06 update on 06GRC power costs.xls Chart 2_4 31E Reg Asset  Liab and EXH D 12 3" xfId="29085"/>
    <cellStyle name="_VC 6.15.06 update on 06GRC power costs.xls Chart 2_4 31E Reg Asset  Liab and EXH D 13" xfId="29086"/>
    <cellStyle name="_VC 6.15.06 update on 06GRC power costs.xls Chart 2_4 31E Reg Asset  Liab and EXH D 13 2" xfId="29087"/>
    <cellStyle name="_VC 6.15.06 update on 06GRC power costs.xls Chart 2_4 31E Reg Asset  Liab and EXH D 13 2 2" xfId="29088"/>
    <cellStyle name="_VC 6.15.06 update on 06GRC power costs.xls Chart 2_4 31E Reg Asset  Liab and EXH D 13 3" xfId="29089"/>
    <cellStyle name="_VC 6.15.06 update on 06GRC power costs.xls Chart 2_4 31E Reg Asset  Liab and EXH D 14" xfId="29090"/>
    <cellStyle name="_VC 6.15.06 update on 06GRC power costs.xls Chart 2_4 31E Reg Asset  Liab and EXH D 14 2" xfId="29091"/>
    <cellStyle name="_VC 6.15.06 update on 06GRC power costs.xls Chart 2_4 31E Reg Asset  Liab and EXH D 14 2 2" xfId="29092"/>
    <cellStyle name="_VC 6.15.06 update on 06GRC power costs.xls Chart 2_4 31E Reg Asset  Liab and EXH D 14 3" xfId="29093"/>
    <cellStyle name="_VC 6.15.06 update on 06GRC power costs.xls Chart 2_4 31E Reg Asset  Liab and EXH D 15" xfId="29094"/>
    <cellStyle name="_VC 6.15.06 update on 06GRC power costs.xls Chart 2_4 31E Reg Asset  Liab and EXH D 15 2" xfId="29095"/>
    <cellStyle name="_VC 6.15.06 update on 06GRC power costs.xls Chart 2_4 31E Reg Asset  Liab and EXH D 15 2 2" xfId="29096"/>
    <cellStyle name="_VC 6.15.06 update on 06GRC power costs.xls Chart 2_4 31E Reg Asset  Liab and EXH D 15 3" xfId="29097"/>
    <cellStyle name="_VC 6.15.06 update on 06GRC power costs.xls Chart 2_4 31E Reg Asset  Liab and EXH D 16" xfId="29098"/>
    <cellStyle name="_VC 6.15.06 update on 06GRC power costs.xls Chart 2_4 31E Reg Asset  Liab and EXH D 16 2" xfId="29099"/>
    <cellStyle name="_VC 6.15.06 update on 06GRC power costs.xls Chart 2_4 31E Reg Asset  Liab and EXH D 16 2 2" xfId="29100"/>
    <cellStyle name="_VC 6.15.06 update on 06GRC power costs.xls Chart 2_4 31E Reg Asset  Liab and EXH D 16 3" xfId="29101"/>
    <cellStyle name="_VC 6.15.06 update on 06GRC power costs.xls Chart 2_4 31E Reg Asset  Liab and EXH D 17" xfId="29102"/>
    <cellStyle name="_VC 6.15.06 update on 06GRC power costs.xls Chart 2_4 31E Reg Asset  Liab and EXH D 17 2" xfId="29103"/>
    <cellStyle name="_VC 6.15.06 update on 06GRC power costs.xls Chart 2_4 31E Reg Asset  Liab and EXH D 18" xfId="29104"/>
    <cellStyle name="_VC 6.15.06 update on 06GRC power costs.xls Chart 2_4 31E Reg Asset  Liab and EXH D 18 2" xfId="29105"/>
    <cellStyle name="_VC 6.15.06 update on 06GRC power costs.xls Chart 2_4 31E Reg Asset  Liab and EXH D 19" xfId="29106"/>
    <cellStyle name="_VC 6.15.06 update on 06GRC power costs.xls Chart 2_4 31E Reg Asset  Liab and EXH D 19 2" xfId="29107"/>
    <cellStyle name="_VC 6.15.06 update on 06GRC power costs.xls Chart 2_4 31E Reg Asset  Liab and EXH D 2" xfId="29108"/>
    <cellStyle name="_VC 6.15.06 update on 06GRC power costs.xls Chart 2_4 31E Reg Asset  Liab and EXH D 2 2" xfId="29109"/>
    <cellStyle name="_VC 6.15.06 update on 06GRC power costs.xls Chart 2_4 31E Reg Asset  Liab and EXH D 2 2 2" xfId="29110"/>
    <cellStyle name="_VC 6.15.06 update on 06GRC power costs.xls Chart 2_4 31E Reg Asset  Liab and EXH D 2 3" xfId="29111"/>
    <cellStyle name="_VC 6.15.06 update on 06GRC power costs.xls Chart 2_4 31E Reg Asset  Liab and EXH D 20" xfId="29112"/>
    <cellStyle name="_VC 6.15.06 update on 06GRC power costs.xls Chart 2_4 31E Reg Asset  Liab and EXH D 20 2" xfId="29113"/>
    <cellStyle name="_VC 6.15.06 update on 06GRC power costs.xls Chart 2_4 31E Reg Asset  Liab and EXH D 21" xfId="29114"/>
    <cellStyle name="_VC 6.15.06 update on 06GRC power costs.xls Chart 2_4 31E Reg Asset  Liab and EXH D 21 2" xfId="29115"/>
    <cellStyle name="_VC 6.15.06 update on 06GRC power costs.xls Chart 2_4 31E Reg Asset  Liab and EXH D 22" xfId="29116"/>
    <cellStyle name="_VC 6.15.06 update on 06GRC power costs.xls Chart 2_4 31E Reg Asset  Liab and EXH D 22 2" xfId="29117"/>
    <cellStyle name="_VC 6.15.06 update on 06GRC power costs.xls Chart 2_4 31E Reg Asset  Liab and EXH D 23" xfId="29118"/>
    <cellStyle name="_VC 6.15.06 update on 06GRC power costs.xls Chart 2_4 31E Reg Asset  Liab and EXH D 23 2" xfId="29119"/>
    <cellStyle name="_VC 6.15.06 update on 06GRC power costs.xls Chart 2_4 31E Reg Asset  Liab and EXH D 24" xfId="29120"/>
    <cellStyle name="_VC 6.15.06 update on 06GRC power costs.xls Chart 2_4 31E Reg Asset  Liab and EXH D 24 2" xfId="29121"/>
    <cellStyle name="_VC 6.15.06 update on 06GRC power costs.xls Chart 2_4 31E Reg Asset  Liab and EXH D 25" xfId="29122"/>
    <cellStyle name="_VC 6.15.06 update on 06GRC power costs.xls Chart 2_4 31E Reg Asset  Liab and EXH D 25 2" xfId="29123"/>
    <cellStyle name="_VC 6.15.06 update on 06GRC power costs.xls Chart 2_4 31E Reg Asset  Liab and EXH D 26" xfId="29124"/>
    <cellStyle name="_VC 6.15.06 update on 06GRC power costs.xls Chart 2_4 31E Reg Asset  Liab and EXH D 26 2" xfId="29125"/>
    <cellStyle name="_VC 6.15.06 update on 06GRC power costs.xls Chart 2_4 31E Reg Asset  Liab and EXH D 27" xfId="29126"/>
    <cellStyle name="_VC 6.15.06 update on 06GRC power costs.xls Chart 2_4 31E Reg Asset  Liab and EXH D 27 2" xfId="29127"/>
    <cellStyle name="_VC 6.15.06 update on 06GRC power costs.xls Chart 2_4 31E Reg Asset  Liab and EXH D 28" xfId="29128"/>
    <cellStyle name="_VC 6.15.06 update on 06GRC power costs.xls Chart 2_4 31E Reg Asset  Liab and EXH D 28 2" xfId="29129"/>
    <cellStyle name="_VC 6.15.06 update on 06GRC power costs.xls Chart 2_4 31E Reg Asset  Liab and EXH D 29" xfId="29130"/>
    <cellStyle name="_VC 6.15.06 update on 06GRC power costs.xls Chart 2_4 31E Reg Asset  Liab and EXH D 29 2" xfId="29131"/>
    <cellStyle name="_VC 6.15.06 update on 06GRC power costs.xls Chart 2_4 31E Reg Asset  Liab and EXH D 3" xfId="29132"/>
    <cellStyle name="_VC 6.15.06 update on 06GRC power costs.xls Chart 2_4 31E Reg Asset  Liab and EXH D 3 2" xfId="29133"/>
    <cellStyle name="_VC 6.15.06 update on 06GRC power costs.xls Chart 2_4 31E Reg Asset  Liab and EXH D 3 2 2" xfId="29134"/>
    <cellStyle name="_VC 6.15.06 update on 06GRC power costs.xls Chart 2_4 31E Reg Asset  Liab and EXH D 3 3" xfId="29135"/>
    <cellStyle name="_VC 6.15.06 update on 06GRC power costs.xls Chart 2_4 31E Reg Asset  Liab and EXH D 30" xfId="29136"/>
    <cellStyle name="_VC 6.15.06 update on 06GRC power costs.xls Chart 2_4 31E Reg Asset  Liab and EXH D 30 2" xfId="29137"/>
    <cellStyle name="_VC 6.15.06 update on 06GRC power costs.xls Chart 2_4 31E Reg Asset  Liab and EXH D 4" xfId="29138"/>
    <cellStyle name="_VC 6.15.06 update on 06GRC power costs.xls Chart 2_4 31E Reg Asset  Liab and EXH D 4 2" xfId="29139"/>
    <cellStyle name="_VC 6.15.06 update on 06GRC power costs.xls Chart 2_4 31E Reg Asset  Liab and EXH D 4 2 2" xfId="29140"/>
    <cellStyle name="_VC 6.15.06 update on 06GRC power costs.xls Chart 2_4 31E Reg Asset  Liab and EXH D 5" xfId="29141"/>
    <cellStyle name="_VC 6.15.06 update on 06GRC power costs.xls Chart 2_4 31E Reg Asset  Liab and EXH D 5 2" xfId="29142"/>
    <cellStyle name="_VC 6.15.06 update on 06GRC power costs.xls Chart 2_4 31E Reg Asset  Liab and EXH D 5 2 2" xfId="29143"/>
    <cellStyle name="_VC 6.15.06 update on 06GRC power costs.xls Chart 2_4 31E Reg Asset  Liab and EXH D 6" xfId="29144"/>
    <cellStyle name="_VC 6.15.06 update on 06GRC power costs.xls Chart 2_4 31E Reg Asset  Liab and EXH D 6 2" xfId="29145"/>
    <cellStyle name="_VC 6.15.06 update on 06GRC power costs.xls Chart 2_4 31E Reg Asset  Liab and EXH D 6 2 2" xfId="29146"/>
    <cellStyle name="_VC 6.15.06 update on 06GRC power costs.xls Chart 2_4 31E Reg Asset  Liab and EXH D 6 3" xfId="29147"/>
    <cellStyle name="_VC 6.15.06 update on 06GRC power costs.xls Chart 2_4 31E Reg Asset  Liab and EXH D 7" xfId="29148"/>
    <cellStyle name="_VC 6.15.06 update on 06GRC power costs.xls Chart 2_4 31E Reg Asset  Liab and EXH D 7 2" xfId="29149"/>
    <cellStyle name="_VC 6.15.06 update on 06GRC power costs.xls Chart 2_4 31E Reg Asset  Liab and EXH D 7 2 2" xfId="29150"/>
    <cellStyle name="_VC 6.15.06 update on 06GRC power costs.xls Chart 2_4 31E Reg Asset  Liab and EXH D 7 3" xfId="29151"/>
    <cellStyle name="_VC 6.15.06 update on 06GRC power costs.xls Chart 2_4 31E Reg Asset  Liab and EXH D 8" xfId="29152"/>
    <cellStyle name="_VC 6.15.06 update on 06GRC power costs.xls Chart 2_4 31E Reg Asset  Liab and EXH D 8 2" xfId="29153"/>
    <cellStyle name="_VC 6.15.06 update on 06GRC power costs.xls Chart 2_4 31E Reg Asset  Liab and EXH D 8 2 2" xfId="29154"/>
    <cellStyle name="_VC 6.15.06 update on 06GRC power costs.xls Chart 2_4 31E Reg Asset  Liab and EXH D 8 3" xfId="29155"/>
    <cellStyle name="_VC 6.15.06 update on 06GRC power costs.xls Chart 2_4 31E Reg Asset  Liab and EXH D 9" xfId="29156"/>
    <cellStyle name="_VC 6.15.06 update on 06GRC power costs.xls Chart 2_4 31E Reg Asset  Liab and EXH D 9 2" xfId="29157"/>
    <cellStyle name="_VC 6.15.06 update on 06GRC power costs.xls Chart 2_4 31E Reg Asset  Liab and EXH D 9 2 2" xfId="29158"/>
    <cellStyle name="_VC 6.15.06 update on 06GRC power costs.xls Chart 2_4 31E Reg Asset  Liab and EXH D 9 3" xfId="29159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0"/>
    <cellStyle name="_VC 6.15.06 update on 06GRC power costs.xls Chart 2_4 32 Regulatory Assets and Liabilities  7 06- Exhibit D 2 2 2 2" xfId="29161"/>
    <cellStyle name="_VC 6.15.06 update on 06GRC power costs.xls Chart 2_4 32 Regulatory Assets and Liabilities  7 06- Exhibit D 2 3" xfId="29162"/>
    <cellStyle name="_VC 6.15.06 update on 06GRC power costs.xls Chart 2_4 32 Regulatory Assets and Liabilities  7 06- Exhibit D 2 3 2" xfId="29163"/>
    <cellStyle name="_VC 6.15.06 update on 06GRC power costs.xls Chart 2_4 32 Regulatory Assets and Liabilities  7 06- Exhibit D 2 4" xfId="29164"/>
    <cellStyle name="_VC 6.15.06 update on 06GRC power costs.xls Chart 2_4 32 Regulatory Assets and Liabilities  7 06- Exhibit D 2 4 2" xfId="29165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6"/>
    <cellStyle name="_VC 6.15.06 update on 06GRC power costs.xls Chart 2_4 32 Regulatory Assets and Liabilities  7 06- Exhibit D 3 2 2" xfId="29167"/>
    <cellStyle name="_VC 6.15.06 update on 06GRC power costs.xls Chart 2_4 32 Regulatory Assets and Liabilities  7 06- Exhibit D 3 3" xfId="29168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69"/>
    <cellStyle name="_VC 6.15.06 update on 06GRC power costs.xls Chart 2_4 32 Regulatory Assets and Liabilities  7 06- Exhibit D 4 2 2" xfId="29170"/>
    <cellStyle name="_VC 6.15.06 update on 06GRC power costs.xls Chart 2_4 32 Regulatory Assets and Liabilities  7 06- Exhibit D 4 3" xfId="29171"/>
    <cellStyle name="_VC 6.15.06 update on 06GRC power costs.xls Chart 2_4 32 Regulatory Assets and Liabilities  7 06- Exhibit D 5" xfId="29172"/>
    <cellStyle name="_VC 6.15.06 update on 06GRC power costs.xls Chart 2_4 32 Regulatory Assets and Liabilities  7 06- Exhibit D 5 2" xfId="29173"/>
    <cellStyle name="_VC 6.15.06 update on 06GRC power costs.xls Chart 2_4 32 Regulatory Assets and Liabilities  7 06- Exhibit D 6" xfId="29174"/>
    <cellStyle name="_VC 6.15.06 update on 06GRC power costs.xls Chart 2_4 32 Regulatory Assets and Liabilities  7 06- Exhibit D 6 2" xfId="29175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6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7"/>
    <cellStyle name="_VC 6.15.06 update on 06GRC power costs.xls Chart 2_4 32 Regulatory Assets and Liabilities  7 06- Exhibit D_NIM Summary 2 2 2" xfId="29178"/>
    <cellStyle name="_VC 6.15.06 update on 06GRC power costs.xls Chart 2_4 32 Regulatory Assets and Liabilities  7 06- Exhibit D_NIM Summary 2 2 2 2" xfId="29179"/>
    <cellStyle name="_VC 6.15.06 update on 06GRC power costs.xls Chart 2_4 32 Regulatory Assets and Liabilities  7 06- Exhibit D_NIM Summary 2 3" xfId="29180"/>
    <cellStyle name="_VC 6.15.06 update on 06GRC power costs.xls Chart 2_4 32 Regulatory Assets and Liabilities  7 06- Exhibit D_NIM Summary 2 3 2" xfId="29181"/>
    <cellStyle name="_VC 6.15.06 update on 06GRC power costs.xls Chart 2_4 32 Regulatory Assets and Liabilities  7 06- Exhibit D_NIM Summary 2 4" xfId="29182"/>
    <cellStyle name="_VC 6.15.06 update on 06GRC power costs.xls Chart 2_4 32 Regulatory Assets and Liabilities  7 06- Exhibit D_NIM Summary 2 4 2" xfId="29183"/>
    <cellStyle name="_VC 6.15.06 update on 06GRC power costs.xls Chart 2_4 32 Regulatory Assets and Liabilities  7 06- Exhibit D_NIM Summary 3" xfId="29184"/>
    <cellStyle name="_VC 6.15.06 update on 06GRC power costs.xls Chart 2_4 32 Regulatory Assets and Liabilities  7 06- Exhibit D_NIM Summary 3 2" xfId="29185"/>
    <cellStyle name="_VC 6.15.06 update on 06GRC power costs.xls Chart 2_4 32 Regulatory Assets and Liabilities  7 06- Exhibit D_NIM Summary 3 2 2" xfId="29186"/>
    <cellStyle name="_VC 6.15.06 update on 06GRC power costs.xls Chart 2_4 32 Regulatory Assets and Liabilities  7 06- Exhibit D_NIM Summary 3 3" xfId="29187"/>
    <cellStyle name="_VC 6.15.06 update on 06GRC power costs.xls Chart 2_4 32 Regulatory Assets and Liabilities  7 06- Exhibit D_NIM Summary 4" xfId="29188"/>
    <cellStyle name="_VC 6.15.06 update on 06GRC power costs.xls Chart 2_4 32 Regulatory Assets and Liabilities  7 06- Exhibit D_NIM Summary 4 2" xfId="29189"/>
    <cellStyle name="_VC 6.15.06 update on 06GRC power costs.xls Chart 2_4 32 Regulatory Assets and Liabilities  7 06- Exhibit D_NIM Summary 4 2 2" xfId="29190"/>
    <cellStyle name="_VC 6.15.06 update on 06GRC power costs.xls Chart 2_4 32 Regulatory Assets and Liabilities  7 06- Exhibit D_NIM Summary 4 3" xfId="29191"/>
    <cellStyle name="_VC 6.15.06 update on 06GRC power costs.xls Chart 2_4 32 Regulatory Assets and Liabilities  7 06- Exhibit D_NIM Summary 5" xfId="29192"/>
    <cellStyle name="_VC 6.15.06 update on 06GRC power costs.xls Chart 2_4 32 Regulatory Assets and Liabilities  7 06- Exhibit D_NIM Summary 5 2" xfId="29193"/>
    <cellStyle name="_VC 6.15.06 update on 06GRC power costs.xls Chart 2_4 32 Regulatory Assets and Liabilities  7 06- Exhibit D_NIM Summary 6" xfId="29194"/>
    <cellStyle name="_VC 6.15.06 update on 06GRC power costs.xls Chart 2_4 32 Regulatory Assets and Liabilities  7 06- Exhibit D_NIM Summary 6 2" xfId="29195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6"/>
    <cellStyle name="_VC 6.15.06 update on 06GRC power costs.xls Chart 2_ACCOUNTS" xfId="7334"/>
    <cellStyle name="_VC 6.15.06 update on 06GRC power costs.xls Chart 2_Att B to RECs proceeds proposal" xfId="29197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8"/>
    <cellStyle name="_VC 6.15.06 update on 06GRC power costs.xls Chart 2_AURORA Total New 2 2 2" xfId="29199"/>
    <cellStyle name="_VC 6.15.06 update on 06GRC power costs.xls Chart 2_AURORA Total New 2 2 2 2" xfId="29200"/>
    <cellStyle name="_VC 6.15.06 update on 06GRC power costs.xls Chart 2_AURORA Total New 2 3" xfId="29201"/>
    <cellStyle name="_VC 6.15.06 update on 06GRC power costs.xls Chart 2_AURORA Total New 2 3 2" xfId="29202"/>
    <cellStyle name="_VC 6.15.06 update on 06GRC power costs.xls Chart 2_AURORA Total New 2 4" xfId="29203"/>
    <cellStyle name="_VC 6.15.06 update on 06GRC power costs.xls Chart 2_AURORA Total New 2 4 2" xfId="29204"/>
    <cellStyle name="_VC 6.15.06 update on 06GRC power costs.xls Chart 2_AURORA Total New 3" xfId="29205"/>
    <cellStyle name="_VC 6.15.06 update on 06GRC power costs.xls Chart 2_AURORA Total New 3 2" xfId="29206"/>
    <cellStyle name="_VC 6.15.06 update on 06GRC power costs.xls Chart 2_AURORA Total New 3 2 2" xfId="29207"/>
    <cellStyle name="_VC 6.15.06 update on 06GRC power costs.xls Chart 2_AURORA Total New 4" xfId="29208"/>
    <cellStyle name="_VC 6.15.06 update on 06GRC power costs.xls Chart 2_AURORA Total New 4 2" xfId="29209"/>
    <cellStyle name="_VC 6.15.06 update on 06GRC power costs.xls Chart 2_AURORA Total New 5" xfId="29210"/>
    <cellStyle name="_VC 6.15.06 update on 06GRC power costs.xls Chart 2_AURORA Total New 5 2" xfId="29211"/>
    <cellStyle name="_VC 6.15.06 update on 06GRC power costs.xls Chart 2_Backup for Attachment B 2010-09-09" xfId="29212"/>
    <cellStyle name="_VC 6.15.06 update on 06GRC power costs.xls Chart 2_Bench Request - Attachment B" xfId="29213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4"/>
    <cellStyle name="_VC 6.15.06 update on 06GRC power costs.xls Chart 2_Book2 2 2 2 2" xfId="29215"/>
    <cellStyle name="_VC 6.15.06 update on 06GRC power costs.xls Chart 2_Book2 2 3" xfId="29216"/>
    <cellStyle name="_VC 6.15.06 update on 06GRC power costs.xls Chart 2_Book2 2 3 2" xfId="29217"/>
    <cellStyle name="_VC 6.15.06 update on 06GRC power costs.xls Chart 2_Book2 2 4" xfId="29218"/>
    <cellStyle name="_VC 6.15.06 update on 06GRC power costs.xls Chart 2_Book2 2 4 2" xfId="29219"/>
    <cellStyle name="_VC 6.15.06 update on 06GRC power costs.xls Chart 2_Book2 3" xfId="7340"/>
    <cellStyle name="_VC 6.15.06 update on 06GRC power costs.xls Chart 2_Book2 3 2" xfId="29220"/>
    <cellStyle name="_VC 6.15.06 update on 06GRC power costs.xls Chart 2_Book2 3 2 2" xfId="29221"/>
    <cellStyle name="_VC 6.15.06 update on 06GRC power costs.xls Chart 2_Book2 3 3" xfId="29222"/>
    <cellStyle name="_VC 6.15.06 update on 06GRC power costs.xls Chart 2_Book2 4" xfId="7341"/>
    <cellStyle name="_VC 6.15.06 update on 06GRC power costs.xls Chart 2_Book2 4 2" xfId="29223"/>
    <cellStyle name="_VC 6.15.06 update on 06GRC power costs.xls Chart 2_Book2 4 2 2" xfId="29224"/>
    <cellStyle name="_VC 6.15.06 update on 06GRC power costs.xls Chart 2_Book2 4 3" xfId="29225"/>
    <cellStyle name="_VC 6.15.06 update on 06GRC power costs.xls Chart 2_Book2 5" xfId="29226"/>
    <cellStyle name="_VC 6.15.06 update on 06GRC power costs.xls Chart 2_Book2 5 2" xfId="29227"/>
    <cellStyle name="_VC 6.15.06 update on 06GRC power costs.xls Chart 2_Book2 6" xfId="29228"/>
    <cellStyle name="_VC 6.15.06 update on 06GRC power costs.xls Chart 2_Book2 6 2" xfId="29229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0"/>
    <cellStyle name="_VC 6.15.06 update on 06GRC power costs.xls Chart 2_Book2_Adj Bench DR 3 for Initial Briefs (Electric) 2 2 2 2" xfId="29231"/>
    <cellStyle name="_VC 6.15.06 update on 06GRC power costs.xls Chart 2_Book2_Adj Bench DR 3 for Initial Briefs (Electric) 2 3" xfId="29232"/>
    <cellStyle name="_VC 6.15.06 update on 06GRC power costs.xls Chart 2_Book2_Adj Bench DR 3 for Initial Briefs (Electric) 2 3 2" xfId="29233"/>
    <cellStyle name="_VC 6.15.06 update on 06GRC power costs.xls Chart 2_Book2_Adj Bench DR 3 for Initial Briefs (Electric) 2 4" xfId="29234"/>
    <cellStyle name="_VC 6.15.06 update on 06GRC power costs.xls Chart 2_Book2_Adj Bench DR 3 for Initial Briefs (Electric) 2 4 2" xfId="29235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6"/>
    <cellStyle name="_VC 6.15.06 update on 06GRC power costs.xls Chart 2_Book2_Adj Bench DR 3 for Initial Briefs (Electric) 3 2 2" xfId="29237"/>
    <cellStyle name="_VC 6.15.06 update on 06GRC power costs.xls Chart 2_Book2_Adj Bench DR 3 for Initial Briefs (Electric) 3 3" xfId="29238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39"/>
    <cellStyle name="_VC 6.15.06 update on 06GRC power costs.xls Chart 2_Book2_Adj Bench DR 3 for Initial Briefs (Electric) 4 2 2" xfId="29240"/>
    <cellStyle name="_VC 6.15.06 update on 06GRC power costs.xls Chart 2_Book2_Adj Bench DR 3 for Initial Briefs (Electric) 4 3" xfId="29241"/>
    <cellStyle name="_VC 6.15.06 update on 06GRC power costs.xls Chart 2_Book2_Adj Bench DR 3 for Initial Briefs (Electric) 5" xfId="29242"/>
    <cellStyle name="_VC 6.15.06 update on 06GRC power costs.xls Chart 2_Book2_Adj Bench DR 3 for Initial Briefs (Electric) 5 2" xfId="29243"/>
    <cellStyle name="_VC 6.15.06 update on 06GRC power costs.xls Chart 2_Book2_Adj Bench DR 3 for Initial Briefs (Electric) 6" xfId="29244"/>
    <cellStyle name="_VC 6.15.06 update on 06GRC power costs.xls Chart 2_Book2_Adj Bench DR 3 for Initial Briefs (Electric) 6 2" xfId="29245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6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7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8"/>
    <cellStyle name="_VC 6.15.06 update on 06GRC power costs.xls Chart 2_Book2_Electric Rev Req Model (2009 GRC) Rebuttal 2 3" xfId="29249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0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1"/>
    <cellStyle name="_VC 6.15.06 update on 06GRC power costs.xls Chart 2_Book2_Electric Rev Req Model (2009 GRC) Rebuttal REmoval of New  WH Solar AdjustMI 2 2 2 2" xfId="29252"/>
    <cellStyle name="_VC 6.15.06 update on 06GRC power costs.xls Chart 2_Book2_Electric Rev Req Model (2009 GRC) Rebuttal REmoval of New  WH Solar AdjustMI 2 3" xfId="29253"/>
    <cellStyle name="_VC 6.15.06 update on 06GRC power costs.xls Chart 2_Book2_Electric Rev Req Model (2009 GRC) Rebuttal REmoval of New  WH Solar AdjustMI 2 3 2" xfId="29254"/>
    <cellStyle name="_VC 6.15.06 update on 06GRC power costs.xls Chart 2_Book2_Electric Rev Req Model (2009 GRC) Rebuttal REmoval of New  WH Solar AdjustMI 2 4" xfId="29255"/>
    <cellStyle name="_VC 6.15.06 update on 06GRC power costs.xls Chart 2_Book2_Electric Rev Req Model (2009 GRC) Rebuttal REmoval of New  WH Solar AdjustMI 2 4 2" xfId="29256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7"/>
    <cellStyle name="_VC 6.15.06 update on 06GRC power costs.xls Chart 2_Book2_Electric Rev Req Model (2009 GRC) Rebuttal REmoval of New  WH Solar AdjustMI 3 2 2" xfId="29258"/>
    <cellStyle name="_VC 6.15.06 update on 06GRC power costs.xls Chart 2_Book2_Electric Rev Req Model (2009 GRC) Rebuttal REmoval of New  WH Solar AdjustMI 3 3" xfId="29259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0"/>
    <cellStyle name="_VC 6.15.06 update on 06GRC power costs.xls Chart 2_Book2_Electric Rev Req Model (2009 GRC) Rebuttal REmoval of New  WH Solar AdjustMI 4 2 2" xfId="29261"/>
    <cellStyle name="_VC 6.15.06 update on 06GRC power costs.xls Chart 2_Book2_Electric Rev Req Model (2009 GRC) Rebuttal REmoval of New  WH Solar AdjustMI 4 3" xfId="29262"/>
    <cellStyle name="_VC 6.15.06 update on 06GRC power costs.xls Chart 2_Book2_Electric Rev Req Model (2009 GRC) Rebuttal REmoval of New  WH Solar AdjustMI 5" xfId="29263"/>
    <cellStyle name="_VC 6.15.06 update on 06GRC power costs.xls Chart 2_Book2_Electric Rev Req Model (2009 GRC) Rebuttal REmoval of New  WH Solar AdjustMI 5 2" xfId="29264"/>
    <cellStyle name="_VC 6.15.06 update on 06GRC power costs.xls Chart 2_Book2_Electric Rev Req Model (2009 GRC) Rebuttal REmoval of New  WH Solar AdjustMI 6" xfId="29265"/>
    <cellStyle name="_VC 6.15.06 update on 06GRC power costs.xls Chart 2_Book2_Electric Rev Req Model (2009 GRC) Rebuttal REmoval of New  WH Solar AdjustMI 6 2" xfId="29266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7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8"/>
    <cellStyle name="_VC 6.15.06 update on 06GRC power costs.xls Chart 2_Book2_Electric Rev Req Model (2009 GRC) Revised 01-18-2010 2 2 2 2" xfId="29269"/>
    <cellStyle name="_VC 6.15.06 update on 06GRC power costs.xls Chart 2_Book2_Electric Rev Req Model (2009 GRC) Revised 01-18-2010 2 3" xfId="29270"/>
    <cellStyle name="_VC 6.15.06 update on 06GRC power costs.xls Chart 2_Book2_Electric Rev Req Model (2009 GRC) Revised 01-18-2010 2 3 2" xfId="29271"/>
    <cellStyle name="_VC 6.15.06 update on 06GRC power costs.xls Chart 2_Book2_Electric Rev Req Model (2009 GRC) Revised 01-18-2010 2 4" xfId="29272"/>
    <cellStyle name="_VC 6.15.06 update on 06GRC power costs.xls Chart 2_Book2_Electric Rev Req Model (2009 GRC) Revised 01-18-2010 2 4 2" xfId="29273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4"/>
    <cellStyle name="_VC 6.15.06 update on 06GRC power costs.xls Chart 2_Book2_Electric Rev Req Model (2009 GRC) Revised 01-18-2010 3 2 2" xfId="29275"/>
    <cellStyle name="_VC 6.15.06 update on 06GRC power costs.xls Chart 2_Book2_Electric Rev Req Model (2009 GRC) Revised 01-18-2010 3 3" xfId="29276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7"/>
    <cellStyle name="_VC 6.15.06 update on 06GRC power costs.xls Chart 2_Book2_Electric Rev Req Model (2009 GRC) Revised 01-18-2010 4 2 2" xfId="29278"/>
    <cellStyle name="_VC 6.15.06 update on 06GRC power costs.xls Chart 2_Book2_Electric Rev Req Model (2009 GRC) Revised 01-18-2010 4 3" xfId="29279"/>
    <cellStyle name="_VC 6.15.06 update on 06GRC power costs.xls Chart 2_Book2_Electric Rev Req Model (2009 GRC) Revised 01-18-2010 5" xfId="29280"/>
    <cellStyle name="_VC 6.15.06 update on 06GRC power costs.xls Chart 2_Book2_Electric Rev Req Model (2009 GRC) Revised 01-18-2010 5 2" xfId="29281"/>
    <cellStyle name="_VC 6.15.06 update on 06GRC power costs.xls Chart 2_Book2_Electric Rev Req Model (2009 GRC) Revised 01-18-2010 6" xfId="29282"/>
    <cellStyle name="_VC 6.15.06 update on 06GRC power costs.xls Chart 2_Book2_Electric Rev Req Model (2009 GRC) Revised 01-18-2010 6 2" xfId="29283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4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5"/>
    <cellStyle name="_VC 6.15.06 update on 06GRC power costs.xls Chart 2_Book2_Final Order Electric EXHIBIT A-1 2 3" xfId="29286"/>
    <cellStyle name="_VC 6.15.06 update on 06GRC power costs.xls Chart 2_Book2_Final Order Electric EXHIBIT A-1 3" xfId="7369"/>
    <cellStyle name="_VC 6.15.06 update on 06GRC power costs.xls Chart 2_Book2_Final Order Electric EXHIBIT A-1 3 2" xfId="29287"/>
    <cellStyle name="_VC 6.15.06 update on 06GRC power costs.xls Chart 2_Book2_Final Order Electric EXHIBIT A-1 3 2 2" xfId="29288"/>
    <cellStyle name="_VC 6.15.06 update on 06GRC power costs.xls Chart 2_Book2_Final Order Electric EXHIBIT A-1 3 3" xfId="29289"/>
    <cellStyle name="_VC 6.15.06 update on 06GRC power costs.xls Chart 2_Book2_Final Order Electric EXHIBIT A-1 4" xfId="7370"/>
    <cellStyle name="_VC 6.15.06 update on 06GRC power costs.xls Chart 2_Book2_Final Order Electric EXHIBIT A-1 4 2" xfId="29290"/>
    <cellStyle name="_VC 6.15.06 update on 06GRC power costs.xls Chart 2_Book2_Final Order Electric EXHIBIT A-1 5" xfId="29291"/>
    <cellStyle name="_VC 6.15.06 update on 06GRC power costs.xls Chart 2_Book2_Final Order Electric EXHIBIT A-1 6" xfId="29292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3"/>
    <cellStyle name="_VC 6.15.06 update on 06GRC power costs.xls Chart 2_Book4 2 2 2 2" xfId="29294"/>
    <cellStyle name="_VC 6.15.06 update on 06GRC power costs.xls Chart 2_Book4 2 3" xfId="29295"/>
    <cellStyle name="_VC 6.15.06 update on 06GRC power costs.xls Chart 2_Book4 2 3 2" xfId="29296"/>
    <cellStyle name="_VC 6.15.06 update on 06GRC power costs.xls Chart 2_Book4 2 4" xfId="29297"/>
    <cellStyle name="_VC 6.15.06 update on 06GRC power costs.xls Chart 2_Book4 2 4 2" xfId="29298"/>
    <cellStyle name="_VC 6.15.06 update on 06GRC power costs.xls Chart 2_Book4 3" xfId="7374"/>
    <cellStyle name="_VC 6.15.06 update on 06GRC power costs.xls Chart 2_Book4 3 2" xfId="29299"/>
    <cellStyle name="_VC 6.15.06 update on 06GRC power costs.xls Chart 2_Book4 3 2 2" xfId="29300"/>
    <cellStyle name="_VC 6.15.06 update on 06GRC power costs.xls Chart 2_Book4 3 3" xfId="29301"/>
    <cellStyle name="_VC 6.15.06 update on 06GRC power costs.xls Chart 2_Book4 4" xfId="7375"/>
    <cellStyle name="_VC 6.15.06 update on 06GRC power costs.xls Chart 2_Book4 4 2" xfId="29302"/>
    <cellStyle name="_VC 6.15.06 update on 06GRC power costs.xls Chart 2_Book4 4 2 2" xfId="29303"/>
    <cellStyle name="_VC 6.15.06 update on 06GRC power costs.xls Chart 2_Book4 4 3" xfId="29304"/>
    <cellStyle name="_VC 6.15.06 update on 06GRC power costs.xls Chart 2_Book4 5" xfId="29305"/>
    <cellStyle name="_VC 6.15.06 update on 06GRC power costs.xls Chart 2_Book4 5 2" xfId="29306"/>
    <cellStyle name="_VC 6.15.06 update on 06GRC power costs.xls Chart 2_Book4 6" xfId="29307"/>
    <cellStyle name="_VC 6.15.06 update on 06GRC power costs.xls Chart 2_Book4 6 2" xfId="29308"/>
    <cellStyle name="_VC 6.15.06 update on 06GRC power costs.xls Chart 2_Book4_DEM-WP(C) ENERG10C--ctn Mid-C_042010 2010GRC" xfId="7376"/>
    <cellStyle name="_VC 6.15.06 update on 06GRC power costs.xls Chart 2_Book4_DEM-WP(C) ENERG10C--ctn Mid-C_042010 2010GRC 2" xfId="29309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0"/>
    <cellStyle name="_VC 6.15.06 update on 06GRC power costs.xls Chart 2_Book9 2 2 2 2" xfId="29311"/>
    <cellStyle name="_VC 6.15.06 update on 06GRC power costs.xls Chart 2_Book9 2 3" xfId="29312"/>
    <cellStyle name="_VC 6.15.06 update on 06GRC power costs.xls Chart 2_Book9 2 3 2" xfId="29313"/>
    <cellStyle name="_VC 6.15.06 update on 06GRC power costs.xls Chart 2_Book9 2 4" xfId="29314"/>
    <cellStyle name="_VC 6.15.06 update on 06GRC power costs.xls Chart 2_Book9 2 4 2" xfId="29315"/>
    <cellStyle name="_VC 6.15.06 update on 06GRC power costs.xls Chart 2_Book9 3" xfId="7380"/>
    <cellStyle name="_VC 6.15.06 update on 06GRC power costs.xls Chart 2_Book9 3 2" xfId="29316"/>
    <cellStyle name="_VC 6.15.06 update on 06GRC power costs.xls Chart 2_Book9 3 2 2" xfId="29317"/>
    <cellStyle name="_VC 6.15.06 update on 06GRC power costs.xls Chart 2_Book9 3 3" xfId="29318"/>
    <cellStyle name="_VC 6.15.06 update on 06GRC power costs.xls Chart 2_Book9 4" xfId="7381"/>
    <cellStyle name="_VC 6.15.06 update on 06GRC power costs.xls Chart 2_Book9 4 2" xfId="29319"/>
    <cellStyle name="_VC 6.15.06 update on 06GRC power costs.xls Chart 2_Book9 4 2 2" xfId="29320"/>
    <cellStyle name="_VC 6.15.06 update on 06GRC power costs.xls Chart 2_Book9 4 3" xfId="29321"/>
    <cellStyle name="_VC 6.15.06 update on 06GRC power costs.xls Chart 2_Book9 5" xfId="29322"/>
    <cellStyle name="_VC 6.15.06 update on 06GRC power costs.xls Chart 2_Book9 5 2" xfId="29323"/>
    <cellStyle name="_VC 6.15.06 update on 06GRC power costs.xls Chart 2_Book9 6" xfId="29324"/>
    <cellStyle name="_VC 6.15.06 update on 06GRC power costs.xls Chart 2_Book9 6 2" xfId="29325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6"/>
    <cellStyle name="_VC 6.15.06 update on 06GRC power costs.xls Chart 2_Chelan PUD Power Costs (8-10)" xfId="7383"/>
    <cellStyle name="_VC 6.15.06 update on 06GRC power costs.xls Chart 2_Chelan PUD Power Costs (8-10) 2" xfId="29327"/>
    <cellStyle name="_VC 6.15.06 update on 06GRC power costs.xls Chart 2_DEM-WP(C) Chelan Power Costs" xfId="7384"/>
    <cellStyle name="_VC 6.15.06 update on 06GRC power costs.xls Chart 2_DEM-WP(C) Chelan Power Costs 2" xfId="29328"/>
    <cellStyle name="_VC 6.15.06 update on 06GRC power costs.xls Chart 2_DEM-WP(C) Chelan Power Costs 2 2" xfId="29329"/>
    <cellStyle name="_VC 6.15.06 update on 06GRC power costs.xls Chart 2_DEM-WP(C) Chelan Power Costs 2 2 2" xfId="29330"/>
    <cellStyle name="_VC 6.15.06 update on 06GRC power costs.xls Chart 2_DEM-WP(C) Chelan Power Costs 2 3" xfId="29331"/>
    <cellStyle name="_VC 6.15.06 update on 06GRC power costs.xls Chart 2_DEM-WP(C) Chelan Power Costs 3" xfId="29332"/>
    <cellStyle name="_VC 6.15.06 update on 06GRC power costs.xls Chart 2_DEM-WP(C) Chelan Power Costs 3 2" xfId="29333"/>
    <cellStyle name="_VC 6.15.06 update on 06GRC power costs.xls Chart 2_DEM-WP(C) Chelan Power Costs 3 2 2" xfId="29334"/>
    <cellStyle name="_VC 6.15.06 update on 06GRC power costs.xls Chart 2_DEM-WP(C) Chelan Power Costs 3 3" xfId="29335"/>
    <cellStyle name="_VC 6.15.06 update on 06GRC power costs.xls Chart 2_DEM-WP(C) Chelan Power Costs 4" xfId="29336"/>
    <cellStyle name="_VC 6.15.06 update on 06GRC power costs.xls Chart 2_DEM-WP(C) Chelan Power Costs 4 2" xfId="29337"/>
    <cellStyle name="_VC 6.15.06 update on 06GRC power costs.xls Chart 2_DEM-WP(C) Chelan Power Costs 5" xfId="29338"/>
    <cellStyle name="_VC 6.15.06 update on 06GRC power costs.xls Chart 2_DEM-WP(C) Chelan Power Costs 5 2" xfId="29339"/>
    <cellStyle name="_VC 6.15.06 update on 06GRC power costs.xls Chart 2_DEM-WP(C) ENERG10C--ctn Mid-C_042010 2010GRC" xfId="7385"/>
    <cellStyle name="_VC 6.15.06 update on 06GRC power costs.xls Chart 2_DEM-WP(C) ENERG10C--ctn Mid-C_042010 2010GRC 2" xfId="29340"/>
    <cellStyle name="_VC 6.15.06 update on 06GRC power costs.xls Chart 2_DEM-WP(C) Gas Transport 2010GRC" xfId="7386"/>
    <cellStyle name="_VC 6.15.06 update on 06GRC power costs.xls Chart 2_DEM-WP(C) Gas Transport 2010GRC 2" xfId="29341"/>
    <cellStyle name="_VC 6.15.06 update on 06GRC power costs.xls Chart 2_DEM-WP(C) Gas Transport 2010GRC 2 2" xfId="29342"/>
    <cellStyle name="_VC 6.15.06 update on 06GRC power costs.xls Chart 2_DEM-WP(C) Gas Transport 2010GRC 2 2 2" xfId="29343"/>
    <cellStyle name="_VC 6.15.06 update on 06GRC power costs.xls Chart 2_DEM-WP(C) Gas Transport 2010GRC 2 3" xfId="29344"/>
    <cellStyle name="_VC 6.15.06 update on 06GRC power costs.xls Chart 2_DEM-WP(C) Gas Transport 2010GRC 3" xfId="29345"/>
    <cellStyle name="_VC 6.15.06 update on 06GRC power costs.xls Chart 2_DEM-WP(C) Gas Transport 2010GRC 3 2" xfId="29346"/>
    <cellStyle name="_VC 6.15.06 update on 06GRC power costs.xls Chart 2_DEM-WP(C) Gas Transport 2010GRC 3 2 2" xfId="29347"/>
    <cellStyle name="_VC 6.15.06 update on 06GRC power costs.xls Chart 2_DEM-WP(C) Gas Transport 2010GRC 3 3" xfId="29348"/>
    <cellStyle name="_VC 6.15.06 update on 06GRC power costs.xls Chart 2_DEM-WP(C) Gas Transport 2010GRC 4" xfId="29349"/>
    <cellStyle name="_VC 6.15.06 update on 06GRC power costs.xls Chart 2_DEM-WP(C) Gas Transport 2010GRC 4 2" xfId="29350"/>
    <cellStyle name="_VC 6.15.06 update on 06GRC power costs.xls Chart 2_DEM-WP(C) Gas Transport 2010GRC 5" xfId="29351"/>
    <cellStyle name="_VC 6.15.06 update on 06GRC power costs.xls Chart 2_DEM-WP(C) Gas Transport 2010GRC 5 2" xfId="29352"/>
    <cellStyle name="_VC 6.15.06 update on 06GRC power costs.xls Chart 2_DWH-08 (Rate Spread &amp; Design Workpapers)" xfId="7387"/>
    <cellStyle name="_VC 6.15.06 update on 06GRC power costs.xls Chart 2_Exh A-1 resulting from UE-112050 effective Jan 1 2012" xfId="29353"/>
    <cellStyle name="_VC 6.15.06 update on 06GRC power costs.xls Chart 2_Exh A-1 resulting from UE-112050 effective Jan 1 2012 2" xfId="29354"/>
    <cellStyle name="_VC 6.15.06 update on 06GRC power costs.xls Chart 2_Exhibit A-1 effective 4-1-11 fr S Free 12-11" xfId="29355"/>
    <cellStyle name="_VC 6.15.06 update on 06GRC power costs.xls Chart 2_Exhibit A-1 effective 4-1-11 fr S Free 12-11 2" xfId="29356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7"/>
    <cellStyle name="_VC 6.15.06 update on 06GRC power costs.xls Chart 2_INPUTS 2 3" xfId="29358"/>
    <cellStyle name="_VC 6.15.06 update on 06GRC power costs.xls Chart 2_INPUTS 3" xfId="7393"/>
    <cellStyle name="_VC 6.15.06 update on 06GRC power costs.xls Chart 2_INPUTS 3 2" xfId="29359"/>
    <cellStyle name="_VC 6.15.06 update on 06GRC power costs.xls Chart 2_INPUTS 4" xfId="29360"/>
    <cellStyle name="_VC 6.15.06 update on 06GRC power costs.xls Chart 2_Mint Farm Generation BPA" xfId="29361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2"/>
    <cellStyle name="_VC 6.15.06 update on 06GRC power costs.xls Chart 2_NIM Summary 09GRC 2 2 2" xfId="29363"/>
    <cellStyle name="_VC 6.15.06 update on 06GRC power costs.xls Chart 2_NIM Summary 09GRC 2 2 2 2" xfId="29364"/>
    <cellStyle name="_VC 6.15.06 update on 06GRC power costs.xls Chart 2_NIM Summary 09GRC 2 3" xfId="29365"/>
    <cellStyle name="_VC 6.15.06 update on 06GRC power costs.xls Chart 2_NIM Summary 09GRC 2 3 2" xfId="29366"/>
    <cellStyle name="_VC 6.15.06 update on 06GRC power costs.xls Chart 2_NIM Summary 09GRC 2 4" xfId="29367"/>
    <cellStyle name="_VC 6.15.06 update on 06GRC power costs.xls Chart 2_NIM Summary 09GRC 2 4 2" xfId="29368"/>
    <cellStyle name="_VC 6.15.06 update on 06GRC power costs.xls Chart 2_NIM Summary 09GRC 3" xfId="29369"/>
    <cellStyle name="_VC 6.15.06 update on 06GRC power costs.xls Chart 2_NIM Summary 09GRC 3 2" xfId="29370"/>
    <cellStyle name="_VC 6.15.06 update on 06GRC power costs.xls Chart 2_NIM Summary 09GRC 3 2 2" xfId="29371"/>
    <cellStyle name="_VC 6.15.06 update on 06GRC power costs.xls Chart 2_NIM Summary 09GRC 3 3" xfId="29372"/>
    <cellStyle name="_VC 6.15.06 update on 06GRC power costs.xls Chart 2_NIM Summary 09GRC 4" xfId="29373"/>
    <cellStyle name="_VC 6.15.06 update on 06GRC power costs.xls Chart 2_NIM Summary 09GRC 4 2" xfId="29374"/>
    <cellStyle name="_VC 6.15.06 update on 06GRC power costs.xls Chart 2_NIM Summary 09GRC 4 2 2" xfId="29375"/>
    <cellStyle name="_VC 6.15.06 update on 06GRC power costs.xls Chart 2_NIM Summary 09GRC 4 3" xfId="29376"/>
    <cellStyle name="_VC 6.15.06 update on 06GRC power costs.xls Chart 2_NIM Summary 09GRC 5" xfId="29377"/>
    <cellStyle name="_VC 6.15.06 update on 06GRC power costs.xls Chart 2_NIM Summary 09GRC 5 2" xfId="29378"/>
    <cellStyle name="_VC 6.15.06 update on 06GRC power costs.xls Chart 2_NIM Summary 09GRC 6" xfId="29379"/>
    <cellStyle name="_VC 6.15.06 update on 06GRC power costs.xls Chart 2_NIM Summary 09GRC 6 2" xfId="29380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1"/>
    <cellStyle name="_VC 6.15.06 update on 06GRC power costs.xls Chart 2_NIM Summary 10" xfId="29382"/>
    <cellStyle name="_VC 6.15.06 update on 06GRC power costs.xls Chart 2_NIM Summary 10 2" xfId="29383"/>
    <cellStyle name="_VC 6.15.06 update on 06GRC power costs.xls Chart 2_NIM Summary 10 2 2" xfId="29384"/>
    <cellStyle name="_VC 6.15.06 update on 06GRC power costs.xls Chart 2_NIM Summary 10 3" xfId="29385"/>
    <cellStyle name="_VC 6.15.06 update on 06GRC power costs.xls Chart 2_NIM Summary 10 4" xfId="29386"/>
    <cellStyle name="_VC 6.15.06 update on 06GRC power costs.xls Chart 2_NIM Summary 11" xfId="29387"/>
    <cellStyle name="_VC 6.15.06 update on 06GRC power costs.xls Chart 2_NIM Summary 11 2" xfId="29388"/>
    <cellStyle name="_VC 6.15.06 update on 06GRC power costs.xls Chart 2_NIM Summary 11 2 2" xfId="29389"/>
    <cellStyle name="_VC 6.15.06 update on 06GRC power costs.xls Chart 2_NIM Summary 11 3" xfId="29390"/>
    <cellStyle name="_VC 6.15.06 update on 06GRC power costs.xls Chart 2_NIM Summary 11 4" xfId="29391"/>
    <cellStyle name="_VC 6.15.06 update on 06GRC power costs.xls Chart 2_NIM Summary 12" xfId="29392"/>
    <cellStyle name="_VC 6.15.06 update on 06GRC power costs.xls Chart 2_NIM Summary 12 2" xfId="29393"/>
    <cellStyle name="_VC 6.15.06 update on 06GRC power costs.xls Chart 2_NIM Summary 12 2 2" xfId="29394"/>
    <cellStyle name="_VC 6.15.06 update on 06GRC power costs.xls Chart 2_NIM Summary 12 3" xfId="29395"/>
    <cellStyle name="_VC 6.15.06 update on 06GRC power costs.xls Chart 2_NIM Summary 12 4" xfId="29396"/>
    <cellStyle name="_VC 6.15.06 update on 06GRC power costs.xls Chart 2_NIM Summary 13" xfId="29397"/>
    <cellStyle name="_VC 6.15.06 update on 06GRC power costs.xls Chart 2_NIM Summary 13 2" xfId="29398"/>
    <cellStyle name="_VC 6.15.06 update on 06GRC power costs.xls Chart 2_NIM Summary 13 2 2" xfId="29399"/>
    <cellStyle name="_VC 6.15.06 update on 06GRC power costs.xls Chart 2_NIM Summary 13 3" xfId="29400"/>
    <cellStyle name="_VC 6.15.06 update on 06GRC power costs.xls Chart 2_NIM Summary 13 4" xfId="29401"/>
    <cellStyle name="_VC 6.15.06 update on 06GRC power costs.xls Chart 2_NIM Summary 14" xfId="29402"/>
    <cellStyle name="_VC 6.15.06 update on 06GRC power costs.xls Chart 2_NIM Summary 14 2" xfId="29403"/>
    <cellStyle name="_VC 6.15.06 update on 06GRC power costs.xls Chart 2_NIM Summary 14 2 2" xfId="29404"/>
    <cellStyle name="_VC 6.15.06 update on 06GRC power costs.xls Chart 2_NIM Summary 14 3" xfId="29405"/>
    <cellStyle name="_VC 6.15.06 update on 06GRC power costs.xls Chart 2_NIM Summary 14 4" xfId="29406"/>
    <cellStyle name="_VC 6.15.06 update on 06GRC power costs.xls Chart 2_NIM Summary 15" xfId="29407"/>
    <cellStyle name="_VC 6.15.06 update on 06GRC power costs.xls Chart 2_NIM Summary 15 2" xfId="29408"/>
    <cellStyle name="_VC 6.15.06 update on 06GRC power costs.xls Chart 2_NIM Summary 15 2 2" xfId="29409"/>
    <cellStyle name="_VC 6.15.06 update on 06GRC power costs.xls Chart 2_NIM Summary 15 3" xfId="29410"/>
    <cellStyle name="_VC 6.15.06 update on 06GRC power costs.xls Chart 2_NIM Summary 15 4" xfId="29411"/>
    <cellStyle name="_VC 6.15.06 update on 06GRC power costs.xls Chart 2_NIM Summary 16" xfId="29412"/>
    <cellStyle name="_VC 6.15.06 update on 06GRC power costs.xls Chart 2_NIM Summary 16 2" xfId="29413"/>
    <cellStyle name="_VC 6.15.06 update on 06GRC power costs.xls Chart 2_NIM Summary 16 2 2" xfId="29414"/>
    <cellStyle name="_VC 6.15.06 update on 06GRC power costs.xls Chart 2_NIM Summary 16 3" xfId="29415"/>
    <cellStyle name="_VC 6.15.06 update on 06GRC power costs.xls Chart 2_NIM Summary 16 4" xfId="29416"/>
    <cellStyle name="_VC 6.15.06 update on 06GRC power costs.xls Chart 2_NIM Summary 17" xfId="29417"/>
    <cellStyle name="_VC 6.15.06 update on 06GRC power costs.xls Chart 2_NIM Summary 17 2" xfId="29418"/>
    <cellStyle name="_VC 6.15.06 update on 06GRC power costs.xls Chart 2_NIM Summary 17 2 2" xfId="29419"/>
    <cellStyle name="_VC 6.15.06 update on 06GRC power costs.xls Chart 2_NIM Summary 17 3" xfId="29420"/>
    <cellStyle name="_VC 6.15.06 update on 06GRC power costs.xls Chart 2_NIM Summary 17 4" xfId="29421"/>
    <cellStyle name="_VC 6.15.06 update on 06GRC power costs.xls Chart 2_NIM Summary 18" xfId="29422"/>
    <cellStyle name="_VC 6.15.06 update on 06GRC power costs.xls Chart 2_NIM Summary 18 2" xfId="29423"/>
    <cellStyle name="_VC 6.15.06 update on 06GRC power costs.xls Chart 2_NIM Summary 18 3" xfId="29424"/>
    <cellStyle name="_VC 6.15.06 update on 06GRC power costs.xls Chart 2_NIM Summary 19" xfId="29425"/>
    <cellStyle name="_VC 6.15.06 update on 06GRC power costs.xls Chart 2_NIM Summary 19 2" xfId="29426"/>
    <cellStyle name="_VC 6.15.06 update on 06GRC power costs.xls Chart 2_NIM Summary 19 3" xfId="29427"/>
    <cellStyle name="_VC 6.15.06 update on 06GRC power costs.xls Chart 2_NIM Summary 2" xfId="7398"/>
    <cellStyle name="_VC 6.15.06 update on 06GRC power costs.xls Chart 2_NIM Summary 2 2" xfId="29428"/>
    <cellStyle name="_VC 6.15.06 update on 06GRC power costs.xls Chart 2_NIM Summary 2 2 2" xfId="29429"/>
    <cellStyle name="_VC 6.15.06 update on 06GRC power costs.xls Chart 2_NIM Summary 2 2 2 2" xfId="29430"/>
    <cellStyle name="_VC 6.15.06 update on 06GRC power costs.xls Chart 2_NIM Summary 2 3" xfId="29431"/>
    <cellStyle name="_VC 6.15.06 update on 06GRC power costs.xls Chart 2_NIM Summary 2 3 2" xfId="29432"/>
    <cellStyle name="_VC 6.15.06 update on 06GRC power costs.xls Chart 2_NIM Summary 2 4" xfId="29433"/>
    <cellStyle name="_VC 6.15.06 update on 06GRC power costs.xls Chart 2_NIM Summary 2 4 2" xfId="29434"/>
    <cellStyle name="_VC 6.15.06 update on 06GRC power costs.xls Chart 2_NIM Summary 20" xfId="29435"/>
    <cellStyle name="_VC 6.15.06 update on 06GRC power costs.xls Chart 2_NIM Summary 20 2" xfId="29436"/>
    <cellStyle name="_VC 6.15.06 update on 06GRC power costs.xls Chart 2_NIM Summary 20 3" xfId="29437"/>
    <cellStyle name="_VC 6.15.06 update on 06GRC power costs.xls Chart 2_NIM Summary 21" xfId="29438"/>
    <cellStyle name="_VC 6.15.06 update on 06GRC power costs.xls Chart 2_NIM Summary 21 2" xfId="29439"/>
    <cellStyle name="_VC 6.15.06 update on 06GRC power costs.xls Chart 2_NIM Summary 21 3" xfId="29440"/>
    <cellStyle name="_VC 6.15.06 update on 06GRC power costs.xls Chart 2_NIM Summary 22" xfId="29441"/>
    <cellStyle name="_VC 6.15.06 update on 06GRC power costs.xls Chart 2_NIM Summary 22 2" xfId="29442"/>
    <cellStyle name="_VC 6.15.06 update on 06GRC power costs.xls Chart 2_NIM Summary 22 3" xfId="29443"/>
    <cellStyle name="_VC 6.15.06 update on 06GRC power costs.xls Chart 2_NIM Summary 23" xfId="29444"/>
    <cellStyle name="_VC 6.15.06 update on 06GRC power costs.xls Chart 2_NIM Summary 23 2" xfId="29445"/>
    <cellStyle name="_VC 6.15.06 update on 06GRC power costs.xls Chart 2_NIM Summary 23 3" xfId="29446"/>
    <cellStyle name="_VC 6.15.06 update on 06GRC power costs.xls Chart 2_NIM Summary 24" xfId="29447"/>
    <cellStyle name="_VC 6.15.06 update on 06GRC power costs.xls Chart 2_NIM Summary 24 2" xfId="29448"/>
    <cellStyle name="_VC 6.15.06 update on 06GRC power costs.xls Chart 2_NIM Summary 24 3" xfId="29449"/>
    <cellStyle name="_VC 6.15.06 update on 06GRC power costs.xls Chart 2_NIM Summary 25" xfId="29450"/>
    <cellStyle name="_VC 6.15.06 update on 06GRC power costs.xls Chart 2_NIM Summary 25 2" xfId="29451"/>
    <cellStyle name="_VC 6.15.06 update on 06GRC power costs.xls Chart 2_NIM Summary 25 3" xfId="29452"/>
    <cellStyle name="_VC 6.15.06 update on 06GRC power costs.xls Chart 2_NIM Summary 26" xfId="29453"/>
    <cellStyle name="_VC 6.15.06 update on 06GRC power costs.xls Chart 2_NIM Summary 26 2" xfId="29454"/>
    <cellStyle name="_VC 6.15.06 update on 06GRC power costs.xls Chart 2_NIM Summary 26 3" xfId="29455"/>
    <cellStyle name="_VC 6.15.06 update on 06GRC power costs.xls Chart 2_NIM Summary 27" xfId="29456"/>
    <cellStyle name="_VC 6.15.06 update on 06GRC power costs.xls Chart 2_NIM Summary 27 2" xfId="29457"/>
    <cellStyle name="_VC 6.15.06 update on 06GRC power costs.xls Chart 2_NIM Summary 27 3" xfId="29458"/>
    <cellStyle name="_VC 6.15.06 update on 06GRC power costs.xls Chart 2_NIM Summary 28" xfId="29459"/>
    <cellStyle name="_VC 6.15.06 update on 06GRC power costs.xls Chart 2_NIM Summary 28 2" xfId="29460"/>
    <cellStyle name="_VC 6.15.06 update on 06GRC power costs.xls Chart 2_NIM Summary 28 3" xfId="29461"/>
    <cellStyle name="_VC 6.15.06 update on 06GRC power costs.xls Chart 2_NIM Summary 29" xfId="29462"/>
    <cellStyle name="_VC 6.15.06 update on 06GRC power costs.xls Chart 2_NIM Summary 29 2" xfId="29463"/>
    <cellStyle name="_VC 6.15.06 update on 06GRC power costs.xls Chart 2_NIM Summary 29 3" xfId="29464"/>
    <cellStyle name="_VC 6.15.06 update on 06GRC power costs.xls Chart 2_NIM Summary 3" xfId="7399"/>
    <cellStyle name="_VC 6.15.06 update on 06GRC power costs.xls Chart 2_NIM Summary 3 2" xfId="29465"/>
    <cellStyle name="_VC 6.15.06 update on 06GRC power costs.xls Chart 2_NIM Summary 3 2 2" xfId="29466"/>
    <cellStyle name="_VC 6.15.06 update on 06GRC power costs.xls Chart 2_NIM Summary 3 3" xfId="29467"/>
    <cellStyle name="_VC 6.15.06 update on 06GRC power costs.xls Chart 2_NIM Summary 30" xfId="29468"/>
    <cellStyle name="_VC 6.15.06 update on 06GRC power costs.xls Chart 2_NIM Summary 30 2" xfId="29469"/>
    <cellStyle name="_VC 6.15.06 update on 06GRC power costs.xls Chart 2_NIM Summary 30 3" xfId="29470"/>
    <cellStyle name="_VC 6.15.06 update on 06GRC power costs.xls Chart 2_NIM Summary 31" xfId="29471"/>
    <cellStyle name="_VC 6.15.06 update on 06GRC power costs.xls Chart 2_NIM Summary 31 2" xfId="29472"/>
    <cellStyle name="_VC 6.15.06 update on 06GRC power costs.xls Chart 2_NIM Summary 31 3" xfId="29473"/>
    <cellStyle name="_VC 6.15.06 update on 06GRC power costs.xls Chart 2_NIM Summary 32" xfId="29474"/>
    <cellStyle name="_VC 6.15.06 update on 06GRC power costs.xls Chart 2_NIM Summary 32 2" xfId="29475"/>
    <cellStyle name="_VC 6.15.06 update on 06GRC power costs.xls Chart 2_NIM Summary 33" xfId="29476"/>
    <cellStyle name="_VC 6.15.06 update on 06GRC power costs.xls Chart 2_NIM Summary 33 2" xfId="29477"/>
    <cellStyle name="_VC 6.15.06 update on 06GRC power costs.xls Chart 2_NIM Summary 34" xfId="29478"/>
    <cellStyle name="_VC 6.15.06 update on 06GRC power costs.xls Chart 2_NIM Summary 34 2" xfId="29479"/>
    <cellStyle name="_VC 6.15.06 update on 06GRC power costs.xls Chart 2_NIM Summary 35" xfId="29480"/>
    <cellStyle name="_VC 6.15.06 update on 06GRC power costs.xls Chart 2_NIM Summary 35 2" xfId="29481"/>
    <cellStyle name="_VC 6.15.06 update on 06GRC power costs.xls Chart 2_NIM Summary 36" xfId="29482"/>
    <cellStyle name="_VC 6.15.06 update on 06GRC power costs.xls Chart 2_NIM Summary 36 2" xfId="29483"/>
    <cellStyle name="_VC 6.15.06 update on 06GRC power costs.xls Chart 2_NIM Summary 37" xfId="29484"/>
    <cellStyle name="_VC 6.15.06 update on 06GRC power costs.xls Chart 2_NIM Summary 37 2" xfId="29485"/>
    <cellStyle name="_VC 6.15.06 update on 06GRC power costs.xls Chart 2_NIM Summary 38" xfId="29486"/>
    <cellStyle name="_VC 6.15.06 update on 06GRC power costs.xls Chart 2_NIM Summary 38 2" xfId="29487"/>
    <cellStyle name="_VC 6.15.06 update on 06GRC power costs.xls Chart 2_NIM Summary 39" xfId="29488"/>
    <cellStyle name="_VC 6.15.06 update on 06GRC power costs.xls Chart 2_NIM Summary 39 2" xfId="29489"/>
    <cellStyle name="_VC 6.15.06 update on 06GRC power costs.xls Chart 2_NIM Summary 4" xfId="7400"/>
    <cellStyle name="_VC 6.15.06 update on 06GRC power costs.xls Chart 2_NIM Summary 4 2" xfId="29490"/>
    <cellStyle name="_VC 6.15.06 update on 06GRC power costs.xls Chart 2_NIM Summary 4 2 2" xfId="29491"/>
    <cellStyle name="_VC 6.15.06 update on 06GRC power costs.xls Chart 2_NIM Summary 4 3" xfId="29492"/>
    <cellStyle name="_VC 6.15.06 update on 06GRC power costs.xls Chart 2_NIM Summary 40" xfId="29493"/>
    <cellStyle name="_VC 6.15.06 update on 06GRC power costs.xls Chart 2_NIM Summary 40 2" xfId="29494"/>
    <cellStyle name="_VC 6.15.06 update on 06GRC power costs.xls Chart 2_NIM Summary 41" xfId="29495"/>
    <cellStyle name="_VC 6.15.06 update on 06GRC power costs.xls Chart 2_NIM Summary 41 2" xfId="29496"/>
    <cellStyle name="_VC 6.15.06 update on 06GRC power costs.xls Chart 2_NIM Summary 42" xfId="29497"/>
    <cellStyle name="_VC 6.15.06 update on 06GRC power costs.xls Chart 2_NIM Summary 42 2" xfId="29498"/>
    <cellStyle name="_VC 6.15.06 update on 06GRC power costs.xls Chart 2_NIM Summary 43" xfId="29499"/>
    <cellStyle name="_VC 6.15.06 update on 06GRC power costs.xls Chart 2_NIM Summary 43 2" xfId="29500"/>
    <cellStyle name="_VC 6.15.06 update on 06GRC power costs.xls Chart 2_NIM Summary 44" xfId="29501"/>
    <cellStyle name="_VC 6.15.06 update on 06GRC power costs.xls Chart 2_NIM Summary 44 2" xfId="29502"/>
    <cellStyle name="_VC 6.15.06 update on 06GRC power costs.xls Chart 2_NIM Summary 45" xfId="29503"/>
    <cellStyle name="_VC 6.15.06 update on 06GRC power costs.xls Chart 2_NIM Summary 45 2" xfId="29504"/>
    <cellStyle name="_VC 6.15.06 update on 06GRC power costs.xls Chart 2_NIM Summary 46" xfId="29505"/>
    <cellStyle name="_VC 6.15.06 update on 06GRC power costs.xls Chart 2_NIM Summary 46 2" xfId="29506"/>
    <cellStyle name="_VC 6.15.06 update on 06GRC power costs.xls Chart 2_NIM Summary 47" xfId="29507"/>
    <cellStyle name="_VC 6.15.06 update on 06GRC power costs.xls Chart 2_NIM Summary 47 2" xfId="29508"/>
    <cellStyle name="_VC 6.15.06 update on 06GRC power costs.xls Chart 2_NIM Summary 48" xfId="29509"/>
    <cellStyle name="_VC 6.15.06 update on 06GRC power costs.xls Chart 2_NIM Summary 49" xfId="29510"/>
    <cellStyle name="_VC 6.15.06 update on 06GRC power costs.xls Chart 2_NIM Summary 5" xfId="7401"/>
    <cellStyle name="_VC 6.15.06 update on 06GRC power costs.xls Chart 2_NIM Summary 5 2" xfId="29511"/>
    <cellStyle name="_VC 6.15.06 update on 06GRC power costs.xls Chart 2_NIM Summary 5 2 2" xfId="29512"/>
    <cellStyle name="_VC 6.15.06 update on 06GRC power costs.xls Chart 2_NIM Summary 5 3" xfId="29513"/>
    <cellStyle name="_VC 6.15.06 update on 06GRC power costs.xls Chart 2_NIM Summary 50" xfId="29514"/>
    <cellStyle name="_VC 6.15.06 update on 06GRC power costs.xls Chart 2_NIM Summary 51" xfId="29515"/>
    <cellStyle name="_VC 6.15.06 update on 06GRC power costs.xls Chart 2_NIM Summary 6" xfId="7402"/>
    <cellStyle name="_VC 6.15.06 update on 06GRC power costs.xls Chart 2_NIM Summary 6 2" xfId="29516"/>
    <cellStyle name="_VC 6.15.06 update on 06GRC power costs.xls Chart 2_NIM Summary 6 2 2" xfId="29517"/>
    <cellStyle name="_VC 6.15.06 update on 06GRC power costs.xls Chart 2_NIM Summary 6 3" xfId="29518"/>
    <cellStyle name="_VC 6.15.06 update on 06GRC power costs.xls Chart 2_NIM Summary 7" xfId="7403"/>
    <cellStyle name="_VC 6.15.06 update on 06GRC power costs.xls Chart 2_NIM Summary 7 2" xfId="29519"/>
    <cellStyle name="_VC 6.15.06 update on 06GRC power costs.xls Chart 2_NIM Summary 7 2 2" xfId="29520"/>
    <cellStyle name="_VC 6.15.06 update on 06GRC power costs.xls Chart 2_NIM Summary 7 3" xfId="29521"/>
    <cellStyle name="_VC 6.15.06 update on 06GRC power costs.xls Chart 2_NIM Summary 7 4" xfId="29522"/>
    <cellStyle name="_VC 6.15.06 update on 06GRC power costs.xls Chart 2_NIM Summary 8" xfId="7404"/>
    <cellStyle name="_VC 6.15.06 update on 06GRC power costs.xls Chart 2_NIM Summary 8 2" xfId="29523"/>
    <cellStyle name="_VC 6.15.06 update on 06GRC power costs.xls Chart 2_NIM Summary 8 2 2" xfId="29524"/>
    <cellStyle name="_VC 6.15.06 update on 06GRC power costs.xls Chart 2_NIM Summary 8 3" xfId="29525"/>
    <cellStyle name="_VC 6.15.06 update on 06GRC power costs.xls Chart 2_NIM Summary 8 4" xfId="29526"/>
    <cellStyle name="_VC 6.15.06 update on 06GRC power costs.xls Chart 2_NIM Summary 9" xfId="7405"/>
    <cellStyle name="_VC 6.15.06 update on 06GRC power costs.xls Chart 2_NIM Summary 9 2" xfId="29527"/>
    <cellStyle name="_VC 6.15.06 update on 06GRC power costs.xls Chart 2_NIM Summary 9 2 2" xfId="29528"/>
    <cellStyle name="_VC 6.15.06 update on 06GRC power costs.xls Chart 2_NIM Summary 9 3" xfId="29529"/>
    <cellStyle name="_VC 6.15.06 update on 06GRC power costs.xls Chart 2_NIM Summary 9 4" xfId="29530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1"/>
    <cellStyle name="_VC 6.15.06 update on 06GRC power costs.xls Chart 2_PCA 10 -  Exhibit D Dec 2011" xfId="29532"/>
    <cellStyle name="_VC 6.15.06 update on 06GRC power costs.xls Chart 2_PCA 10 -  Exhibit D Dec 2011 2" xfId="29533"/>
    <cellStyle name="_VC 6.15.06 update on 06GRC power costs.xls Chart 2_PCA 10 -  Exhibit D from A Kellogg Jan 2011" xfId="7407"/>
    <cellStyle name="_VC 6.15.06 update on 06GRC power costs.xls Chart 2_PCA 10 -  Exhibit D from A Kellogg Jan 2011 2" xfId="29534"/>
    <cellStyle name="_VC 6.15.06 update on 06GRC power costs.xls Chart 2_PCA 10 -  Exhibit D from A Kellogg July 2011" xfId="7408"/>
    <cellStyle name="_VC 6.15.06 update on 06GRC power costs.xls Chart 2_PCA 10 -  Exhibit D from A Kellogg July 2011 2" xfId="29535"/>
    <cellStyle name="_VC 6.15.06 update on 06GRC power costs.xls Chart 2_PCA 10 -  Exhibit D from S Free Rcv'd 12-11" xfId="7409"/>
    <cellStyle name="_VC 6.15.06 update on 06GRC power costs.xls Chart 2_PCA 10 -  Exhibit D from S Free Rcv'd 12-11 2" xfId="29536"/>
    <cellStyle name="_VC 6.15.06 update on 06GRC power costs.xls Chart 2_PCA 11 -  Exhibit D Jan 2012 fr A Kellogg" xfId="29537"/>
    <cellStyle name="_VC 6.15.06 update on 06GRC power costs.xls Chart 2_PCA 11 -  Exhibit D Jan 2012 fr A Kellogg 2" xfId="29538"/>
    <cellStyle name="_VC 6.15.06 update on 06GRC power costs.xls Chart 2_PCA 11 -  Exhibit D Jan 2012 WF" xfId="29539"/>
    <cellStyle name="_VC 6.15.06 update on 06GRC power costs.xls Chart 2_PCA 11 -  Exhibit D Jan 2012 WF 2" xfId="29540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1"/>
    <cellStyle name="_VC 6.15.06 update on 06GRC power costs.xls Chart 2_PCA 9 -  Exhibit D April 2010 (3) 2 2 2" xfId="29542"/>
    <cellStyle name="_VC 6.15.06 update on 06GRC power costs.xls Chart 2_PCA 9 -  Exhibit D April 2010 (3) 2 2 2 2" xfId="29543"/>
    <cellStyle name="_VC 6.15.06 update on 06GRC power costs.xls Chart 2_PCA 9 -  Exhibit D April 2010 (3) 2 3" xfId="29544"/>
    <cellStyle name="_VC 6.15.06 update on 06GRC power costs.xls Chart 2_PCA 9 -  Exhibit D April 2010 (3) 2 3 2" xfId="29545"/>
    <cellStyle name="_VC 6.15.06 update on 06GRC power costs.xls Chart 2_PCA 9 -  Exhibit D April 2010 (3) 2 4" xfId="29546"/>
    <cellStyle name="_VC 6.15.06 update on 06GRC power costs.xls Chart 2_PCA 9 -  Exhibit D April 2010 (3) 2 4 2" xfId="29547"/>
    <cellStyle name="_VC 6.15.06 update on 06GRC power costs.xls Chart 2_PCA 9 -  Exhibit D April 2010 (3) 3" xfId="29548"/>
    <cellStyle name="_VC 6.15.06 update on 06GRC power costs.xls Chart 2_PCA 9 -  Exhibit D April 2010 (3) 3 2" xfId="29549"/>
    <cellStyle name="_VC 6.15.06 update on 06GRC power costs.xls Chart 2_PCA 9 -  Exhibit D April 2010 (3) 3 2 2" xfId="29550"/>
    <cellStyle name="_VC 6.15.06 update on 06GRC power costs.xls Chart 2_PCA 9 -  Exhibit D April 2010 (3) 3 3" xfId="29551"/>
    <cellStyle name="_VC 6.15.06 update on 06GRC power costs.xls Chart 2_PCA 9 -  Exhibit D April 2010 (3) 4" xfId="29552"/>
    <cellStyle name="_VC 6.15.06 update on 06GRC power costs.xls Chart 2_PCA 9 -  Exhibit D April 2010 (3) 4 2" xfId="29553"/>
    <cellStyle name="_VC 6.15.06 update on 06GRC power costs.xls Chart 2_PCA 9 -  Exhibit D April 2010 (3) 4 2 2" xfId="29554"/>
    <cellStyle name="_VC 6.15.06 update on 06GRC power costs.xls Chart 2_PCA 9 -  Exhibit D April 2010 (3) 4 3" xfId="29555"/>
    <cellStyle name="_VC 6.15.06 update on 06GRC power costs.xls Chart 2_PCA 9 -  Exhibit D April 2010 (3) 5" xfId="29556"/>
    <cellStyle name="_VC 6.15.06 update on 06GRC power costs.xls Chart 2_PCA 9 -  Exhibit D April 2010 (3) 5 2" xfId="29557"/>
    <cellStyle name="_VC 6.15.06 update on 06GRC power costs.xls Chart 2_PCA 9 -  Exhibit D April 2010 (3) 6" xfId="29558"/>
    <cellStyle name="_VC 6.15.06 update on 06GRC power costs.xls Chart 2_PCA 9 -  Exhibit D April 2010 (3) 6 2" xfId="29559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0"/>
    <cellStyle name="_VC 6.15.06 update on 06GRC power costs.xls Chart 2_PCA 9 -  Exhibit D April 2010 2" xfId="7414"/>
    <cellStyle name="_VC 6.15.06 update on 06GRC power costs.xls Chart 2_PCA 9 -  Exhibit D April 2010 2 2" xfId="29561"/>
    <cellStyle name="_VC 6.15.06 update on 06GRC power costs.xls Chart 2_PCA 9 -  Exhibit D April 2010 3" xfId="7415"/>
    <cellStyle name="_VC 6.15.06 update on 06GRC power costs.xls Chart 2_PCA 9 -  Exhibit D April 2010 3 2" xfId="29562"/>
    <cellStyle name="_VC 6.15.06 update on 06GRC power costs.xls Chart 2_PCA 9 -  Exhibit D April 2010 4" xfId="29563"/>
    <cellStyle name="_VC 6.15.06 update on 06GRC power costs.xls Chart 2_PCA 9 -  Exhibit D April 2010 4 2" xfId="29564"/>
    <cellStyle name="_VC 6.15.06 update on 06GRC power costs.xls Chart 2_PCA 9 -  Exhibit D April 2010 5" xfId="29565"/>
    <cellStyle name="_VC 6.15.06 update on 06GRC power costs.xls Chart 2_PCA 9 -  Exhibit D April 2010 5 2" xfId="29566"/>
    <cellStyle name="_VC 6.15.06 update on 06GRC power costs.xls Chart 2_PCA 9 -  Exhibit D April 2010 6" xfId="29567"/>
    <cellStyle name="_VC 6.15.06 update on 06GRC power costs.xls Chart 2_PCA 9 -  Exhibit D April 2010 6 2" xfId="29568"/>
    <cellStyle name="_VC 6.15.06 update on 06GRC power costs.xls Chart 2_PCA 9 -  Exhibit D April 2010 7" xfId="29569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0"/>
    <cellStyle name="_VC 6.15.06 update on 06GRC power costs.xls Chart 2_PCA 9 -  Exhibit D Nov 2010 3" xfId="29571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2"/>
    <cellStyle name="_VC 6.15.06 update on 06GRC power costs.xls Chart 2_PCA 9 - Exhibit D at August 2010 3" xfId="29573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4"/>
    <cellStyle name="_VC 6.15.06 update on 06GRC power costs.xls Chart 2_PCA 9 - Exhibit D June 2010 GRC 3" xfId="29575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6"/>
    <cellStyle name="_VC 6.15.06 update on 06GRC power costs.xls Chart 2_Power Costs - Comparison bx Rbtl-Staff-Jt-PC 2 2 2 2" xfId="29577"/>
    <cellStyle name="_VC 6.15.06 update on 06GRC power costs.xls Chart 2_Power Costs - Comparison bx Rbtl-Staff-Jt-PC 2 3" xfId="29578"/>
    <cellStyle name="_VC 6.15.06 update on 06GRC power costs.xls Chart 2_Power Costs - Comparison bx Rbtl-Staff-Jt-PC 2 3 2" xfId="29579"/>
    <cellStyle name="_VC 6.15.06 update on 06GRC power costs.xls Chart 2_Power Costs - Comparison bx Rbtl-Staff-Jt-PC 2 4" xfId="29580"/>
    <cellStyle name="_VC 6.15.06 update on 06GRC power costs.xls Chart 2_Power Costs - Comparison bx Rbtl-Staff-Jt-PC 2 4 2" xfId="29581"/>
    <cellStyle name="_VC 6.15.06 update on 06GRC power costs.xls Chart 2_Power Costs - Comparison bx Rbtl-Staff-Jt-PC 3" xfId="7425"/>
    <cellStyle name="_VC 6.15.06 update on 06GRC power costs.xls Chart 2_Power Costs - Comparison bx Rbtl-Staff-Jt-PC 3 2" xfId="29582"/>
    <cellStyle name="_VC 6.15.06 update on 06GRC power costs.xls Chart 2_Power Costs - Comparison bx Rbtl-Staff-Jt-PC 3 2 2" xfId="29583"/>
    <cellStyle name="_VC 6.15.06 update on 06GRC power costs.xls Chart 2_Power Costs - Comparison bx Rbtl-Staff-Jt-PC 3 3" xfId="29584"/>
    <cellStyle name="_VC 6.15.06 update on 06GRC power costs.xls Chart 2_Power Costs - Comparison bx Rbtl-Staff-Jt-PC 4" xfId="7426"/>
    <cellStyle name="_VC 6.15.06 update on 06GRC power costs.xls Chart 2_Power Costs - Comparison bx Rbtl-Staff-Jt-PC 4 2" xfId="29585"/>
    <cellStyle name="_VC 6.15.06 update on 06GRC power costs.xls Chart 2_Power Costs - Comparison bx Rbtl-Staff-Jt-PC 4 2 2" xfId="29586"/>
    <cellStyle name="_VC 6.15.06 update on 06GRC power costs.xls Chart 2_Power Costs - Comparison bx Rbtl-Staff-Jt-PC 4 3" xfId="29587"/>
    <cellStyle name="_VC 6.15.06 update on 06GRC power costs.xls Chart 2_Power Costs - Comparison bx Rbtl-Staff-Jt-PC 5" xfId="29588"/>
    <cellStyle name="_VC 6.15.06 update on 06GRC power costs.xls Chart 2_Power Costs - Comparison bx Rbtl-Staff-Jt-PC 5 2" xfId="29589"/>
    <cellStyle name="_VC 6.15.06 update on 06GRC power costs.xls Chart 2_Power Costs - Comparison bx Rbtl-Staff-Jt-PC 6" xfId="29590"/>
    <cellStyle name="_VC 6.15.06 update on 06GRC power costs.xls Chart 2_Power Costs - Comparison bx Rbtl-Staff-Jt-PC 6 2" xfId="29591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2"/>
    <cellStyle name="_VC 6.15.06 update on 06GRC power costs.xls Chart 2_Power Costs - Comparison bx Rbtl-Staff-Jt-PC_Adj Bench DR 3 for Initial Briefs (Electric) 2 2 2 2" xfId="29593"/>
    <cellStyle name="_VC 6.15.06 update on 06GRC power costs.xls Chart 2_Power Costs - Comparison bx Rbtl-Staff-Jt-PC_Adj Bench DR 3 for Initial Briefs (Electric) 2 3" xfId="29594"/>
    <cellStyle name="_VC 6.15.06 update on 06GRC power costs.xls Chart 2_Power Costs - Comparison bx Rbtl-Staff-Jt-PC_Adj Bench DR 3 for Initial Briefs (Electric) 2 3 2" xfId="29595"/>
    <cellStyle name="_VC 6.15.06 update on 06GRC power costs.xls Chart 2_Power Costs - Comparison bx Rbtl-Staff-Jt-PC_Adj Bench DR 3 for Initial Briefs (Electric) 2 4" xfId="29596"/>
    <cellStyle name="_VC 6.15.06 update on 06GRC power costs.xls Chart 2_Power Costs - Comparison bx Rbtl-Staff-Jt-PC_Adj Bench DR 3 for Initial Briefs (Electric) 2 4 2" xfId="29597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8"/>
    <cellStyle name="_VC 6.15.06 update on 06GRC power costs.xls Chart 2_Power Costs - Comparison bx Rbtl-Staff-Jt-PC_Adj Bench DR 3 for Initial Briefs (Electric) 3 2 2" xfId="29599"/>
    <cellStyle name="_VC 6.15.06 update on 06GRC power costs.xls Chart 2_Power Costs - Comparison bx Rbtl-Staff-Jt-PC_Adj Bench DR 3 for Initial Briefs (Electric) 3 3" xfId="29600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1"/>
    <cellStyle name="_VC 6.15.06 update on 06GRC power costs.xls Chart 2_Power Costs - Comparison bx Rbtl-Staff-Jt-PC_Adj Bench DR 3 for Initial Briefs (Electric) 4 2 2" xfId="29602"/>
    <cellStyle name="_VC 6.15.06 update on 06GRC power costs.xls Chart 2_Power Costs - Comparison bx Rbtl-Staff-Jt-PC_Adj Bench DR 3 for Initial Briefs (Electric) 4 3" xfId="29603"/>
    <cellStyle name="_VC 6.15.06 update on 06GRC power costs.xls Chart 2_Power Costs - Comparison bx Rbtl-Staff-Jt-PC_Adj Bench DR 3 for Initial Briefs (Electric) 5" xfId="29604"/>
    <cellStyle name="_VC 6.15.06 update on 06GRC power costs.xls Chart 2_Power Costs - Comparison bx Rbtl-Staff-Jt-PC_Adj Bench DR 3 for Initial Briefs (Electric) 5 2" xfId="29605"/>
    <cellStyle name="_VC 6.15.06 update on 06GRC power costs.xls Chart 2_Power Costs - Comparison bx Rbtl-Staff-Jt-PC_Adj Bench DR 3 for Initial Briefs (Electric) 6" xfId="29606"/>
    <cellStyle name="_VC 6.15.06 update on 06GRC power costs.xls Chart 2_Power Costs - Comparison bx Rbtl-Staff-Jt-PC_Adj Bench DR 3 for Initial Briefs (Electric) 6 2" xfId="29607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8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09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0"/>
    <cellStyle name="_VC 6.15.06 update on 06GRC power costs.xls Chart 2_Power Costs - Comparison bx Rbtl-Staff-Jt-PC_Electric Rev Req Model (2009 GRC) Rebuttal 2 3" xfId="29611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2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3"/>
    <cellStyle name="_VC 6.15.06 update on 06GRC power costs.xls Chart 2_Power Costs - Comparison bx Rbtl-Staff-Jt-PC_Electric Rev Req Model (2009 GRC) Rebuttal REmoval of New  WH Solar AdjustMI 2 2 2 2" xfId="29614"/>
    <cellStyle name="_VC 6.15.06 update on 06GRC power costs.xls Chart 2_Power Costs - Comparison bx Rbtl-Staff-Jt-PC_Electric Rev Req Model (2009 GRC) Rebuttal REmoval of New  WH Solar AdjustMI 2 3" xfId="29615"/>
    <cellStyle name="_VC 6.15.06 update on 06GRC power costs.xls Chart 2_Power Costs - Comparison bx Rbtl-Staff-Jt-PC_Electric Rev Req Model (2009 GRC) Rebuttal REmoval of New  WH Solar AdjustMI 2 3 2" xfId="29616"/>
    <cellStyle name="_VC 6.15.06 update on 06GRC power costs.xls Chart 2_Power Costs - Comparison bx Rbtl-Staff-Jt-PC_Electric Rev Req Model (2009 GRC) Rebuttal REmoval of New  WH Solar AdjustMI 2 4" xfId="29617"/>
    <cellStyle name="_VC 6.15.06 update on 06GRC power costs.xls Chart 2_Power Costs - Comparison bx Rbtl-Staff-Jt-PC_Electric Rev Req Model (2009 GRC) Rebuttal REmoval of New  WH Solar AdjustMI 2 4 2" xfId="29618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19"/>
    <cellStyle name="_VC 6.15.06 update on 06GRC power costs.xls Chart 2_Power Costs - Comparison bx Rbtl-Staff-Jt-PC_Electric Rev Req Model (2009 GRC) Rebuttal REmoval of New  WH Solar AdjustMI 3 2 2" xfId="29620"/>
    <cellStyle name="_VC 6.15.06 update on 06GRC power costs.xls Chart 2_Power Costs - Comparison bx Rbtl-Staff-Jt-PC_Electric Rev Req Model (2009 GRC) Rebuttal REmoval of New  WH Solar AdjustMI 3 3" xfId="29621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2"/>
    <cellStyle name="_VC 6.15.06 update on 06GRC power costs.xls Chart 2_Power Costs - Comparison bx Rbtl-Staff-Jt-PC_Electric Rev Req Model (2009 GRC) Rebuttal REmoval of New  WH Solar AdjustMI 4 2 2" xfId="29623"/>
    <cellStyle name="_VC 6.15.06 update on 06GRC power costs.xls Chart 2_Power Costs - Comparison bx Rbtl-Staff-Jt-PC_Electric Rev Req Model (2009 GRC) Rebuttal REmoval of New  WH Solar AdjustMI 4 3" xfId="29624"/>
    <cellStyle name="_VC 6.15.06 update on 06GRC power costs.xls Chart 2_Power Costs - Comparison bx Rbtl-Staff-Jt-PC_Electric Rev Req Model (2009 GRC) Rebuttal REmoval of New  WH Solar AdjustMI 5" xfId="29625"/>
    <cellStyle name="_VC 6.15.06 update on 06GRC power costs.xls Chart 2_Power Costs - Comparison bx Rbtl-Staff-Jt-PC_Electric Rev Req Model (2009 GRC) Rebuttal REmoval of New  WH Solar AdjustMI 5 2" xfId="29626"/>
    <cellStyle name="_VC 6.15.06 update on 06GRC power costs.xls Chart 2_Power Costs - Comparison bx Rbtl-Staff-Jt-PC_Electric Rev Req Model (2009 GRC) Rebuttal REmoval of New  WH Solar AdjustMI 6" xfId="29627"/>
    <cellStyle name="_VC 6.15.06 update on 06GRC power costs.xls Chart 2_Power Costs - Comparison bx Rbtl-Staff-Jt-PC_Electric Rev Req Model (2009 GRC) Rebuttal REmoval of New  WH Solar AdjustMI 6 2" xfId="29628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29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0"/>
    <cellStyle name="_VC 6.15.06 update on 06GRC power costs.xls Chart 2_Power Costs - Comparison bx Rbtl-Staff-Jt-PC_Electric Rev Req Model (2009 GRC) Revised 01-18-2010 2 2 2 2" xfId="29631"/>
    <cellStyle name="_VC 6.15.06 update on 06GRC power costs.xls Chart 2_Power Costs - Comparison bx Rbtl-Staff-Jt-PC_Electric Rev Req Model (2009 GRC) Revised 01-18-2010 2 3" xfId="29632"/>
    <cellStyle name="_VC 6.15.06 update on 06GRC power costs.xls Chart 2_Power Costs - Comparison bx Rbtl-Staff-Jt-PC_Electric Rev Req Model (2009 GRC) Revised 01-18-2010 2 3 2" xfId="29633"/>
    <cellStyle name="_VC 6.15.06 update on 06GRC power costs.xls Chart 2_Power Costs - Comparison bx Rbtl-Staff-Jt-PC_Electric Rev Req Model (2009 GRC) Revised 01-18-2010 2 4" xfId="29634"/>
    <cellStyle name="_VC 6.15.06 update on 06GRC power costs.xls Chart 2_Power Costs - Comparison bx Rbtl-Staff-Jt-PC_Electric Rev Req Model (2009 GRC) Revised 01-18-2010 2 4 2" xfId="29635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6"/>
    <cellStyle name="_VC 6.15.06 update on 06GRC power costs.xls Chart 2_Power Costs - Comparison bx Rbtl-Staff-Jt-PC_Electric Rev Req Model (2009 GRC) Revised 01-18-2010 3 2 2" xfId="29637"/>
    <cellStyle name="_VC 6.15.06 update on 06GRC power costs.xls Chart 2_Power Costs - Comparison bx Rbtl-Staff-Jt-PC_Electric Rev Req Model (2009 GRC) Revised 01-18-2010 3 3" xfId="29638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39"/>
    <cellStyle name="_VC 6.15.06 update on 06GRC power costs.xls Chart 2_Power Costs - Comparison bx Rbtl-Staff-Jt-PC_Electric Rev Req Model (2009 GRC) Revised 01-18-2010 4 2 2" xfId="29640"/>
    <cellStyle name="_VC 6.15.06 update on 06GRC power costs.xls Chart 2_Power Costs - Comparison bx Rbtl-Staff-Jt-PC_Electric Rev Req Model (2009 GRC) Revised 01-18-2010 4 3" xfId="29641"/>
    <cellStyle name="_VC 6.15.06 update on 06GRC power costs.xls Chart 2_Power Costs - Comparison bx Rbtl-Staff-Jt-PC_Electric Rev Req Model (2009 GRC) Revised 01-18-2010 5" xfId="29642"/>
    <cellStyle name="_VC 6.15.06 update on 06GRC power costs.xls Chart 2_Power Costs - Comparison bx Rbtl-Staff-Jt-PC_Electric Rev Req Model (2009 GRC) Revised 01-18-2010 5 2" xfId="29643"/>
    <cellStyle name="_VC 6.15.06 update on 06GRC power costs.xls Chart 2_Power Costs - Comparison bx Rbtl-Staff-Jt-PC_Electric Rev Req Model (2009 GRC) Revised 01-18-2010 6" xfId="29644"/>
    <cellStyle name="_VC 6.15.06 update on 06GRC power costs.xls Chart 2_Power Costs - Comparison bx Rbtl-Staff-Jt-PC_Electric Rev Req Model (2009 GRC) Revised 01-18-2010 6 2" xfId="29645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6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7"/>
    <cellStyle name="_VC 6.15.06 update on 06GRC power costs.xls Chart 2_Power Costs - Comparison bx Rbtl-Staff-Jt-PC_Final Order Electric EXHIBIT A-1 2 3" xfId="29648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49"/>
    <cellStyle name="_VC 6.15.06 update on 06GRC power costs.xls Chart 2_Power Costs - Comparison bx Rbtl-Staff-Jt-PC_Final Order Electric EXHIBIT A-1 3 2 2" xfId="29650"/>
    <cellStyle name="_VC 6.15.06 update on 06GRC power costs.xls Chart 2_Power Costs - Comparison bx Rbtl-Staff-Jt-PC_Final Order Electric EXHIBIT A-1 3 3" xfId="29651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2"/>
    <cellStyle name="_VC 6.15.06 update on 06GRC power costs.xls Chart 2_Power Costs - Comparison bx Rbtl-Staff-Jt-PC_Final Order Electric EXHIBIT A-1 5" xfId="29653"/>
    <cellStyle name="_VC 6.15.06 update on 06GRC power costs.xls Chart 2_Power Costs - Comparison bx Rbtl-Staff-Jt-PC_Final Order Electric EXHIBIT A-1 6" xfId="29654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5"/>
    <cellStyle name="_VC 6.15.06 update on 06GRC power costs.xls Chart 2_Production Adj 4.37 2 3" xfId="29656"/>
    <cellStyle name="_VC 6.15.06 update on 06GRC power costs.xls Chart 2_Production Adj 4.37 3" xfId="7459"/>
    <cellStyle name="_VC 6.15.06 update on 06GRC power costs.xls Chart 2_Production Adj 4.37 3 2" xfId="29657"/>
    <cellStyle name="_VC 6.15.06 update on 06GRC power costs.xls Chart 2_Production Adj 4.37 4" xfId="29658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59"/>
    <cellStyle name="_VC 6.15.06 update on 06GRC power costs.xls Chart 2_Purchased Power Adj 4.03 2 3" xfId="29660"/>
    <cellStyle name="_VC 6.15.06 update on 06GRC power costs.xls Chart 2_Purchased Power Adj 4.03 3" xfId="7463"/>
    <cellStyle name="_VC 6.15.06 update on 06GRC power costs.xls Chart 2_Purchased Power Adj 4.03 3 2" xfId="29661"/>
    <cellStyle name="_VC 6.15.06 update on 06GRC power costs.xls Chart 2_Purchased Power Adj 4.03 4" xfId="29662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3"/>
    <cellStyle name="_VC 6.15.06 update on 06GRC power costs.xls Chart 2_Rebuttal Power Costs 2 2 2 2" xfId="29664"/>
    <cellStyle name="_VC 6.15.06 update on 06GRC power costs.xls Chart 2_Rebuttal Power Costs 2 3" xfId="29665"/>
    <cellStyle name="_VC 6.15.06 update on 06GRC power costs.xls Chart 2_Rebuttal Power Costs 2 3 2" xfId="29666"/>
    <cellStyle name="_VC 6.15.06 update on 06GRC power costs.xls Chart 2_Rebuttal Power Costs 2 4" xfId="29667"/>
    <cellStyle name="_VC 6.15.06 update on 06GRC power costs.xls Chart 2_Rebuttal Power Costs 2 4 2" xfId="29668"/>
    <cellStyle name="_VC 6.15.06 update on 06GRC power costs.xls Chart 2_Rebuttal Power Costs 3" xfId="7467"/>
    <cellStyle name="_VC 6.15.06 update on 06GRC power costs.xls Chart 2_Rebuttal Power Costs 3 2" xfId="29669"/>
    <cellStyle name="_VC 6.15.06 update on 06GRC power costs.xls Chart 2_Rebuttal Power Costs 3 2 2" xfId="29670"/>
    <cellStyle name="_VC 6.15.06 update on 06GRC power costs.xls Chart 2_Rebuttal Power Costs 3 3" xfId="29671"/>
    <cellStyle name="_VC 6.15.06 update on 06GRC power costs.xls Chart 2_Rebuttal Power Costs 4" xfId="7468"/>
    <cellStyle name="_VC 6.15.06 update on 06GRC power costs.xls Chart 2_Rebuttal Power Costs 4 2" xfId="29672"/>
    <cellStyle name="_VC 6.15.06 update on 06GRC power costs.xls Chart 2_Rebuttal Power Costs 4 2 2" xfId="29673"/>
    <cellStyle name="_VC 6.15.06 update on 06GRC power costs.xls Chart 2_Rebuttal Power Costs 4 3" xfId="29674"/>
    <cellStyle name="_VC 6.15.06 update on 06GRC power costs.xls Chart 2_Rebuttal Power Costs 5" xfId="29675"/>
    <cellStyle name="_VC 6.15.06 update on 06GRC power costs.xls Chart 2_Rebuttal Power Costs 5 2" xfId="29676"/>
    <cellStyle name="_VC 6.15.06 update on 06GRC power costs.xls Chart 2_Rebuttal Power Costs 6" xfId="29677"/>
    <cellStyle name="_VC 6.15.06 update on 06GRC power costs.xls Chart 2_Rebuttal Power Costs 6 2" xfId="29678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79"/>
    <cellStyle name="_VC 6.15.06 update on 06GRC power costs.xls Chart 2_Rebuttal Power Costs_Adj Bench DR 3 for Initial Briefs (Electric) 2 2 2 2" xfId="29680"/>
    <cellStyle name="_VC 6.15.06 update on 06GRC power costs.xls Chart 2_Rebuttal Power Costs_Adj Bench DR 3 for Initial Briefs (Electric) 2 3" xfId="29681"/>
    <cellStyle name="_VC 6.15.06 update on 06GRC power costs.xls Chart 2_Rebuttal Power Costs_Adj Bench DR 3 for Initial Briefs (Electric) 2 3 2" xfId="29682"/>
    <cellStyle name="_VC 6.15.06 update on 06GRC power costs.xls Chart 2_Rebuttal Power Costs_Adj Bench DR 3 for Initial Briefs (Electric) 2 4" xfId="29683"/>
    <cellStyle name="_VC 6.15.06 update on 06GRC power costs.xls Chart 2_Rebuttal Power Costs_Adj Bench DR 3 for Initial Briefs (Electric) 2 4 2" xfId="29684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5"/>
    <cellStyle name="_VC 6.15.06 update on 06GRC power costs.xls Chart 2_Rebuttal Power Costs_Adj Bench DR 3 for Initial Briefs (Electric) 3 2 2" xfId="29686"/>
    <cellStyle name="_VC 6.15.06 update on 06GRC power costs.xls Chart 2_Rebuttal Power Costs_Adj Bench DR 3 for Initial Briefs (Electric) 3 3" xfId="29687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8"/>
    <cellStyle name="_VC 6.15.06 update on 06GRC power costs.xls Chart 2_Rebuttal Power Costs_Adj Bench DR 3 for Initial Briefs (Electric) 4 2 2" xfId="29689"/>
    <cellStyle name="_VC 6.15.06 update on 06GRC power costs.xls Chart 2_Rebuttal Power Costs_Adj Bench DR 3 for Initial Briefs (Electric) 4 3" xfId="29690"/>
    <cellStyle name="_VC 6.15.06 update on 06GRC power costs.xls Chart 2_Rebuttal Power Costs_Adj Bench DR 3 for Initial Briefs (Electric) 5" xfId="29691"/>
    <cellStyle name="_VC 6.15.06 update on 06GRC power costs.xls Chart 2_Rebuttal Power Costs_Adj Bench DR 3 for Initial Briefs (Electric) 5 2" xfId="29692"/>
    <cellStyle name="_VC 6.15.06 update on 06GRC power costs.xls Chart 2_Rebuttal Power Costs_Adj Bench DR 3 for Initial Briefs (Electric) 6" xfId="29693"/>
    <cellStyle name="_VC 6.15.06 update on 06GRC power costs.xls Chart 2_Rebuttal Power Costs_Adj Bench DR 3 for Initial Briefs (Electric) 6 2" xfId="29694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5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6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7"/>
    <cellStyle name="_VC 6.15.06 update on 06GRC power costs.xls Chart 2_Rebuttal Power Costs_Electric Rev Req Model (2009 GRC) Rebuttal 2 3" xfId="29698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699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0"/>
    <cellStyle name="_VC 6.15.06 update on 06GRC power costs.xls Chart 2_Rebuttal Power Costs_Electric Rev Req Model (2009 GRC) Rebuttal REmoval of New  WH Solar AdjustMI 2 2 2 2" xfId="29701"/>
    <cellStyle name="_VC 6.15.06 update on 06GRC power costs.xls Chart 2_Rebuttal Power Costs_Electric Rev Req Model (2009 GRC) Rebuttal REmoval of New  WH Solar AdjustMI 2 3" xfId="29702"/>
    <cellStyle name="_VC 6.15.06 update on 06GRC power costs.xls Chart 2_Rebuttal Power Costs_Electric Rev Req Model (2009 GRC) Rebuttal REmoval of New  WH Solar AdjustMI 2 3 2" xfId="29703"/>
    <cellStyle name="_VC 6.15.06 update on 06GRC power costs.xls Chart 2_Rebuttal Power Costs_Electric Rev Req Model (2009 GRC) Rebuttal REmoval of New  WH Solar AdjustMI 2 4" xfId="29704"/>
    <cellStyle name="_VC 6.15.06 update on 06GRC power costs.xls Chart 2_Rebuttal Power Costs_Electric Rev Req Model (2009 GRC) Rebuttal REmoval of New  WH Solar AdjustMI 2 4 2" xfId="29705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6"/>
    <cellStyle name="_VC 6.15.06 update on 06GRC power costs.xls Chart 2_Rebuttal Power Costs_Electric Rev Req Model (2009 GRC) Rebuttal REmoval of New  WH Solar AdjustMI 3 2 2" xfId="29707"/>
    <cellStyle name="_VC 6.15.06 update on 06GRC power costs.xls Chart 2_Rebuttal Power Costs_Electric Rev Req Model (2009 GRC) Rebuttal REmoval of New  WH Solar AdjustMI 3 3" xfId="29708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09"/>
    <cellStyle name="_VC 6.15.06 update on 06GRC power costs.xls Chart 2_Rebuttal Power Costs_Electric Rev Req Model (2009 GRC) Rebuttal REmoval of New  WH Solar AdjustMI 4 2 2" xfId="29710"/>
    <cellStyle name="_VC 6.15.06 update on 06GRC power costs.xls Chart 2_Rebuttal Power Costs_Electric Rev Req Model (2009 GRC) Rebuttal REmoval of New  WH Solar AdjustMI 4 3" xfId="29711"/>
    <cellStyle name="_VC 6.15.06 update on 06GRC power costs.xls Chart 2_Rebuttal Power Costs_Electric Rev Req Model (2009 GRC) Rebuttal REmoval of New  WH Solar AdjustMI 5" xfId="29712"/>
    <cellStyle name="_VC 6.15.06 update on 06GRC power costs.xls Chart 2_Rebuttal Power Costs_Electric Rev Req Model (2009 GRC) Rebuttal REmoval of New  WH Solar AdjustMI 5 2" xfId="29713"/>
    <cellStyle name="_VC 6.15.06 update on 06GRC power costs.xls Chart 2_Rebuttal Power Costs_Electric Rev Req Model (2009 GRC) Rebuttal REmoval of New  WH Solar AdjustMI 6" xfId="29714"/>
    <cellStyle name="_VC 6.15.06 update on 06GRC power costs.xls Chart 2_Rebuttal Power Costs_Electric Rev Req Model (2009 GRC) Rebuttal REmoval of New  WH Solar AdjustMI 6 2" xfId="29715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6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7"/>
    <cellStyle name="_VC 6.15.06 update on 06GRC power costs.xls Chart 2_Rebuttal Power Costs_Electric Rev Req Model (2009 GRC) Revised 01-18-2010 2 2 2 2" xfId="29718"/>
    <cellStyle name="_VC 6.15.06 update on 06GRC power costs.xls Chart 2_Rebuttal Power Costs_Electric Rev Req Model (2009 GRC) Revised 01-18-2010 2 3" xfId="29719"/>
    <cellStyle name="_VC 6.15.06 update on 06GRC power costs.xls Chart 2_Rebuttal Power Costs_Electric Rev Req Model (2009 GRC) Revised 01-18-2010 2 3 2" xfId="29720"/>
    <cellStyle name="_VC 6.15.06 update on 06GRC power costs.xls Chart 2_Rebuttal Power Costs_Electric Rev Req Model (2009 GRC) Revised 01-18-2010 2 4" xfId="29721"/>
    <cellStyle name="_VC 6.15.06 update on 06GRC power costs.xls Chart 2_Rebuttal Power Costs_Electric Rev Req Model (2009 GRC) Revised 01-18-2010 2 4 2" xfId="29722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3"/>
    <cellStyle name="_VC 6.15.06 update on 06GRC power costs.xls Chart 2_Rebuttal Power Costs_Electric Rev Req Model (2009 GRC) Revised 01-18-2010 3 2 2" xfId="29724"/>
    <cellStyle name="_VC 6.15.06 update on 06GRC power costs.xls Chart 2_Rebuttal Power Costs_Electric Rev Req Model (2009 GRC) Revised 01-18-2010 3 3" xfId="29725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6"/>
    <cellStyle name="_VC 6.15.06 update on 06GRC power costs.xls Chart 2_Rebuttal Power Costs_Electric Rev Req Model (2009 GRC) Revised 01-18-2010 4 2 2" xfId="29727"/>
    <cellStyle name="_VC 6.15.06 update on 06GRC power costs.xls Chart 2_Rebuttal Power Costs_Electric Rev Req Model (2009 GRC) Revised 01-18-2010 4 3" xfId="29728"/>
    <cellStyle name="_VC 6.15.06 update on 06GRC power costs.xls Chart 2_Rebuttal Power Costs_Electric Rev Req Model (2009 GRC) Revised 01-18-2010 5" xfId="29729"/>
    <cellStyle name="_VC 6.15.06 update on 06GRC power costs.xls Chart 2_Rebuttal Power Costs_Electric Rev Req Model (2009 GRC) Revised 01-18-2010 5 2" xfId="29730"/>
    <cellStyle name="_VC 6.15.06 update on 06GRC power costs.xls Chart 2_Rebuttal Power Costs_Electric Rev Req Model (2009 GRC) Revised 01-18-2010 6" xfId="29731"/>
    <cellStyle name="_VC 6.15.06 update on 06GRC power costs.xls Chart 2_Rebuttal Power Costs_Electric Rev Req Model (2009 GRC) Revised 01-18-2010 6 2" xfId="29732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3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4"/>
    <cellStyle name="_VC 6.15.06 update on 06GRC power costs.xls Chart 2_Rebuttal Power Costs_Final Order Electric EXHIBIT A-1 2 3" xfId="29735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6"/>
    <cellStyle name="_VC 6.15.06 update on 06GRC power costs.xls Chart 2_Rebuttal Power Costs_Final Order Electric EXHIBIT A-1 3 2 2" xfId="29737"/>
    <cellStyle name="_VC 6.15.06 update on 06GRC power costs.xls Chart 2_Rebuttal Power Costs_Final Order Electric EXHIBIT A-1 3 3" xfId="29738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39"/>
    <cellStyle name="_VC 6.15.06 update on 06GRC power costs.xls Chart 2_Rebuttal Power Costs_Final Order Electric EXHIBIT A-1 5" xfId="29740"/>
    <cellStyle name="_VC 6.15.06 update on 06GRC power costs.xls Chart 2_Rebuttal Power Costs_Final Order Electric EXHIBIT A-1 6" xfId="29741"/>
    <cellStyle name="_VC 6.15.06 update on 06GRC power costs.xls Chart 2_RECS vs PTC's w Interest 6-28-10" xfId="29742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3"/>
    <cellStyle name="_VC 6.15.06 update on 06GRC power costs.xls Chart 2_ROR &amp; CONV FACTOR 2 3" xfId="29744"/>
    <cellStyle name="_VC 6.15.06 update on 06GRC power costs.xls Chart 2_ROR &amp; CONV FACTOR 3" xfId="7501"/>
    <cellStyle name="_VC 6.15.06 update on 06GRC power costs.xls Chart 2_ROR &amp; CONV FACTOR 3 2" xfId="29745"/>
    <cellStyle name="_VC 6.15.06 update on 06GRC power costs.xls Chart 2_ROR &amp; CONV FACTOR 4" xfId="29746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7"/>
    <cellStyle name="_VC 6.15.06 update on 06GRC power costs.xls Chart 2_ROR 5.02 2 3" xfId="29748"/>
    <cellStyle name="_VC 6.15.06 update on 06GRC power costs.xls Chart 2_ROR 5.02 3" xfId="7505"/>
    <cellStyle name="_VC 6.15.06 update on 06GRC power costs.xls Chart 2_ROR 5.02 3 2" xfId="29749"/>
    <cellStyle name="_VC 6.15.06 update on 06GRC power costs.xls Chart 2_ROR 5.02 4" xfId="29750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1"/>
    <cellStyle name="_VC 6.15.06 update on 06GRC power costs.xls Chart 2_Wind Integration 10GRC 2 2 2" xfId="29752"/>
    <cellStyle name="_VC 6.15.06 update on 06GRC power costs.xls Chart 2_Wind Integration 10GRC 2 2 2 2" xfId="29753"/>
    <cellStyle name="_VC 6.15.06 update on 06GRC power costs.xls Chart 2_Wind Integration 10GRC 2 3" xfId="29754"/>
    <cellStyle name="_VC 6.15.06 update on 06GRC power costs.xls Chart 2_Wind Integration 10GRC 2 3 2" xfId="29755"/>
    <cellStyle name="_VC 6.15.06 update on 06GRC power costs.xls Chart 2_Wind Integration 10GRC 2 4" xfId="29756"/>
    <cellStyle name="_VC 6.15.06 update on 06GRC power costs.xls Chart 2_Wind Integration 10GRC 2 4 2" xfId="29757"/>
    <cellStyle name="_VC 6.15.06 update on 06GRC power costs.xls Chart 2_Wind Integration 10GRC 3" xfId="29758"/>
    <cellStyle name="_VC 6.15.06 update on 06GRC power costs.xls Chart 2_Wind Integration 10GRC 3 2" xfId="29759"/>
    <cellStyle name="_VC 6.15.06 update on 06GRC power costs.xls Chart 2_Wind Integration 10GRC 3 2 2" xfId="29760"/>
    <cellStyle name="_VC 6.15.06 update on 06GRC power costs.xls Chart 2_Wind Integration 10GRC 3 3" xfId="29761"/>
    <cellStyle name="_VC 6.15.06 update on 06GRC power costs.xls Chart 2_Wind Integration 10GRC 4" xfId="29762"/>
    <cellStyle name="_VC 6.15.06 update on 06GRC power costs.xls Chart 2_Wind Integration 10GRC 4 2" xfId="29763"/>
    <cellStyle name="_VC 6.15.06 update on 06GRC power costs.xls Chart 2_Wind Integration 10GRC 4 2 2" xfId="29764"/>
    <cellStyle name="_VC 6.15.06 update on 06GRC power costs.xls Chart 2_Wind Integration 10GRC 4 3" xfId="29765"/>
    <cellStyle name="_VC 6.15.06 update on 06GRC power costs.xls Chart 2_Wind Integration 10GRC 5" xfId="29766"/>
    <cellStyle name="_VC 6.15.06 update on 06GRC power costs.xls Chart 2_Wind Integration 10GRC 5 2" xfId="29767"/>
    <cellStyle name="_VC 6.15.06 update on 06GRC power costs.xls Chart 2_Wind Integration 10GRC 6" xfId="29768"/>
    <cellStyle name="_VC 6.15.06 update on 06GRC power costs.xls Chart 2_Wind Integration 10GRC 6 2" xfId="29769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0"/>
    <cellStyle name="_VC 6.15.06 update on 06GRC power costs.xls Chart 3" xfId="7509"/>
    <cellStyle name="_VC 6.15.06 update on 06GRC power costs.xls Chart 3 10" xfId="29771"/>
    <cellStyle name="_VC 6.15.06 update on 06GRC power costs.xls Chart 3 10 2" xfId="29772"/>
    <cellStyle name="_VC 6.15.06 update on 06GRC power costs.xls Chart 3 11" xfId="29773"/>
    <cellStyle name="_VC 6.15.06 update on 06GRC power costs.xls Chart 3 11 2" xfId="29774"/>
    <cellStyle name="_VC 6.15.06 update on 06GRC power costs.xls Chart 3 11 3" xfId="29775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6"/>
    <cellStyle name="_VC 6.15.06 update on 06GRC power costs.xls Chart 3 2 2 2 2 2" xfId="29777"/>
    <cellStyle name="_VC 6.15.06 update on 06GRC power costs.xls Chart 3 2 2 3" xfId="29778"/>
    <cellStyle name="_VC 6.15.06 update on 06GRC power costs.xls Chart 3 2 2 3 2" xfId="29779"/>
    <cellStyle name="_VC 6.15.06 update on 06GRC power costs.xls Chart 3 2 2 4" xfId="29780"/>
    <cellStyle name="_VC 6.15.06 update on 06GRC power costs.xls Chart 3 2 2 4 2" xfId="29781"/>
    <cellStyle name="_VC 6.15.06 update on 06GRC power costs.xls Chart 3 2 3" xfId="7513"/>
    <cellStyle name="_VC 6.15.06 update on 06GRC power costs.xls Chart 3 2 3 2" xfId="29782"/>
    <cellStyle name="_VC 6.15.06 update on 06GRC power costs.xls Chart 3 2 3 2 2" xfId="29783"/>
    <cellStyle name="_VC 6.15.06 update on 06GRC power costs.xls Chart 3 2 3 3" xfId="29784"/>
    <cellStyle name="_VC 6.15.06 update on 06GRC power costs.xls Chart 3 2 4" xfId="29785"/>
    <cellStyle name="_VC 6.15.06 update on 06GRC power costs.xls Chart 3 2 4 2" xfId="29786"/>
    <cellStyle name="_VC 6.15.06 update on 06GRC power costs.xls Chart 3 2 4 2 2" xfId="29787"/>
    <cellStyle name="_VC 6.15.06 update on 06GRC power costs.xls Chart 3 2 4 3" xfId="29788"/>
    <cellStyle name="_VC 6.15.06 update on 06GRC power costs.xls Chart 3 2 5" xfId="29789"/>
    <cellStyle name="_VC 6.15.06 update on 06GRC power costs.xls Chart 3 2 5 2" xfId="29790"/>
    <cellStyle name="_VC 6.15.06 update on 06GRC power costs.xls Chart 3 2 6" xfId="29791"/>
    <cellStyle name="_VC 6.15.06 update on 06GRC power costs.xls Chart 3 2 6 2" xfId="29792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3"/>
    <cellStyle name="_VC 6.15.06 update on 06GRC power costs.xls Chart 3 3 2 3" xfId="29794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5"/>
    <cellStyle name="_VC 6.15.06 update on 06GRC power costs.xls Chart 3 3 3 3" xfId="29796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7"/>
    <cellStyle name="_VC 6.15.06 update on 06GRC power costs.xls Chart 3 3 4 3" xfId="29798"/>
    <cellStyle name="_VC 6.15.06 update on 06GRC power costs.xls Chart 3 3 5" xfId="29799"/>
    <cellStyle name="_VC 6.15.06 update on 06GRC power costs.xls Chart 3 3 5 2" xfId="29800"/>
    <cellStyle name="_VC 6.15.06 update on 06GRC power costs.xls Chart 3 4" xfId="7521"/>
    <cellStyle name="_VC 6.15.06 update on 06GRC power costs.xls Chart 3 4 2" xfId="7522"/>
    <cellStyle name="_VC 6.15.06 update on 06GRC power costs.xls Chart 3 4 2 2" xfId="29801"/>
    <cellStyle name="_VC 6.15.06 update on 06GRC power costs.xls Chart 3 4 2 2 2" xfId="29802"/>
    <cellStyle name="_VC 6.15.06 update on 06GRC power costs.xls Chart 3 4 2 2 2 2" xfId="29803"/>
    <cellStyle name="_VC 6.15.06 update on 06GRC power costs.xls Chart 3 4 2 3" xfId="29804"/>
    <cellStyle name="_VC 6.15.06 update on 06GRC power costs.xls Chart 3 4 2 3 2" xfId="29805"/>
    <cellStyle name="_VC 6.15.06 update on 06GRC power costs.xls Chart 3 4 2 4" xfId="29806"/>
    <cellStyle name="_VC 6.15.06 update on 06GRC power costs.xls Chart 3 4 2 4 2" xfId="29807"/>
    <cellStyle name="_VC 6.15.06 update on 06GRC power costs.xls Chart 3 4 3" xfId="29808"/>
    <cellStyle name="_VC 6.15.06 update on 06GRC power costs.xls Chart 3 4 3 2" xfId="29809"/>
    <cellStyle name="_VC 6.15.06 update on 06GRC power costs.xls Chart 3 4 3 2 2" xfId="29810"/>
    <cellStyle name="_VC 6.15.06 update on 06GRC power costs.xls Chart 3 4 3 3" xfId="29811"/>
    <cellStyle name="_VC 6.15.06 update on 06GRC power costs.xls Chart 3 4 4" xfId="29812"/>
    <cellStyle name="_VC 6.15.06 update on 06GRC power costs.xls Chart 3 4 4 2" xfId="29813"/>
    <cellStyle name="_VC 6.15.06 update on 06GRC power costs.xls Chart 3 4 4 2 2" xfId="29814"/>
    <cellStyle name="_VC 6.15.06 update on 06GRC power costs.xls Chart 3 4 4 3" xfId="29815"/>
    <cellStyle name="_VC 6.15.06 update on 06GRC power costs.xls Chart 3 4 5" xfId="29816"/>
    <cellStyle name="_VC 6.15.06 update on 06GRC power costs.xls Chart 3 4 5 2" xfId="29817"/>
    <cellStyle name="_VC 6.15.06 update on 06GRC power costs.xls Chart 3 4 6" xfId="29818"/>
    <cellStyle name="_VC 6.15.06 update on 06GRC power costs.xls Chart 3 4 6 2" xfId="29819"/>
    <cellStyle name="_VC 6.15.06 update on 06GRC power costs.xls Chart 3 5" xfId="7523"/>
    <cellStyle name="_VC 6.15.06 update on 06GRC power costs.xls Chart 3 5 2" xfId="29820"/>
    <cellStyle name="_VC 6.15.06 update on 06GRC power costs.xls Chart 3 5 2 2" xfId="29821"/>
    <cellStyle name="_VC 6.15.06 update on 06GRC power costs.xls Chart 3 5 2 2 2" xfId="29822"/>
    <cellStyle name="_VC 6.15.06 update on 06GRC power costs.xls Chart 3 5 2 2 2 2" xfId="29823"/>
    <cellStyle name="_VC 6.15.06 update on 06GRC power costs.xls Chart 3 5 2 3" xfId="29824"/>
    <cellStyle name="_VC 6.15.06 update on 06GRC power costs.xls Chart 3 5 2 3 2" xfId="29825"/>
    <cellStyle name="_VC 6.15.06 update on 06GRC power costs.xls Chart 3 5 2 4" xfId="29826"/>
    <cellStyle name="_VC 6.15.06 update on 06GRC power costs.xls Chart 3 5 2 4 2" xfId="29827"/>
    <cellStyle name="_VC 6.15.06 update on 06GRC power costs.xls Chart 3 5 2 5" xfId="29828"/>
    <cellStyle name="_VC 6.15.06 update on 06GRC power costs.xls Chart 3 5 3" xfId="29829"/>
    <cellStyle name="_VC 6.15.06 update on 06GRC power costs.xls Chart 3 5 3 2" xfId="29830"/>
    <cellStyle name="_VC 6.15.06 update on 06GRC power costs.xls Chart 3 5 3 2 2" xfId="29831"/>
    <cellStyle name="_VC 6.15.06 update on 06GRC power costs.xls Chart 3 5 4" xfId="29832"/>
    <cellStyle name="_VC 6.15.06 update on 06GRC power costs.xls Chart 3 5 4 2" xfId="29833"/>
    <cellStyle name="_VC 6.15.06 update on 06GRC power costs.xls Chart 3 5 5" xfId="29834"/>
    <cellStyle name="_VC 6.15.06 update on 06GRC power costs.xls Chart 3 5 5 2" xfId="29835"/>
    <cellStyle name="_VC 6.15.06 update on 06GRC power costs.xls Chart 3 6" xfId="7524"/>
    <cellStyle name="_VC 6.15.06 update on 06GRC power costs.xls Chart 3 6 2" xfId="7525"/>
    <cellStyle name="_VC 6.15.06 update on 06GRC power costs.xls Chart 3 6 2 2" xfId="29836"/>
    <cellStyle name="_VC 6.15.06 update on 06GRC power costs.xls Chart 3 6 2 2 2" xfId="29837"/>
    <cellStyle name="_VC 6.15.06 update on 06GRC power costs.xls Chart 3 6 3" xfId="29838"/>
    <cellStyle name="_VC 6.15.06 update on 06GRC power costs.xls Chart 3 6 3 2" xfId="29839"/>
    <cellStyle name="_VC 6.15.06 update on 06GRC power costs.xls Chart 3 6 4" xfId="29840"/>
    <cellStyle name="_VC 6.15.06 update on 06GRC power costs.xls Chart 3 6 4 2" xfId="29841"/>
    <cellStyle name="_VC 6.15.06 update on 06GRC power costs.xls Chart 3 7" xfId="7526"/>
    <cellStyle name="_VC 6.15.06 update on 06GRC power costs.xls Chart 3 7 2" xfId="7527"/>
    <cellStyle name="_VC 6.15.06 update on 06GRC power costs.xls Chart 3 7 2 2" xfId="29842"/>
    <cellStyle name="_VC 6.15.06 update on 06GRC power costs.xls Chart 3 7 3" xfId="29843"/>
    <cellStyle name="_VC 6.15.06 update on 06GRC power costs.xls Chart 3 8" xfId="29844"/>
    <cellStyle name="_VC 6.15.06 update on 06GRC power costs.xls Chart 3 8 2" xfId="29845"/>
    <cellStyle name="_VC 6.15.06 update on 06GRC power costs.xls Chart 3 8 2 2" xfId="29846"/>
    <cellStyle name="_VC 6.15.06 update on 06GRC power costs.xls Chart 3 8 3" xfId="29847"/>
    <cellStyle name="_VC 6.15.06 update on 06GRC power costs.xls Chart 3 9" xfId="29848"/>
    <cellStyle name="_VC 6.15.06 update on 06GRC power costs.xls Chart 3 9 2" xfId="29849"/>
    <cellStyle name="_VC 6.15.06 update on 06GRC power costs.xls Chart 3 9 2 2" xfId="29850"/>
    <cellStyle name="_VC 6.15.06 update on 06GRC power costs.xls Chart 3 9 2 2 2" xfId="29851"/>
    <cellStyle name="_VC 6.15.06 update on 06GRC power costs.xls Chart 3 9 2 3" xfId="29852"/>
    <cellStyle name="_VC 6.15.06 update on 06GRC power costs.xls Chart 3 9 3" xfId="29853"/>
    <cellStyle name="_VC 6.15.06 update on 06GRC power costs.xls Chart 3 9 3 2" xfId="29854"/>
    <cellStyle name="_VC 6.15.06 update on 06GRC power costs.xls Chart 3 9 4" xfId="29855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6"/>
    <cellStyle name="_VC 6.15.06 update on 06GRC power costs.xls Chart 3_04 07E Wild Horse Wind Expansion (C) (2) 2 2 2 2" xfId="29857"/>
    <cellStyle name="_VC 6.15.06 update on 06GRC power costs.xls Chart 3_04 07E Wild Horse Wind Expansion (C) (2) 2 3" xfId="29858"/>
    <cellStyle name="_VC 6.15.06 update on 06GRC power costs.xls Chart 3_04 07E Wild Horse Wind Expansion (C) (2) 2 3 2" xfId="29859"/>
    <cellStyle name="_VC 6.15.06 update on 06GRC power costs.xls Chart 3_04 07E Wild Horse Wind Expansion (C) (2) 2 4" xfId="29860"/>
    <cellStyle name="_VC 6.15.06 update on 06GRC power costs.xls Chart 3_04 07E Wild Horse Wind Expansion (C) (2) 2 4 2" xfId="29861"/>
    <cellStyle name="_VC 6.15.06 update on 06GRC power costs.xls Chart 3_04 07E Wild Horse Wind Expansion (C) (2) 3" xfId="7531"/>
    <cellStyle name="_VC 6.15.06 update on 06GRC power costs.xls Chart 3_04 07E Wild Horse Wind Expansion (C) (2) 3 2" xfId="29862"/>
    <cellStyle name="_VC 6.15.06 update on 06GRC power costs.xls Chart 3_04 07E Wild Horse Wind Expansion (C) (2) 3 2 2" xfId="29863"/>
    <cellStyle name="_VC 6.15.06 update on 06GRC power costs.xls Chart 3_04 07E Wild Horse Wind Expansion (C) (2) 3 3" xfId="29864"/>
    <cellStyle name="_VC 6.15.06 update on 06GRC power costs.xls Chart 3_04 07E Wild Horse Wind Expansion (C) (2) 4" xfId="7532"/>
    <cellStyle name="_VC 6.15.06 update on 06GRC power costs.xls Chart 3_04 07E Wild Horse Wind Expansion (C) (2) 4 2" xfId="29865"/>
    <cellStyle name="_VC 6.15.06 update on 06GRC power costs.xls Chart 3_04 07E Wild Horse Wind Expansion (C) (2) 4 2 2" xfId="29866"/>
    <cellStyle name="_VC 6.15.06 update on 06GRC power costs.xls Chart 3_04 07E Wild Horse Wind Expansion (C) (2) 4 3" xfId="29867"/>
    <cellStyle name="_VC 6.15.06 update on 06GRC power costs.xls Chart 3_04 07E Wild Horse Wind Expansion (C) (2) 5" xfId="29868"/>
    <cellStyle name="_VC 6.15.06 update on 06GRC power costs.xls Chart 3_04 07E Wild Horse Wind Expansion (C) (2) 5 2" xfId="29869"/>
    <cellStyle name="_VC 6.15.06 update on 06GRC power costs.xls Chart 3_04 07E Wild Horse Wind Expansion (C) (2) 6" xfId="29870"/>
    <cellStyle name="_VC 6.15.06 update on 06GRC power costs.xls Chart 3_04 07E Wild Horse Wind Expansion (C) (2) 6 2" xfId="29871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2"/>
    <cellStyle name="_VC 6.15.06 update on 06GRC power costs.xls Chart 3_04 07E Wild Horse Wind Expansion (C) (2)_Adj Bench DR 3 for Initial Briefs (Electric) 2 2 2 2" xfId="29873"/>
    <cellStyle name="_VC 6.15.06 update on 06GRC power costs.xls Chart 3_04 07E Wild Horse Wind Expansion (C) (2)_Adj Bench DR 3 for Initial Briefs (Electric) 2 3" xfId="29874"/>
    <cellStyle name="_VC 6.15.06 update on 06GRC power costs.xls Chart 3_04 07E Wild Horse Wind Expansion (C) (2)_Adj Bench DR 3 for Initial Briefs (Electric) 2 3 2" xfId="29875"/>
    <cellStyle name="_VC 6.15.06 update on 06GRC power costs.xls Chart 3_04 07E Wild Horse Wind Expansion (C) (2)_Adj Bench DR 3 for Initial Briefs (Electric) 2 4" xfId="29876"/>
    <cellStyle name="_VC 6.15.06 update on 06GRC power costs.xls Chart 3_04 07E Wild Horse Wind Expansion (C) (2)_Adj Bench DR 3 for Initial Briefs (Electric) 2 4 2" xfId="29877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8"/>
    <cellStyle name="_VC 6.15.06 update on 06GRC power costs.xls Chart 3_04 07E Wild Horse Wind Expansion (C) (2)_Adj Bench DR 3 for Initial Briefs (Electric) 3 2 2" xfId="29879"/>
    <cellStyle name="_VC 6.15.06 update on 06GRC power costs.xls Chart 3_04 07E Wild Horse Wind Expansion (C) (2)_Adj Bench DR 3 for Initial Briefs (Electric) 3 3" xfId="29880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1"/>
    <cellStyle name="_VC 6.15.06 update on 06GRC power costs.xls Chart 3_04 07E Wild Horse Wind Expansion (C) (2)_Adj Bench DR 3 for Initial Briefs (Electric) 4 2 2" xfId="29882"/>
    <cellStyle name="_VC 6.15.06 update on 06GRC power costs.xls Chart 3_04 07E Wild Horse Wind Expansion (C) (2)_Adj Bench DR 3 for Initial Briefs (Electric) 4 3" xfId="29883"/>
    <cellStyle name="_VC 6.15.06 update on 06GRC power costs.xls Chart 3_04 07E Wild Horse Wind Expansion (C) (2)_Adj Bench DR 3 for Initial Briefs (Electric) 5" xfId="29884"/>
    <cellStyle name="_VC 6.15.06 update on 06GRC power costs.xls Chart 3_04 07E Wild Horse Wind Expansion (C) (2)_Adj Bench DR 3 for Initial Briefs (Electric) 5 2" xfId="29885"/>
    <cellStyle name="_VC 6.15.06 update on 06GRC power costs.xls Chart 3_04 07E Wild Horse Wind Expansion (C) (2)_Adj Bench DR 3 for Initial Briefs (Electric) 6" xfId="29886"/>
    <cellStyle name="_VC 6.15.06 update on 06GRC power costs.xls Chart 3_04 07E Wild Horse Wind Expansion (C) (2)_Adj Bench DR 3 for Initial Briefs (Electric) 6 2" xfId="29887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8"/>
    <cellStyle name="_VC 6.15.06 update on 06GRC power costs.xls Chart 3_04 07E Wild Horse Wind Expansion (C) (2)_Book1" xfId="7539"/>
    <cellStyle name="_VC 6.15.06 update on 06GRC power costs.xls Chart 3_04 07E Wild Horse Wind Expansion (C) (2)_Book1 2" xfId="29889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0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1"/>
    <cellStyle name="_VC 6.15.06 update on 06GRC power costs.xls Chart 3_04 07E Wild Horse Wind Expansion (C) (2)_Electric Rev Req Model (2009 GRC)  2 2 2 2" xfId="29892"/>
    <cellStyle name="_VC 6.15.06 update on 06GRC power costs.xls Chart 3_04 07E Wild Horse Wind Expansion (C) (2)_Electric Rev Req Model (2009 GRC)  2 3" xfId="29893"/>
    <cellStyle name="_VC 6.15.06 update on 06GRC power costs.xls Chart 3_04 07E Wild Horse Wind Expansion (C) (2)_Electric Rev Req Model (2009 GRC)  2 3 2" xfId="29894"/>
    <cellStyle name="_VC 6.15.06 update on 06GRC power costs.xls Chart 3_04 07E Wild Horse Wind Expansion (C) (2)_Electric Rev Req Model (2009 GRC)  2 4" xfId="29895"/>
    <cellStyle name="_VC 6.15.06 update on 06GRC power costs.xls Chart 3_04 07E Wild Horse Wind Expansion (C) (2)_Electric Rev Req Model (2009 GRC)  2 4 2" xfId="29896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7"/>
    <cellStyle name="_VC 6.15.06 update on 06GRC power costs.xls Chart 3_04 07E Wild Horse Wind Expansion (C) (2)_Electric Rev Req Model (2009 GRC)  3 2 2" xfId="29898"/>
    <cellStyle name="_VC 6.15.06 update on 06GRC power costs.xls Chart 3_04 07E Wild Horse Wind Expansion (C) (2)_Electric Rev Req Model (2009 GRC)  3 3" xfId="29899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0"/>
    <cellStyle name="_VC 6.15.06 update on 06GRC power costs.xls Chart 3_04 07E Wild Horse Wind Expansion (C) (2)_Electric Rev Req Model (2009 GRC)  4 2 2" xfId="29901"/>
    <cellStyle name="_VC 6.15.06 update on 06GRC power costs.xls Chart 3_04 07E Wild Horse Wind Expansion (C) (2)_Electric Rev Req Model (2009 GRC)  4 3" xfId="29902"/>
    <cellStyle name="_VC 6.15.06 update on 06GRC power costs.xls Chart 3_04 07E Wild Horse Wind Expansion (C) (2)_Electric Rev Req Model (2009 GRC)  5" xfId="29903"/>
    <cellStyle name="_VC 6.15.06 update on 06GRC power costs.xls Chart 3_04 07E Wild Horse Wind Expansion (C) (2)_Electric Rev Req Model (2009 GRC)  5 2" xfId="29904"/>
    <cellStyle name="_VC 6.15.06 update on 06GRC power costs.xls Chart 3_04 07E Wild Horse Wind Expansion (C) (2)_Electric Rev Req Model (2009 GRC)  6" xfId="29905"/>
    <cellStyle name="_VC 6.15.06 update on 06GRC power costs.xls Chart 3_04 07E Wild Horse Wind Expansion (C) (2)_Electric Rev Req Model (2009 GRC)  6 2" xfId="29906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7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8"/>
    <cellStyle name="_VC 6.15.06 update on 06GRC power costs.xls Chart 3_04 07E Wild Horse Wind Expansion (C) (2)_Electric Rev Req Model (2009 GRC) Rebuttal 2 3" xfId="29909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0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1"/>
    <cellStyle name="_VC 6.15.06 update on 06GRC power costs.xls Chart 3_04 07E Wild Horse Wind Expansion (C) (2)_Electric Rev Req Model (2009 GRC) Rebuttal REmoval of New  WH Solar AdjustMI 2 2 2 2" xfId="29912"/>
    <cellStyle name="_VC 6.15.06 update on 06GRC power costs.xls Chart 3_04 07E Wild Horse Wind Expansion (C) (2)_Electric Rev Req Model (2009 GRC) Rebuttal REmoval of New  WH Solar AdjustMI 2 3" xfId="29913"/>
    <cellStyle name="_VC 6.15.06 update on 06GRC power costs.xls Chart 3_04 07E Wild Horse Wind Expansion (C) (2)_Electric Rev Req Model (2009 GRC) Rebuttal REmoval of New  WH Solar AdjustMI 2 3 2" xfId="29914"/>
    <cellStyle name="_VC 6.15.06 update on 06GRC power costs.xls Chart 3_04 07E Wild Horse Wind Expansion (C) (2)_Electric Rev Req Model (2009 GRC) Rebuttal REmoval of New  WH Solar AdjustMI 2 4" xfId="29915"/>
    <cellStyle name="_VC 6.15.06 update on 06GRC power costs.xls Chart 3_04 07E Wild Horse Wind Expansion (C) (2)_Electric Rev Req Model (2009 GRC) Rebuttal REmoval of New  WH Solar AdjustMI 2 4 2" xfId="29916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7"/>
    <cellStyle name="_VC 6.15.06 update on 06GRC power costs.xls Chart 3_04 07E Wild Horse Wind Expansion (C) (2)_Electric Rev Req Model (2009 GRC) Rebuttal REmoval of New  WH Solar AdjustMI 3 2 2" xfId="29918"/>
    <cellStyle name="_VC 6.15.06 update on 06GRC power costs.xls Chart 3_04 07E Wild Horse Wind Expansion (C) (2)_Electric Rev Req Model (2009 GRC) Rebuttal REmoval of New  WH Solar AdjustMI 3 3" xfId="29919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0"/>
    <cellStyle name="_VC 6.15.06 update on 06GRC power costs.xls Chart 3_04 07E Wild Horse Wind Expansion (C) (2)_Electric Rev Req Model (2009 GRC) Rebuttal REmoval of New  WH Solar AdjustMI 4 2 2" xfId="29921"/>
    <cellStyle name="_VC 6.15.06 update on 06GRC power costs.xls Chart 3_04 07E Wild Horse Wind Expansion (C) (2)_Electric Rev Req Model (2009 GRC) Rebuttal REmoval of New  WH Solar AdjustMI 4 3" xfId="29922"/>
    <cellStyle name="_VC 6.15.06 update on 06GRC power costs.xls Chart 3_04 07E Wild Horse Wind Expansion (C) (2)_Electric Rev Req Model (2009 GRC) Rebuttal REmoval of New  WH Solar AdjustMI 5" xfId="29923"/>
    <cellStyle name="_VC 6.15.06 update on 06GRC power costs.xls Chart 3_04 07E Wild Horse Wind Expansion (C) (2)_Electric Rev Req Model (2009 GRC) Rebuttal REmoval of New  WH Solar AdjustMI 5 2" xfId="29924"/>
    <cellStyle name="_VC 6.15.06 update on 06GRC power costs.xls Chart 3_04 07E Wild Horse Wind Expansion (C) (2)_Electric Rev Req Model (2009 GRC) Rebuttal REmoval of New  WH Solar AdjustMI 6" xfId="29925"/>
    <cellStyle name="_VC 6.15.06 update on 06GRC power costs.xls Chart 3_04 07E Wild Horse Wind Expansion (C) (2)_Electric Rev Req Model (2009 GRC) Rebuttal REmoval of New  WH Solar AdjustMI 6 2" xfId="29926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7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8"/>
    <cellStyle name="_VC 6.15.06 update on 06GRC power costs.xls Chart 3_04 07E Wild Horse Wind Expansion (C) (2)_Electric Rev Req Model (2009 GRC) Revised 01-18-2010 2 2 2 2" xfId="29929"/>
    <cellStyle name="_VC 6.15.06 update on 06GRC power costs.xls Chart 3_04 07E Wild Horse Wind Expansion (C) (2)_Electric Rev Req Model (2009 GRC) Revised 01-18-2010 2 3" xfId="29930"/>
    <cellStyle name="_VC 6.15.06 update on 06GRC power costs.xls Chart 3_04 07E Wild Horse Wind Expansion (C) (2)_Electric Rev Req Model (2009 GRC) Revised 01-18-2010 2 3 2" xfId="29931"/>
    <cellStyle name="_VC 6.15.06 update on 06GRC power costs.xls Chart 3_04 07E Wild Horse Wind Expansion (C) (2)_Electric Rev Req Model (2009 GRC) Revised 01-18-2010 2 4" xfId="29932"/>
    <cellStyle name="_VC 6.15.06 update on 06GRC power costs.xls Chart 3_04 07E Wild Horse Wind Expansion (C) (2)_Electric Rev Req Model (2009 GRC) Revised 01-18-2010 2 4 2" xfId="29933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4"/>
    <cellStyle name="_VC 6.15.06 update on 06GRC power costs.xls Chart 3_04 07E Wild Horse Wind Expansion (C) (2)_Electric Rev Req Model (2009 GRC) Revised 01-18-2010 3 2 2" xfId="29935"/>
    <cellStyle name="_VC 6.15.06 update on 06GRC power costs.xls Chart 3_04 07E Wild Horse Wind Expansion (C) (2)_Electric Rev Req Model (2009 GRC) Revised 01-18-2010 3 3" xfId="29936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7"/>
    <cellStyle name="_VC 6.15.06 update on 06GRC power costs.xls Chart 3_04 07E Wild Horse Wind Expansion (C) (2)_Electric Rev Req Model (2009 GRC) Revised 01-18-2010 4 2 2" xfId="29938"/>
    <cellStyle name="_VC 6.15.06 update on 06GRC power costs.xls Chart 3_04 07E Wild Horse Wind Expansion (C) (2)_Electric Rev Req Model (2009 GRC) Revised 01-18-2010 4 3" xfId="29939"/>
    <cellStyle name="_VC 6.15.06 update on 06GRC power costs.xls Chart 3_04 07E Wild Horse Wind Expansion (C) (2)_Electric Rev Req Model (2009 GRC) Revised 01-18-2010 5" xfId="29940"/>
    <cellStyle name="_VC 6.15.06 update on 06GRC power costs.xls Chart 3_04 07E Wild Horse Wind Expansion (C) (2)_Electric Rev Req Model (2009 GRC) Revised 01-18-2010 5 2" xfId="29941"/>
    <cellStyle name="_VC 6.15.06 update on 06GRC power costs.xls Chart 3_04 07E Wild Horse Wind Expansion (C) (2)_Electric Rev Req Model (2009 GRC) Revised 01-18-2010 6" xfId="29942"/>
    <cellStyle name="_VC 6.15.06 update on 06GRC power costs.xls Chart 3_04 07E Wild Horse Wind Expansion (C) (2)_Electric Rev Req Model (2009 GRC) Revised 01-18-2010 6 2" xfId="29943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4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5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6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7"/>
    <cellStyle name="_VC 6.15.06 update on 06GRC power costs.xls Chart 3_04 07E Wild Horse Wind Expansion (C) (2)_Final Order Electric EXHIBIT A-1 2 3" xfId="29948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49"/>
    <cellStyle name="_VC 6.15.06 update on 06GRC power costs.xls Chart 3_04 07E Wild Horse Wind Expansion (C) (2)_Final Order Electric EXHIBIT A-1 3 2 2" xfId="29950"/>
    <cellStyle name="_VC 6.15.06 update on 06GRC power costs.xls Chart 3_04 07E Wild Horse Wind Expansion (C) (2)_Final Order Electric EXHIBIT A-1 3 3" xfId="29951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2"/>
    <cellStyle name="_VC 6.15.06 update on 06GRC power costs.xls Chart 3_04 07E Wild Horse Wind Expansion (C) (2)_Final Order Electric EXHIBIT A-1 5" xfId="29953"/>
    <cellStyle name="_VC 6.15.06 update on 06GRC power costs.xls Chart 3_04 07E Wild Horse Wind Expansion (C) (2)_Final Order Electric EXHIBIT A-1 6" xfId="29954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5"/>
    <cellStyle name="_VC 6.15.06 update on 06GRC power costs.xls Chart 3_04 07E Wild Horse Wind Expansion (C) (2)_TENASKA REGULATORY ASSET 2 3" xfId="29956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7"/>
    <cellStyle name="_VC 6.15.06 update on 06GRC power costs.xls Chart 3_04 07E Wild Horse Wind Expansion (C) (2)_TENASKA REGULATORY ASSET 3 2 2" xfId="29958"/>
    <cellStyle name="_VC 6.15.06 update on 06GRC power costs.xls Chart 3_04 07E Wild Horse Wind Expansion (C) (2)_TENASKA REGULATORY ASSET 3 3" xfId="29959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0"/>
    <cellStyle name="_VC 6.15.06 update on 06GRC power costs.xls Chart 3_04 07E Wild Horse Wind Expansion (C) (2)_TENASKA REGULATORY ASSET 5" xfId="29961"/>
    <cellStyle name="_VC 6.15.06 update on 06GRC power costs.xls Chart 3_04 07E Wild Horse Wind Expansion (C) (2)_TENASKA REGULATORY ASSET 6" xfId="29962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3"/>
    <cellStyle name="_VC 6.15.06 update on 06GRC power costs.xls Chart 3_16.37E Wild Horse Expansion DeferralRevwrkingfile SF 2 2 2 2" xfId="29964"/>
    <cellStyle name="_VC 6.15.06 update on 06GRC power costs.xls Chart 3_16.37E Wild Horse Expansion DeferralRevwrkingfile SF 2 3" xfId="29965"/>
    <cellStyle name="_VC 6.15.06 update on 06GRC power costs.xls Chart 3_16.37E Wild Horse Expansion DeferralRevwrkingfile SF 2 3 2" xfId="29966"/>
    <cellStyle name="_VC 6.15.06 update on 06GRC power costs.xls Chart 3_16.37E Wild Horse Expansion DeferralRevwrkingfile SF 2 4" xfId="29967"/>
    <cellStyle name="_VC 6.15.06 update on 06GRC power costs.xls Chart 3_16.37E Wild Horse Expansion DeferralRevwrkingfile SF 2 4 2" xfId="29968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69"/>
    <cellStyle name="_VC 6.15.06 update on 06GRC power costs.xls Chart 3_16.37E Wild Horse Expansion DeferralRevwrkingfile SF 3 2 2" xfId="29970"/>
    <cellStyle name="_VC 6.15.06 update on 06GRC power costs.xls Chart 3_16.37E Wild Horse Expansion DeferralRevwrkingfile SF 3 3" xfId="29971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2"/>
    <cellStyle name="_VC 6.15.06 update on 06GRC power costs.xls Chart 3_16.37E Wild Horse Expansion DeferralRevwrkingfile SF 4 2 2" xfId="29973"/>
    <cellStyle name="_VC 6.15.06 update on 06GRC power costs.xls Chart 3_16.37E Wild Horse Expansion DeferralRevwrkingfile SF 4 3" xfId="29974"/>
    <cellStyle name="_VC 6.15.06 update on 06GRC power costs.xls Chart 3_16.37E Wild Horse Expansion DeferralRevwrkingfile SF 5" xfId="29975"/>
    <cellStyle name="_VC 6.15.06 update on 06GRC power costs.xls Chart 3_16.37E Wild Horse Expansion DeferralRevwrkingfile SF 5 2" xfId="29976"/>
    <cellStyle name="_VC 6.15.06 update on 06GRC power costs.xls Chart 3_16.37E Wild Horse Expansion DeferralRevwrkingfile SF 6" xfId="29977"/>
    <cellStyle name="_VC 6.15.06 update on 06GRC power costs.xls Chart 3_16.37E Wild Horse Expansion DeferralRevwrkingfile SF 6 2" xfId="29978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79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0"/>
    <cellStyle name="_VC 6.15.06 update on 06GRC power costs.xls Chart 3_2009 Compliance Filing PCA Exhibits for GRC 3" xfId="29981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2"/>
    <cellStyle name="_VC 6.15.06 update on 06GRC power costs.xls Chart 3_2009 GRC Compl Filing - Exhibit D 2 2 2" xfId="29983"/>
    <cellStyle name="_VC 6.15.06 update on 06GRC power costs.xls Chart 3_2009 GRC Compl Filing - Exhibit D 2 2 2 2" xfId="29984"/>
    <cellStyle name="_VC 6.15.06 update on 06GRC power costs.xls Chart 3_2009 GRC Compl Filing - Exhibit D 2 3" xfId="29985"/>
    <cellStyle name="_VC 6.15.06 update on 06GRC power costs.xls Chart 3_2009 GRC Compl Filing - Exhibit D 2 3 2" xfId="29986"/>
    <cellStyle name="_VC 6.15.06 update on 06GRC power costs.xls Chart 3_2009 GRC Compl Filing - Exhibit D 2 4" xfId="29987"/>
    <cellStyle name="_VC 6.15.06 update on 06GRC power costs.xls Chart 3_2009 GRC Compl Filing - Exhibit D 2 4 2" xfId="29988"/>
    <cellStyle name="_VC 6.15.06 update on 06GRC power costs.xls Chart 3_2009 GRC Compl Filing - Exhibit D 3" xfId="7586"/>
    <cellStyle name="_VC 6.15.06 update on 06GRC power costs.xls Chart 3_2009 GRC Compl Filing - Exhibit D 3 2" xfId="29989"/>
    <cellStyle name="_VC 6.15.06 update on 06GRC power costs.xls Chart 3_2009 GRC Compl Filing - Exhibit D 3 2 2" xfId="29990"/>
    <cellStyle name="_VC 6.15.06 update on 06GRC power costs.xls Chart 3_2009 GRC Compl Filing - Exhibit D 3 3" xfId="29991"/>
    <cellStyle name="_VC 6.15.06 update on 06GRC power costs.xls Chart 3_2009 GRC Compl Filing - Exhibit D 4" xfId="29992"/>
    <cellStyle name="_VC 6.15.06 update on 06GRC power costs.xls Chart 3_2009 GRC Compl Filing - Exhibit D 4 2" xfId="29993"/>
    <cellStyle name="_VC 6.15.06 update on 06GRC power costs.xls Chart 3_2009 GRC Compl Filing - Exhibit D 4 2 2" xfId="29994"/>
    <cellStyle name="_VC 6.15.06 update on 06GRC power costs.xls Chart 3_2009 GRC Compl Filing - Exhibit D 4 3" xfId="29995"/>
    <cellStyle name="_VC 6.15.06 update on 06GRC power costs.xls Chart 3_2009 GRC Compl Filing - Exhibit D 5" xfId="29996"/>
    <cellStyle name="_VC 6.15.06 update on 06GRC power costs.xls Chart 3_2009 GRC Compl Filing - Exhibit D 5 2" xfId="29997"/>
    <cellStyle name="_VC 6.15.06 update on 06GRC power costs.xls Chart 3_2009 GRC Compl Filing - Exhibit D 6" xfId="29998"/>
    <cellStyle name="_VC 6.15.06 update on 06GRC power costs.xls Chart 3_2009 GRC Compl Filing - Exhibit D 6 2" xfId="29999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0"/>
    <cellStyle name="_VC 6.15.06 update on 06GRC power costs.xls Chart 3_2010 PTC's July1_Dec31 2010 " xfId="30001"/>
    <cellStyle name="_VC 6.15.06 update on 06GRC power costs.xls Chart 3_2010 PTC's Sept10_Aug11 (Version 4)" xfId="30002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3"/>
    <cellStyle name="_VC 6.15.06 update on 06GRC power costs.xls Chart 3_4 31 Regulatory Assets and Liabilities  7 06- Exhibit D 2 2 2 2" xfId="30004"/>
    <cellStyle name="_VC 6.15.06 update on 06GRC power costs.xls Chart 3_4 31 Regulatory Assets and Liabilities  7 06- Exhibit D 2 3" xfId="30005"/>
    <cellStyle name="_VC 6.15.06 update on 06GRC power costs.xls Chart 3_4 31 Regulatory Assets and Liabilities  7 06- Exhibit D 2 3 2" xfId="30006"/>
    <cellStyle name="_VC 6.15.06 update on 06GRC power costs.xls Chart 3_4 31 Regulatory Assets and Liabilities  7 06- Exhibit D 2 4" xfId="30007"/>
    <cellStyle name="_VC 6.15.06 update on 06GRC power costs.xls Chart 3_4 31 Regulatory Assets and Liabilities  7 06- Exhibit D 2 4 2" xfId="30008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09"/>
    <cellStyle name="_VC 6.15.06 update on 06GRC power costs.xls Chart 3_4 31 Regulatory Assets and Liabilities  7 06- Exhibit D 3 2 2" xfId="30010"/>
    <cellStyle name="_VC 6.15.06 update on 06GRC power costs.xls Chart 3_4 31 Regulatory Assets and Liabilities  7 06- Exhibit D 3 3" xfId="30011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2"/>
    <cellStyle name="_VC 6.15.06 update on 06GRC power costs.xls Chart 3_4 31 Regulatory Assets and Liabilities  7 06- Exhibit D 4 2 2" xfId="30013"/>
    <cellStyle name="_VC 6.15.06 update on 06GRC power costs.xls Chart 3_4 31 Regulatory Assets and Liabilities  7 06- Exhibit D 4 3" xfId="30014"/>
    <cellStyle name="_VC 6.15.06 update on 06GRC power costs.xls Chart 3_4 31 Regulatory Assets and Liabilities  7 06- Exhibit D 5" xfId="30015"/>
    <cellStyle name="_VC 6.15.06 update on 06GRC power costs.xls Chart 3_4 31 Regulatory Assets and Liabilities  7 06- Exhibit D 5 2" xfId="30016"/>
    <cellStyle name="_VC 6.15.06 update on 06GRC power costs.xls Chart 3_4 31 Regulatory Assets and Liabilities  7 06- Exhibit D 6" xfId="30017"/>
    <cellStyle name="_VC 6.15.06 update on 06GRC power costs.xls Chart 3_4 31 Regulatory Assets and Liabilities  7 06- Exhibit D 6 2" xfId="30018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19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0"/>
    <cellStyle name="_VC 6.15.06 update on 06GRC power costs.xls Chart 3_4 31 Regulatory Assets and Liabilities  7 06- Exhibit D_NIM Summary 2 2 2" xfId="30021"/>
    <cellStyle name="_VC 6.15.06 update on 06GRC power costs.xls Chart 3_4 31 Regulatory Assets and Liabilities  7 06- Exhibit D_NIM Summary 2 2 2 2" xfId="30022"/>
    <cellStyle name="_VC 6.15.06 update on 06GRC power costs.xls Chart 3_4 31 Regulatory Assets and Liabilities  7 06- Exhibit D_NIM Summary 2 3" xfId="30023"/>
    <cellStyle name="_VC 6.15.06 update on 06GRC power costs.xls Chart 3_4 31 Regulatory Assets and Liabilities  7 06- Exhibit D_NIM Summary 2 3 2" xfId="30024"/>
    <cellStyle name="_VC 6.15.06 update on 06GRC power costs.xls Chart 3_4 31 Regulatory Assets and Liabilities  7 06- Exhibit D_NIM Summary 2 4" xfId="30025"/>
    <cellStyle name="_VC 6.15.06 update on 06GRC power costs.xls Chart 3_4 31 Regulatory Assets and Liabilities  7 06- Exhibit D_NIM Summary 2 4 2" xfId="30026"/>
    <cellStyle name="_VC 6.15.06 update on 06GRC power costs.xls Chart 3_4 31 Regulatory Assets and Liabilities  7 06- Exhibit D_NIM Summary 3" xfId="30027"/>
    <cellStyle name="_VC 6.15.06 update on 06GRC power costs.xls Chart 3_4 31 Regulatory Assets and Liabilities  7 06- Exhibit D_NIM Summary 3 2" xfId="30028"/>
    <cellStyle name="_VC 6.15.06 update on 06GRC power costs.xls Chart 3_4 31 Regulatory Assets and Liabilities  7 06- Exhibit D_NIM Summary 3 2 2" xfId="30029"/>
    <cellStyle name="_VC 6.15.06 update on 06GRC power costs.xls Chart 3_4 31 Regulatory Assets and Liabilities  7 06- Exhibit D_NIM Summary 3 3" xfId="30030"/>
    <cellStyle name="_VC 6.15.06 update on 06GRC power costs.xls Chart 3_4 31 Regulatory Assets and Liabilities  7 06- Exhibit D_NIM Summary 4" xfId="30031"/>
    <cellStyle name="_VC 6.15.06 update on 06GRC power costs.xls Chart 3_4 31 Regulatory Assets and Liabilities  7 06- Exhibit D_NIM Summary 4 2" xfId="30032"/>
    <cellStyle name="_VC 6.15.06 update on 06GRC power costs.xls Chart 3_4 31 Regulatory Assets and Liabilities  7 06- Exhibit D_NIM Summary 4 2 2" xfId="30033"/>
    <cellStyle name="_VC 6.15.06 update on 06GRC power costs.xls Chart 3_4 31 Regulatory Assets and Liabilities  7 06- Exhibit D_NIM Summary 4 3" xfId="30034"/>
    <cellStyle name="_VC 6.15.06 update on 06GRC power costs.xls Chart 3_4 31 Regulatory Assets and Liabilities  7 06- Exhibit D_NIM Summary 5" xfId="30035"/>
    <cellStyle name="_VC 6.15.06 update on 06GRC power costs.xls Chart 3_4 31 Regulatory Assets and Liabilities  7 06- Exhibit D_NIM Summary 5 2" xfId="30036"/>
    <cellStyle name="_VC 6.15.06 update on 06GRC power costs.xls Chart 3_4 31 Regulatory Assets and Liabilities  7 06- Exhibit D_NIM Summary 6" xfId="30037"/>
    <cellStyle name="_VC 6.15.06 update on 06GRC power costs.xls Chart 3_4 31 Regulatory Assets and Liabilities  7 06- Exhibit D_NIM Summary 6 2" xfId="30038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39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0"/>
    <cellStyle name="_VC 6.15.06 update on 06GRC power costs.xls Chart 3_4 31E Reg Asset  Liab and EXH D _ Aug 10 Filing (2) 2 2" xfId="30041"/>
    <cellStyle name="_VC 6.15.06 update on 06GRC power costs.xls Chart 3_4 31E Reg Asset  Liab and EXH D _ Aug 10 Filing (2) 2 2 2" xfId="30042"/>
    <cellStyle name="_VC 6.15.06 update on 06GRC power costs.xls Chart 3_4 31E Reg Asset  Liab and EXH D _ Aug 10 Filing (2) 2 3" xfId="30043"/>
    <cellStyle name="_VC 6.15.06 update on 06GRC power costs.xls Chart 3_4 31E Reg Asset  Liab and EXH D _ Aug 10 Filing (2) 3" xfId="30044"/>
    <cellStyle name="_VC 6.15.06 update on 06GRC power costs.xls Chart 3_4 31E Reg Asset  Liab and EXH D _ Aug 10 Filing (2) 3 2" xfId="30045"/>
    <cellStyle name="_VC 6.15.06 update on 06GRC power costs.xls Chart 3_4 31E Reg Asset  Liab and EXH D _ Aug 10 Filing (2) 3 2 2" xfId="30046"/>
    <cellStyle name="_VC 6.15.06 update on 06GRC power costs.xls Chart 3_4 31E Reg Asset  Liab and EXH D _ Aug 10 Filing (2) 3 3" xfId="30047"/>
    <cellStyle name="_VC 6.15.06 update on 06GRC power costs.xls Chart 3_4 31E Reg Asset  Liab and EXH D _ Aug 10 Filing (2) 4" xfId="30048"/>
    <cellStyle name="_VC 6.15.06 update on 06GRC power costs.xls Chart 3_4 31E Reg Asset  Liab and EXH D _ Aug 10 Filing (2) 4 2" xfId="30049"/>
    <cellStyle name="_VC 6.15.06 update on 06GRC power costs.xls Chart 3_4 31E Reg Asset  Liab and EXH D _ Aug 10 Filing (2) 5" xfId="30050"/>
    <cellStyle name="_VC 6.15.06 update on 06GRC power costs.xls Chart 3_4 31E Reg Asset  Liab and EXH D _ Aug 10 Filing (2) 5 2" xfId="30051"/>
    <cellStyle name="_VC 6.15.06 update on 06GRC power costs.xls Chart 3_4 31E Reg Asset  Liab and EXH D 10" xfId="30052"/>
    <cellStyle name="_VC 6.15.06 update on 06GRC power costs.xls Chart 3_4 31E Reg Asset  Liab and EXH D 10 2" xfId="30053"/>
    <cellStyle name="_VC 6.15.06 update on 06GRC power costs.xls Chart 3_4 31E Reg Asset  Liab and EXH D 10 2 2" xfId="30054"/>
    <cellStyle name="_VC 6.15.06 update on 06GRC power costs.xls Chart 3_4 31E Reg Asset  Liab and EXH D 10 3" xfId="30055"/>
    <cellStyle name="_VC 6.15.06 update on 06GRC power costs.xls Chart 3_4 31E Reg Asset  Liab and EXH D 11" xfId="30056"/>
    <cellStyle name="_VC 6.15.06 update on 06GRC power costs.xls Chart 3_4 31E Reg Asset  Liab and EXH D 11 2" xfId="30057"/>
    <cellStyle name="_VC 6.15.06 update on 06GRC power costs.xls Chart 3_4 31E Reg Asset  Liab and EXH D 11 2 2" xfId="30058"/>
    <cellStyle name="_VC 6.15.06 update on 06GRC power costs.xls Chart 3_4 31E Reg Asset  Liab and EXH D 11 3" xfId="30059"/>
    <cellStyle name="_VC 6.15.06 update on 06GRC power costs.xls Chart 3_4 31E Reg Asset  Liab and EXH D 12" xfId="30060"/>
    <cellStyle name="_VC 6.15.06 update on 06GRC power costs.xls Chart 3_4 31E Reg Asset  Liab and EXH D 12 2" xfId="30061"/>
    <cellStyle name="_VC 6.15.06 update on 06GRC power costs.xls Chart 3_4 31E Reg Asset  Liab and EXH D 12 2 2" xfId="30062"/>
    <cellStyle name="_VC 6.15.06 update on 06GRC power costs.xls Chart 3_4 31E Reg Asset  Liab and EXH D 12 3" xfId="30063"/>
    <cellStyle name="_VC 6.15.06 update on 06GRC power costs.xls Chart 3_4 31E Reg Asset  Liab and EXH D 13" xfId="30064"/>
    <cellStyle name="_VC 6.15.06 update on 06GRC power costs.xls Chart 3_4 31E Reg Asset  Liab and EXH D 13 2" xfId="30065"/>
    <cellStyle name="_VC 6.15.06 update on 06GRC power costs.xls Chart 3_4 31E Reg Asset  Liab and EXH D 13 2 2" xfId="30066"/>
    <cellStyle name="_VC 6.15.06 update on 06GRC power costs.xls Chart 3_4 31E Reg Asset  Liab and EXH D 13 3" xfId="30067"/>
    <cellStyle name="_VC 6.15.06 update on 06GRC power costs.xls Chart 3_4 31E Reg Asset  Liab and EXH D 14" xfId="30068"/>
    <cellStyle name="_VC 6.15.06 update on 06GRC power costs.xls Chart 3_4 31E Reg Asset  Liab and EXH D 14 2" xfId="30069"/>
    <cellStyle name="_VC 6.15.06 update on 06GRC power costs.xls Chart 3_4 31E Reg Asset  Liab and EXH D 14 2 2" xfId="30070"/>
    <cellStyle name="_VC 6.15.06 update on 06GRC power costs.xls Chart 3_4 31E Reg Asset  Liab and EXH D 14 3" xfId="30071"/>
    <cellStyle name="_VC 6.15.06 update on 06GRC power costs.xls Chart 3_4 31E Reg Asset  Liab and EXH D 15" xfId="30072"/>
    <cellStyle name="_VC 6.15.06 update on 06GRC power costs.xls Chart 3_4 31E Reg Asset  Liab and EXH D 15 2" xfId="30073"/>
    <cellStyle name="_VC 6.15.06 update on 06GRC power costs.xls Chart 3_4 31E Reg Asset  Liab and EXH D 15 2 2" xfId="30074"/>
    <cellStyle name="_VC 6.15.06 update on 06GRC power costs.xls Chart 3_4 31E Reg Asset  Liab and EXH D 15 3" xfId="30075"/>
    <cellStyle name="_VC 6.15.06 update on 06GRC power costs.xls Chart 3_4 31E Reg Asset  Liab and EXH D 16" xfId="30076"/>
    <cellStyle name="_VC 6.15.06 update on 06GRC power costs.xls Chart 3_4 31E Reg Asset  Liab and EXH D 16 2" xfId="30077"/>
    <cellStyle name="_VC 6.15.06 update on 06GRC power costs.xls Chart 3_4 31E Reg Asset  Liab and EXH D 16 2 2" xfId="30078"/>
    <cellStyle name="_VC 6.15.06 update on 06GRC power costs.xls Chart 3_4 31E Reg Asset  Liab and EXH D 16 3" xfId="30079"/>
    <cellStyle name="_VC 6.15.06 update on 06GRC power costs.xls Chart 3_4 31E Reg Asset  Liab and EXH D 17" xfId="30080"/>
    <cellStyle name="_VC 6.15.06 update on 06GRC power costs.xls Chart 3_4 31E Reg Asset  Liab and EXH D 17 2" xfId="30081"/>
    <cellStyle name="_VC 6.15.06 update on 06GRC power costs.xls Chart 3_4 31E Reg Asset  Liab and EXH D 18" xfId="30082"/>
    <cellStyle name="_VC 6.15.06 update on 06GRC power costs.xls Chart 3_4 31E Reg Asset  Liab and EXH D 18 2" xfId="30083"/>
    <cellStyle name="_VC 6.15.06 update on 06GRC power costs.xls Chart 3_4 31E Reg Asset  Liab and EXH D 19" xfId="30084"/>
    <cellStyle name="_VC 6.15.06 update on 06GRC power costs.xls Chart 3_4 31E Reg Asset  Liab and EXH D 19 2" xfId="30085"/>
    <cellStyle name="_VC 6.15.06 update on 06GRC power costs.xls Chart 3_4 31E Reg Asset  Liab and EXH D 2" xfId="30086"/>
    <cellStyle name="_VC 6.15.06 update on 06GRC power costs.xls Chart 3_4 31E Reg Asset  Liab and EXH D 2 2" xfId="30087"/>
    <cellStyle name="_VC 6.15.06 update on 06GRC power costs.xls Chart 3_4 31E Reg Asset  Liab and EXH D 2 2 2" xfId="30088"/>
    <cellStyle name="_VC 6.15.06 update on 06GRC power costs.xls Chart 3_4 31E Reg Asset  Liab and EXH D 2 3" xfId="30089"/>
    <cellStyle name="_VC 6.15.06 update on 06GRC power costs.xls Chart 3_4 31E Reg Asset  Liab and EXH D 20" xfId="30090"/>
    <cellStyle name="_VC 6.15.06 update on 06GRC power costs.xls Chart 3_4 31E Reg Asset  Liab and EXH D 20 2" xfId="30091"/>
    <cellStyle name="_VC 6.15.06 update on 06GRC power costs.xls Chart 3_4 31E Reg Asset  Liab and EXH D 21" xfId="30092"/>
    <cellStyle name="_VC 6.15.06 update on 06GRC power costs.xls Chart 3_4 31E Reg Asset  Liab and EXH D 21 2" xfId="30093"/>
    <cellStyle name="_VC 6.15.06 update on 06GRC power costs.xls Chart 3_4 31E Reg Asset  Liab and EXH D 22" xfId="30094"/>
    <cellStyle name="_VC 6.15.06 update on 06GRC power costs.xls Chart 3_4 31E Reg Asset  Liab and EXH D 22 2" xfId="30095"/>
    <cellStyle name="_VC 6.15.06 update on 06GRC power costs.xls Chart 3_4 31E Reg Asset  Liab and EXH D 23" xfId="30096"/>
    <cellStyle name="_VC 6.15.06 update on 06GRC power costs.xls Chart 3_4 31E Reg Asset  Liab and EXH D 23 2" xfId="30097"/>
    <cellStyle name="_VC 6.15.06 update on 06GRC power costs.xls Chart 3_4 31E Reg Asset  Liab and EXH D 24" xfId="30098"/>
    <cellStyle name="_VC 6.15.06 update on 06GRC power costs.xls Chart 3_4 31E Reg Asset  Liab and EXH D 24 2" xfId="30099"/>
    <cellStyle name="_VC 6.15.06 update on 06GRC power costs.xls Chart 3_4 31E Reg Asset  Liab and EXH D 25" xfId="30100"/>
    <cellStyle name="_VC 6.15.06 update on 06GRC power costs.xls Chart 3_4 31E Reg Asset  Liab and EXH D 25 2" xfId="30101"/>
    <cellStyle name="_VC 6.15.06 update on 06GRC power costs.xls Chart 3_4 31E Reg Asset  Liab and EXH D 26" xfId="30102"/>
    <cellStyle name="_VC 6.15.06 update on 06GRC power costs.xls Chart 3_4 31E Reg Asset  Liab and EXH D 26 2" xfId="30103"/>
    <cellStyle name="_VC 6.15.06 update on 06GRC power costs.xls Chart 3_4 31E Reg Asset  Liab and EXH D 27" xfId="30104"/>
    <cellStyle name="_VC 6.15.06 update on 06GRC power costs.xls Chart 3_4 31E Reg Asset  Liab and EXH D 27 2" xfId="30105"/>
    <cellStyle name="_VC 6.15.06 update on 06GRC power costs.xls Chart 3_4 31E Reg Asset  Liab and EXH D 28" xfId="30106"/>
    <cellStyle name="_VC 6.15.06 update on 06GRC power costs.xls Chart 3_4 31E Reg Asset  Liab and EXH D 28 2" xfId="30107"/>
    <cellStyle name="_VC 6.15.06 update on 06GRC power costs.xls Chart 3_4 31E Reg Asset  Liab and EXH D 29" xfId="30108"/>
    <cellStyle name="_VC 6.15.06 update on 06GRC power costs.xls Chart 3_4 31E Reg Asset  Liab and EXH D 29 2" xfId="30109"/>
    <cellStyle name="_VC 6.15.06 update on 06GRC power costs.xls Chart 3_4 31E Reg Asset  Liab and EXH D 3" xfId="30110"/>
    <cellStyle name="_VC 6.15.06 update on 06GRC power costs.xls Chart 3_4 31E Reg Asset  Liab and EXH D 3 2" xfId="30111"/>
    <cellStyle name="_VC 6.15.06 update on 06GRC power costs.xls Chart 3_4 31E Reg Asset  Liab and EXH D 3 2 2" xfId="30112"/>
    <cellStyle name="_VC 6.15.06 update on 06GRC power costs.xls Chart 3_4 31E Reg Asset  Liab and EXH D 3 3" xfId="30113"/>
    <cellStyle name="_VC 6.15.06 update on 06GRC power costs.xls Chart 3_4 31E Reg Asset  Liab and EXH D 30" xfId="30114"/>
    <cellStyle name="_VC 6.15.06 update on 06GRC power costs.xls Chart 3_4 31E Reg Asset  Liab and EXH D 30 2" xfId="30115"/>
    <cellStyle name="_VC 6.15.06 update on 06GRC power costs.xls Chart 3_4 31E Reg Asset  Liab and EXH D 4" xfId="30116"/>
    <cellStyle name="_VC 6.15.06 update on 06GRC power costs.xls Chart 3_4 31E Reg Asset  Liab and EXH D 4 2" xfId="30117"/>
    <cellStyle name="_VC 6.15.06 update on 06GRC power costs.xls Chart 3_4 31E Reg Asset  Liab and EXH D 4 2 2" xfId="30118"/>
    <cellStyle name="_VC 6.15.06 update on 06GRC power costs.xls Chart 3_4 31E Reg Asset  Liab and EXH D 5" xfId="30119"/>
    <cellStyle name="_VC 6.15.06 update on 06GRC power costs.xls Chart 3_4 31E Reg Asset  Liab and EXH D 5 2" xfId="30120"/>
    <cellStyle name="_VC 6.15.06 update on 06GRC power costs.xls Chart 3_4 31E Reg Asset  Liab and EXH D 5 2 2" xfId="30121"/>
    <cellStyle name="_VC 6.15.06 update on 06GRC power costs.xls Chart 3_4 31E Reg Asset  Liab and EXH D 6" xfId="30122"/>
    <cellStyle name="_VC 6.15.06 update on 06GRC power costs.xls Chart 3_4 31E Reg Asset  Liab and EXH D 6 2" xfId="30123"/>
    <cellStyle name="_VC 6.15.06 update on 06GRC power costs.xls Chart 3_4 31E Reg Asset  Liab and EXH D 6 2 2" xfId="30124"/>
    <cellStyle name="_VC 6.15.06 update on 06GRC power costs.xls Chart 3_4 31E Reg Asset  Liab and EXH D 6 3" xfId="30125"/>
    <cellStyle name="_VC 6.15.06 update on 06GRC power costs.xls Chart 3_4 31E Reg Asset  Liab and EXH D 7" xfId="30126"/>
    <cellStyle name="_VC 6.15.06 update on 06GRC power costs.xls Chart 3_4 31E Reg Asset  Liab and EXH D 7 2" xfId="30127"/>
    <cellStyle name="_VC 6.15.06 update on 06GRC power costs.xls Chart 3_4 31E Reg Asset  Liab and EXH D 7 2 2" xfId="30128"/>
    <cellStyle name="_VC 6.15.06 update on 06GRC power costs.xls Chart 3_4 31E Reg Asset  Liab and EXH D 7 3" xfId="30129"/>
    <cellStyle name="_VC 6.15.06 update on 06GRC power costs.xls Chart 3_4 31E Reg Asset  Liab and EXH D 8" xfId="30130"/>
    <cellStyle name="_VC 6.15.06 update on 06GRC power costs.xls Chart 3_4 31E Reg Asset  Liab and EXH D 8 2" xfId="30131"/>
    <cellStyle name="_VC 6.15.06 update on 06GRC power costs.xls Chart 3_4 31E Reg Asset  Liab and EXH D 8 2 2" xfId="30132"/>
    <cellStyle name="_VC 6.15.06 update on 06GRC power costs.xls Chart 3_4 31E Reg Asset  Liab and EXH D 8 3" xfId="30133"/>
    <cellStyle name="_VC 6.15.06 update on 06GRC power costs.xls Chart 3_4 31E Reg Asset  Liab and EXH D 9" xfId="30134"/>
    <cellStyle name="_VC 6.15.06 update on 06GRC power costs.xls Chart 3_4 31E Reg Asset  Liab and EXH D 9 2" xfId="30135"/>
    <cellStyle name="_VC 6.15.06 update on 06GRC power costs.xls Chart 3_4 31E Reg Asset  Liab and EXH D 9 2 2" xfId="30136"/>
    <cellStyle name="_VC 6.15.06 update on 06GRC power costs.xls Chart 3_4 31E Reg Asset  Liab and EXH D 9 3" xfId="30137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8"/>
    <cellStyle name="_VC 6.15.06 update on 06GRC power costs.xls Chart 3_4 32 Regulatory Assets and Liabilities  7 06- Exhibit D 2 2 2 2" xfId="30139"/>
    <cellStyle name="_VC 6.15.06 update on 06GRC power costs.xls Chart 3_4 32 Regulatory Assets and Liabilities  7 06- Exhibit D 2 3" xfId="30140"/>
    <cellStyle name="_VC 6.15.06 update on 06GRC power costs.xls Chart 3_4 32 Regulatory Assets and Liabilities  7 06- Exhibit D 2 3 2" xfId="30141"/>
    <cellStyle name="_VC 6.15.06 update on 06GRC power costs.xls Chart 3_4 32 Regulatory Assets and Liabilities  7 06- Exhibit D 2 4" xfId="30142"/>
    <cellStyle name="_VC 6.15.06 update on 06GRC power costs.xls Chart 3_4 32 Regulatory Assets and Liabilities  7 06- Exhibit D 2 4 2" xfId="30143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4"/>
    <cellStyle name="_VC 6.15.06 update on 06GRC power costs.xls Chart 3_4 32 Regulatory Assets and Liabilities  7 06- Exhibit D 3 2 2" xfId="30145"/>
    <cellStyle name="_VC 6.15.06 update on 06GRC power costs.xls Chart 3_4 32 Regulatory Assets and Liabilities  7 06- Exhibit D 3 3" xfId="30146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7"/>
    <cellStyle name="_VC 6.15.06 update on 06GRC power costs.xls Chart 3_4 32 Regulatory Assets and Liabilities  7 06- Exhibit D 4 2 2" xfId="30148"/>
    <cellStyle name="_VC 6.15.06 update on 06GRC power costs.xls Chart 3_4 32 Regulatory Assets and Liabilities  7 06- Exhibit D 4 3" xfId="30149"/>
    <cellStyle name="_VC 6.15.06 update on 06GRC power costs.xls Chart 3_4 32 Regulatory Assets and Liabilities  7 06- Exhibit D 5" xfId="30150"/>
    <cellStyle name="_VC 6.15.06 update on 06GRC power costs.xls Chart 3_4 32 Regulatory Assets and Liabilities  7 06- Exhibit D 5 2" xfId="30151"/>
    <cellStyle name="_VC 6.15.06 update on 06GRC power costs.xls Chart 3_4 32 Regulatory Assets and Liabilities  7 06- Exhibit D 6" xfId="30152"/>
    <cellStyle name="_VC 6.15.06 update on 06GRC power costs.xls Chart 3_4 32 Regulatory Assets and Liabilities  7 06- Exhibit D 6 2" xfId="30153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4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5"/>
    <cellStyle name="_VC 6.15.06 update on 06GRC power costs.xls Chart 3_4 32 Regulatory Assets and Liabilities  7 06- Exhibit D_NIM Summary 2 2 2" xfId="30156"/>
    <cellStyle name="_VC 6.15.06 update on 06GRC power costs.xls Chart 3_4 32 Regulatory Assets and Liabilities  7 06- Exhibit D_NIM Summary 2 2 2 2" xfId="30157"/>
    <cellStyle name="_VC 6.15.06 update on 06GRC power costs.xls Chart 3_4 32 Regulatory Assets and Liabilities  7 06- Exhibit D_NIM Summary 2 3" xfId="30158"/>
    <cellStyle name="_VC 6.15.06 update on 06GRC power costs.xls Chart 3_4 32 Regulatory Assets and Liabilities  7 06- Exhibit D_NIM Summary 2 3 2" xfId="30159"/>
    <cellStyle name="_VC 6.15.06 update on 06GRC power costs.xls Chart 3_4 32 Regulatory Assets and Liabilities  7 06- Exhibit D_NIM Summary 2 4" xfId="30160"/>
    <cellStyle name="_VC 6.15.06 update on 06GRC power costs.xls Chart 3_4 32 Regulatory Assets and Liabilities  7 06- Exhibit D_NIM Summary 2 4 2" xfId="30161"/>
    <cellStyle name="_VC 6.15.06 update on 06GRC power costs.xls Chart 3_4 32 Regulatory Assets and Liabilities  7 06- Exhibit D_NIM Summary 3" xfId="30162"/>
    <cellStyle name="_VC 6.15.06 update on 06GRC power costs.xls Chart 3_4 32 Regulatory Assets and Liabilities  7 06- Exhibit D_NIM Summary 3 2" xfId="30163"/>
    <cellStyle name="_VC 6.15.06 update on 06GRC power costs.xls Chart 3_4 32 Regulatory Assets and Liabilities  7 06- Exhibit D_NIM Summary 3 2 2" xfId="30164"/>
    <cellStyle name="_VC 6.15.06 update on 06GRC power costs.xls Chart 3_4 32 Regulatory Assets and Liabilities  7 06- Exhibit D_NIM Summary 3 3" xfId="30165"/>
    <cellStyle name="_VC 6.15.06 update on 06GRC power costs.xls Chart 3_4 32 Regulatory Assets and Liabilities  7 06- Exhibit D_NIM Summary 4" xfId="30166"/>
    <cellStyle name="_VC 6.15.06 update on 06GRC power costs.xls Chart 3_4 32 Regulatory Assets and Liabilities  7 06- Exhibit D_NIM Summary 4 2" xfId="30167"/>
    <cellStyle name="_VC 6.15.06 update on 06GRC power costs.xls Chart 3_4 32 Regulatory Assets and Liabilities  7 06- Exhibit D_NIM Summary 4 2 2" xfId="30168"/>
    <cellStyle name="_VC 6.15.06 update on 06GRC power costs.xls Chart 3_4 32 Regulatory Assets and Liabilities  7 06- Exhibit D_NIM Summary 4 3" xfId="30169"/>
    <cellStyle name="_VC 6.15.06 update on 06GRC power costs.xls Chart 3_4 32 Regulatory Assets and Liabilities  7 06- Exhibit D_NIM Summary 5" xfId="30170"/>
    <cellStyle name="_VC 6.15.06 update on 06GRC power costs.xls Chart 3_4 32 Regulatory Assets and Liabilities  7 06- Exhibit D_NIM Summary 5 2" xfId="30171"/>
    <cellStyle name="_VC 6.15.06 update on 06GRC power costs.xls Chart 3_4 32 Regulatory Assets and Liabilities  7 06- Exhibit D_NIM Summary 6" xfId="30172"/>
    <cellStyle name="_VC 6.15.06 update on 06GRC power costs.xls Chart 3_4 32 Regulatory Assets and Liabilities  7 06- Exhibit D_NIM Summary 6 2" xfId="30173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4"/>
    <cellStyle name="_VC 6.15.06 update on 06GRC power costs.xls Chart 3_ACCOUNTS" xfId="7609"/>
    <cellStyle name="_VC 6.15.06 update on 06GRC power costs.xls Chart 3_Att B to RECs proceeds proposal" xfId="30175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6"/>
    <cellStyle name="_VC 6.15.06 update on 06GRC power costs.xls Chart 3_AURORA Total New 2 2 2" xfId="30177"/>
    <cellStyle name="_VC 6.15.06 update on 06GRC power costs.xls Chart 3_AURORA Total New 2 2 2 2" xfId="30178"/>
    <cellStyle name="_VC 6.15.06 update on 06GRC power costs.xls Chart 3_AURORA Total New 2 3" xfId="30179"/>
    <cellStyle name="_VC 6.15.06 update on 06GRC power costs.xls Chart 3_AURORA Total New 2 3 2" xfId="30180"/>
    <cellStyle name="_VC 6.15.06 update on 06GRC power costs.xls Chart 3_AURORA Total New 2 4" xfId="30181"/>
    <cellStyle name="_VC 6.15.06 update on 06GRC power costs.xls Chart 3_AURORA Total New 2 4 2" xfId="30182"/>
    <cellStyle name="_VC 6.15.06 update on 06GRC power costs.xls Chart 3_AURORA Total New 3" xfId="30183"/>
    <cellStyle name="_VC 6.15.06 update on 06GRC power costs.xls Chart 3_AURORA Total New 3 2" xfId="30184"/>
    <cellStyle name="_VC 6.15.06 update on 06GRC power costs.xls Chart 3_AURORA Total New 3 2 2" xfId="30185"/>
    <cellStyle name="_VC 6.15.06 update on 06GRC power costs.xls Chart 3_AURORA Total New 4" xfId="30186"/>
    <cellStyle name="_VC 6.15.06 update on 06GRC power costs.xls Chart 3_AURORA Total New 4 2" xfId="30187"/>
    <cellStyle name="_VC 6.15.06 update on 06GRC power costs.xls Chart 3_AURORA Total New 5" xfId="30188"/>
    <cellStyle name="_VC 6.15.06 update on 06GRC power costs.xls Chart 3_AURORA Total New 5 2" xfId="30189"/>
    <cellStyle name="_VC 6.15.06 update on 06GRC power costs.xls Chart 3_Backup for Attachment B 2010-09-09" xfId="30190"/>
    <cellStyle name="_VC 6.15.06 update on 06GRC power costs.xls Chart 3_Bench Request - Attachment B" xfId="30191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2"/>
    <cellStyle name="_VC 6.15.06 update on 06GRC power costs.xls Chart 3_Book2 2 2 2 2" xfId="30193"/>
    <cellStyle name="_VC 6.15.06 update on 06GRC power costs.xls Chart 3_Book2 2 3" xfId="30194"/>
    <cellStyle name="_VC 6.15.06 update on 06GRC power costs.xls Chart 3_Book2 2 3 2" xfId="30195"/>
    <cellStyle name="_VC 6.15.06 update on 06GRC power costs.xls Chart 3_Book2 2 4" xfId="30196"/>
    <cellStyle name="_VC 6.15.06 update on 06GRC power costs.xls Chart 3_Book2 2 4 2" xfId="30197"/>
    <cellStyle name="_VC 6.15.06 update on 06GRC power costs.xls Chart 3_Book2 3" xfId="7615"/>
    <cellStyle name="_VC 6.15.06 update on 06GRC power costs.xls Chart 3_Book2 3 2" xfId="30198"/>
    <cellStyle name="_VC 6.15.06 update on 06GRC power costs.xls Chart 3_Book2 3 2 2" xfId="30199"/>
    <cellStyle name="_VC 6.15.06 update on 06GRC power costs.xls Chart 3_Book2 3 3" xfId="30200"/>
    <cellStyle name="_VC 6.15.06 update on 06GRC power costs.xls Chart 3_Book2 4" xfId="7616"/>
    <cellStyle name="_VC 6.15.06 update on 06GRC power costs.xls Chart 3_Book2 4 2" xfId="30201"/>
    <cellStyle name="_VC 6.15.06 update on 06GRC power costs.xls Chart 3_Book2 4 2 2" xfId="30202"/>
    <cellStyle name="_VC 6.15.06 update on 06GRC power costs.xls Chart 3_Book2 4 3" xfId="30203"/>
    <cellStyle name="_VC 6.15.06 update on 06GRC power costs.xls Chart 3_Book2 5" xfId="30204"/>
    <cellStyle name="_VC 6.15.06 update on 06GRC power costs.xls Chart 3_Book2 5 2" xfId="30205"/>
    <cellStyle name="_VC 6.15.06 update on 06GRC power costs.xls Chart 3_Book2 6" xfId="30206"/>
    <cellStyle name="_VC 6.15.06 update on 06GRC power costs.xls Chart 3_Book2 6 2" xfId="30207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8"/>
    <cellStyle name="_VC 6.15.06 update on 06GRC power costs.xls Chart 3_Book2_Adj Bench DR 3 for Initial Briefs (Electric) 2 2 2 2" xfId="30209"/>
    <cellStyle name="_VC 6.15.06 update on 06GRC power costs.xls Chart 3_Book2_Adj Bench DR 3 for Initial Briefs (Electric) 2 3" xfId="30210"/>
    <cellStyle name="_VC 6.15.06 update on 06GRC power costs.xls Chart 3_Book2_Adj Bench DR 3 for Initial Briefs (Electric) 2 3 2" xfId="30211"/>
    <cellStyle name="_VC 6.15.06 update on 06GRC power costs.xls Chart 3_Book2_Adj Bench DR 3 for Initial Briefs (Electric) 2 4" xfId="30212"/>
    <cellStyle name="_VC 6.15.06 update on 06GRC power costs.xls Chart 3_Book2_Adj Bench DR 3 for Initial Briefs (Electric) 2 4 2" xfId="30213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4"/>
    <cellStyle name="_VC 6.15.06 update on 06GRC power costs.xls Chart 3_Book2_Adj Bench DR 3 for Initial Briefs (Electric) 3 2 2" xfId="30215"/>
    <cellStyle name="_VC 6.15.06 update on 06GRC power costs.xls Chart 3_Book2_Adj Bench DR 3 for Initial Briefs (Electric) 3 3" xfId="30216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7"/>
    <cellStyle name="_VC 6.15.06 update on 06GRC power costs.xls Chart 3_Book2_Adj Bench DR 3 for Initial Briefs (Electric) 4 2 2" xfId="30218"/>
    <cellStyle name="_VC 6.15.06 update on 06GRC power costs.xls Chart 3_Book2_Adj Bench DR 3 for Initial Briefs (Electric) 4 3" xfId="30219"/>
    <cellStyle name="_VC 6.15.06 update on 06GRC power costs.xls Chart 3_Book2_Adj Bench DR 3 for Initial Briefs (Electric) 5" xfId="30220"/>
    <cellStyle name="_VC 6.15.06 update on 06GRC power costs.xls Chart 3_Book2_Adj Bench DR 3 for Initial Briefs (Electric) 5 2" xfId="30221"/>
    <cellStyle name="_VC 6.15.06 update on 06GRC power costs.xls Chart 3_Book2_Adj Bench DR 3 for Initial Briefs (Electric) 6" xfId="30222"/>
    <cellStyle name="_VC 6.15.06 update on 06GRC power costs.xls Chart 3_Book2_Adj Bench DR 3 for Initial Briefs (Electric) 6 2" xfId="30223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4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5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6"/>
    <cellStyle name="_VC 6.15.06 update on 06GRC power costs.xls Chart 3_Book2_Electric Rev Req Model (2009 GRC) Rebuttal 2 3" xfId="30227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8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29"/>
    <cellStyle name="_VC 6.15.06 update on 06GRC power costs.xls Chart 3_Book2_Electric Rev Req Model (2009 GRC) Rebuttal REmoval of New  WH Solar AdjustMI 2 2 2 2" xfId="30230"/>
    <cellStyle name="_VC 6.15.06 update on 06GRC power costs.xls Chart 3_Book2_Electric Rev Req Model (2009 GRC) Rebuttal REmoval of New  WH Solar AdjustMI 2 3" xfId="30231"/>
    <cellStyle name="_VC 6.15.06 update on 06GRC power costs.xls Chart 3_Book2_Electric Rev Req Model (2009 GRC) Rebuttal REmoval of New  WH Solar AdjustMI 2 3 2" xfId="30232"/>
    <cellStyle name="_VC 6.15.06 update on 06GRC power costs.xls Chart 3_Book2_Electric Rev Req Model (2009 GRC) Rebuttal REmoval of New  WH Solar AdjustMI 2 4" xfId="30233"/>
    <cellStyle name="_VC 6.15.06 update on 06GRC power costs.xls Chart 3_Book2_Electric Rev Req Model (2009 GRC) Rebuttal REmoval of New  WH Solar AdjustMI 2 4 2" xfId="30234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5"/>
    <cellStyle name="_VC 6.15.06 update on 06GRC power costs.xls Chart 3_Book2_Electric Rev Req Model (2009 GRC) Rebuttal REmoval of New  WH Solar AdjustMI 3 2 2" xfId="30236"/>
    <cellStyle name="_VC 6.15.06 update on 06GRC power costs.xls Chart 3_Book2_Electric Rev Req Model (2009 GRC) Rebuttal REmoval of New  WH Solar AdjustMI 3 3" xfId="30237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8"/>
    <cellStyle name="_VC 6.15.06 update on 06GRC power costs.xls Chart 3_Book2_Electric Rev Req Model (2009 GRC) Rebuttal REmoval of New  WH Solar AdjustMI 4 2 2" xfId="30239"/>
    <cellStyle name="_VC 6.15.06 update on 06GRC power costs.xls Chart 3_Book2_Electric Rev Req Model (2009 GRC) Rebuttal REmoval of New  WH Solar AdjustMI 4 3" xfId="30240"/>
    <cellStyle name="_VC 6.15.06 update on 06GRC power costs.xls Chart 3_Book2_Electric Rev Req Model (2009 GRC) Rebuttal REmoval of New  WH Solar AdjustMI 5" xfId="30241"/>
    <cellStyle name="_VC 6.15.06 update on 06GRC power costs.xls Chart 3_Book2_Electric Rev Req Model (2009 GRC) Rebuttal REmoval of New  WH Solar AdjustMI 5 2" xfId="30242"/>
    <cellStyle name="_VC 6.15.06 update on 06GRC power costs.xls Chart 3_Book2_Electric Rev Req Model (2009 GRC) Rebuttal REmoval of New  WH Solar AdjustMI 6" xfId="30243"/>
    <cellStyle name="_VC 6.15.06 update on 06GRC power costs.xls Chart 3_Book2_Electric Rev Req Model (2009 GRC) Rebuttal REmoval of New  WH Solar AdjustMI 6 2" xfId="30244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5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6"/>
    <cellStyle name="_VC 6.15.06 update on 06GRC power costs.xls Chart 3_Book2_Electric Rev Req Model (2009 GRC) Revised 01-18-2010 2 2 2 2" xfId="30247"/>
    <cellStyle name="_VC 6.15.06 update on 06GRC power costs.xls Chart 3_Book2_Electric Rev Req Model (2009 GRC) Revised 01-18-2010 2 3" xfId="30248"/>
    <cellStyle name="_VC 6.15.06 update on 06GRC power costs.xls Chart 3_Book2_Electric Rev Req Model (2009 GRC) Revised 01-18-2010 2 3 2" xfId="30249"/>
    <cellStyle name="_VC 6.15.06 update on 06GRC power costs.xls Chart 3_Book2_Electric Rev Req Model (2009 GRC) Revised 01-18-2010 2 4" xfId="30250"/>
    <cellStyle name="_VC 6.15.06 update on 06GRC power costs.xls Chart 3_Book2_Electric Rev Req Model (2009 GRC) Revised 01-18-2010 2 4 2" xfId="30251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2"/>
    <cellStyle name="_VC 6.15.06 update on 06GRC power costs.xls Chart 3_Book2_Electric Rev Req Model (2009 GRC) Revised 01-18-2010 3 2 2" xfId="30253"/>
    <cellStyle name="_VC 6.15.06 update on 06GRC power costs.xls Chart 3_Book2_Electric Rev Req Model (2009 GRC) Revised 01-18-2010 3 3" xfId="30254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5"/>
    <cellStyle name="_VC 6.15.06 update on 06GRC power costs.xls Chart 3_Book2_Electric Rev Req Model (2009 GRC) Revised 01-18-2010 4 2 2" xfId="30256"/>
    <cellStyle name="_VC 6.15.06 update on 06GRC power costs.xls Chart 3_Book2_Electric Rev Req Model (2009 GRC) Revised 01-18-2010 4 3" xfId="30257"/>
    <cellStyle name="_VC 6.15.06 update on 06GRC power costs.xls Chart 3_Book2_Electric Rev Req Model (2009 GRC) Revised 01-18-2010 5" xfId="30258"/>
    <cellStyle name="_VC 6.15.06 update on 06GRC power costs.xls Chart 3_Book2_Electric Rev Req Model (2009 GRC) Revised 01-18-2010 5 2" xfId="30259"/>
    <cellStyle name="_VC 6.15.06 update on 06GRC power costs.xls Chart 3_Book2_Electric Rev Req Model (2009 GRC) Revised 01-18-2010 6" xfId="30260"/>
    <cellStyle name="_VC 6.15.06 update on 06GRC power costs.xls Chart 3_Book2_Electric Rev Req Model (2009 GRC) Revised 01-18-2010 6 2" xfId="30261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2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3"/>
    <cellStyle name="_VC 6.15.06 update on 06GRC power costs.xls Chart 3_Book2_Final Order Electric EXHIBIT A-1 2 3" xfId="30264"/>
    <cellStyle name="_VC 6.15.06 update on 06GRC power costs.xls Chart 3_Book2_Final Order Electric EXHIBIT A-1 3" xfId="7644"/>
    <cellStyle name="_VC 6.15.06 update on 06GRC power costs.xls Chart 3_Book2_Final Order Electric EXHIBIT A-1 3 2" xfId="30265"/>
    <cellStyle name="_VC 6.15.06 update on 06GRC power costs.xls Chart 3_Book2_Final Order Electric EXHIBIT A-1 3 2 2" xfId="30266"/>
    <cellStyle name="_VC 6.15.06 update on 06GRC power costs.xls Chart 3_Book2_Final Order Electric EXHIBIT A-1 3 3" xfId="30267"/>
    <cellStyle name="_VC 6.15.06 update on 06GRC power costs.xls Chart 3_Book2_Final Order Electric EXHIBIT A-1 4" xfId="7645"/>
    <cellStyle name="_VC 6.15.06 update on 06GRC power costs.xls Chart 3_Book2_Final Order Electric EXHIBIT A-1 4 2" xfId="30268"/>
    <cellStyle name="_VC 6.15.06 update on 06GRC power costs.xls Chart 3_Book2_Final Order Electric EXHIBIT A-1 5" xfId="30269"/>
    <cellStyle name="_VC 6.15.06 update on 06GRC power costs.xls Chart 3_Book2_Final Order Electric EXHIBIT A-1 6" xfId="30270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1"/>
    <cellStyle name="_VC 6.15.06 update on 06GRC power costs.xls Chart 3_Book4 2 2 2 2" xfId="30272"/>
    <cellStyle name="_VC 6.15.06 update on 06GRC power costs.xls Chart 3_Book4 2 3" xfId="30273"/>
    <cellStyle name="_VC 6.15.06 update on 06GRC power costs.xls Chart 3_Book4 2 3 2" xfId="30274"/>
    <cellStyle name="_VC 6.15.06 update on 06GRC power costs.xls Chart 3_Book4 2 4" xfId="30275"/>
    <cellStyle name="_VC 6.15.06 update on 06GRC power costs.xls Chart 3_Book4 2 4 2" xfId="30276"/>
    <cellStyle name="_VC 6.15.06 update on 06GRC power costs.xls Chart 3_Book4 3" xfId="7649"/>
    <cellStyle name="_VC 6.15.06 update on 06GRC power costs.xls Chart 3_Book4 3 2" xfId="30277"/>
    <cellStyle name="_VC 6.15.06 update on 06GRC power costs.xls Chart 3_Book4 3 2 2" xfId="30278"/>
    <cellStyle name="_VC 6.15.06 update on 06GRC power costs.xls Chart 3_Book4 3 3" xfId="30279"/>
    <cellStyle name="_VC 6.15.06 update on 06GRC power costs.xls Chart 3_Book4 4" xfId="7650"/>
    <cellStyle name="_VC 6.15.06 update on 06GRC power costs.xls Chart 3_Book4 4 2" xfId="30280"/>
    <cellStyle name="_VC 6.15.06 update on 06GRC power costs.xls Chart 3_Book4 4 2 2" xfId="30281"/>
    <cellStyle name="_VC 6.15.06 update on 06GRC power costs.xls Chart 3_Book4 4 3" xfId="30282"/>
    <cellStyle name="_VC 6.15.06 update on 06GRC power costs.xls Chart 3_Book4 5" xfId="30283"/>
    <cellStyle name="_VC 6.15.06 update on 06GRC power costs.xls Chart 3_Book4 5 2" xfId="30284"/>
    <cellStyle name="_VC 6.15.06 update on 06GRC power costs.xls Chart 3_Book4 6" xfId="30285"/>
    <cellStyle name="_VC 6.15.06 update on 06GRC power costs.xls Chart 3_Book4 6 2" xfId="30286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7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8"/>
    <cellStyle name="_VC 6.15.06 update on 06GRC power costs.xls Chart 3_Book9 2 2 2 2" xfId="30289"/>
    <cellStyle name="_VC 6.15.06 update on 06GRC power costs.xls Chart 3_Book9 2 3" xfId="30290"/>
    <cellStyle name="_VC 6.15.06 update on 06GRC power costs.xls Chart 3_Book9 2 3 2" xfId="30291"/>
    <cellStyle name="_VC 6.15.06 update on 06GRC power costs.xls Chart 3_Book9 2 4" xfId="30292"/>
    <cellStyle name="_VC 6.15.06 update on 06GRC power costs.xls Chart 3_Book9 2 4 2" xfId="30293"/>
    <cellStyle name="_VC 6.15.06 update on 06GRC power costs.xls Chart 3_Book9 3" xfId="7655"/>
    <cellStyle name="_VC 6.15.06 update on 06GRC power costs.xls Chart 3_Book9 3 2" xfId="30294"/>
    <cellStyle name="_VC 6.15.06 update on 06GRC power costs.xls Chart 3_Book9 3 2 2" xfId="30295"/>
    <cellStyle name="_VC 6.15.06 update on 06GRC power costs.xls Chart 3_Book9 3 3" xfId="30296"/>
    <cellStyle name="_VC 6.15.06 update on 06GRC power costs.xls Chart 3_Book9 4" xfId="7656"/>
    <cellStyle name="_VC 6.15.06 update on 06GRC power costs.xls Chart 3_Book9 4 2" xfId="30297"/>
    <cellStyle name="_VC 6.15.06 update on 06GRC power costs.xls Chart 3_Book9 4 2 2" xfId="30298"/>
    <cellStyle name="_VC 6.15.06 update on 06GRC power costs.xls Chart 3_Book9 4 3" xfId="30299"/>
    <cellStyle name="_VC 6.15.06 update on 06GRC power costs.xls Chart 3_Book9 5" xfId="30300"/>
    <cellStyle name="_VC 6.15.06 update on 06GRC power costs.xls Chart 3_Book9 5 2" xfId="30301"/>
    <cellStyle name="_VC 6.15.06 update on 06GRC power costs.xls Chart 3_Book9 6" xfId="30302"/>
    <cellStyle name="_VC 6.15.06 update on 06GRC power costs.xls Chart 3_Book9 6 2" xfId="30303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4"/>
    <cellStyle name="_VC 6.15.06 update on 06GRC power costs.xls Chart 3_Chelan PUD Power Costs (8-10)" xfId="7658"/>
    <cellStyle name="_VC 6.15.06 update on 06GRC power costs.xls Chart 3_Chelan PUD Power Costs (8-10) 2" xfId="30305"/>
    <cellStyle name="_VC 6.15.06 update on 06GRC power costs.xls Chart 3_DEM-WP(C) Chelan Power Costs" xfId="7659"/>
    <cellStyle name="_VC 6.15.06 update on 06GRC power costs.xls Chart 3_DEM-WP(C) Chelan Power Costs 2" xfId="30306"/>
    <cellStyle name="_VC 6.15.06 update on 06GRC power costs.xls Chart 3_DEM-WP(C) Chelan Power Costs 2 2" xfId="30307"/>
    <cellStyle name="_VC 6.15.06 update on 06GRC power costs.xls Chart 3_DEM-WP(C) Chelan Power Costs 2 2 2" xfId="30308"/>
    <cellStyle name="_VC 6.15.06 update on 06GRC power costs.xls Chart 3_DEM-WP(C) Chelan Power Costs 2 3" xfId="30309"/>
    <cellStyle name="_VC 6.15.06 update on 06GRC power costs.xls Chart 3_DEM-WP(C) Chelan Power Costs 3" xfId="30310"/>
    <cellStyle name="_VC 6.15.06 update on 06GRC power costs.xls Chart 3_DEM-WP(C) Chelan Power Costs 3 2" xfId="30311"/>
    <cellStyle name="_VC 6.15.06 update on 06GRC power costs.xls Chart 3_DEM-WP(C) Chelan Power Costs 3 2 2" xfId="30312"/>
    <cellStyle name="_VC 6.15.06 update on 06GRC power costs.xls Chart 3_DEM-WP(C) Chelan Power Costs 3 3" xfId="30313"/>
    <cellStyle name="_VC 6.15.06 update on 06GRC power costs.xls Chart 3_DEM-WP(C) Chelan Power Costs 4" xfId="30314"/>
    <cellStyle name="_VC 6.15.06 update on 06GRC power costs.xls Chart 3_DEM-WP(C) Chelan Power Costs 4 2" xfId="30315"/>
    <cellStyle name="_VC 6.15.06 update on 06GRC power costs.xls Chart 3_DEM-WP(C) Chelan Power Costs 5" xfId="30316"/>
    <cellStyle name="_VC 6.15.06 update on 06GRC power costs.xls Chart 3_DEM-WP(C) Chelan Power Costs 5 2" xfId="30317"/>
    <cellStyle name="_VC 6.15.06 update on 06GRC power costs.xls Chart 3_DEM-WP(C) ENERG10C--ctn Mid-C_042010 2010GRC" xfId="7660"/>
    <cellStyle name="_VC 6.15.06 update on 06GRC power costs.xls Chart 3_DEM-WP(C) ENERG10C--ctn Mid-C_042010 2010GRC 2" xfId="30318"/>
    <cellStyle name="_VC 6.15.06 update on 06GRC power costs.xls Chart 3_DEM-WP(C) Gas Transport 2010GRC" xfId="7661"/>
    <cellStyle name="_VC 6.15.06 update on 06GRC power costs.xls Chart 3_DEM-WP(C) Gas Transport 2010GRC 2" xfId="30319"/>
    <cellStyle name="_VC 6.15.06 update on 06GRC power costs.xls Chart 3_DEM-WP(C) Gas Transport 2010GRC 2 2" xfId="30320"/>
    <cellStyle name="_VC 6.15.06 update on 06GRC power costs.xls Chart 3_DEM-WP(C) Gas Transport 2010GRC 2 2 2" xfId="30321"/>
    <cellStyle name="_VC 6.15.06 update on 06GRC power costs.xls Chart 3_DEM-WP(C) Gas Transport 2010GRC 2 3" xfId="30322"/>
    <cellStyle name="_VC 6.15.06 update on 06GRC power costs.xls Chart 3_DEM-WP(C) Gas Transport 2010GRC 3" xfId="30323"/>
    <cellStyle name="_VC 6.15.06 update on 06GRC power costs.xls Chart 3_DEM-WP(C) Gas Transport 2010GRC 3 2" xfId="30324"/>
    <cellStyle name="_VC 6.15.06 update on 06GRC power costs.xls Chart 3_DEM-WP(C) Gas Transport 2010GRC 3 2 2" xfId="30325"/>
    <cellStyle name="_VC 6.15.06 update on 06GRC power costs.xls Chart 3_DEM-WP(C) Gas Transport 2010GRC 3 3" xfId="30326"/>
    <cellStyle name="_VC 6.15.06 update on 06GRC power costs.xls Chart 3_DEM-WP(C) Gas Transport 2010GRC 4" xfId="30327"/>
    <cellStyle name="_VC 6.15.06 update on 06GRC power costs.xls Chart 3_DEM-WP(C) Gas Transport 2010GRC 4 2" xfId="30328"/>
    <cellStyle name="_VC 6.15.06 update on 06GRC power costs.xls Chart 3_DEM-WP(C) Gas Transport 2010GRC 5" xfId="30329"/>
    <cellStyle name="_VC 6.15.06 update on 06GRC power costs.xls Chart 3_DEM-WP(C) Gas Transport 2010GRC 5 2" xfId="30330"/>
    <cellStyle name="_VC 6.15.06 update on 06GRC power costs.xls Chart 3_DWH-08 (Rate Spread &amp; Design Workpapers)" xfId="7662"/>
    <cellStyle name="_VC 6.15.06 update on 06GRC power costs.xls Chart 3_Exh A-1 resulting from UE-112050 effective Jan 1 2012" xfId="30331"/>
    <cellStyle name="_VC 6.15.06 update on 06GRC power costs.xls Chart 3_Exh A-1 resulting from UE-112050 effective Jan 1 2012 2" xfId="30332"/>
    <cellStyle name="_VC 6.15.06 update on 06GRC power costs.xls Chart 3_Exhibit A-1 effective 4-1-11 fr S Free 12-11" xfId="30333"/>
    <cellStyle name="_VC 6.15.06 update on 06GRC power costs.xls Chart 3_Exhibit A-1 effective 4-1-11 fr S Free 12-11 2" xfId="30334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5"/>
    <cellStyle name="_VC 6.15.06 update on 06GRC power costs.xls Chart 3_INPUTS 2 3" xfId="30336"/>
    <cellStyle name="_VC 6.15.06 update on 06GRC power costs.xls Chart 3_INPUTS 3" xfId="7668"/>
    <cellStyle name="_VC 6.15.06 update on 06GRC power costs.xls Chart 3_INPUTS 3 2" xfId="30337"/>
    <cellStyle name="_VC 6.15.06 update on 06GRC power costs.xls Chart 3_INPUTS 4" xfId="30338"/>
    <cellStyle name="_VC 6.15.06 update on 06GRC power costs.xls Chart 3_Mint Farm Generation BPA" xfId="30339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0"/>
    <cellStyle name="_VC 6.15.06 update on 06GRC power costs.xls Chart 3_NIM Summary 09GRC 2 2 2" xfId="30341"/>
    <cellStyle name="_VC 6.15.06 update on 06GRC power costs.xls Chart 3_NIM Summary 09GRC 2 2 2 2" xfId="30342"/>
    <cellStyle name="_VC 6.15.06 update on 06GRC power costs.xls Chart 3_NIM Summary 09GRC 2 3" xfId="30343"/>
    <cellStyle name="_VC 6.15.06 update on 06GRC power costs.xls Chart 3_NIM Summary 09GRC 2 3 2" xfId="30344"/>
    <cellStyle name="_VC 6.15.06 update on 06GRC power costs.xls Chart 3_NIM Summary 09GRC 2 4" xfId="30345"/>
    <cellStyle name="_VC 6.15.06 update on 06GRC power costs.xls Chart 3_NIM Summary 09GRC 2 4 2" xfId="30346"/>
    <cellStyle name="_VC 6.15.06 update on 06GRC power costs.xls Chart 3_NIM Summary 09GRC 3" xfId="30347"/>
    <cellStyle name="_VC 6.15.06 update on 06GRC power costs.xls Chart 3_NIM Summary 09GRC 3 2" xfId="30348"/>
    <cellStyle name="_VC 6.15.06 update on 06GRC power costs.xls Chart 3_NIM Summary 09GRC 3 2 2" xfId="30349"/>
    <cellStyle name="_VC 6.15.06 update on 06GRC power costs.xls Chart 3_NIM Summary 09GRC 3 3" xfId="30350"/>
    <cellStyle name="_VC 6.15.06 update on 06GRC power costs.xls Chart 3_NIM Summary 09GRC 4" xfId="30351"/>
    <cellStyle name="_VC 6.15.06 update on 06GRC power costs.xls Chart 3_NIM Summary 09GRC 4 2" xfId="30352"/>
    <cellStyle name="_VC 6.15.06 update on 06GRC power costs.xls Chart 3_NIM Summary 09GRC 4 2 2" xfId="30353"/>
    <cellStyle name="_VC 6.15.06 update on 06GRC power costs.xls Chart 3_NIM Summary 09GRC 4 3" xfId="30354"/>
    <cellStyle name="_VC 6.15.06 update on 06GRC power costs.xls Chart 3_NIM Summary 09GRC 5" xfId="30355"/>
    <cellStyle name="_VC 6.15.06 update on 06GRC power costs.xls Chart 3_NIM Summary 09GRC 5 2" xfId="30356"/>
    <cellStyle name="_VC 6.15.06 update on 06GRC power costs.xls Chart 3_NIM Summary 09GRC 6" xfId="30357"/>
    <cellStyle name="_VC 6.15.06 update on 06GRC power costs.xls Chart 3_NIM Summary 09GRC 6 2" xfId="30358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59"/>
    <cellStyle name="_VC 6.15.06 update on 06GRC power costs.xls Chart 3_NIM Summary 10" xfId="30360"/>
    <cellStyle name="_VC 6.15.06 update on 06GRC power costs.xls Chart 3_NIM Summary 10 2" xfId="30361"/>
    <cellStyle name="_VC 6.15.06 update on 06GRC power costs.xls Chart 3_NIM Summary 10 2 2" xfId="30362"/>
    <cellStyle name="_VC 6.15.06 update on 06GRC power costs.xls Chart 3_NIM Summary 10 3" xfId="30363"/>
    <cellStyle name="_VC 6.15.06 update on 06GRC power costs.xls Chart 3_NIM Summary 10 4" xfId="30364"/>
    <cellStyle name="_VC 6.15.06 update on 06GRC power costs.xls Chart 3_NIM Summary 11" xfId="30365"/>
    <cellStyle name="_VC 6.15.06 update on 06GRC power costs.xls Chart 3_NIM Summary 11 2" xfId="30366"/>
    <cellStyle name="_VC 6.15.06 update on 06GRC power costs.xls Chart 3_NIM Summary 11 2 2" xfId="30367"/>
    <cellStyle name="_VC 6.15.06 update on 06GRC power costs.xls Chart 3_NIM Summary 11 3" xfId="30368"/>
    <cellStyle name="_VC 6.15.06 update on 06GRC power costs.xls Chart 3_NIM Summary 11 4" xfId="30369"/>
    <cellStyle name="_VC 6.15.06 update on 06GRC power costs.xls Chart 3_NIM Summary 12" xfId="30370"/>
    <cellStyle name="_VC 6.15.06 update on 06GRC power costs.xls Chart 3_NIM Summary 12 2" xfId="30371"/>
    <cellStyle name="_VC 6.15.06 update on 06GRC power costs.xls Chart 3_NIM Summary 12 2 2" xfId="30372"/>
    <cellStyle name="_VC 6.15.06 update on 06GRC power costs.xls Chart 3_NIM Summary 12 3" xfId="30373"/>
    <cellStyle name="_VC 6.15.06 update on 06GRC power costs.xls Chart 3_NIM Summary 12 4" xfId="30374"/>
    <cellStyle name="_VC 6.15.06 update on 06GRC power costs.xls Chart 3_NIM Summary 13" xfId="30375"/>
    <cellStyle name="_VC 6.15.06 update on 06GRC power costs.xls Chart 3_NIM Summary 13 2" xfId="30376"/>
    <cellStyle name="_VC 6.15.06 update on 06GRC power costs.xls Chart 3_NIM Summary 13 2 2" xfId="30377"/>
    <cellStyle name="_VC 6.15.06 update on 06GRC power costs.xls Chart 3_NIM Summary 13 3" xfId="30378"/>
    <cellStyle name="_VC 6.15.06 update on 06GRC power costs.xls Chart 3_NIM Summary 13 4" xfId="30379"/>
    <cellStyle name="_VC 6.15.06 update on 06GRC power costs.xls Chart 3_NIM Summary 14" xfId="30380"/>
    <cellStyle name="_VC 6.15.06 update on 06GRC power costs.xls Chart 3_NIM Summary 14 2" xfId="30381"/>
    <cellStyle name="_VC 6.15.06 update on 06GRC power costs.xls Chart 3_NIM Summary 14 2 2" xfId="30382"/>
    <cellStyle name="_VC 6.15.06 update on 06GRC power costs.xls Chart 3_NIM Summary 14 3" xfId="30383"/>
    <cellStyle name="_VC 6.15.06 update on 06GRC power costs.xls Chart 3_NIM Summary 14 4" xfId="30384"/>
    <cellStyle name="_VC 6.15.06 update on 06GRC power costs.xls Chart 3_NIM Summary 15" xfId="30385"/>
    <cellStyle name="_VC 6.15.06 update on 06GRC power costs.xls Chart 3_NIM Summary 15 2" xfId="30386"/>
    <cellStyle name="_VC 6.15.06 update on 06GRC power costs.xls Chart 3_NIM Summary 15 2 2" xfId="30387"/>
    <cellStyle name="_VC 6.15.06 update on 06GRC power costs.xls Chart 3_NIM Summary 15 3" xfId="30388"/>
    <cellStyle name="_VC 6.15.06 update on 06GRC power costs.xls Chart 3_NIM Summary 15 4" xfId="30389"/>
    <cellStyle name="_VC 6.15.06 update on 06GRC power costs.xls Chart 3_NIM Summary 16" xfId="30390"/>
    <cellStyle name="_VC 6.15.06 update on 06GRC power costs.xls Chart 3_NIM Summary 16 2" xfId="30391"/>
    <cellStyle name="_VC 6.15.06 update on 06GRC power costs.xls Chart 3_NIM Summary 16 2 2" xfId="30392"/>
    <cellStyle name="_VC 6.15.06 update on 06GRC power costs.xls Chart 3_NIM Summary 16 3" xfId="30393"/>
    <cellStyle name="_VC 6.15.06 update on 06GRC power costs.xls Chart 3_NIM Summary 16 4" xfId="30394"/>
    <cellStyle name="_VC 6.15.06 update on 06GRC power costs.xls Chart 3_NIM Summary 17" xfId="30395"/>
    <cellStyle name="_VC 6.15.06 update on 06GRC power costs.xls Chart 3_NIM Summary 17 2" xfId="30396"/>
    <cellStyle name="_VC 6.15.06 update on 06GRC power costs.xls Chart 3_NIM Summary 17 2 2" xfId="30397"/>
    <cellStyle name="_VC 6.15.06 update on 06GRC power costs.xls Chart 3_NIM Summary 17 3" xfId="30398"/>
    <cellStyle name="_VC 6.15.06 update on 06GRC power costs.xls Chart 3_NIM Summary 17 4" xfId="30399"/>
    <cellStyle name="_VC 6.15.06 update on 06GRC power costs.xls Chart 3_NIM Summary 18" xfId="30400"/>
    <cellStyle name="_VC 6.15.06 update on 06GRC power costs.xls Chart 3_NIM Summary 18 2" xfId="30401"/>
    <cellStyle name="_VC 6.15.06 update on 06GRC power costs.xls Chart 3_NIM Summary 18 3" xfId="30402"/>
    <cellStyle name="_VC 6.15.06 update on 06GRC power costs.xls Chart 3_NIM Summary 19" xfId="30403"/>
    <cellStyle name="_VC 6.15.06 update on 06GRC power costs.xls Chart 3_NIM Summary 19 2" xfId="30404"/>
    <cellStyle name="_VC 6.15.06 update on 06GRC power costs.xls Chart 3_NIM Summary 19 3" xfId="30405"/>
    <cellStyle name="_VC 6.15.06 update on 06GRC power costs.xls Chart 3_NIM Summary 2" xfId="7673"/>
    <cellStyle name="_VC 6.15.06 update on 06GRC power costs.xls Chart 3_NIM Summary 2 2" xfId="30406"/>
    <cellStyle name="_VC 6.15.06 update on 06GRC power costs.xls Chart 3_NIM Summary 2 2 2" xfId="30407"/>
    <cellStyle name="_VC 6.15.06 update on 06GRC power costs.xls Chart 3_NIM Summary 2 2 2 2" xfId="30408"/>
    <cellStyle name="_VC 6.15.06 update on 06GRC power costs.xls Chart 3_NIM Summary 2 3" xfId="30409"/>
    <cellStyle name="_VC 6.15.06 update on 06GRC power costs.xls Chart 3_NIM Summary 2 3 2" xfId="30410"/>
    <cellStyle name="_VC 6.15.06 update on 06GRC power costs.xls Chart 3_NIM Summary 2 4" xfId="30411"/>
    <cellStyle name="_VC 6.15.06 update on 06GRC power costs.xls Chart 3_NIM Summary 2 4 2" xfId="30412"/>
    <cellStyle name="_VC 6.15.06 update on 06GRC power costs.xls Chart 3_NIM Summary 20" xfId="30413"/>
    <cellStyle name="_VC 6.15.06 update on 06GRC power costs.xls Chart 3_NIM Summary 20 2" xfId="30414"/>
    <cellStyle name="_VC 6.15.06 update on 06GRC power costs.xls Chart 3_NIM Summary 20 3" xfId="30415"/>
    <cellStyle name="_VC 6.15.06 update on 06GRC power costs.xls Chart 3_NIM Summary 21" xfId="30416"/>
    <cellStyle name="_VC 6.15.06 update on 06GRC power costs.xls Chart 3_NIM Summary 21 2" xfId="30417"/>
    <cellStyle name="_VC 6.15.06 update on 06GRC power costs.xls Chart 3_NIM Summary 21 3" xfId="30418"/>
    <cellStyle name="_VC 6.15.06 update on 06GRC power costs.xls Chart 3_NIM Summary 22" xfId="30419"/>
    <cellStyle name="_VC 6.15.06 update on 06GRC power costs.xls Chart 3_NIM Summary 22 2" xfId="30420"/>
    <cellStyle name="_VC 6.15.06 update on 06GRC power costs.xls Chart 3_NIM Summary 22 3" xfId="30421"/>
    <cellStyle name="_VC 6.15.06 update on 06GRC power costs.xls Chart 3_NIM Summary 23" xfId="30422"/>
    <cellStyle name="_VC 6.15.06 update on 06GRC power costs.xls Chart 3_NIM Summary 23 2" xfId="30423"/>
    <cellStyle name="_VC 6.15.06 update on 06GRC power costs.xls Chart 3_NIM Summary 23 3" xfId="30424"/>
    <cellStyle name="_VC 6.15.06 update on 06GRC power costs.xls Chart 3_NIM Summary 24" xfId="30425"/>
    <cellStyle name="_VC 6.15.06 update on 06GRC power costs.xls Chart 3_NIM Summary 24 2" xfId="30426"/>
    <cellStyle name="_VC 6.15.06 update on 06GRC power costs.xls Chart 3_NIM Summary 24 3" xfId="30427"/>
    <cellStyle name="_VC 6.15.06 update on 06GRC power costs.xls Chart 3_NIM Summary 25" xfId="30428"/>
    <cellStyle name="_VC 6.15.06 update on 06GRC power costs.xls Chart 3_NIM Summary 25 2" xfId="30429"/>
    <cellStyle name="_VC 6.15.06 update on 06GRC power costs.xls Chart 3_NIM Summary 25 3" xfId="30430"/>
    <cellStyle name="_VC 6.15.06 update on 06GRC power costs.xls Chart 3_NIM Summary 26" xfId="30431"/>
    <cellStyle name="_VC 6.15.06 update on 06GRC power costs.xls Chart 3_NIM Summary 26 2" xfId="30432"/>
    <cellStyle name="_VC 6.15.06 update on 06GRC power costs.xls Chart 3_NIM Summary 26 3" xfId="30433"/>
    <cellStyle name="_VC 6.15.06 update on 06GRC power costs.xls Chart 3_NIM Summary 27" xfId="30434"/>
    <cellStyle name="_VC 6.15.06 update on 06GRC power costs.xls Chart 3_NIM Summary 27 2" xfId="30435"/>
    <cellStyle name="_VC 6.15.06 update on 06GRC power costs.xls Chart 3_NIM Summary 27 3" xfId="30436"/>
    <cellStyle name="_VC 6.15.06 update on 06GRC power costs.xls Chart 3_NIM Summary 28" xfId="30437"/>
    <cellStyle name="_VC 6.15.06 update on 06GRC power costs.xls Chart 3_NIM Summary 28 2" xfId="30438"/>
    <cellStyle name="_VC 6.15.06 update on 06GRC power costs.xls Chart 3_NIM Summary 28 3" xfId="30439"/>
    <cellStyle name="_VC 6.15.06 update on 06GRC power costs.xls Chart 3_NIM Summary 29" xfId="30440"/>
    <cellStyle name="_VC 6.15.06 update on 06GRC power costs.xls Chart 3_NIM Summary 29 2" xfId="30441"/>
    <cellStyle name="_VC 6.15.06 update on 06GRC power costs.xls Chart 3_NIM Summary 29 3" xfId="30442"/>
    <cellStyle name="_VC 6.15.06 update on 06GRC power costs.xls Chart 3_NIM Summary 3" xfId="7674"/>
    <cellStyle name="_VC 6.15.06 update on 06GRC power costs.xls Chart 3_NIM Summary 3 2" xfId="30443"/>
    <cellStyle name="_VC 6.15.06 update on 06GRC power costs.xls Chart 3_NIM Summary 3 2 2" xfId="30444"/>
    <cellStyle name="_VC 6.15.06 update on 06GRC power costs.xls Chart 3_NIM Summary 3 3" xfId="30445"/>
    <cellStyle name="_VC 6.15.06 update on 06GRC power costs.xls Chart 3_NIM Summary 30" xfId="30446"/>
    <cellStyle name="_VC 6.15.06 update on 06GRC power costs.xls Chart 3_NIM Summary 30 2" xfId="30447"/>
    <cellStyle name="_VC 6.15.06 update on 06GRC power costs.xls Chart 3_NIM Summary 30 3" xfId="30448"/>
    <cellStyle name="_VC 6.15.06 update on 06GRC power costs.xls Chart 3_NIM Summary 31" xfId="30449"/>
    <cellStyle name="_VC 6.15.06 update on 06GRC power costs.xls Chart 3_NIM Summary 31 2" xfId="30450"/>
    <cellStyle name="_VC 6.15.06 update on 06GRC power costs.xls Chart 3_NIM Summary 31 3" xfId="30451"/>
    <cellStyle name="_VC 6.15.06 update on 06GRC power costs.xls Chart 3_NIM Summary 32" xfId="30452"/>
    <cellStyle name="_VC 6.15.06 update on 06GRC power costs.xls Chart 3_NIM Summary 32 2" xfId="30453"/>
    <cellStyle name="_VC 6.15.06 update on 06GRC power costs.xls Chart 3_NIM Summary 33" xfId="30454"/>
    <cellStyle name="_VC 6.15.06 update on 06GRC power costs.xls Chart 3_NIM Summary 33 2" xfId="30455"/>
    <cellStyle name="_VC 6.15.06 update on 06GRC power costs.xls Chart 3_NIM Summary 34" xfId="30456"/>
    <cellStyle name="_VC 6.15.06 update on 06GRC power costs.xls Chart 3_NIM Summary 34 2" xfId="30457"/>
    <cellStyle name="_VC 6.15.06 update on 06GRC power costs.xls Chart 3_NIM Summary 35" xfId="30458"/>
    <cellStyle name="_VC 6.15.06 update on 06GRC power costs.xls Chart 3_NIM Summary 35 2" xfId="30459"/>
    <cellStyle name="_VC 6.15.06 update on 06GRC power costs.xls Chart 3_NIM Summary 36" xfId="30460"/>
    <cellStyle name="_VC 6.15.06 update on 06GRC power costs.xls Chart 3_NIM Summary 36 2" xfId="30461"/>
    <cellStyle name="_VC 6.15.06 update on 06GRC power costs.xls Chart 3_NIM Summary 37" xfId="30462"/>
    <cellStyle name="_VC 6.15.06 update on 06GRC power costs.xls Chart 3_NIM Summary 37 2" xfId="30463"/>
    <cellStyle name="_VC 6.15.06 update on 06GRC power costs.xls Chart 3_NIM Summary 38" xfId="30464"/>
    <cellStyle name="_VC 6.15.06 update on 06GRC power costs.xls Chart 3_NIM Summary 38 2" xfId="30465"/>
    <cellStyle name="_VC 6.15.06 update on 06GRC power costs.xls Chart 3_NIM Summary 39" xfId="30466"/>
    <cellStyle name="_VC 6.15.06 update on 06GRC power costs.xls Chart 3_NIM Summary 39 2" xfId="30467"/>
    <cellStyle name="_VC 6.15.06 update on 06GRC power costs.xls Chart 3_NIM Summary 4" xfId="7675"/>
    <cellStyle name="_VC 6.15.06 update on 06GRC power costs.xls Chart 3_NIM Summary 4 2" xfId="30468"/>
    <cellStyle name="_VC 6.15.06 update on 06GRC power costs.xls Chart 3_NIM Summary 4 2 2" xfId="30469"/>
    <cellStyle name="_VC 6.15.06 update on 06GRC power costs.xls Chart 3_NIM Summary 4 3" xfId="30470"/>
    <cellStyle name="_VC 6.15.06 update on 06GRC power costs.xls Chart 3_NIM Summary 40" xfId="30471"/>
    <cellStyle name="_VC 6.15.06 update on 06GRC power costs.xls Chart 3_NIM Summary 40 2" xfId="30472"/>
    <cellStyle name="_VC 6.15.06 update on 06GRC power costs.xls Chart 3_NIM Summary 41" xfId="30473"/>
    <cellStyle name="_VC 6.15.06 update on 06GRC power costs.xls Chart 3_NIM Summary 41 2" xfId="30474"/>
    <cellStyle name="_VC 6.15.06 update on 06GRC power costs.xls Chart 3_NIM Summary 42" xfId="30475"/>
    <cellStyle name="_VC 6.15.06 update on 06GRC power costs.xls Chart 3_NIM Summary 42 2" xfId="30476"/>
    <cellStyle name="_VC 6.15.06 update on 06GRC power costs.xls Chart 3_NIM Summary 43" xfId="30477"/>
    <cellStyle name="_VC 6.15.06 update on 06GRC power costs.xls Chart 3_NIM Summary 43 2" xfId="30478"/>
    <cellStyle name="_VC 6.15.06 update on 06GRC power costs.xls Chart 3_NIM Summary 44" xfId="30479"/>
    <cellStyle name="_VC 6.15.06 update on 06GRC power costs.xls Chart 3_NIM Summary 44 2" xfId="30480"/>
    <cellStyle name="_VC 6.15.06 update on 06GRC power costs.xls Chart 3_NIM Summary 45" xfId="30481"/>
    <cellStyle name="_VC 6.15.06 update on 06GRC power costs.xls Chart 3_NIM Summary 45 2" xfId="30482"/>
    <cellStyle name="_VC 6.15.06 update on 06GRC power costs.xls Chart 3_NIM Summary 46" xfId="30483"/>
    <cellStyle name="_VC 6.15.06 update on 06GRC power costs.xls Chart 3_NIM Summary 46 2" xfId="30484"/>
    <cellStyle name="_VC 6.15.06 update on 06GRC power costs.xls Chart 3_NIM Summary 47" xfId="30485"/>
    <cellStyle name="_VC 6.15.06 update on 06GRC power costs.xls Chart 3_NIM Summary 47 2" xfId="30486"/>
    <cellStyle name="_VC 6.15.06 update on 06GRC power costs.xls Chart 3_NIM Summary 48" xfId="30487"/>
    <cellStyle name="_VC 6.15.06 update on 06GRC power costs.xls Chart 3_NIM Summary 49" xfId="30488"/>
    <cellStyle name="_VC 6.15.06 update on 06GRC power costs.xls Chart 3_NIM Summary 5" xfId="7676"/>
    <cellStyle name="_VC 6.15.06 update on 06GRC power costs.xls Chart 3_NIM Summary 5 2" xfId="30489"/>
    <cellStyle name="_VC 6.15.06 update on 06GRC power costs.xls Chart 3_NIM Summary 5 2 2" xfId="30490"/>
    <cellStyle name="_VC 6.15.06 update on 06GRC power costs.xls Chart 3_NIM Summary 5 3" xfId="30491"/>
    <cellStyle name="_VC 6.15.06 update on 06GRC power costs.xls Chart 3_NIM Summary 50" xfId="30492"/>
    <cellStyle name="_VC 6.15.06 update on 06GRC power costs.xls Chart 3_NIM Summary 51" xfId="30493"/>
    <cellStyle name="_VC 6.15.06 update on 06GRC power costs.xls Chart 3_NIM Summary 6" xfId="7677"/>
    <cellStyle name="_VC 6.15.06 update on 06GRC power costs.xls Chart 3_NIM Summary 6 2" xfId="30494"/>
    <cellStyle name="_VC 6.15.06 update on 06GRC power costs.xls Chart 3_NIM Summary 6 2 2" xfId="30495"/>
    <cellStyle name="_VC 6.15.06 update on 06GRC power costs.xls Chart 3_NIM Summary 6 3" xfId="30496"/>
    <cellStyle name="_VC 6.15.06 update on 06GRC power costs.xls Chart 3_NIM Summary 7" xfId="7678"/>
    <cellStyle name="_VC 6.15.06 update on 06GRC power costs.xls Chart 3_NIM Summary 7 2" xfId="30497"/>
    <cellStyle name="_VC 6.15.06 update on 06GRC power costs.xls Chart 3_NIM Summary 7 2 2" xfId="30498"/>
    <cellStyle name="_VC 6.15.06 update on 06GRC power costs.xls Chart 3_NIM Summary 7 3" xfId="30499"/>
    <cellStyle name="_VC 6.15.06 update on 06GRC power costs.xls Chart 3_NIM Summary 7 4" xfId="30500"/>
    <cellStyle name="_VC 6.15.06 update on 06GRC power costs.xls Chart 3_NIM Summary 8" xfId="7679"/>
    <cellStyle name="_VC 6.15.06 update on 06GRC power costs.xls Chart 3_NIM Summary 8 2" xfId="30501"/>
    <cellStyle name="_VC 6.15.06 update on 06GRC power costs.xls Chart 3_NIM Summary 8 2 2" xfId="30502"/>
    <cellStyle name="_VC 6.15.06 update on 06GRC power costs.xls Chart 3_NIM Summary 8 3" xfId="30503"/>
    <cellStyle name="_VC 6.15.06 update on 06GRC power costs.xls Chart 3_NIM Summary 8 4" xfId="30504"/>
    <cellStyle name="_VC 6.15.06 update on 06GRC power costs.xls Chart 3_NIM Summary 9" xfId="7680"/>
    <cellStyle name="_VC 6.15.06 update on 06GRC power costs.xls Chart 3_NIM Summary 9 2" xfId="30505"/>
    <cellStyle name="_VC 6.15.06 update on 06GRC power costs.xls Chart 3_NIM Summary 9 2 2" xfId="30506"/>
    <cellStyle name="_VC 6.15.06 update on 06GRC power costs.xls Chart 3_NIM Summary 9 3" xfId="30507"/>
    <cellStyle name="_VC 6.15.06 update on 06GRC power costs.xls Chart 3_NIM Summary 9 4" xfId="30508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09"/>
    <cellStyle name="_VC 6.15.06 update on 06GRC power costs.xls Chart 3_PCA 10 -  Exhibit D Dec 2011" xfId="30510"/>
    <cellStyle name="_VC 6.15.06 update on 06GRC power costs.xls Chart 3_PCA 10 -  Exhibit D Dec 2011 2" xfId="30511"/>
    <cellStyle name="_VC 6.15.06 update on 06GRC power costs.xls Chart 3_PCA 10 -  Exhibit D from A Kellogg Jan 2011" xfId="7682"/>
    <cellStyle name="_VC 6.15.06 update on 06GRC power costs.xls Chart 3_PCA 10 -  Exhibit D from A Kellogg Jan 2011 2" xfId="30512"/>
    <cellStyle name="_VC 6.15.06 update on 06GRC power costs.xls Chart 3_PCA 10 -  Exhibit D from A Kellogg July 2011" xfId="7683"/>
    <cellStyle name="_VC 6.15.06 update on 06GRC power costs.xls Chart 3_PCA 10 -  Exhibit D from A Kellogg July 2011 2" xfId="30513"/>
    <cellStyle name="_VC 6.15.06 update on 06GRC power costs.xls Chart 3_PCA 10 -  Exhibit D from S Free Rcv'd 12-11" xfId="7684"/>
    <cellStyle name="_VC 6.15.06 update on 06GRC power costs.xls Chart 3_PCA 10 -  Exhibit D from S Free Rcv'd 12-11 2" xfId="30514"/>
    <cellStyle name="_VC 6.15.06 update on 06GRC power costs.xls Chart 3_PCA 11 -  Exhibit D Jan 2012 fr A Kellogg" xfId="30515"/>
    <cellStyle name="_VC 6.15.06 update on 06GRC power costs.xls Chart 3_PCA 11 -  Exhibit D Jan 2012 fr A Kellogg 2" xfId="30516"/>
    <cellStyle name="_VC 6.15.06 update on 06GRC power costs.xls Chart 3_PCA 11 -  Exhibit D Jan 2012 WF" xfId="30517"/>
    <cellStyle name="_VC 6.15.06 update on 06GRC power costs.xls Chart 3_PCA 11 -  Exhibit D Jan 2012 WF 2" xfId="30518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19"/>
    <cellStyle name="_VC 6.15.06 update on 06GRC power costs.xls Chart 3_PCA 9 -  Exhibit D April 2010 (3) 2 2 2" xfId="30520"/>
    <cellStyle name="_VC 6.15.06 update on 06GRC power costs.xls Chart 3_PCA 9 -  Exhibit D April 2010 (3) 2 2 2 2" xfId="30521"/>
    <cellStyle name="_VC 6.15.06 update on 06GRC power costs.xls Chart 3_PCA 9 -  Exhibit D April 2010 (3) 2 3" xfId="30522"/>
    <cellStyle name="_VC 6.15.06 update on 06GRC power costs.xls Chart 3_PCA 9 -  Exhibit D April 2010 (3) 2 3 2" xfId="30523"/>
    <cellStyle name="_VC 6.15.06 update on 06GRC power costs.xls Chart 3_PCA 9 -  Exhibit D April 2010 (3) 2 4" xfId="30524"/>
    <cellStyle name="_VC 6.15.06 update on 06GRC power costs.xls Chart 3_PCA 9 -  Exhibit D April 2010 (3) 2 4 2" xfId="30525"/>
    <cellStyle name="_VC 6.15.06 update on 06GRC power costs.xls Chart 3_PCA 9 -  Exhibit D April 2010 (3) 3" xfId="30526"/>
    <cellStyle name="_VC 6.15.06 update on 06GRC power costs.xls Chart 3_PCA 9 -  Exhibit D April 2010 (3) 3 2" xfId="30527"/>
    <cellStyle name="_VC 6.15.06 update on 06GRC power costs.xls Chart 3_PCA 9 -  Exhibit D April 2010 (3) 3 2 2" xfId="30528"/>
    <cellStyle name="_VC 6.15.06 update on 06GRC power costs.xls Chart 3_PCA 9 -  Exhibit D April 2010 (3) 3 3" xfId="30529"/>
    <cellStyle name="_VC 6.15.06 update on 06GRC power costs.xls Chart 3_PCA 9 -  Exhibit D April 2010 (3) 4" xfId="30530"/>
    <cellStyle name="_VC 6.15.06 update on 06GRC power costs.xls Chart 3_PCA 9 -  Exhibit D April 2010 (3) 4 2" xfId="30531"/>
    <cellStyle name="_VC 6.15.06 update on 06GRC power costs.xls Chart 3_PCA 9 -  Exhibit D April 2010 (3) 4 2 2" xfId="30532"/>
    <cellStyle name="_VC 6.15.06 update on 06GRC power costs.xls Chart 3_PCA 9 -  Exhibit D April 2010 (3) 4 3" xfId="30533"/>
    <cellStyle name="_VC 6.15.06 update on 06GRC power costs.xls Chart 3_PCA 9 -  Exhibit D April 2010 (3) 5" xfId="30534"/>
    <cellStyle name="_VC 6.15.06 update on 06GRC power costs.xls Chart 3_PCA 9 -  Exhibit D April 2010 (3) 5 2" xfId="30535"/>
    <cellStyle name="_VC 6.15.06 update on 06GRC power costs.xls Chart 3_PCA 9 -  Exhibit D April 2010 (3) 6" xfId="30536"/>
    <cellStyle name="_VC 6.15.06 update on 06GRC power costs.xls Chart 3_PCA 9 -  Exhibit D April 2010 (3) 6 2" xfId="30537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8"/>
    <cellStyle name="_VC 6.15.06 update on 06GRC power costs.xls Chart 3_PCA 9 -  Exhibit D April 2010 2" xfId="7689"/>
    <cellStyle name="_VC 6.15.06 update on 06GRC power costs.xls Chart 3_PCA 9 -  Exhibit D April 2010 2 2" xfId="30539"/>
    <cellStyle name="_VC 6.15.06 update on 06GRC power costs.xls Chart 3_PCA 9 -  Exhibit D April 2010 3" xfId="7690"/>
    <cellStyle name="_VC 6.15.06 update on 06GRC power costs.xls Chart 3_PCA 9 -  Exhibit D April 2010 3 2" xfId="30540"/>
    <cellStyle name="_VC 6.15.06 update on 06GRC power costs.xls Chart 3_PCA 9 -  Exhibit D April 2010 4" xfId="30541"/>
    <cellStyle name="_VC 6.15.06 update on 06GRC power costs.xls Chart 3_PCA 9 -  Exhibit D April 2010 4 2" xfId="30542"/>
    <cellStyle name="_VC 6.15.06 update on 06GRC power costs.xls Chart 3_PCA 9 -  Exhibit D April 2010 5" xfId="30543"/>
    <cellStyle name="_VC 6.15.06 update on 06GRC power costs.xls Chart 3_PCA 9 -  Exhibit D April 2010 5 2" xfId="30544"/>
    <cellStyle name="_VC 6.15.06 update on 06GRC power costs.xls Chart 3_PCA 9 -  Exhibit D April 2010 6" xfId="30545"/>
    <cellStyle name="_VC 6.15.06 update on 06GRC power costs.xls Chart 3_PCA 9 -  Exhibit D April 2010 6 2" xfId="30546"/>
    <cellStyle name="_VC 6.15.06 update on 06GRC power costs.xls Chart 3_PCA 9 -  Exhibit D April 2010 7" xfId="30547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8"/>
    <cellStyle name="_VC 6.15.06 update on 06GRC power costs.xls Chart 3_PCA 9 -  Exhibit D Nov 2010 3" xfId="30549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0"/>
    <cellStyle name="_VC 6.15.06 update on 06GRC power costs.xls Chart 3_PCA 9 - Exhibit D at August 2010 3" xfId="30551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2"/>
    <cellStyle name="_VC 6.15.06 update on 06GRC power costs.xls Chart 3_PCA 9 - Exhibit D June 2010 GRC 3" xfId="30553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4"/>
    <cellStyle name="_VC 6.15.06 update on 06GRC power costs.xls Chart 3_Power Costs - Comparison bx Rbtl-Staff-Jt-PC 2 2 2 2" xfId="30555"/>
    <cellStyle name="_VC 6.15.06 update on 06GRC power costs.xls Chart 3_Power Costs - Comparison bx Rbtl-Staff-Jt-PC 2 3" xfId="30556"/>
    <cellStyle name="_VC 6.15.06 update on 06GRC power costs.xls Chart 3_Power Costs - Comparison bx Rbtl-Staff-Jt-PC 2 3 2" xfId="30557"/>
    <cellStyle name="_VC 6.15.06 update on 06GRC power costs.xls Chart 3_Power Costs - Comparison bx Rbtl-Staff-Jt-PC 2 4" xfId="30558"/>
    <cellStyle name="_VC 6.15.06 update on 06GRC power costs.xls Chart 3_Power Costs - Comparison bx Rbtl-Staff-Jt-PC 2 4 2" xfId="30559"/>
    <cellStyle name="_VC 6.15.06 update on 06GRC power costs.xls Chart 3_Power Costs - Comparison bx Rbtl-Staff-Jt-PC 3" xfId="7700"/>
    <cellStyle name="_VC 6.15.06 update on 06GRC power costs.xls Chart 3_Power Costs - Comparison bx Rbtl-Staff-Jt-PC 3 2" xfId="30560"/>
    <cellStyle name="_VC 6.15.06 update on 06GRC power costs.xls Chart 3_Power Costs - Comparison bx Rbtl-Staff-Jt-PC 3 2 2" xfId="30561"/>
    <cellStyle name="_VC 6.15.06 update on 06GRC power costs.xls Chart 3_Power Costs - Comparison bx Rbtl-Staff-Jt-PC 3 3" xfId="30562"/>
    <cellStyle name="_VC 6.15.06 update on 06GRC power costs.xls Chart 3_Power Costs - Comparison bx Rbtl-Staff-Jt-PC 4" xfId="7701"/>
    <cellStyle name="_VC 6.15.06 update on 06GRC power costs.xls Chart 3_Power Costs - Comparison bx Rbtl-Staff-Jt-PC 4 2" xfId="30563"/>
    <cellStyle name="_VC 6.15.06 update on 06GRC power costs.xls Chart 3_Power Costs - Comparison bx Rbtl-Staff-Jt-PC 4 2 2" xfId="30564"/>
    <cellStyle name="_VC 6.15.06 update on 06GRC power costs.xls Chart 3_Power Costs - Comparison bx Rbtl-Staff-Jt-PC 4 3" xfId="30565"/>
    <cellStyle name="_VC 6.15.06 update on 06GRC power costs.xls Chart 3_Power Costs - Comparison bx Rbtl-Staff-Jt-PC 5" xfId="30566"/>
    <cellStyle name="_VC 6.15.06 update on 06GRC power costs.xls Chart 3_Power Costs - Comparison bx Rbtl-Staff-Jt-PC 5 2" xfId="30567"/>
    <cellStyle name="_VC 6.15.06 update on 06GRC power costs.xls Chart 3_Power Costs - Comparison bx Rbtl-Staff-Jt-PC 6" xfId="30568"/>
    <cellStyle name="_VC 6.15.06 update on 06GRC power costs.xls Chart 3_Power Costs - Comparison bx Rbtl-Staff-Jt-PC 6 2" xfId="30569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0"/>
    <cellStyle name="_VC 6.15.06 update on 06GRC power costs.xls Chart 3_Power Costs - Comparison bx Rbtl-Staff-Jt-PC_Adj Bench DR 3 for Initial Briefs (Electric) 2 2 2 2" xfId="30571"/>
    <cellStyle name="_VC 6.15.06 update on 06GRC power costs.xls Chart 3_Power Costs - Comparison bx Rbtl-Staff-Jt-PC_Adj Bench DR 3 for Initial Briefs (Electric) 2 3" xfId="30572"/>
    <cellStyle name="_VC 6.15.06 update on 06GRC power costs.xls Chart 3_Power Costs - Comparison bx Rbtl-Staff-Jt-PC_Adj Bench DR 3 for Initial Briefs (Electric) 2 3 2" xfId="30573"/>
    <cellStyle name="_VC 6.15.06 update on 06GRC power costs.xls Chart 3_Power Costs - Comparison bx Rbtl-Staff-Jt-PC_Adj Bench DR 3 for Initial Briefs (Electric) 2 4" xfId="30574"/>
    <cellStyle name="_VC 6.15.06 update on 06GRC power costs.xls Chart 3_Power Costs - Comparison bx Rbtl-Staff-Jt-PC_Adj Bench DR 3 for Initial Briefs (Electric) 2 4 2" xfId="30575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6"/>
    <cellStyle name="_VC 6.15.06 update on 06GRC power costs.xls Chart 3_Power Costs - Comparison bx Rbtl-Staff-Jt-PC_Adj Bench DR 3 for Initial Briefs (Electric) 3 2 2" xfId="30577"/>
    <cellStyle name="_VC 6.15.06 update on 06GRC power costs.xls Chart 3_Power Costs - Comparison bx Rbtl-Staff-Jt-PC_Adj Bench DR 3 for Initial Briefs (Electric) 3 3" xfId="30578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79"/>
    <cellStyle name="_VC 6.15.06 update on 06GRC power costs.xls Chart 3_Power Costs - Comparison bx Rbtl-Staff-Jt-PC_Adj Bench DR 3 for Initial Briefs (Electric) 4 2 2" xfId="30580"/>
    <cellStyle name="_VC 6.15.06 update on 06GRC power costs.xls Chart 3_Power Costs - Comparison bx Rbtl-Staff-Jt-PC_Adj Bench DR 3 for Initial Briefs (Electric) 4 3" xfId="30581"/>
    <cellStyle name="_VC 6.15.06 update on 06GRC power costs.xls Chart 3_Power Costs - Comparison bx Rbtl-Staff-Jt-PC_Adj Bench DR 3 for Initial Briefs (Electric) 5" xfId="30582"/>
    <cellStyle name="_VC 6.15.06 update on 06GRC power costs.xls Chart 3_Power Costs - Comparison bx Rbtl-Staff-Jt-PC_Adj Bench DR 3 for Initial Briefs (Electric) 5 2" xfId="30583"/>
    <cellStyle name="_VC 6.15.06 update on 06GRC power costs.xls Chart 3_Power Costs - Comparison bx Rbtl-Staff-Jt-PC_Adj Bench DR 3 for Initial Briefs (Electric) 6" xfId="30584"/>
    <cellStyle name="_VC 6.15.06 update on 06GRC power costs.xls Chart 3_Power Costs - Comparison bx Rbtl-Staff-Jt-PC_Adj Bench DR 3 for Initial Briefs (Electric) 6 2" xfId="30585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6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7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8"/>
    <cellStyle name="_VC 6.15.06 update on 06GRC power costs.xls Chart 3_Power Costs - Comparison bx Rbtl-Staff-Jt-PC_Electric Rev Req Model (2009 GRC) Rebuttal 2 3" xfId="30589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0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1"/>
    <cellStyle name="_VC 6.15.06 update on 06GRC power costs.xls Chart 3_Power Costs - Comparison bx Rbtl-Staff-Jt-PC_Electric Rev Req Model (2009 GRC) Rebuttal REmoval of New  WH Solar AdjustMI 2 2 2 2" xfId="30592"/>
    <cellStyle name="_VC 6.15.06 update on 06GRC power costs.xls Chart 3_Power Costs - Comparison bx Rbtl-Staff-Jt-PC_Electric Rev Req Model (2009 GRC) Rebuttal REmoval of New  WH Solar AdjustMI 2 3" xfId="30593"/>
    <cellStyle name="_VC 6.15.06 update on 06GRC power costs.xls Chart 3_Power Costs - Comparison bx Rbtl-Staff-Jt-PC_Electric Rev Req Model (2009 GRC) Rebuttal REmoval of New  WH Solar AdjustMI 2 3 2" xfId="30594"/>
    <cellStyle name="_VC 6.15.06 update on 06GRC power costs.xls Chart 3_Power Costs - Comparison bx Rbtl-Staff-Jt-PC_Electric Rev Req Model (2009 GRC) Rebuttal REmoval of New  WH Solar AdjustMI 2 4" xfId="30595"/>
    <cellStyle name="_VC 6.15.06 update on 06GRC power costs.xls Chart 3_Power Costs - Comparison bx Rbtl-Staff-Jt-PC_Electric Rev Req Model (2009 GRC) Rebuttal REmoval of New  WH Solar AdjustMI 2 4 2" xfId="30596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7"/>
    <cellStyle name="_VC 6.15.06 update on 06GRC power costs.xls Chart 3_Power Costs - Comparison bx Rbtl-Staff-Jt-PC_Electric Rev Req Model (2009 GRC) Rebuttal REmoval of New  WH Solar AdjustMI 3 2 2" xfId="30598"/>
    <cellStyle name="_VC 6.15.06 update on 06GRC power costs.xls Chart 3_Power Costs - Comparison bx Rbtl-Staff-Jt-PC_Electric Rev Req Model (2009 GRC) Rebuttal REmoval of New  WH Solar AdjustMI 3 3" xfId="30599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0"/>
    <cellStyle name="_VC 6.15.06 update on 06GRC power costs.xls Chart 3_Power Costs - Comparison bx Rbtl-Staff-Jt-PC_Electric Rev Req Model (2009 GRC) Rebuttal REmoval of New  WH Solar AdjustMI 4 2 2" xfId="30601"/>
    <cellStyle name="_VC 6.15.06 update on 06GRC power costs.xls Chart 3_Power Costs - Comparison bx Rbtl-Staff-Jt-PC_Electric Rev Req Model (2009 GRC) Rebuttal REmoval of New  WH Solar AdjustMI 4 3" xfId="30602"/>
    <cellStyle name="_VC 6.15.06 update on 06GRC power costs.xls Chart 3_Power Costs - Comparison bx Rbtl-Staff-Jt-PC_Electric Rev Req Model (2009 GRC) Rebuttal REmoval of New  WH Solar AdjustMI 5" xfId="30603"/>
    <cellStyle name="_VC 6.15.06 update on 06GRC power costs.xls Chart 3_Power Costs - Comparison bx Rbtl-Staff-Jt-PC_Electric Rev Req Model (2009 GRC) Rebuttal REmoval of New  WH Solar AdjustMI 5 2" xfId="30604"/>
    <cellStyle name="_VC 6.15.06 update on 06GRC power costs.xls Chart 3_Power Costs - Comparison bx Rbtl-Staff-Jt-PC_Electric Rev Req Model (2009 GRC) Rebuttal REmoval of New  WH Solar AdjustMI 6" xfId="30605"/>
    <cellStyle name="_VC 6.15.06 update on 06GRC power costs.xls Chart 3_Power Costs - Comparison bx Rbtl-Staff-Jt-PC_Electric Rev Req Model (2009 GRC) Rebuttal REmoval of New  WH Solar AdjustMI 6 2" xfId="30606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7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8"/>
    <cellStyle name="_VC 6.15.06 update on 06GRC power costs.xls Chart 3_Power Costs - Comparison bx Rbtl-Staff-Jt-PC_Electric Rev Req Model (2009 GRC) Revised 01-18-2010 2 2 2 2" xfId="30609"/>
    <cellStyle name="_VC 6.15.06 update on 06GRC power costs.xls Chart 3_Power Costs - Comparison bx Rbtl-Staff-Jt-PC_Electric Rev Req Model (2009 GRC) Revised 01-18-2010 2 3" xfId="30610"/>
    <cellStyle name="_VC 6.15.06 update on 06GRC power costs.xls Chart 3_Power Costs - Comparison bx Rbtl-Staff-Jt-PC_Electric Rev Req Model (2009 GRC) Revised 01-18-2010 2 3 2" xfId="30611"/>
    <cellStyle name="_VC 6.15.06 update on 06GRC power costs.xls Chart 3_Power Costs - Comparison bx Rbtl-Staff-Jt-PC_Electric Rev Req Model (2009 GRC) Revised 01-18-2010 2 4" xfId="30612"/>
    <cellStyle name="_VC 6.15.06 update on 06GRC power costs.xls Chart 3_Power Costs - Comparison bx Rbtl-Staff-Jt-PC_Electric Rev Req Model (2009 GRC) Revised 01-18-2010 2 4 2" xfId="30613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4"/>
    <cellStyle name="_VC 6.15.06 update on 06GRC power costs.xls Chart 3_Power Costs - Comparison bx Rbtl-Staff-Jt-PC_Electric Rev Req Model (2009 GRC) Revised 01-18-2010 3 2 2" xfId="30615"/>
    <cellStyle name="_VC 6.15.06 update on 06GRC power costs.xls Chart 3_Power Costs - Comparison bx Rbtl-Staff-Jt-PC_Electric Rev Req Model (2009 GRC) Revised 01-18-2010 3 3" xfId="30616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7"/>
    <cellStyle name="_VC 6.15.06 update on 06GRC power costs.xls Chart 3_Power Costs - Comparison bx Rbtl-Staff-Jt-PC_Electric Rev Req Model (2009 GRC) Revised 01-18-2010 4 2 2" xfId="30618"/>
    <cellStyle name="_VC 6.15.06 update on 06GRC power costs.xls Chart 3_Power Costs - Comparison bx Rbtl-Staff-Jt-PC_Electric Rev Req Model (2009 GRC) Revised 01-18-2010 4 3" xfId="30619"/>
    <cellStyle name="_VC 6.15.06 update on 06GRC power costs.xls Chart 3_Power Costs - Comparison bx Rbtl-Staff-Jt-PC_Electric Rev Req Model (2009 GRC) Revised 01-18-2010 5" xfId="30620"/>
    <cellStyle name="_VC 6.15.06 update on 06GRC power costs.xls Chart 3_Power Costs - Comparison bx Rbtl-Staff-Jt-PC_Electric Rev Req Model (2009 GRC) Revised 01-18-2010 5 2" xfId="30621"/>
    <cellStyle name="_VC 6.15.06 update on 06GRC power costs.xls Chart 3_Power Costs - Comparison bx Rbtl-Staff-Jt-PC_Electric Rev Req Model (2009 GRC) Revised 01-18-2010 6" xfId="30622"/>
    <cellStyle name="_VC 6.15.06 update on 06GRC power costs.xls Chart 3_Power Costs - Comparison bx Rbtl-Staff-Jt-PC_Electric Rev Req Model (2009 GRC) Revised 01-18-2010 6 2" xfId="30623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4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5"/>
    <cellStyle name="_VC 6.15.06 update on 06GRC power costs.xls Chart 3_Power Costs - Comparison bx Rbtl-Staff-Jt-PC_Final Order Electric EXHIBIT A-1 2 3" xfId="30626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7"/>
    <cellStyle name="_VC 6.15.06 update on 06GRC power costs.xls Chart 3_Power Costs - Comparison bx Rbtl-Staff-Jt-PC_Final Order Electric EXHIBIT A-1 3 2 2" xfId="30628"/>
    <cellStyle name="_VC 6.15.06 update on 06GRC power costs.xls Chart 3_Power Costs - Comparison bx Rbtl-Staff-Jt-PC_Final Order Electric EXHIBIT A-1 3 3" xfId="30629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0"/>
    <cellStyle name="_VC 6.15.06 update on 06GRC power costs.xls Chart 3_Power Costs - Comparison bx Rbtl-Staff-Jt-PC_Final Order Electric EXHIBIT A-1 5" xfId="30631"/>
    <cellStyle name="_VC 6.15.06 update on 06GRC power costs.xls Chart 3_Power Costs - Comparison bx Rbtl-Staff-Jt-PC_Final Order Electric EXHIBIT A-1 6" xfId="30632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3"/>
    <cellStyle name="_VC 6.15.06 update on 06GRC power costs.xls Chart 3_Production Adj 4.37 2 3" xfId="30634"/>
    <cellStyle name="_VC 6.15.06 update on 06GRC power costs.xls Chart 3_Production Adj 4.37 3" xfId="7734"/>
    <cellStyle name="_VC 6.15.06 update on 06GRC power costs.xls Chart 3_Production Adj 4.37 3 2" xfId="30635"/>
    <cellStyle name="_VC 6.15.06 update on 06GRC power costs.xls Chart 3_Production Adj 4.37 4" xfId="30636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7"/>
    <cellStyle name="_VC 6.15.06 update on 06GRC power costs.xls Chart 3_Purchased Power Adj 4.03 2 3" xfId="30638"/>
    <cellStyle name="_VC 6.15.06 update on 06GRC power costs.xls Chart 3_Purchased Power Adj 4.03 3" xfId="7738"/>
    <cellStyle name="_VC 6.15.06 update on 06GRC power costs.xls Chart 3_Purchased Power Adj 4.03 3 2" xfId="30639"/>
    <cellStyle name="_VC 6.15.06 update on 06GRC power costs.xls Chart 3_Purchased Power Adj 4.03 4" xfId="30640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1"/>
    <cellStyle name="_VC 6.15.06 update on 06GRC power costs.xls Chart 3_Rebuttal Power Costs 2 2 2 2" xfId="30642"/>
    <cellStyle name="_VC 6.15.06 update on 06GRC power costs.xls Chart 3_Rebuttal Power Costs 2 3" xfId="30643"/>
    <cellStyle name="_VC 6.15.06 update on 06GRC power costs.xls Chart 3_Rebuttal Power Costs 2 3 2" xfId="30644"/>
    <cellStyle name="_VC 6.15.06 update on 06GRC power costs.xls Chart 3_Rebuttal Power Costs 2 4" xfId="30645"/>
    <cellStyle name="_VC 6.15.06 update on 06GRC power costs.xls Chart 3_Rebuttal Power Costs 2 4 2" xfId="30646"/>
    <cellStyle name="_VC 6.15.06 update on 06GRC power costs.xls Chart 3_Rebuttal Power Costs 3" xfId="7742"/>
    <cellStyle name="_VC 6.15.06 update on 06GRC power costs.xls Chart 3_Rebuttal Power Costs 3 2" xfId="30647"/>
    <cellStyle name="_VC 6.15.06 update on 06GRC power costs.xls Chart 3_Rebuttal Power Costs 3 2 2" xfId="30648"/>
    <cellStyle name="_VC 6.15.06 update on 06GRC power costs.xls Chart 3_Rebuttal Power Costs 3 3" xfId="30649"/>
    <cellStyle name="_VC 6.15.06 update on 06GRC power costs.xls Chart 3_Rebuttal Power Costs 4" xfId="7743"/>
    <cellStyle name="_VC 6.15.06 update on 06GRC power costs.xls Chart 3_Rebuttal Power Costs 4 2" xfId="30650"/>
    <cellStyle name="_VC 6.15.06 update on 06GRC power costs.xls Chart 3_Rebuttal Power Costs 4 2 2" xfId="30651"/>
    <cellStyle name="_VC 6.15.06 update on 06GRC power costs.xls Chart 3_Rebuttal Power Costs 4 3" xfId="30652"/>
    <cellStyle name="_VC 6.15.06 update on 06GRC power costs.xls Chart 3_Rebuttal Power Costs 5" xfId="30653"/>
    <cellStyle name="_VC 6.15.06 update on 06GRC power costs.xls Chart 3_Rebuttal Power Costs 5 2" xfId="30654"/>
    <cellStyle name="_VC 6.15.06 update on 06GRC power costs.xls Chart 3_Rebuttal Power Costs 6" xfId="30655"/>
    <cellStyle name="_VC 6.15.06 update on 06GRC power costs.xls Chart 3_Rebuttal Power Costs 6 2" xfId="30656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7"/>
    <cellStyle name="_VC 6.15.06 update on 06GRC power costs.xls Chart 3_Rebuttal Power Costs_Adj Bench DR 3 for Initial Briefs (Electric) 2 2 2 2" xfId="30658"/>
    <cellStyle name="_VC 6.15.06 update on 06GRC power costs.xls Chart 3_Rebuttal Power Costs_Adj Bench DR 3 for Initial Briefs (Electric) 2 3" xfId="30659"/>
    <cellStyle name="_VC 6.15.06 update on 06GRC power costs.xls Chart 3_Rebuttal Power Costs_Adj Bench DR 3 for Initial Briefs (Electric) 2 3 2" xfId="30660"/>
    <cellStyle name="_VC 6.15.06 update on 06GRC power costs.xls Chart 3_Rebuttal Power Costs_Adj Bench DR 3 for Initial Briefs (Electric) 2 4" xfId="30661"/>
    <cellStyle name="_VC 6.15.06 update on 06GRC power costs.xls Chart 3_Rebuttal Power Costs_Adj Bench DR 3 for Initial Briefs (Electric) 2 4 2" xfId="30662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3"/>
    <cellStyle name="_VC 6.15.06 update on 06GRC power costs.xls Chart 3_Rebuttal Power Costs_Adj Bench DR 3 for Initial Briefs (Electric) 3 2 2" xfId="30664"/>
    <cellStyle name="_VC 6.15.06 update on 06GRC power costs.xls Chart 3_Rebuttal Power Costs_Adj Bench DR 3 for Initial Briefs (Electric) 3 3" xfId="30665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6"/>
    <cellStyle name="_VC 6.15.06 update on 06GRC power costs.xls Chart 3_Rebuttal Power Costs_Adj Bench DR 3 for Initial Briefs (Electric) 4 2 2" xfId="30667"/>
    <cellStyle name="_VC 6.15.06 update on 06GRC power costs.xls Chart 3_Rebuttal Power Costs_Adj Bench DR 3 for Initial Briefs (Electric) 4 3" xfId="30668"/>
    <cellStyle name="_VC 6.15.06 update on 06GRC power costs.xls Chart 3_Rebuttal Power Costs_Adj Bench DR 3 for Initial Briefs (Electric) 5" xfId="30669"/>
    <cellStyle name="_VC 6.15.06 update on 06GRC power costs.xls Chart 3_Rebuttal Power Costs_Adj Bench DR 3 for Initial Briefs (Electric) 5 2" xfId="30670"/>
    <cellStyle name="_VC 6.15.06 update on 06GRC power costs.xls Chart 3_Rebuttal Power Costs_Adj Bench DR 3 for Initial Briefs (Electric) 6" xfId="30671"/>
    <cellStyle name="_VC 6.15.06 update on 06GRC power costs.xls Chart 3_Rebuttal Power Costs_Adj Bench DR 3 for Initial Briefs (Electric) 6 2" xfId="30672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3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4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5"/>
    <cellStyle name="_VC 6.15.06 update on 06GRC power costs.xls Chart 3_Rebuttal Power Costs_Electric Rev Req Model (2009 GRC) Rebuttal 2 3" xfId="30676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7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8"/>
    <cellStyle name="_VC 6.15.06 update on 06GRC power costs.xls Chart 3_Rebuttal Power Costs_Electric Rev Req Model (2009 GRC) Rebuttal REmoval of New  WH Solar AdjustMI 2 2 2 2" xfId="30679"/>
    <cellStyle name="_VC 6.15.06 update on 06GRC power costs.xls Chart 3_Rebuttal Power Costs_Electric Rev Req Model (2009 GRC) Rebuttal REmoval of New  WH Solar AdjustMI 2 3" xfId="30680"/>
    <cellStyle name="_VC 6.15.06 update on 06GRC power costs.xls Chart 3_Rebuttal Power Costs_Electric Rev Req Model (2009 GRC) Rebuttal REmoval of New  WH Solar AdjustMI 2 3 2" xfId="30681"/>
    <cellStyle name="_VC 6.15.06 update on 06GRC power costs.xls Chart 3_Rebuttal Power Costs_Electric Rev Req Model (2009 GRC) Rebuttal REmoval of New  WH Solar AdjustMI 2 4" xfId="30682"/>
    <cellStyle name="_VC 6.15.06 update on 06GRC power costs.xls Chart 3_Rebuttal Power Costs_Electric Rev Req Model (2009 GRC) Rebuttal REmoval of New  WH Solar AdjustMI 2 4 2" xfId="30683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4"/>
    <cellStyle name="_VC 6.15.06 update on 06GRC power costs.xls Chart 3_Rebuttal Power Costs_Electric Rev Req Model (2009 GRC) Rebuttal REmoval of New  WH Solar AdjustMI 3 2 2" xfId="30685"/>
    <cellStyle name="_VC 6.15.06 update on 06GRC power costs.xls Chart 3_Rebuttal Power Costs_Electric Rev Req Model (2009 GRC) Rebuttal REmoval of New  WH Solar AdjustMI 3 3" xfId="30686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7"/>
    <cellStyle name="_VC 6.15.06 update on 06GRC power costs.xls Chart 3_Rebuttal Power Costs_Electric Rev Req Model (2009 GRC) Rebuttal REmoval of New  WH Solar AdjustMI 4 2 2" xfId="30688"/>
    <cellStyle name="_VC 6.15.06 update on 06GRC power costs.xls Chart 3_Rebuttal Power Costs_Electric Rev Req Model (2009 GRC) Rebuttal REmoval of New  WH Solar AdjustMI 4 3" xfId="30689"/>
    <cellStyle name="_VC 6.15.06 update on 06GRC power costs.xls Chart 3_Rebuttal Power Costs_Electric Rev Req Model (2009 GRC) Rebuttal REmoval of New  WH Solar AdjustMI 5" xfId="30690"/>
    <cellStyle name="_VC 6.15.06 update on 06GRC power costs.xls Chart 3_Rebuttal Power Costs_Electric Rev Req Model (2009 GRC) Rebuttal REmoval of New  WH Solar AdjustMI 5 2" xfId="30691"/>
    <cellStyle name="_VC 6.15.06 update on 06GRC power costs.xls Chart 3_Rebuttal Power Costs_Electric Rev Req Model (2009 GRC) Rebuttal REmoval of New  WH Solar AdjustMI 6" xfId="30692"/>
    <cellStyle name="_VC 6.15.06 update on 06GRC power costs.xls Chart 3_Rebuttal Power Costs_Electric Rev Req Model (2009 GRC) Rebuttal REmoval of New  WH Solar AdjustMI 6 2" xfId="30693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4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5"/>
    <cellStyle name="_VC 6.15.06 update on 06GRC power costs.xls Chart 3_Rebuttal Power Costs_Electric Rev Req Model (2009 GRC) Revised 01-18-2010 2 2 2 2" xfId="30696"/>
    <cellStyle name="_VC 6.15.06 update on 06GRC power costs.xls Chart 3_Rebuttal Power Costs_Electric Rev Req Model (2009 GRC) Revised 01-18-2010 2 3" xfId="30697"/>
    <cellStyle name="_VC 6.15.06 update on 06GRC power costs.xls Chart 3_Rebuttal Power Costs_Electric Rev Req Model (2009 GRC) Revised 01-18-2010 2 3 2" xfId="30698"/>
    <cellStyle name="_VC 6.15.06 update on 06GRC power costs.xls Chart 3_Rebuttal Power Costs_Electric Rev Req Model (2009 GRC) Revised 01-18-2010 2 4" xfId="30699"/>
    <cellStyle name="_VC 6.15.06 update on 06GRC power costs.xls Chart 3_Rebuttal Power Costs_Electric Rev Req Model (2009 GRC) Revised 01-18-2010 2 4 2" xfId="30700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1"/>
    <cellStyle name="_VC 6.15.06 update on 06GRC power costs.xls Chart 3_Rebuttal Power Costs_Electric Rev Req Model (2009 GRC) Revised 01-18-2010 3 2 2" xfId="30702"/>
    <cellStyle name="_VC 6.15.06 update on 06GRC power costs.xls Chart 3_Rebuttal Power Costs_Electric Rev Req Model (2009 GRC) Revised 01-18-2010 3 3" xfId="30703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4"/>
    <cellStyle name="_VC 6.15.06 update on 06GRC power costs.xls Chart 3_Rebuttal Power Costs_Electric Rev Req Model (2009 GRC) Revised 01-18-2010 4 2 2" xfId="30705"/>
    <cellStyle name="_VC 6.15.06 update on 06GRC power costs.xls Chart 3_Rebuttal Power Costs_Electric Rev Req Model (2009 GRC) Revised 01-18-2010 4 3" xfId="30706"/>
    <cellStyle name="_VC 6.15.06 update on 06GRC power costs.xls Chart 3_Rebuttal Power Costs_Electric Rev Req Model (2009 GRC) Revised 01-18-2010 5" xfId="30707"/>
    <cellStyle name="_VC 6.15.06 update on 06GRC power costs.xls Chart 3_Rebuttal Power Costs_Electric Rev Req Model (2009 GRC) Revised 01-18-2010 5 2" xfId="30708"/>
    <cellStyle name="_VC 6.15.06 update on 06GRC power costs.xls Chart 3_Rebuttal Power Costs_Electric Rev Req Model (2009 GRC) Revised 01-18-2010 6" xfId="30709"/>
    <cellStyle name="_VC 6.15.06 update on 06GRC power costs.xls Chart 3_Rebuttal Power Costs_Electric Rev Req Model (2009 GRC) Revised 01-18-2010 6 2" xfId="30710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1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2"/>
    <cellStyle name="_VC 6.15.06 update on 06GRC power costs.xls Chart 3_Rebuttal Power Costs_Final Order Electric EXHIBIT A-1 2 3" xfId="30713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4"/>
    <cellStyle name="_VC 6.15.06 update on 06GRC power costs.xls Chart 3_Rebuttal Power Costs_Final Order Electric EXHIBIT A-1 3 2 2" xfId="30715"/>
    <cellStyle name="_VC 6.15.06 update on 06GRC power costs.xls Chart 3_Rebuttal Power Costs_Final Order Electric EXHIBIT A-1 3 3" xfId="30716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7"/>
    <cellStyle name="_VC 6.15.06 update on 06GRC power costs.xls Chart 3_Rebuttal Power Costs_Final Order Electric EXHIBIT A-1 5" xfId="30718"/>
    <cellStyle name="_VC 6.15.06 update on 06GRC power costs.xls Chart 3_Rebuttal Power Costs_Final Order Electric EXHIBIT A-1 6" xfId="30719"/>
    <cellStyle name="_VC 6.15.06 update on 06GRC power costs.xls Chart 3_RECS vs PTC's w Interest 6-28-10" xfId="30720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1"/>
    <cellStyle name="_VC 6.15.06 update on 06GRC power costs.xls Chart 3_ROR &amp; CONV FACTOR 2 3" xfId="30722"/>
    <cellStyle name="_VC 6.15.06 update on 06GRC power costs.xls Chart 3_ROR &amp; CONV FACTOR 3" xfId="7776"/>
    <cellStyle name="_VC 6.15.06 update on 06GRC power costs.xls Chart 3_ROR &amp; CONV FACTOR 3 2" xfId="30723"/>
    <cellStyle name="_VC 6.15.06 update on 06GRC power costs.xls Chart 3_ROR &amp; CONV FACTOR 4" xfId="30724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5"/>
    <cellStyle name="_VC 6.15.06 update on 06GRC power costs.xls Chart 3_ROR 5.02 2 3" xfId="30726"/>
    <cellStyle name="_VC 6.15.06 update on 06GRC power costs.xls Chart 3_ROR 5.02 3" xfId="7780"/>
    <cellStyle name="_VC 6.15.06 update on 06GRC power costs.xls Chart 3_ROR 5.02 3 2" xfId="30727"/>
    <cellStyle name="_VC 6.15.06 update on 06GRC power costs.xls Chart 3_ROR 5.02 4" xfId="30728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29"/>
    <cellStyle name="_VC 6.15.06 update on 06GRC power costs.xls Chart 3_Wind Integration 10GRC 2 2 2" xfId="30730"/>
    <cellStyle name="_VC 6.15.06 update on 06GRC power costs.xls Chart 3_Wind Integration 10GRC 2 2 2 2" xfId="30731"/>
    <cellStyle name="_VC 6.15.06 update on 06GRC power costs.xls Chart 3_Wind Integration 10GRC 2 3" xfId="30732"/>
    <cellStyle name="_VC 6.15.06 update on 06GRC power costs.xls Chart 3_Wind Integration 10GRC 2 3 2" xfId="30733"/>
    <cellStyle name="_VC 6.15.06 update on 06GRC power costs.xls Chart 3_Wind Integration 10GRC 2 4" xfId="30734"/>
    <cellStyle name="_VC 6.15.06 update on 06GRC power costs.xls Chart 3_Wind Integration 10GRC 2 4 2" xfId="30735"/>
    <cellStyle name="_VC 6.15.06 update on 06GRC power costs.xls Chart 3_Wind Integration 10GRC 3" xfId="30736"/>
    <cellStyle name="_VC 6.15.06 update on 06GRC power costs.xls Chart 3_Wind Integration 10GRC 3 2" xfId="30737"/>
    <cellStyle name="_VC 6.15.06 update on 06GRC power costs.xls Chart 3_Wind Integration 10GRC 3 2 2" xfId="30738"/>
    <cellStyle name="_VC 6.15.06 update on 06GRC power costs.xls Chart 3_Wind Integration 10GRC 3 3" xfId="30739"/>
    <cellStyle name="_VC 6.15.06 update on 06GRC power costs.xls Chart 3_Wind Integration 10GRC 4" xfId="30740"/>
    <cellStyle name="_VC 6.15.06 update on 06GRC power costs.xls Chart 3_Wind Integration 10GRC 4 2" xfId="30741"/>
    <cellStyle name="_VC 6.15.06 update on 06GRC power costs.xls Chart 3_Wind Integration 10GRC 4 2 2" xfId="30742"/>
    <cellStyle name="_VC 6.15.06 update on 06GRC power costs.xls Chart 3_Wind Integration 10GRC 4 3" xfId="30743"/>
    <cellStyle name="_VC 6.15.06 update on 06GRC power costs.xls Chart 3_Wind Integration 10GRC 5" xfId="30744"/>
    <cellStyle name="_VC 6.15.06 update on 06GRC power costs.xls Chart 3_Wind Integration 10GRC 5 2" xfId="30745"/>
    <cellStyle name="_VC 6.15.06 update on 06GRC power costs.xls Chart 3_Wind Integration 10GRC 6" xfId="30746"/>
    <cellStyle name="_VC 6.15.06 update on 06GRC power costs.xls Chart 3_Wind Integration 10GRC 6 2" xfId="30747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8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49"/>
    <cellStyle name="_VC Mid C Generation-ctn Mid-C_011209 2 3" xfId="30750"/>
    <cellStyle name="_VC Mid C Generation-ctn Mid-C_011209 3" xfId="30751"/>
    <cellStyle name="_VC Mid C Generation-ctn Mid-C_011209 3 2" xfId="30752"/>
    <cellStyle name="_Worksheet" xfId="7787"/>
    <cellStyle name="_Worksheet 2" xfId="7788"/>
    <cellStyle name="_Worksheet 2 2" xfId="7789"/>
    <cellStyle name="_Worksheet 2 2 2" xfId="30753"/>
    <cellStyle name="_Worksheet 2 2 2 2" xfId="30754"/>
    <cellStyle name="_Worksheet 2 2 2 2 2" xfId="30755"/>
    <cellStyle name="_Worksheet 2 2 3" xfId="30756"/>
    <cellStyle name="_Worksheet 2 2 3 2" xfId="30757"/>
    <cellStyle name="_Worksheet 2 2 4" xfId="30758"/>
    <cellStyle name="_Worksheet 2 2 4 2" xfId="30759"/>
    <cellStyle name="_Worksheet 2 3" xfId="30760"/>
    <cellStyle name="_Worksheet 2 3 2" xfId="30761"/>
    <cellStyle name="_Worksheet 2 3 2 2" xfId="30762"/>
    <cellStyle name="_Worksheet 2 4" xfId="30763"/>
    <cellStyle name="_Worksheet 2 4 2" xfId="30764"/>
    <cellStyle name="_Worksheet 2 4 2 2" xfId="30765"/>
    <cellStyle name="_Worksheet 2 4 3" xfId="30766"/>
    <cellStyle name="_Worksheet 2 5" xfId="30767"/>
    <cellStyle name="_Worksheet 2 5 2" xfId="30768"/>
    <cellStyle name="_Worksheet 2 6" xfId="30769"/>
    <cellStyle name="_Worksheet 2 6 2" xfId="30770"/>
    <cellStyle name="_Worksheet 3" xfId="7790"/>
    <cellStyle name="_Worksheet 3 2" xfId="30771"/>
    <cellStyle name="_Worksheet 3 2 2" xfId="30772"/>
    <cellStyle name="_Worksheet 3 2 2 2" xfId="30773"/>
    <cellStyle name="_Worksheet 3 2 2 2 2" xfId="30774"/>
    <cellStyle name="_Worksheet 3 2 3" xfId="30775"/>
    <cellStyle name="_Worksheet 3 2 3 2" xfId="30776"/>
    <cellStyle name="_Worksheet 3 2 4" xfId="30777"/>
    <cellStyle name="_Worksheet 3 2 4 2" xfId="30778"/>
    <cellStyle name="_Worksheet 3 2 5" xfId="30779"/>
    <cellStyle name="_Worksheet 3 3" xfId="30780"/>
    <cellStyle name="_Worksheet 3 3 2" xfId="30781"/>
    <cellStyle name="_Worksheet 3 3 2 2" xfId="30782"/>
    <cellStyle name="_Worksheet 3 4" xfId="30783"/>
    <cellStyle name="_Worksheet 3 4 2" xfId="30784"/>
    <cellStyle name="_Worksheet 3 5" xfId="30785"/>
    <cellStyle name="_Worksheet 3 5 2" xfId="30786"/>
    <cellStyle name="_Worksheet 4" xfId="7791"/>
    <cellStyle name="_Worksheet 4 2" xfId="7792"/>
    <cellStyle name="_Worksheet 4 2 2" xfId="30787"/>
    <cellStyle name="_Worksheet 4 2 2 2" xfId="30788"/>
    <cellStyle name="_Worksheet 4 3" xfId="30789"/>
    <cellStyle name="_Worksheet 4 3 2" xfId="30790"/>
    <cellStyle name="_Worksheet 4 4" xfId="30791"/>
    <cellStyle name="_Worksheet 4 4 2" xfId="30792"/>
    <cellStyle name="_Worksheet 5" xfId="30793"/>
    <cellStyle name="_Worksheet 5 2" xfId="30794"/>
    <cellStyle name="_Worksheet 5 2 2" xfId="30795"/>
    <cellStyle name="_Worksheet 5 2 3" xfId="30796"/>
    <cellStyle name="_Worksheet 5 3" xfId="30797"/>
    <cellStyle name="_Worksheet 6" xfId="30798"/>
    <cellStyle name="_Worksheet 6 2" xfId="30799"/>
    <cellStyle name="_Worksheet 6 2 2" xfId="30800"/>
    <cellStyle name="_Worksheet 6 2 3" xfId="30801"/>
    <cellStyle name="_Worksheet 6 3" xfId="30802"/>
    <cellStyle name="_Worksheet 6 4" xfId="30803"/>
    <cellStyle name="_Worksheet 7" xfId="30804"/>
    <cellStyle name="_Worksheet 7 2" xfId="30805"/>
    <cellStyle name="_Worksheet 7 2 2" xfId="30806"/>
    <cellStyle name="_Worksheet 7 2 2 2" xfId="30807"/>
    <cellStyle name="_Worksheet 7 2 3" xfId="30808"/>
    <cellStyle name="_Worksheet 7 3" xfId="30809"/>
    <cellStyle name="_Worksheet 7 3 2" xfId="30810"/>
    <cellStyle name="_Worksheet 7 4" xfId="30811"/>
    <cellStyle name="_Worksheet 8" xfId="30812"/>
    <cellStyle name="_Worksheet 8 2" xfId="30813"/>
    <cellStyle name="_Worksheet 9" xfId="30814"/>
    <cellStyle name="_Worksheet 9 2" xfId="30815"/>
    <cellStyle name="_Worksheet_Chelan PUD Power Costs (8-10)" xfId="7793"/>
    <cellStyle name="_Worksheet_Chelan PUD Power Costs (8-10) 2" xfId="30816"/>
    <cellStyle name="_Worksheet_DEM-WP(C) Chelan Power Costs" xfId="7794"/>
    <cellStyle name="_Worksheet_DEM-WP(C) Chelan Power Costs 2" xfId="30817"/>
    <cellStyle name="_Worksheet_DEM-WP(C) Chelan Power Costs 2 2" xfId="30818"/>
    <cellStyle name="_Worksheet_DEM-WP(C) Chelan Power Costs 2 2 2" xfId="30819"/>
    <cellStyle name="_Worksheet_DEM-WP(C) Chelan Power Costs 2 3" xfId="30820"/>
    <cellStyle name="_Worksheet_DEM-WP(C) Chelan Power Costs 3" xfId="30821"/>
    <cellStyle name="_Worksheet_DEM-WP(C) Chelan Power Costs 3 2" xfId="30822"/>
    <cellStyle name="_Worksheet_DEM-WP(C) Chelan Power Costs 3 2 2" xfId="30823"/>
    <cellStyle name="_Worksheet_DEM-WP(C) Chelan Power Costs 3 3" xfId="30824"/>
    <cellStyle name="_Worksheet_DEM-WP(C) Chelan Power Costs 4" xfId="30825"/>
    <cellStyle name="_Worksheet_DEM-WP(C) Chelan Power Costs 4 2" xfId="30826"/>
    <cellStyle name="_Worksheet_DEM-WP(C) Chelan Power Costs 5" xfId="30827"/>
    <cellStyle name="_Worksheet_DEM-WP(C) Chelan Power Costs 5 2" xfId="30828"/>
    <cellStyle name="_Worksheet_DEM-WP(C) ENERG10C--ctn Mid-C_042010 2010GRC" xfId="7795"/>
    <cellStyle name="_Worksheet_DEM-WP(C) ENERG10C--ctn Mid-C_042010 2010GRC 2" xfId="30829"/>
    <cellStyle name="_Worksheet_DEM-WP(C) Gas Transport 2010GRC" xfId="7796"/>
    <cellStyle name="_Worksheet_DEM-WP(C) Gas Transport 2010GRC 2" xfId="30830"/>
    <cellStyle name="_Worksheet_DEM-WP(C) Gas Transport 2010GRC 2 2" xfId="30831"/>
    <cellStyle name="_Worksheet_DEM-WP(C) Gas Transport 2010GRC 2 2 2" xfId="30832"/>
    <cellStyle name="_Worksheet_DEM-WP(C) Gas Transport 2010GRC 2 3" xfId="30833"/>
    <cellStyle name="_Worksheet_DEM-WP(C) Gas Transport 2010GRC 3" xfId="30834"/>
    <cellStyle name="_Worksheet_DEM-WP(C) Gas Transport 2010GRC 3 2" xfId="30835"/>
    <cellStyle name="_Worksheet_DEM-WP(C) Gas Transport 2010GRC 3 2 2" xfId="30836"/>
    <cellStyle name="_Worksheet_DEM-WP(C) Gas Transport 2010GRC 3 3" xfId="30837"/>
    <cellStyle name="_Worksheet_DEM-WP(C) Gas Transport 2010GRC 4" xfId="30838"/>
    <cellStyle name="_Worksheet_DEM-WP(C) Gas Transport 2010GRC 4 2" xfId="30839"/>
    <cellStyle name="_Worksheet_DEM-WP(C) Gas Transport 2010GRC 5" xfId="30840"/>
    <cellStyle name="_Worksheet_DEM-WP(C) Gas Transport 2010GRC 5 2" xfId="30841"/>
    <cellStyle name="_Worksheet_NIM Summary" xfId="7797"/>
    <cellStyle name="_Worksheet_NIM Summary 2" xfId="7798"/>
    <cellStyle name="_Worksheet_NIM Summary 2 2" xfId="30842"/>
    <cellStyle name="_Worksheet_NIM Summary 2 2 2" xfId="30843"/>
    <cellStyle name="_Worksheet_NIM Summary 2 2 2 2" xfId="30844"/>
    <cellStyle name="_Worksheet_NIM Summary 2 3" xfId="30845"/>
    <cellStyle name="_Worksheet_NIM Summary 2 3 2" xfId="30846"/>
    <cellStyle name="_Worksheet_NIM Summary 2 4" xfId="30847"/>
    <cellStyle name="_Worksheet_NIM Summary 2 4 2" xfId="30848"/>
    <cellStyle name="_Worksheet_NIM Summary 3" xfId="30849"/>
    <cellStyle name="_Worksheet_NIM Summary 3 2" xfId="30850"/>
    <cellStyle name="_Worksheet_NIM Summary 3 2 2" xfId="30851"/>
    <cellStyle name="_Worksheet_NIM Summary 3 3" xfId="30852"/>
    <cellStyle name="_Worksheet_NIM Summary 4" xfId="30853"/>
    <cellStyle name="_Worksheet_NIM Summary 4 2" xfId="30854"/>
    <cellStyle name="_Worksheet_NIM Summary 4 2 2" xfId="30855"/>
    <cellStyle name="_Worksheet_NIM Summary 4 3" xfId="30856"/>
    <cellStyle name="_Worksheet_NIM Summary 5" xfId="30857"/>
    <cellStyle name="_Worksheet_NIM Summary 5 2" xfId="30858"/>
    <cellStyle name="_Worksheet_NIM Summary 6" xfId="30859"/>
    <cellStyle name="_Worksheet_NIM Summary 6 2" xfId="30860"/>
    <cellStyle name="_Worksheet_NIM Summary_DEM-WP(C) ENERG10C--ctn Mid-C_042010 2010GRC" xfId="7799"/>
    <cellStyle name="_Worksheet_NIM Summary_DEM-WP(C) ENERG10C--ctn Mid-C_042010 2010GRC 2" xfId="30861"/>
    <cellStyle name="_Worksheet_Transmission Workbook for May BOD" xfId="7800"/>
    <cellStyle name="_Worksheet_Transmission Workbook for May BOD 2" xfId="7801"/>
    <cellStyle name="_Worksheet_Transmission Workbook for May BOD 2 2" xfId="30862"/>
    <cellStyle name="_Worksheet_Transmission Workbook for May BOD 2 2 2" xfId="30863"/>
    <cellStyle name="_Worksheet_Transmission Workbook for May BOD 2 2 2 2" xfId="30864"/>
    <cellStyle name="_Worksheet_Transmission Workbook for May BOD 2 3" xfId="30865"/>
    <cellStyle name="_Worksheet_Transmission Workbook for May BOD 2 3 2" xfId="30866"/>
    <cellStyle name="_Worksheet_Transmission Workbook for May BOD 2 4" xfId="30867"/>
    <cellStyle name="_Worksheet_Transmission Workbook for May BOD 2 4 2" xfId="30868"/>
    <cellStyle name="_Worksheet_Transmission Workbook for May BOD 3" xfId="30869"/>
    <cellStyle name="_Worksheet_Transmission Workbook for May BOD 3 2" xfId="30870"/>
    <cellStyle name="_Worksheet_Transmission Workbook for May BOD 3 2 2" xfId="30871"/>
    <cellStyle name="_Worksheet_Transmission Workbook for May BOD 3 3" xfId="30872"/>
    <cellStyle name="_Worksheet_Transmission Workbook for May BOD 4" xfId="30873"/>
    <cellStyle name="_Worksheet_Transmission Workbook for May BOD 4 2" xfId="30874"/>
    <cellStyle name="_Worksheet_Transmission Workbook for May BOD 4 2 2" xfId="30875"/>
    <cellStyle name="_Worksheet_Transmission Workbook for May BOD 4 3" xfId="30876"/>
    <cellStyle name="_Worksheet_Transmission Workbook for May BOD 5" xfId="30877"/>
    <cellStyle name="_Worksheet_Transmission Workbook for May BOD 5 2" xfId="30878"/>
    <cellStyle name="_Worksheet_Transmission Workbook for May BOD 6" xfId="30879"/>
    <cellStyle name="_Worksheet_Transmission Workbook for May BOD 6 2" xfId="30880"/>
    <cellStyle name="_Worksheet_Transmission Workbook for May BOD_DEM-WP(C) ENERG10C--ctn Mid-C_042010 2010GRC" xfId="7802"/>
    <cellStyle name="_Worksheet_Transmission Workbook for May BOD_DEM-WP(C) ENERG10C--ctn Mid-C_042010 2010GRC 2" xfId="30881"/>
    <cellStyle name="_Worksheet_Wind Integration 10GRC" xfId="7803"/>
    <cellStyle name="_Worksheet_Wind Integration 10GRC 2" xfId="7804"/>
    <cellStyle name="_Worksheet_Wind Integration 10GRC 2 2" xfId="30882"/>
    <cellStyle name="_Worksheet_Wind Integration 10GRC 2 2 2" xfId="30883"/>
    <cellStyle name="_Worksheet_Wind Integration 10GRC 2 2 2 2" xfId="30884"/>
    <cellStyle name="_Worksheet_Wind Integration 10GRC 2 3" xfId="30885"/>
    <cellStyle name="_Worksheet_Wind Integration 10GRC 2 3 2" xfId="30886"/>
    <cellStyle name="_Worksheet_Wind Integration 10GRC 2 4" xfId="30887"/>
    <cellStyle name="_Worksheet_Wind Integration 10GRC 2 4 2" xfId="30888"/>
    <cellStyle name="_Worksheet_Wind Integration 10GRC 3" xfId="30889"/>
    <cellStyle name="_Worksheet_Wind Integration 10GRC 3 2" xfId="30890"/>
    <cellStyle name="_Worksheet_Wind Integration 10GRC 3 2 2" xfId="30891"/>
    <cellStyle name="_Worksheet_Wind Integration 10GRC 3 3" xfId="30892"/>
    <cellStyle name="_Worksheet_Wind Integration 10GRC 4" xfId="30893"/>
    <cellStyle name="_Worksheet_Wind Integration 10GRC 4 2" xfId="30894"/>
    <cellStyle name="_Worksheet_Wind Integration 10GRC 4 2 2" xfId="30895"/>
    <cellStyle name="_Worksheet_Wind Integration 10GRC 4 3" xfId="30896"/>
    <cellStyle name="_Worksheet_Wind Integration 10GRC 5" xfId="30897"/>
    <cellStyle name="_Worksheet_Wind Integration 10GRC 5 2" xfId="30898"/>
    <cellStyle name="_Worksheet_Wind Integration 10GRC 6" xfId="30899"/>
    <cellStyle name="_Worksheet_Wind Integration 10GRC 6 2" xfId="30900"/>
    <cellStyle name="_Worksheet_Wind Integration 10GRC_DEM-WP(C) ENERG10C--ctn Mid-C_042010 2010GRC" xfId="7805"/>
    <cellStyle name="_Worksheet_Wind Integration 10GRC_DEM-WP(C) ENERG10C--ctn Mid-C_042010 2010GRC 2" xfId="30901"/>
    <cellStyle name="0,0_x000d__x000a_NA_x000d__x000a_" xfId="7806"/>
    <cellStyle name="0,0_x000d__x000a_NA_x000d__x000a_ 2" xfId="7807"/>
    <cellStyle name="0,0_x000d__x000a_NA_x000d__x000a_ 2 2" xfId="30902"/>
    <cellStyle name="0,0_x000d__x000a_NA_x000d__x000a_ 2 2 2" xfId="30903"/>
    <cellStyle name="0,0_x000d__x000a_NA_x000d__x000a_ 2 3" xfId="30904"/>
    <cellStyle name="0,0_x000d__x000a_NA_x000d__x000a_ 3" xfId="30905"/>
    <cellStyle name="0,0_x000d__x000a_NA_x000d__x000a_ 3 2" xfId="30906"/>
    <cellStyle name="0,0_x000d__x000a_NA_x000d__x000a_ 4" xfId="30907"/>
    <cellStyle name="0,0_x000d__x000a_NA_x000d__x000a_ 4 2" xfId="30908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09"/>
    <cellStyle name="20% - Accent1 10 2 2" xfId="30910"/>
    <cellStyle name="20% - Accent1 10 3" xfId="30911"/>
    <cellStyle name="20% - Accent1 10 4" xfId="30912"/>
    <cellStyle name="20% - Accent1 11" xfId="7813"/>
    <cellStyle name="20% - Accent1 11 2" xfId="30913"/>
    <cellStyle name="20% - Accent1 11 3" xfId="30914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5"/>
    <cellStyle name="20% - Accent1 2 2 2 3" xfId="30916"/>
    <cellStyle name="20% - Accent1 2 2 2 3 2" xfId="30917"/>
    <cellStyle name="20% - Accent1 2 2 3" xfId="7826"/>
    <cellStyle name="20% - Accent1 2 2 3 2" xfId="30918"/>
    <cellStyle name="20% - Accent1 2 2 3 2 2" xfId="30919"/>
    <cellStyle name="20% - Accent1 2 2 3 3" xfId="30920"/>
    <cellStyle name="20% - Accent1 2 2 4" xfId="30921"/>
    <cellStyle name="20% - Accent1 2 2 4 2" xfId="30922"/>
    <cellStyle name="20% - Accent1 2 2 5" xfId="30923"/>
    <cellStyle name="20% - Accent1 2 2 5 2" xfId="30924"/>
    <cellStyle name="20% - Accent1 2 3" xfId="7827"/>
    <cellStyle name="20% - Accent1 2 3 2" xfId="7828"/>
    <cellStyle name="20% - Accent1 2 3 2 2" xfId="7829"/>
    <cellStyle name="20% - Accent1 2 3 2 2 2" xfId="30925"/>
    <cellStyle name="20% - Accent1 2 3 2 3" xfId="30926"/>
    <cellStyle name="20% - Accent1 2 3 3" xfId="7830"/>
    <cellStyle name="20% - Accent1 2 3 3 2" xfId="30927"/>
    <cellStyle name="20% - Accent1 2 3 4" xfId="30928"/>
    <cellStyle name="20% - Accent1 2 3 4 2" xfId="30929"/>
    <cellStyle name="20% - Accent1 2 4" xfId="7831"/>
    <cellStyle name="20% - Accent1 2 4 2" xfId="7832"/>
    <cellStyle name="20% - Accent1 2 4 2 2" xfId="30930"/>
    <cellStyle name="20% - Accent1 2 4 2 2 2" xfId="30931"/>
    <cellStyle name="20% - Accent1 2 4 2 3" xfId="30932"/>
    <cellStyle name="20% - Accent1 2 4 2 3 2" xfId="30933"/>
    <cellStyle name="20% - Accent1 2 4 3" xfId="7833"/>
    <cellStyle name="20% - Accent1 2 4 3 2" xfId="30934"/>
    <cellStyle name="20% - Accent1 2 4 3 2 2" xfId="30935"/>
    <cellStyle name="20% - Accent1 2 4 3 3" xfId="30936"/>
    <cellStyle name="20% - Accent1 2 4 4" xfId="30937"/>
    <cellStyle name="20% - Accent1 2 4 4 2" xfId="30938"/>
    <cellStyle name="20% - Accent1 2 4 5" xfId="30939"/>
    <cellStyle name="20% - Accent1 2 4 5 2" xfId="30940"/>
    <cellStyle name="20% - Accent1 2 5" xfId="7834"/>
    <cellStyle name="20% - Accent1 2 5 2" xfId="30941"/>
    <cellStyle name="20% - Accent1 2 5 2 2" xfId="30942"/>
    <cellStyle name="20% - Accent1 2 5 3" xfId="30943"/>
    <cellStyle name="20% - Accent1 2 6" xfId="30944"/>
    <cellStyle name="20% - Accent1 2 6 2" xfId="30945"/>
    <cellStyle name="20% - Accent1 2 6 2 2" xfId="30946"/>
    <cellStyle name="20% - Accent1 2 6 3" xfId="30947"/>
    <cellStyle name="20% - Accent1 2 7" xfId="30948"/>
    <cellStyle name="20% - Accent1 2 7 2" xfId="30949"/>
    <cellStyle name="20% - Accent1 2 8" xfId="30950"/>
    <cellStyle name="20% - Accent1 2_12PCORC Wind Vestas and Royalties" xfId="30951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2"/>
    <cellStyle name="20% - Accent1 3 2 3" xfId="7848"/>
    <cellStyle name="20% - Accent1 3 2 3 2" xfId="30953"/>
    <cellStyle name="20% - Accent1 3 2 4" xfId="30954"/>
    <cellStyle name="20% - Accent1 3 2 4 2" xfId="30955"/>
    <cellStyle name="20% - Accent1 3 2 5" xfId="30956"/>
    <cellStyle name="20% - Accent1 3 3" xfId="7849"/>
    <cellStyle name="20% - Accent1 3 3 2" xfId="30957"/>
    <cellStyle name="20% - Accent1 3 3 2 2" xfId="30958"/>
    <cellStyle name="20% - Accent1 3 3 2 2 2" xfId="30959"/>
    <cellStyle name="20% - Accent1 3 3 2 3" xfId="30960"/>
    <cellStyle name="20% - Accent1 3 3 2 4" xfId="30961"/>
    <cellStyle name="20% - Accent1 3 3 3" xfId="30962"/>
    <cellStyle name="20% - Accent1 3 3 3 2" xfId="30963"/>
    <cellStyle name="20% - Accent1 3 3 4" xfId="30964"/>
    <cellStyle name="20% - Accent1 3 4" xfId="7850"/>
    <cellStyle name="20% - Accent1 3 4 2" xfId="30965"/>
    <cellStyle name="20% - Accent1 3 4 2 2" xfId="30966"/>
    <cellStyle name="20% - Accent1 3 4 3" xfId="30967"/>
    <cellStyle name="20% - Accent1 3 4 4" xfId="30968"/>
    <cellStyle name="20% - Accent1 3 5" xfId="30969"/>
    <cellStyle name="20% - Accent1 3 5 2" xfId="30970"/>
    <cellStyle name="20% - Accent1 3 6" xfId="30971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2"/>
    <cellStyle name="20% - Accent1 4 2 3" xfId="7864"/>
    <cellStyle name="20% - Accent1 4 2 3 2" xfId="30973"/>
    <cellStyle name="20% - Accent1 4 2 4" xfId="7865"/>
    <cellStyle name="20% - Accent1 4 2 4 2" xfId="30974"/>
    <cellStyle name="20% - Accent1 4 2 5" xfId="30975"/>
    <cellStyle name="20% - Accent1 4 3" xfId="7866"/>
    <cellStyle name="20% - Accent1 4 3 2" xfId="7867"/>
    <cellStyle name="20% - Accent1 4 3 2 2" xfId="30976"/>
    <cellStyle name="20% - Accent1 4 3 3" xfId="30977"/>
    <cellStyle name="20% - Accent1 4 4" xfId="7868"/>
    <cellStyle name="20% - Accent1 4 4 2" xfId="30978"/>
    <cellStyle name="20% - Accent1 4 5" xfId="7869"/>
    <cellStyle name="20% - Accent1 4 5 2" xfId="30979"/>
    <cellStyle name="20% - Accent1 4 6" xfId="7870"/>
    <cellStyle name="20% - Accent1 4 6 2" xfId="30980"/>
    <cellStyle name="20% - Accent1 4 7" xfId="7871"/>
    <cellStyle name="20% - Accent1 4 7 2" xfId="30981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2"/>
    <cellStyle name="20% - Accent1 5 2 2 2" xfId="30983"/>
    <cellStyle name="20% - Accent1 5 2 3" xfId="30984"/>
    <cellStyle name="20% - Accent1 5 3" xfId="30985"/>
    <cellStyle name="20% - Accent1 5 3 2" xfId="30986"/>
    <cellStyle name="20% - Accent1 5 3 3" xfId="30987"/>
    <cellStyle name="20% - Accent1 5 4" xfId="30988"/>
    <cellStyle name="20% - Accent1 5 4 2" xfId="30989"/>
    <cellStyle name="20% - Accent1 5 4 3" xfId="30990"/>
    <cellStyle name="20% - Accent1 5 5" xfId="30991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2"/>
    <cellStyle name="20% - Accent1 6 2 2 2" xfId="30993"/>
    <cellStyle name="20% - Accent1 6 2 3" xfId="30994"/>
    <cellStyle name="20% - Accent1 6 2 4" xfId="30995"/>
    <cellStyle name="20% - Accent1 6 3" xfId="30996"/>
    <cellStyle name="20% - Accent1 6 3 2" xfId="30997"/>
    <cellStyle name="20% - Accent1 6 3 3" xfId="30998"/>
    <cellStyle name="20% - Accent1 6 4" xfId="30999"/>
    <cellStyle name="20% - Accent1 6 4 2" xfId="31000"/>
    <cellStyle name="20% - Accent1 6 5" xfId="31001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2"/>
    <cellStyle name="20% - Accent1 7 2 2" xfId="31003"/>
    <cellStyle name="20% - Accent1 7 2 2 2" xfId="31004"/>
    <cellStyle name="20% - Accent1 7 2 3" xfId="31005"/>
    <cellStyle name="20% - Accent1 7 2 4" xfId="31006"/>
    <cellStyle name="20% - Accent1 7 3" xfId="31007"/>
    <cellStyle name="20% - Accent1 7 3 2" xfId="31008"/>
    <cellStyle name="20% - Accent1 7 4" xfId="31009"/>
    <cellStyle name="20% - Accent1 7 4 2" xfId="31010"/>
    <cellStyle name="20% - Accent1 7 5" xfId="31011"/>
    <cellStyle name="20% - Accent1 8" xfId="7903"/>
    <cellStyle name="20% - Accent1 8 2" xfId="31012"/>
    <cellStyle name="20% - Accent1 8 2 2" xfId="31013"/>
    <cellStyle name="20% - Accent1 8 2 3" xfId="31014"/>
    <cellStyle name="20% - Accent1 8 3" xfId="31015"/>
    <cellStyle name="20% - Accent1 9" xfId="7904"/>
    <cellStyle name="20% - Accent1 9 2" xfId="31016"/>
    <cellStyle name="20% - Accent1 9 2 2" xfId="31017"/>
    <cellStyle name="20% - Accent1 9 2 3" xfId="31018"/>
    <cellStyle name="20% - Accent1 9 3" xfId="31019"/>
    <cellStyle name="20% - Accent1 9 4" xfId="31020"/>
    <cellStyle name="20% - Accent1 9 5" xfId="31021"/>
    <cellStyle name="20% - Accent2" xfId="3" builtinId="34" customBuiltin="1"/>
    <cellStyle name="20% - Accent2 10" xfId="7905"/>
    <cellStyle name="20% - Accent2 10 2" xfId="31022"/>
    <cellStyle name="20% - Accent2 10 2 2" xfId="31023"/>
    <cellStyle name="20% - Accent2 10 3" xfId="31024"/>
    <cellStyle name="20% - Accent2 10 4" xfId="31025"/>
    <cellStyle name="20% - Accent2 11" xfId="7906"/>
    <cellStyle name="20% - Accent2 11 2" xfId="31026"/>
    <cellStyle name="20% - Accent2 11 3" xfId="31027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8"/>
    <cellStyle name="20% - Accent2 2 2 2 3" xfId="31029"/>
    <cellStyle name="20% - Accent2 2 2 2 3 2" xfId="31030"/>
    <cellStyle name="20% - Accent2 2 2 3" xfId="7919"/>
    <cellStyle name="20% - Accent2 2 2 3 2" xfId="31031"/>
    <cellStyle name="20% - Accent2 2 2 3 2 2" xfId="31032"/>
    <cellStyle name="20% - Accent2 2 2 3 3" xfId="31033"/>
    <cellStyle name="20% - Accent2 2 2 4" xfId="31034"/>
    <cellStyle name="20% - Accent2 2 2 4 2" xfId="31035"/>
    <cellStyle name="20% - Accent2 2 2 5" xfId="31036"/>
    <cellStyle name="20% - Accent2 2 2 5 2" xfId="31037"/>
    <cellStyle name="20% - Accent2 2 3" xfId="7920"/>
    <cellStyle name="20% - Accent2 2 3 2" xfId="7921"/>
    <cellStyle name="20% - Accent2 2 3 2 2" xfId="7922"/>
    <cellStyle name="20% - Accent2 2 3 2 2 2" xfId="31038"/>
    <cellStyle name="20% - Accent2 2 3 2 3" xfId="31039"/>
    <cellStyle name="20% - Accent2 2 3 3" xfId="7923"/>
    <cellStyle name="20% - Accent2 2 3 3 2" xfId="31040"/>
    <cellStyle name="20% - Accent2 2 3 4" xfId="31041"/>
    <cellStyle name="20% - Accent2 2 3 4 2" xfId="31042"/>
    <cellStyle name="20% - Accent2 2 4" xfId="7924"/>
    <cellStyle name="20% - Accent2 2 4 2" xfId="7925"/>
    <cellStyle name="20% - Accent2 2 4 2 2" xfId="31043"/>
    <cellStyle name="20% - Accent2 2 4 2 2 2" xfId="31044"/>
    <cellStyle name="20% - Accent2 2 4 2 3" xfId="31045"/>
    <cellStyle name="20% - Accent2 2 4 2 3 2" xfId="31046"/>
    <cellStyle name="20% - Accent2 2 4 3" xfId="7926"/>
    <cellStyle name="20% - Accent2 2 4 3 2" xfId="31047"/>
    <cellStyle name="20% - Accent2 2 4 3 2 2" xfId="31048"/>
    <cellStyle name="20% - Accent2 2 4 3 3" xfId="31049"/>
    <cellStyle name="20% - Accent2 2 4 4" xfId="31050"/>
    <cellStyle name="20% - Accent2 2 4 4 2" xfId="31051"/>
    <cellStyle name="20% - Accent2 2 4 5" xfId="31052"/>
    <cellStyle name="20% - Accent2 2 4 5 2" xfId="31053"/>
    <cellStyle name="20% - Accent2 2 5" xfId="7927"/>
    <cellStyle name="20% - Accent2 2 5 2" xfId="31054"/>
    <cellStyle name="20% - Accent2 2 5 2 2" xfId="31055"/>
    <cellStyle name="20% - Accent2 2 5 3" xfId="31056"/>
    <cellStyle name="20% - Accent2 2 6" xfId="31057"/>
    <cellStyle name="20% - Accent2 2 6 2" xfId="31058"/>
    <cellStyle name="20% - Accent2 2 6 2 2" xfId="31059"/>
    <cellStyle name="20% - Accent2 2 6 3" xfId="31060"/>
    <cellStyle name="20% - Accent2 2 7" xfId="31061"/>
    <cellStyle name="20% - Accent2 2 7 2" xfId="31062"/>
    <cellStyle name="20% - Accent2 2 8" xfId="31063"/>
    <cellStyle name="20% - Accent2 2_12PCORC Wind Vestas and Royalties" xfId="31064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5"/>
    <cellStyle name="20% - Accent2 3 2 3" xfId="7941"/>
    <cellStyle name="20% - Accent2 3 2 3 2" xfId="31066"/>
    <cellStyle name="20% - Accent2 3 2 4" xfId="31067"/>
    <cellStyle name="20% - Accent2 3 2 4 2" xfId="31068"/>
    <cellStyle name="20% - Accent2 3 2 5" xfId="31069"/>
    <cellStyle name="20% - Accent2 3 3" xfId="7942"/>
    <cellStyle name="20% - Accent2 3 3 2" xfId="31070"/>
    <cellStyle name="20% - Accent2 3 3 2 2" xfId="31071"/>
    <cellStyle name="20% - Accent2 3 3 2 2 2" xfId="31072"/>
    <cellStyle name="20% - Accent2 3 3 2 3" xfId="31073"/>
    <cellStyle name="20% - Accent2 3 3 2 4" xfId="31074"/>
    <cellStyle name="20% - Accent2 3 3 3" xfId="31075"/>
    <cellStyle name="20% - Accent2 3 3 3 2" xfId="31076"/>
    <cellStyle name="20% - Accent2 3 3 4" xfId="31077"/>
    <cellStyle name="20% - Accent2 3 4" xfId="7943"/>
    <cellStyle name="20% - Accent2 3 4 2" xfId="31078"/>
    <cellStyle name="20% - Accent2 3 4 2 2" xfId="31079"/>
    <cellStyle name="20% - Accent2 3 4 3" xfId="31080"/>
    <cellStyle name="20% - Accent2 3 4 4" xfId="31081"/>
    <cellStyle name="20% - Accent2 3 5" xfId="31082"/>
    <cellStyle name="20% - Accent2 3 5 2" xfId="31083"/>
    <cellStyle name="20% - Accent2 3 6" xfId="31084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5"/>
    <cellStyle name="20% - Accent2 4 2 3" xfId="7957"/>
    <cellStyle name="20% - Accent2 4 2 3 2" xfId="31086"/>
    <cellStyle name="20% - Accent2 4 2 4" xfId="7958"/>
    <cellStyle name="20% - Accent2 4 2 4 2" xfId="31087"/>
    <cellStyle name="20% - Accent2 4 2 5" xfId="31088"/>
    <cellStyle name="20% - Accent2 4 3" xfId="7959"/>
    <cellStyle name="20% - Accent2 4 3 2" xfId="7960"/>
    <cellStyle name="20% - Accent2 4 3 2 2" xfId="31089"/>
    <cellStyle name="20% - Accent2 4 3 3" xfId="31090"/>
    <cellStyle name="20% - Accent2 4 4" xfId="7961"/>
    <cellStyle name="20% - Accent2 4 4 2" xfId="31091"/>
    <cellStyle name="20% - Accent2 4 5" xfId="7962"/>
    <cellStyle name="20% - Accent2 4 5 2" xfId="31092"/>
    <cellStyle name="20% - Accent2 4 6" xfId="7963"/>
    <cellStyle name="20% - Accent2 4 6 2" xfId="31093"/>
    <cellStyle name="20% - Accent2 4 7" xfId="7964"/>
    <cellStyle name="20% - Accent2 4 7 2" xfId="31094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5"/>
    <cellStyle name="20% - Accent2 5 2 2 2" xfId="31096"/>
    <cellStyle name="20% - Accent2 5 2 3" xfId="31097"/>
    <cellStyle name="20% - Accent2 5 3" xfId="31098"/>
    <cellStyle name="20% - Accent2 5 3 2" xfId="31099"/>
    <cellStyle name="20% - Accent2 5 3 3" xfId="31100"/>
    <cellStyle name="20% - Accent2 5 4" xfId="31101"/>
    <cellStyle name="20% - Accent2 5 4 2" xfId="31102"/>
    <cellStyle name="20% - Accent2 5 4 3" xfId="31103"/>
    <cellStyle name="20% - Accent2 5 5" xfId="31104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5"/>
    <cellStyle name="20% - Accent2 6 2 2 2" xfId="31106"/>
    <cellStyle name="20% - Accent2 6 2 3" xfId="31107"/>
    <cellStyle name="20% - Accent2 6 2 4" xfId="31108"/>
    <cellStyle name="20% - Accent2 6 3" xfId="31109"/>
    <cellStyle name="20% - Accent2 6 3 2" xfId="31110"/>
    <cellStyle name="20% - Accent2 6 3 3" xfId="31111"/>
    <cellStyle name="20% - Accent2 6 4" xfId="31112"/>
    <cellStyle name="20% - Accent2 6 4 2" xfId="31113"/>
    <cellStyle name="20% - Accent2 6 5" xfId="31114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5"/>
    <cellStyle name="20% - Accent2 7 2 2" xfId="31116"/>
    <cellStyle name="20% - Accent2 7 2 2 2" xfId="31117"/>
    <cellStyle name="20% - Accent2 7 2 3" xfId="31118"/>
    <cellStyle name="20% - Accent2 7 2 4" xfId="31119"/>
    <cellStyle name="20% - Accent2 7 3" xfId="31120"/>
    <cellStyle name="20% - Accent2 7 3 2" xfId="31121"/>
    <cellStyle name="20% - Accent2 7 4" xfId="31122"/>
    <cellStyle name="20% - Accent2 7 4 2" xfId="31123"/>
    <cellStyle name="20% - Accent2 7 5" xfId="31124"/>
    <cellStyle name="20% - Accent2 8" xfId="7996"/>
    <cellStyle name="20% - Accent2 8 2" xfId="31125"/>
    <cellStyle name="20% - Accent2 8 2 2" xfId="31126"/>
    <cellStyle name="20% - Accent2 8 2 3" xfId="31127"/>
    <cellStyle name="20% - Accent2 8 3" xfId="31128"/>
    <cellStyle name="20% - Accent2 9" xfId="7997"/>
    <cellStyle name="20% - Accent2 9 2" xfId="31129"/>
    <cellStyle name="20% - Accent2 9 2 2" xfId="31130"/>
    <cellStyle name="20% - Accent2 9 2 3" xfId="31131"/>
    <cellStyle name="20% - Accent2 9 3" xfId="31132"/>
    <cellStyle name="20% - Accent2 9 4" xfId="31133"/>
    <cellStyle name="20% - Accent2 9 5" xfId="31134"/>
    <cellStyle name="20% - Accent3" xfId="4" builtinId="38" customBuiltin="1"/>
    <cellStyle name="20% - Accent3 10" xfId="7998"/>
    <cellStyle name="20% - Accent3 10 2" xfId="31135"/>
    <cellStyle name="20% - Accent3 10 2 2" xfId="31136"/>
    <cellStyle name="20% - Accent3 10 3" xfId="31137"/>
    <cellStyle name="20% - Accent3 10 4" xfId="31138"/>
    <cellStyle name="20% - Accent3 11" xfId="7999"/>
    <cellStyle name="20% - Accent3 11 2" xfId="31139"/>
    <cellStyle name="20% - Accent3 11 3" xfId="31140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1"/>
    <cellStyle name="20% - Accent3 2 2 2 3" xfId="31142"/>
    <cellStyle name="20% - Accent3 2 2 2 3 2" xfId="31143"/>
    <cellStyle name="20% - Accent3 2 2 3" xfId="8012"/>
    <cellStyle name="20% - Accent3 2 2 3 2" xfId="31144"/>
    <cellStyle name="20% - Accent3 2 2 3 2 2" xfId="31145"/>
    <cellStyle name="20% - Accent3 2 2 3 3" xfId="31146"/>
    <cellStyle name="20% - Accent3 2 2 4" xfId="31147"/>
    <cellStyle name="20% - Accent3 2 2 4 2" xfId="31148"/>
    <cellStyle name="20% - Accent3 2 2 5" xfId="31149"/>
    <cellStyle name="20% - Accent3 2 2 5 2" xfId="31150"/>
    <cellStyle name="20% - Accent3 2 3" xfId="8013"/>
    <cellStyle name="20% - Accent3 2 3 2" xfId="8014"/>
    <cellStyle name="20% - Accent3 2 3 2 2" xfId="8015"/>
    <cellStyle name="20% - Accent3 2 3 2 2 2" xfId="31151"/>
    <cellStyle name="20% - Accent3 2 3 2 3" xfId="31152"/>
    <cellStyle name="20% - Accent3 2 3 3" xfId="8016"/>
    <cellStyle name="20% - Accent3 2 3 3 2" xfId="31153"/>
    <cellStyle name="20% - Accent3 2 3 4" xfId="31154"/>
    <cellStyle name="20% - Accent3 2 3 4 2" xfId="31155"/>
    <cellStyle name="20% - Accent3 2 4" xfId="8017"/>
    <cellStyle name="20% - Accent3 2 4 2" xfId="8018"/>
    <cellStyle name="20% - Accent3 2 4 2 2" xfId="31156"/>
    <cellStyle name="20% - Accent3 2 4 2 2 2" xfId="31157"/>
    <cellStyle name="20% - Accent3 2 4 2 3" xfId="31158"/>
    <cellStyle name="20% - Accent3 2 4 2 3 2" xfId="31159"/>
    <cellStyle name="20% - Accent3 2 4 3" xfId="8019"/>
    <cellStyle name="20% - Accent3 2 4 3 2" xfId="31160"/>
    <cellStyle name="20% - Accent3 2 4 3 2 2" xfId="31161"/>
    <cellStyle name="20% - Accent3 2 4 3 3" xfId="31162"/>
    <cellStyle name="20% - Accent3 2 4 4" xfId="31163"/>
    <cellStyle name="20% - Accent3 2 4 4 2" xfId="31164"/>
    <cellStyle name="20% - Accent3 2 4 5" xfId="31165"/>
    <cellStyle name="20% - Accent3 2 4 5 2" xfId="31166"/>
    <cellStyle name="20% - Accent3 2 5" xfId="8020"/>
    <cellStyle name="20% - Accent3 2 5 2" xfId="31167"/>
    <cellStyle name="20% - Accent3 2 5 2 2" xfId="31168"/>
    <cellStyle name="20% - Accent3 2 5 3" xfId="31169"/>
    <cellStyle name="20% - Accent3 2 6" xfId="31170"/>
    <cellStyle name="20% - Accent3 2 6 2" xfId="31171"/>
    <cellStyle name="20% - Accent3 2 6 2 2" xfId="31172"/>
    <cellStyle name="20% - Accent3 2 6 3" xfId="31173"/>
    <cellStyle name="20% - Accent3 2 7" xfId="31174"/>
    <cellStyle name="20% - Accent3 2 7 2" xfId="31175"/>
    <cellStyle name="20% - Accent3 2 8" xfId="31176"/>
    <cellStyle name="20% - Accent3 2_12PCORC Wind Vestas and Royalties" xfId="31177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8"/>
    <cellStyle name="20% - Accent3 3 2 3" xfId="8034"/>
    <cellStyle name="20% - Accent3 3 2 3 2" xfId="31179"/>
    <cellStyle name="20% - Accent3 3 2 4" xfId="31180"/>
    <cellStyle name="20% - Accent3 3 2 4 2" xfId="31181"/>
    <cellStyle name="20% - Accent3 3 2 5" xfId="31182"/>
    <cellStyle name="20% - Accent3 3 3" xfId="8035"/>
    <cellStyle name="20% - Accent3 3 3 2" xfId="31183"/>
    <cellStyle name="20% - Accent3 3 3 2 2" xfId="31184"/>
    <cellStyle name="20% - Accent3 3 3 2 2 2" xfId="31185"/>
    <cellStyle name="20% - Accent3 3 3 2 3" xfId="31186"/>
    <cellStyle name="20% - Accent3 3 3 2 4" xfId="31187"/>
    <cellStyle name="20% - Accent3 3 3 3" xfId="31188"/>
    <cellStyle name="20% - Accent3 3 3 3 2" xfId="31189"/>
    <cellStyle name="20% - Accent3 3 3 4" xfId="31190"/>
    <cellStyle name="20% - Accent3 3 4" xfId="8036"/>
    <cellStyle name="20% - Accent3 3 4 2" xfId="31191"/>
    <cellStyle name="20% - Accent3 3 4 2 2" xfId="31192"/>
    <cellStyle name="20% - Accent3 3 4 3" xfId="31193"/>
    <cellStyle name="20% - Accent3 3 4 4" xfId="31194"/>
    <cellStyle name="20% - Accent3 3 5" xfId="31195"/>
    <cellStyle name="20% - Accent3 3 5 2" xfId="31196"/>
    <cellStyle name="20% - Accent3 3 6" xfId="31197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8"/>
    <cellStyle name="20% - Accent3 4 2 3" xfId="8050"/>
    <cellStyle name="20% - Accent3 4 2 3 2" xfId="31199"/>
    <cellStyle name="20% - Accent3 4 2 4" xfId="8051"/>
    <cellStyle name="20% - Accent3 4 2 4 2" xfId="31200"/>
    <cellStyle name="20% - Accent3 4 2 5" xfId="31201"/>
    <cellStyle name="20% - Accent3 4 3" xfId="8052"/>
    <cellStyle name="20% - Accent3 4 3 2" xfId="8053"/>
    <cellStyle name="20% - Accent3 4 3 2 2" xfId="31202"/>
    <cellStyle name="20% - Accent3 4 3 3" xfId="31203"/>
    <cellStyle name="20% - Accent3 4 4" xfId="8054"/>
    <cellStyle name="20% - Accent3 4 4 2" xfId="31204"/>
    <cellStyle name="20% - Accent3 4 5" xfId="8055"/>
    <cellStyle name="20% - Accent3 4 5 2" xfId="31205"/>
    <cellStyle name="20% - Accent3 4 6" xfId="8056"/>
    <cellStyle name="20% - Accent3 4 6 2" xfId="31206"/>
    <cellStyle name="20% - Accent3 4 7" xfId="8057"/>
    <cellStyle name="20% - Accent3 4 7 2" xfId="31207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8"/>
    <cellStyle name="20% - Accent3 5 2 2 2" xfId="31209"/>
    <cellStyle name="20% - Accent3 5 2 3" xfId="31210"/>
    <cellStyle name="20% - Accent3 5 3" xfId="31211"/>
    <cellStyle name="20% - Accent3 5 3 2" xfId="31212"/>
    <cellStyle name="20% - Accent3 5 3 3" xfId="31213"/>
    <cellStyle name="20% - Accent3 5 4" xfId="31214"/>
    <cellStyle name="20% - Accent3 5 4 2" xfId="31215"/>
    <cellStyle name="20% - Accent3 5 4 3" xfId="31216"/>
    <cellStyle name="20% - Accent3 5 5" xfId="31217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8"/>
    <cellStyle name="20% - Accent3 6 2 2 2" xfId="31219"/>
    <cellStyle name="20% - Accent3 6 2 3" xfId="31220"/>
    <cellStyle name="20% - Accent3 6 2 4" xfId="31221"/>
    <cellStyle name="20% - Accent3 6 3" xfId="31222"/>
    <cellStyle name="20% - Accent3 6 3 2" xfId="31223"/>
    <cellStyle name="20% - Accent3 6 3 3" xfId="31224"/>
    <cellStyle name="20% - Accent3 6 4" xfId="31225"/>
    <cellStyle name="20% - Accent3 6 4 2" xfId="31226"/>
    <cellStyle name="20% - Accent3 6 5" xfId="31227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8"/>
    <cellStyle name="20% - Accent3 7 2 2" xfId="31229"/>
    <cellStyle name="20% - Accent3 7 2 2 2" xfId="31230"/>
    <cellStyle name="20% - Accent3 7 2 3" xfId="31231"/>
    <cellStyle name="20% - Accent3 7 2 4" xfId="31232"/>
    <cellStyle name="20% - Accent3 7 3" xfId="31233"/>
    <cellStyle name="20% - Accent3 7 3 2" xfId="31234"/>
    <cellStyle name="20% - Accent3 7 4" xfId="31235"/>
    <cellStyle name="20% - Accent3 7 4 2" xfId="31236"/>
    <cellStyle name="20% - Accent3 7 5" xfId="31237"/>
    <cellStyle name="20% - Accent3 8" xfId="8089"/>
    <cellStyle name="20% - Accent3 8 2" xfId="31238"/>
    <cellStyle name="20% - Accent3 8 2 2" xfId="31239"/>
    <cellStyle name="20% - Accent3 8 2 3" xfId="31240"/>
    <cellStyle name="20% - Accent3 8 3" xfId="31241"/>
    <cellStyle name="20% - Accent3 9" xfId="8090"/>
    <cellStyle name="20% - Accent3 9 2" xfId="31242"/>
    <cellStyle name="20% - Accent3 9 2 2" xfId="31243"/>
    <cellStyle name="20% - Accent3 9 2 3" xfId="31244"/>
    <cellStyle name="20% - Accent3 9 3" xfId="31245"/>
    <cellStyle name="20% - Accent3 9 4" xfId="31246"/>
    <cellStyle name="20% - Accent3 9 5" xfId="31247"/>
    <cellStyle name="20% - Accent4" xfId="5" builtinId="42" customBuiltin="1"/>
    <cellStyle name="20% - Accent4 10" xfId="8091"/>
    <cellStyle name="20% - Accent4 10 2" xfId="31248"/>
    <cellStyle name="20% - Accent4 10 2 2" xfId="31249"/>
    <cellStyle name="20% - Accent4 10 3" xfId="31250"/>
    <cellStyle name="20% - Accent4 10 4" xfId="31251"/>
    <cellStyle name="20% - Accent4 11" xfId="8092"/>
    <cellStyle name="20% - Accent4 11 2" xfId="31252"/>
    <cellStyle name="20% - Accent4 11 3" xfId="31253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4"/>
    <cellStyle name="20% - Accent4 2 2 2 3" xfId="31255"/>
    <cellStyle name="20% - Accent4 2 2 2 3 2" xfId="31256"/>
    <cellStyle name="20% - Accent4 2 2 3" xfId="8105"/>
    <cellStyle name="20% - Accent4 2 2 3 2" xfId="31257"/>
    <cellStyle name="20% - Accent4 2 2 3 2 2" xfId="31258"/>
    <cellStyle name="20% - Accent4 2 2 3 3" xfId="31259"/>
    <cellStyle name="20% - Accent4 2 2 4" xfId="31260"/>
    <cellStyle name="20% - Accent4 2 2 4 2" xfId="31261"/>
    <cellStyle name="20% - Accent4 2 2 5" xfId="31262"/>
    <cellStyle name="20% - Accent4 2 2 5 2" xfId="31263"/>
    <cellStyle name="20% - Accent4 2 3" xfId="8106"/>
    <cellStyle name="20% - Accent4 2 3 2" xfId="8107"/>
    <cellStyle name="20% - Accent4 2 3 2 2" xfId="8108"/>
    <cellStyle name="20% - Accent4 2 3 2 2 2" xfId="31264"/>
    <cellStyle name="20% - Accent4 2 3 2 3" xfId="31265"/>
    <cellStyle name="20% - Accent4 2 3 3" xfId="8109"/>
    <cellStyle name="20% - Accent4 2 3 3 2" xfId="31266"/>
    <cellStyle name="20% - Accent4 2 3 4" xfId="31267"/>
    <cellStyle name="20% - Accent4 2 3 4 2" xfId="31268"/>
    <cellStyle name="20% - Accent4 2 4" xfId="8110"/>
    <cellStyle name="20% - Accent4 2 4 2" xfId="8111"/>
    <cellStyle name="20% - Accent4 2 4 2 2" xfId="31269"/>
    <cellStyle name="20% - Accent4 2 4 2 2 2" xfId="31270"/>
    <cellStyle name="20% - Accent4 2 4 2 3" xfId="31271"/>
    <cellStyle name="20% - Accent4 2 4 2 3 2" xfId="31272"/>
    <cellStyle name="20% - Accent4 2 4 3" xfId="8112"/>
    <cellStyle name="20% - Accent4 2 4 3 2" xfId="31273"/>
    <cellStyle name="20% - Accent4 2 4 3 2 2" xfId="31274"/>
    <cellStyle name="20% - Accent4 2 4 3 3" xfId="31275"/>
    <cellStyle name="20% - Accent4 2 4 4" xfId="31276"/>
    <cellStyle name="20% - Accent4 2 4 4 2" xfId="31277"/>
    <cellStyle name="20% - Accent4 2 4 5" xfId="31278"/>
    <cellStyle name="20% - Accent4 2 4 5 2" xfId="31279"/>
    <cellStyle name="20% - Accent4 2 5" xfId="8113"/>
    <cellStyle name="20% - Accent4 2 5 2" xfId="31280"/>
    <cellStyle name="20% - Accent4 2 5 2 2" xfId="31281"/>
    <cellStyle name="20% - Accent4 2 5 3" xfId="31282"/>
    <cellStyle name="20% - Accent4 2 6" xfId="31283"/>
    <cellStyle name="20% - Accent4 2 6 2" xfId="31284"/>
    <cellStyle name="20% - Accent4 2 6 2 2" xfId="31285"/>
    <cellStyle name="20% - Accent4 2 6 3" xfId="31286"/>
    <cellStyle name="20% - Accent4 2 7" xfId="31287"/>
    <cellStyle name="20% - Accent4 2 7 2" xfId="31288"/>
    <cellStyle name="20% - Accent4 2 8" xfId="31289"/>
    <cellStyle name="20% - Accent4 2_12PCORC Wind Vestas and Royalties" xfId="31290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1"/>
    <cellStyle name="20% - Accent4 3 2 3" xfId="8127"/>
    <cellStyle name="20% - Accent4 3 2 3 2" xfId="31292"/>
    <cellStyle name="20% - Accent4 3 2 4" xfId="31293"/>
    <cellStyle name="20% - Accent4 3 2 4 2" xfId="31294"/>
    <cellStyle name="20% - Accent4 3 2 5" xfId="31295"/>
    <cellStyle name="20% - Accent4 3 3" xfId="8128"/>
    <cellStyle name="20% - Accent4 3 3 2" xfId="31296"/>
    <cellStyle name="20% - Accent4 3 3 2 2" xfId="31297"/>
    <cellStyle name="20% - Accent4 3 3 2 2 2" xfId="31298"/>
    <cellStyle name="20% - Accent4 3 3 2 3" xfId="31299"/>
    <cellStyle name="20% - Accent4 3 3 2 4" xfId="31300"/>
    <cellStyle name="20% - Accent4 3 3 3" xfId="31301"/>
    <cellStyle name="20% - Accent4 3 3 3 2" xfId="31302"/>
    <cellStyle name="20% - Accent4 3 3 4" xfId="31303"/>
    <cellStyle name="20% - Accent4 3 4" xfId="8129"/>
    <cellStyle name="20% - Accent4 3 4 2" xfId="31304"/>
    <cellStyle name="20% - Accent4 3 4 2 2" xfId="31305"/>
    <cellStyle name="20% - Accent4 3 4 3" xfId="31306"/>
    <cellStyle name="20% - Accent4 3 4 4" xfId="31307"/>
    <cellStyle name="20% - Accent4 3 5" xfId="31308"/>
    <cellStyle name="20% - Accent4 3 5 2" xfId="31309"/>
    <cellStyle name="20% - Accent4 3 6" xfId="31310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1"/>
    <cellStyle name="20% - Accent4 4 2 3" xfId="8143"/>
    <cellStyle name="20% - Accent4 4 2 3 2" xfId="31312"/>
    <cellStyle name="20% - Accent4 4 2 4" xfId="8144"/>
    <cellStyle name="20% - Accent4 4 2 4 2" xfId="31313"/>
    <cellStyle name="20% - Accent4 4 2 5" xfId="31314"/>
    <cellStyle name="20% - Accent4 4 3" xfId="8145"/>
    <cellStyle name="20% - Accent4 4 3 2" xfId="8146"/>
    <cellStyle name="20% - Accent4 4 3 2 2" xfId="31315"/>
    <cellStyle name="20% - Accent4 4 3 3" xfId="31316"/>
    <cellStyle name="20% - Accent4 4 4" xfId="8147"/>
    <cellStyle name="20% - Accent4 4 4 2" xfId="31317"/>
    <cellStyle name="20% - Accent4 4 5" xfId="8148"/>
    <cellStyle name="20% - Accent4 4 5 2" xfId="31318"/>
    <cellStyle name="20% - Accent4 4 6" xfId="8149"/>
    <cellStyle name="20% - Accent4 4 6 2" xfId="31319"/>
    <cellStyle name="20% - Accent4 4 7" xfId="8150"/>
    <cellStyle name="20% - Accent4 4 7 2" xfId="31320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1"/>
    <cellStyle name="20% - Accent4 5 2 2 2" xfId="31322"/>
    <cellStyle name="20% - Accent4 5 2 3" xfId="31323"/>
    <cellStyle name="20% - Accent4 5 3" xfId="31324"/>
    <cellStyle name="20% - Accent4 5 3 2" xfId="31325"/>
    <cellStyle name="20% - Accent4 5 3 3" xfId="31326"/>
    <cellStyle name="20% - Accent4 5 4" xfId="31327"/>
    <cellStyle name="20% - Accent4 5 4 2" xfId="31328"/>
    <cellStyle name="20% - Accent4 5 4 3" xfId="31329"/>
    <cellStyle name="20% - Accent4 5 5" xfId="31330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1"/>
    <cellStyle name="20% - Accent4 6 2 2 2" xfId="31332"/>
    <cellStyle name="20% - Accent4 6 2 3" xfId="31333"/>
    <cellStyle name="20% - Accent4 6 2 4" xfId="31334"/>
    <cellStyle name="20% - Accent4 6 3" xfId="31335"/>
    <cellStyle name="20% - Accent4 6 3 2" xfId="31336"/>
    <cellStyle name="20% - Accent4 6 3 3" xfId="31337"/>
    <cellStyle name="20% - Accent4 6 4" xfId="31338"/>
    <cellStyle name="20% - Accent4 6 4 2" xfId="31339"/>
    <cellStyle name="20% - Accent4 6 5" xfId="31340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1"/>
    <cellStyle name="20% - Accent4 7 2 2" xfId="31342"/>
    <cellStyle name="20% - Accent4 7 2 2 2" xfId="31343"/>
    <cellStyle name="20% - Accent4 7 2 3" xfId="31344"/>
    <cellStyle name="20% - Accent4 7 2 4" xfId="31345"/>
    <cellStyle name="20% - Accent4 7 3" xfId="31346"/>
    <cellStyle name="20% - Accent4 7 3 2" xfId="31347"/>
    <cellStyle name="20% - Accent4 7 4" xfId="31348"/>
    <cellStyle name="20% - Accent4 7 4 2" xfId="31349"/>
    <cellStyle name="20% - Accent4 7 5" xfId="31350"/>
    <cellStyle name="20% - Accent4 8" xfId="8182"/>
    <cellStyle name="20% - Accent4 8 2" xfId="31351"/>
    <cellStyle name="20% - Accent4 8 2 2" xfId="31352"/>
    <cellStyle name="20% - Accent4 8 2 3" xfId="31353"/>
    <cellStyle name="20% - Accent4 8 3" xfId="31354"/>
    <cellStyle name="20% - Accent4 9" xfId="8183"/>
    <cellStyle name="20% - Accent4 9 2" xfId="31355"/>
    <cellStyle name="20% - Accent4 9 2 2" xfId="31356"/>
    <cellStyle name="20% - Accent4 9 2 3" xfId="31357"/>
    <cellStyle name="20% - Accent4 9 3" xfId="31358"/>
    <cellStyle name="20% - Accent4 9 4" xfId="31359"/>
    <cellStyle name="20% - Accent4 9 5" xfId="31360"/>
    <cellStyle name="20% - Accent5" xfId="6" builtinId="46" customBuiltin="1"/>
    <cellStyle name="20% - Accent5 10" xfId="8184"/>
    <cellStyle name="20% - Accent5 10 2" xfId="31361"/>
    <cellStyle name="20% - Accent5 10 2 2" xfId="31362"/>
    <cellStyle name="20% - Accent5 10 3" xfId="31363"/>
    <cellStyle name="20% - Accent5 11" xfId="8185"/>
    <cellStyle name="20% - Accent5 11 2" xfId="31364"/>
    <cellStyle name="20% - Accent5 11 3" xfId="31365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6"/>
    <cellStyle name="20% - Accent5 2 2 2 3" xfId="31367"/>
    <cellStyle name="20% - Accent5 2 2 2 3 2" xfId="31368"/>
    <cellStyle name="20% - Accent5 2 2 3" xfId="8198"/>
    <cellStyle name="20% - Accent5 2 2 3 2" xfId="31369"/>
    <cellStyle name="20% - Accent5 2 2 3 2 2" xfId="31370"/>
    <cellStyle name="20% - Accent5 2 2 3 3" xfId="31371"/>
    <cellStyle name="20% - Accent5 2 2 4" xfId="31372"/>
    <cellStyle name="20% - Accent5 2 2 4 2" xfId="31373"/>
    <cellStyle name="20% - Accent5 2 2 5" xfId="31374"/>
    <cellStyle name="20% - Accent5 2 2 5 2" xfId="31375"/>
    <cellStyle name="20% - Accent5 2 3" xfId="8199"/>
    <cellStyle name="20% - Accent5 2 3 2" xfId="8200"/>
    <cellStyle name="20% - Accent5 2 3 2 2" xfId="8201"/>
    <cellStyle name="20% - Accent5 2 3 2 2 2" xfId="31376"/>
    <cellStyle name="20% - Accent5 2 3 2 3" xfId="31377"/>
    <cellStyle name="20% - Accent5 2 3 3" xfId="8202"/>
    <cellStyle name="20% - Accent5 2 3 3 2" xfId="31378"/>
    <cellStyle name="20% - Accent5 2 3 4" xfId="31379"/>
    <cellStyle name="20% - Accent5 2 3 4 2" xfId="31380"/>
    <cellStyle name="20% - Accent5 2 4" xfId="8203"/>
    <cellStyle name="20% - Accent5 2 4 2" xfId="8204"/>
    <cellStyle name="20% - Accent5 2 4 2 2" xfId="31381"/>
    <cellStyle name="20% - Accent5 2 4 2 2 2" xfId="31382"/>
    <cellStyle name="20% - Accent5 2 4 2 3" xfId="31383"/>
    <cellStyle name="20% - Accent5 2 4 3" xfId="31384"/>
    <cellStyle name="20% - Accent5 2 4 3 2" xfId="31385"/>
    <cellStyle name="20% - Accent5 2 4 3 3" xfId="31386"/>
    <cellStyle name="20% - Accent5 2 4 4" xfId="31387"/>
    <cellStyle name="20% - Accent5 2 4 4 2" xfId="31388"/>
    <cellStyle name="20% - Accent5 2 4 5" xfId="31389"/>
    <cellStyle name="20% - Accent5 2 5" xfId="8205"/>
    <cellStyle name="20% - Accent5 2 5 2" xfId="31390"/>
    <cellStyle name="20% - Accent5 2 5 2 2" xfId="31391"/>
    <cellStyle name="20% - Accent5 2 5 3" xfId="31392"/>
    <cellStyle name="20% - Accent5 2 6" xfId="31393"/>
    <cellStyle name="20% - Accent5 2 6 2" xfId="31394"/>
    <cellStyle name="20% - Accent5 2 6 2 2" xfId="31395"/>
    <cellStyle name="20% - Accent5 2 6 3" xfId="31396"/>
    <cellStyle name="20% - Accent5 2 7" xfId="31397"/>
    <cellStyle name="20% - Accent5 2 7 2" xfId="31398"/>
    <cellStyle name="20% - Accent5 2 8" xfId="31399"/>
    <cellStyle name="20% - Accent5 2_12PCORC Wind Vestas and Royalties" xfId="31400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1"/>
    <cellStyle name="20% - Accent5 3 2 3" xfId="8219"/>
    <cellStyle name="20% - Accent5 3 2 3 2" xfId="31402"/>
    <cellStyle name="20% - Accent5 3 2 4" xfId="31403"/>
    <cellStyle name="20% - Accent5 3 2 4 2" xfId="31404"/>
    <cellStyle name="20% - Accent5 3 2 5" xfId="31405"/>
    <cellStyle name="20% - Accent5 3 3" xfId="8220"/>
    <cellStyle name="20% - Accent5 3 3 2" xfId="31406"/>
    <cellStyle name="20% - Accent5 3 3 2 2" xfId="31407"/>
    <cellStyle name="20% - Accent5 3 3 2 2 2" xfId="31408"/>
    <cellStyle name="20% - Accent5 3 3 2 3" xfId="31409"/>
    <cellStyle name="20% - Accent5 3 3 2 4" xfId="31410"/>
    <cellStyle name="20% - Accent5 3 3 3" xfId="31411"/>
    <cellStyle name="20% - Accent5 3 3 3 2" xfId="31412"/>
    <cellStyle name="20% - Accent5 3 3 4" xfId="31413"/>
    <cellStyle name="20% - Accent5 3 4" xfId="8221"/>
    <cellStyle name="20% - Accent5 3 4 2" xfId="31414"/>
    <cellStyle name="20% - Accent5 3 4 2 2" xfId="31415"/>
    <cellStyle name="20% - Accent5 3 4 3" xfId="31416"/>
    <cellStyle name="20% - Accent5 3 4 4" xfId="31417"/>
    <cellStyle name="20% - Accent5 3 5" xfId="31418"/>
    <cellStyle name="20% - Accent5 3 5 2" xfId="31419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0"/>
    <cellStyle name="20% - Accent5 4 2 3" xfId="31421"/>
    <cellStyle name="20% - Accent5 4 3" xfId="8235"/>
    <cellStyle name="20% - Accent5 4 3 2" xfId="31422"/>
    <cellStyle name="20% - Accent5 4 4" xfId="8236"/>
    <cellStyle name="20% - Accent5 4 4 2" xfId="31423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4"/>
    <cellStyle name="20% - Accent5 5 2 2 2" xfId="31425"/>
    <cellStyle name="20% - Accent5 5 2 3" xfId="31426"/>
    <cellStyle name="20% - Accent5 5 3" xfId="31427"/>
    <cellStyle name="20% - Accent5 5 3 2" xfId="31428"/>
    <cellStyle name="20% - Accent5 5 3 3" xfId="31429"/>
    <cellStyle name="20% - Accent5 5 4" xfId="31430"/>
    <cellStyle name="20% - Accent5 5 4 2" xfId="31431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2"/>
    <cellStyle name="20% - Accent5 6 2 2 2" xfId="31433"/>
    <cellStyle name="20% - Accent5 6 2 3" xfId="31434"/>
    <cellStyle name="20% - Accent5 6 2 4" xfId="31435"/>
    <cellStyle name="20% - Accent5 6 3" xfId="31436"/>
    <cellStyle name="20% - Accent5 6 3 2" xfId="31437"/>
    <cellStyle name="20% - Accent5 6 3 3" xfId="31438"/>
    <cellStyle name="20% - Accent5 6 4" xfId="31439"/>
    <cellStyle name="20% - Accent5 6 4 2" xfId="31440"/>
    <cellStyle name="20% - Accent5 6 5" xfId="31441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2"/>
    <cellStyle name="20% - Accent5 7 2 2" xfId="31443"/>
    <cellStyle name="20% - Accent5 7 2 2 2" xfId="31444"/>
    <cellStyle name="20% - Accent5 7 2 3" xfId="31445"/>
    <cellStyle name="20% - Accent5 7 2 4" xfId="31446"/>
    <cellStyle name="20% - Accent5 7 3" xfId="31447"/>
    <cellStyle name="20% - Accent5 7 3 2" xfId="31448"/>
    <cellStyle name="20% - Accent5 7 4" xfId="31449"/>
    <cellStyle name="20% - Accent5 7 4 2" xfId="31450"/>
    <cellStyle name="20% - Accent5 7 5" xfId="31451"/>
    <cellStyle name="20% - Accent5 8" xfId="8267"/>
    <cellStyle name="20% - Accent5 8 2" xfId="31452"/>
    <cellStyle name="20% - Accent5 8 2 2" xfId="31453"/>
    <cellStyle name="20% - Accent5 8 2 3" xfId="31454"/>
    <cellStyle name="20% - Accent5 8 3" xfId="31455"/>
    <cellStyle name="20% - Accent5 9" xfId="8268"/>
    <cellStyle name="20% - Accent5 9 2" xfId="31456"/>
    <cellStyle name="20% - Accent5 9 2 2" xfId="31457"/>
    <cellStyle name="20% - Accent5 9 2 3" xfId="31458"/>
    <cellStyle name="20% - Accent5 9 3" xfId="31459"/>
    <cellStyle name="20% - Accent5 9 4" xfId="31460"/>
    <cellStyle name="20% - Accent5 9 5" xfId="31461"/>
    <cellStyle name="20% - Accent6" xfId="7" builtinId="50" customBuiltin="1"/>
    <cellStyle name="20% - Accent6 10" xfId="8269"/>
    <cellStyle name="20% - Accent6 10 2" xfId="31462"/>
    <cellStyle name="20% - Accent6 10 2 2" xfId="31463"/>
    <cellStyle name="20% - Accent6 10 3" xfId="31464"/>
    <cellStyle name="20% - Accent6 10 4" xfId="31465"/>
    <cellStyle name="20% - Accent6 11" xfId="8270"/>
    <cellStyle name="20% - Accent6 11 2" xfId="31466"/>
    <cellStyle name="20% - Accent6 11 3" xfId="31467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8"/>
    <cellStyle name="20% - Accent6 2 2 2 3" xfId="31469"/>
    <cellStyle name="20% - Accent6 2 2 2 3 2" xfId="31470"/>
    <cellStyle name="20% - Accent6 2 2 3" xfId="8283"/>
    <cellStyle name="20% - Accent6 2 2 3 2" xfId="31471"/>
    <cellStyle name="20% - Accent6 2 2 3 2 2" xfId="31472"/>
    <cellStyle name="20% - Accent6 2 2 3 3" xfId="31473"/>
    <cellStyle name="20% - Accent6 2 2 4" xfId="31474"/>
    <cellStyle name="20% - Accent6 2 2 4 2" xfId="31475"/>
    <cellStyle name="20% - Accent6 2 2 5" xfId="31476"/>
    <cellStyle name="20% - Accent6 2 2 5 2" xfId="31477"/>
    <cellStyle name="20% - Accent6 2 3" xfId="8284"/>
    <cellStyle name="20% - Accent6 2 3 2" xfId="8285"/>
    <cellStyle name="20% - Accent6 2 3 2 2" xfId="8286"/>
    <cellStyle name="20% - Accent6 2 3 2 2 2" xfId="31478"/>
    <cellStyle name="20% - Accent6 2 3 2 3" xfId="31479"/>
    <cellStyle name="20% - Accent6 2 3 3" xfId="8287"/>
    <cellStyle name="20% - Accent6 2 3 3 2" xfId="31480"/>
    <cellStyle name="20% - Accent6 2 3 4" xfId="31481"/>
    <cellStyle name="20% - Accent6 2 3 4 2" xfId="31482"/>
    <cellStyle name="20% - Accent6 2 4" xfId="8288"/>
    <cellStyle name="20% - Accent6 2 4 2" xfId="8289"/>
    <cellStyle name="20% - Accent6 2 4 2 2" xfId="31483"/>
    <cellStyle name="20% - Accent6 2 4 2 2 2" xfId="31484"/>
    <cellStyle name="20% - Accent6 2 4 2 3" xfId="31485"/>
    <cellStyle name="20% - Accent6 2 4 3" xfId="31486"/>
    <cellStyle name="20% - Accent6 2 4 3 2" xfId="31487"/>
    <cellStyle name="20% - Accent6 2 4 3 3" xfId="31488"/>
    <cellStyle name="20% - Accent6 2 4 4" xfId="31489"/>
    <cellStyle name="20% - Accent6 2 4 4 2" xfId="31490"/>
    <cellStyle name="20% - Accent6 2 4 5" xfId="31491"/>
    <cellStyle name="20% - Accent6 2 5" xfId="8290"/>
    <cellStyle name="20% - Accent6 2 5 2" xfId="31492"/>
    <cellStyle name="20% - Accent6 2 5 2 2" xfId="31493"/>
    <cellStyle name="20% - Accent6 2 5 3" xfId="31494"/>
    <cellStyle name="20% - Accent6 2 6" xfId="31495"/>
    <cellStyle name="20% - Accent6 2 6 2" xfId="31496"/>
    <cellStyle name="20% - Accent6 2 6 2 2" xfId="31497"/>
    <cellStyle name="20% - Accent6 2 6 3" xfId="31498"/>
    <cellStyle name="20% - Accent6 2 7" xfId="31499"/>
    <cellStyle name="20% - Accent6 2 7 2" xfId="31500"/>
    <cellStyle name="20% - Accent6 2 8" xfId="31501"/>
    <cellStyle name="20% - Accent6 2_12PCORC Wind Vestas and Royalties" xfId="31502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3"/>
    <cellStyle name="20% - Accent6 3 2 3" xfId="8304"/>
    <cellStyle name="20% - Accent6 3 2 3 2" xfId="31504"/>
    <cellStyle name="20% - Accent6 3 2 4" xfId="31505"/>
    <cellStyle name="20% - Accent6 3 2 4 2" xfId="31506"/>
    <cellStyle name="20% - Accent6 3 2 5" xfId="31507"/>
    <cellStyle name="20% - Accent6 3 3" xfId="8305"/>
    <cellStyle name="20% - Accent6 3 3 2" xfId="31508"/>
    <cellStyle name="20% - Accent6 3 3 2 2" xfId="31509"/>
    <cellStyle name="20% - Accent6 3 3 2 2 2" xfId="31510"/>
    <cellStyle name="20% - Accent6 3 3 2 3" xfId="31511"/>
    <cellStyle name="20% - Accent6 3 3 2 4" xfId="31512"/>
    <cellStyle name="20% - Accent6 3 3 3" xfId="31513"/>
    <cellStyle name="20% - Accent6 3 3 3 2" xfId="31514"/>
    <cellStyle name="20% - Accent6 3 3 4" xfId="31515"/>
    <cellStyle name="20% - Accent6 3 4" xfId="8306"/>
    <cellStyle name="20% - Accent6 3 4 2" xfId="31516"/>
    <cellStyle name="20% - Accent6 3 4 2 2" xfId="31517"/>
    <cellStyle name="20% - Accent6 3 4 3" xfId="31518"/>
    <cellStyle name="20% - Accent6 3 4 4" xfId="31519"/>
    <cellStyle name="20% - Accent6 3 5" xfId="31520"/>
    <cellStyle name="20% - Accent6 3 5 2" xfId="31521"/>
    <cellStyle name="20% - Accent6 3 6" xfId="31522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3"/>
    <cellStyle name="20% - Accent6 4 2 3" xfId="8320"/>
    <cellStyle name="20% - Accent6 4 2 3 2" xfId="31524"/>
    <cellStyle name="20% - Accent6 4 2 4" xfId="8321"/>
    <cellStyle name="20% - Accent6 4 2 4 2" xfId="31525"/>
    <cellStyle name="20% - Accent6 4 2 5" xfId="31526"/>
    <cellStyle name="20% - Accent6 4 3" xfId="8322"/>
    <cellStyle name="20% - Accent6 4 3 2" xfId="8323"/>
    <cellStyle name="20% - Accent6 4 3 2 2" xfId="31527"/>
    <cellStyle name="20% - Accent6 4 3 3" xfId="31528"/>
    <cellStyle name="20% - Accent6 4 4" xfId="8324"/>
    <cellStyle name="20% - Accent6 4 4 2" xfId="31529"/>
    <cellStyle name="20% - Accent6 4 5" xfId="8325"/>
    <cellStyle name="20% - Accent6 4 5 2" xfId="31530"/>
    <cellStyle name="20% - Accent6 4 6" xfId="8326"/>
    <cellStyle name="20% - Accent6 4 6 2" xfId="31531"/>
    <cellStyle name="20% - Accent6 4 7" xfId="8327"/>
    <cellStyle name="20% - Accent6 4 7 2" xfId="31532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3"/>
    <cellStyle name="20% - Accent6 5 2 2 2" xfId="31534"/>
    <cellStyle name="20% - Accent6 5 2 3" xfId="31535"/>
    <cellStyle name="20% - Accent6 5 3" xfId="31536"/>
    <cellStyle name="20% - Accent6 5 3 2" xfId="31537"/>
    <cellStyle name="20% - Accent6 5 3 3" xfId="31538"/>
    <cellStyle name="20% - Accent6 5 4" xfId="31539"/>
    <cellStyle name="20% - Accent6 5 4 2" xfId="31540"/>
    <cellStyle name="20% - Accent6 5 4 3" xfId="31541"/>
    <cellStyle name="20% - Accent6 5 5" xfId="31542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3"/>
    <cellStyle name="20% - Accent6 6 2 2 2" xfId="31544"/>
    <cellStyle name="20% - Accent6 6 2 3" xfId="31545"/>
    <cellStyle name="20% - Accent6 6 2 4" xfId="31546"/>
    <cellStyle name="20% - Accent6 6 3" xfId="31547"/>
    <cellStyle name="20% - Accent6 6 3 2" xfId="31548"/>
    <cellStyle name="20% - Accent6 6 3 3" xfId="31549"/>
    <cellStyle name="20% - Accent6 6 4" xfId="31550"/>
    <cellStyle name="20% - Accent6 6 4 2" xfId="31551"/>
    <cellStyle name="20% - Accent6 6 5" xfId="31552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3"/>
    <cellStyle name="20% - Accent6 7 2 2" xfId="31554"/>
    <cellStyle name="20% - Accent6 7 2 2 2" xfId="31555"/>
    <cellStyle name="20% - Accent6 7 2 3" xfId="31556"/>
    <cellStyle name="20% - Accent6 7 2 4" xfId="31557"/>
    <cellStyle name="20% - Accent6 7 3" xfId="31558"/>
    <cellStyle name="20% - Accent6 7 3 2" xfId="31559"/>
    <cellStyle name="20% - Accent6 7 4" xfId="31560"/>
    <cellStyle name="20% - Accent6 7 4 2" xfId="31561"/>
    <cellStyle name="20% - Accent6 7 5" xfId="31562"/>
    <cellStyle name="20% - Accent6 8" xfId="8359"/>
    <cellStyle name="20% - Accent6 8 2" xfId="31563"/>
    <cellStyle name="20% - Accent6 8 2 2" xfId="31564"/>
    <cellStyle name="20% - Accent6 8 2 3" xfId="31565"/>
    <cellStyle name="20% - Accent6 8 3" xfId="31566"/>
    <cellStyle name="20% - Accent6 9" xfId="8360"/>
    <cellStyle name="20% - Accent6 9 2" xfId="31567"/>
    <cellStyle name="20% - Accent6 9 2 2" xfId="31568"/>
    <cellStyle name="20% - Accent6 9 2 3" xfId="31569"/>
    <cellStyle name="20% - Accent6 9 3" xfId="31570"/>
    <cellStyle name="20% - Accent6 9 4" xfId="31571"/>
    <cellStyle name="20% - Accent6 9 5" xfId="31572"/>
    <cellStyle name="40% - Accent1" xfId="8" builtinId="31" customBuiltin="1"/>
    <cellStyle name="40% - Accent1 10" xfId="8361"/>
    <cellStyle name="40% - Accent1 10 2" xfId="31573"/>
    <cellStyle name="40% - Accent1 10 2 2" xfId="31574"/>
    <cellStyle name="40% - Accent1 10 3" xfId="31575"/>
    <cellStyle name="40% - Accent1 10 4" xfId="31576"/>
    <cellStyle name="40% - Accent1 11" xfId="8362"/>
    <cellStyle name="40% - Accent1 11 2" xfId="31577"/>
    <cellStyle name="40% - Accent1 11 3" xfId="31578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79"/>
    <cellStyle name="40% - Accent1 2 2 2 3" xfId="31580"/>
    <cellStyle name="40% - Accent1 2 2 2 3 2" xfId="31581"/>
    <cellStyle name="40% - Accent1 2 2 3" xfId="8375"/>
    <cellStyle name="40% - Accent1 2 2 3 2" xfId="31582"/>
    <cellStyle name="40% - Accent1 2 2 3 2 2" xfId="31583"/>
    <cellStyle name="40% - Accent1 2 2 3 3" xfId="31584"/>
    <cellStyle name="40% - Accent1 2 2 4" xfId="31585"/>
    <cellStyle name="40% - Accent1 2 2 4 2" xfId="31586"/>
    <cellStyle name="40% - Accent1 2 2 5" xfId="31587"/>
    <cellStyle name="40% - Accent1 2 2 5 2" xfId="31588"/>
    <cellStyle name="40% - Accent1 2 3" xfId="8376"/>
    <cellStyle name="40% - Accent1 2 3 2" xfId="8377"/>
    <cellStyle name="40% - Accent1 2 3 2 2" xfId="8378"/>
    <cellStyle name="40% - Accent1 2 3 2 2 2" xfId="31589"/>
    <cellStyle name="40% - Accent1 2 3 2 3" xfId="31590"/>
    <cellStyle name="40% - Accent1 2 3 3" xfId="8379"/>
    <cellStyle name="40% - Accent1 2 3 3 2" xfId="31591"/>
    <cellStyle name="40% - Accent1 2 3 4" xfId="31592"/>
    <cellStyle name="40% - Accent1 2 3 4 2" xfId="31593"/>
    <cellStyle name="40% - Accent1 2 4" xfId="8380"/>
    <cellStyle name="40% - Accent1 2 4 2" xfId="8381"/>
    <cellStyle name="40% - Accent1 2 4 2 2" xfId="31594"/>
    <cellStyle name="40% - Accent1 2 4 2 2 2" xfId="31595"/>
    <cellStyle name="40% - Accent1 2 4 2 3" xfId="31596"/>
    <cellStyle name="40% - Accent1 2 4 2 3 2" xfId="31597"/>
    <cellStyle name="40% - Accent1 2 4 3" xfId="8382"/>
    <cellStyle name="40% - Accent1 2 4 3 2" xfId="31598"/>
    <cellStyle name="40% - Accent1 2 4 3 2 2" xfId="31599"/>
    <cellStyle name="40% - Accent1 2 4 3 3" xfId="31600"/>
    <cellStyle name="40% - Accent1 2 4 4" xfId="31601"/>
    <cellStyle name="40% - Accent1 2 4 4 2" xfId="31602"/>
    <cellStyle name="40% - Accent1 2 4 5" xfId="31603"/>
    <cellStyle name="40% - Accent1 2 4 5 2" xfId="31604"/>
    <cellStyle name="40% - Accent1 2 5" xfId="8383"/>
    <cellStyle name="40% - Accent1 2 5 2" xfId="31605"/>
    <cellStyle name="40% - Accent1 2 5 2 2" xfId="31606"/>
    <cellStyle name="40% - Accent1 2 5 3" xfId="31607"/>
    <cellStyle name="40% - Accent1 2 6" xfId="31608"/>
    <cellStyle name="40% - Accent1 2 6 2" xfId="31609"/>
    <cellStyle name="40% - Accent1 2 6 2 2" xfId="31610"/>
    <cellStyle name="40% - Accent1 2 6 3" xfId="31611"/>
    <cellStyle name="40% - Accent1 2 7" xfId="31612"/>
    <cellStyle name="40% - Accent1 2 7 2" xfId="31613"/>
    <cellStyle name="40% - Accent1 2 8" xfId="31614"/>
    <cellStyle name="40% - Accent1 2_12PCORC Wind Vestas and Royalties" xfId="31615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6"/>
    <cellStyle name="40% - Accent1 3 2 3" xfId="8397"/>
    <cellStyle name="40% - Accent1 3 2 3 2" xfId="31617"/>
    <cellStyle name="40% - Accent1 3 2 4" xfId="31618"/>
    <cellStyle name="40% - Accent1 3 2 4 2" xfId="31619"/>
    <cellStyle name="40% - Accent1 3 2 5" xfId="31620"/>
    <cellStyle name="40% - Accent1 3 3" xfId="8398"/>
    <cellStyle name="40% - Accent1 3 3 2" xfId="31621"/>
    <cellStyle name="40% - Accent1 3 3 2 2" xfId="31622"/>
    <cellStyle name="40% - Accent1 3 3 2 2 2" xfId="31623"/>
    <cellStyle name="40% - Accent1 3 3 2 3" xfId="31624"/>
    <cellStyle name="40% - Accent1 3 3 2 4" xfId="31625"/>
    <cellStyle name="40% - Accent1 3 3 3" xfId="31626"/>
    <cellStyle name="40% - Accent1 3 3 3 2" xfId="31627"/>
    <cellStyle name="40% - Accent1 3 3 4" xfId="31628"/>
    <cellStyle name="40% - Accent1 3 4" xfId="8399"/>
    <cellStyle name="40% - Accent1 3 4 2" xfId="31629"/>
    <cellStyle name="40% - Accent1 3 4 2 2" xfId="31630"/>
    <cellStyle name="40% - Accent1 3 4 3" xfId="31631"/>
    <cellStyle name="40% - Accent1 3 4 4" xfId="31632"/>
    <cellStyle name="40% - Accent1 3 5" xfId="31633"/>
    <cellStyle name="40% - Accent1 3 5 2" xfId="31634"/>
    <cellStyle name="40% - Accent1 3 6" xfId="31635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6"/>
    <cellStyle name="40% - Accent1 4 2 3" xfId="8413"/>
    <cellStyle name="40% - Accent1 4 2 3 2" xfId="31637"/>
    <cellStyle name="40% - Accent1 4 2 4" xfId="8414"/>
    <cellStyle name="40% - Accent1 4 2 4 2" xfId="31638"/>
    <cellStyle name="40% - Accent1 4 2 5" xfId="31639"/>
    <cellStyle name="40% - Accent1 4 3" xfId="8415"/>
    <cellStyle name="40% - Accent1 4 3 2" xfId="8416"/>
    <cellStyle name="40% - Accent1 4 3 2 2" xfId="31640"/>
    <cellStyle name="40% - Accent1 4 3 3" xfId="31641"/>
    <cellStyle name="40% - Accent1 4 4" xfId="8417"/>
    <cellStyle name="40% - Accent1 4 4 2" xfId="31642"/>
    <cellStyle name="40% - Accent1 4 5" xfId="8418"/>
    <cellStyle name="40% - Accent1 4 5 2" xfId="31643"/>
    <cellStyle name="40% - Accent1 4 6" xfId="8419"/>
    <cellStyle name="40% - Accent1 4 6 2" xfId="31644"/>
    <cellStyle name="40% - Accent1 4 7" xfId="8420"/>
    <cellStyle name="40% - Accent1 4 7 2" xfId="31645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6"/>
    <cellStyle name="40% - Accent1 5 2 2 2" xfId="31647"/>
    <cellStyle name="40% - Accent1 5 2 3" xfId="31648"/>
    <cellStyle name="40% - Accent1 5 3" xfId="31649"/>
    <cellStyle name="40% - Accent1 5 3 2" xfId="31650"/>
    <cellStyle name="40% - Accent1 5 3 3" xfId="31651"/>
    <cellStyle name="40% - Accent1 5 4" xfId="31652"/>
    <cellStyle name="40% - Accent1 5 4 2" xfId="31653"/>
    <cellStyle name="40% - Accent1 5 4 3" xfId="31654"/>
    <cellStyle name="40% - Accent1 5 5" xfId="31655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6"/>
    <cellStyle name="40% - Accent1 6 2 2 2" xfId="31657"/>
    <cellStyle name="40% - Accent1 6 2 3" xfId="31658"/>
    <cellStyle name="40% - Accent1 6 2 4" xfId="31659"/>
    <cellStyle name="40% - Accent1 6 3" xfId="31660"/>
    <cellStyle name="40% - Accent1 6 3 2" xfId="31661"/>
    <cellStyle name="40% - Accent1 6 3 3" xfId="31662"/>
    <cellStyle name="40% - Accent1 6 4" xfId="31663"/>
    <cellStyle name="40% - Accent1 6 4 2" xfId="31664"/>
    <cellStyle name="40% - Accent1 6 5" xfId="31665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6"/>
    <cellStyle name="40% - Accent1 7 2 2" xfId="31667"/>
    <cellStyle name="40% - Accent1 7 2 2 2" xfId="31668"/>
    <cellStyle name="40% - Accent1 7 2 3" xfId="31669"/>
    <cellStyle name="40% - Accent1 7 2 4" xfId="31670"/>
    <cellStyle name="40% - Accent1 7 3" xfId="31671"/>
    <cellStyle name="40% - Accent1 7 3 2" xfId="31672"/>
    <cellStyle name="40% - Accent1 7 4" xfId="31673"/>
    <cellStyle name="40% - Accent1 7 4 2" xfId="31674"/>
    <cellStyle name="40% - Accent1 7 5" xfId="31675"/>
    <cellStyle name="40% - Accent1 8" xfId="8452"/>
    <cellStyle name="40% - Accent1 8 2" xfId="31676"/>
    <cellStyle name="40% - Accent1 8 2 2" xfId="31677"/>
    <cellStyle name="40% - Accent1 8 2 3" xfId="31678"/>
    <cellStyle name="40% - Accent1 8 3" xfId="31679"/>
    <cellStyle name="40% - Accent1 9" xfId="8453"/>
    <cellStyle name="40% - Accent1 9 2" xfId="31680"/>
    <cellStyle name="40% - Accent1 9 2 2" xfId="31681"/>
    <cellStyle name="40% - Accent1 9 2 3" xfId="31682"/>
    <cellStyle name="40% - Accent1 9 3" xfId="31683"/>
    <cellStyle name="40% - Accent1 9 4" xfId="31684"/>
    <cellStyle name="40% - Accent1 9 5" xfId="31685"/>
    <cellStyle name="40% - Accent2" xfId="9" builtinId="35" customBuiltin="1"/>
    <cellStyle name="40% - Accent2 10" xfId="8454"/>
    <cellStyle name="40% - Accent2 10 2" xfId="31686"/>
    <cellStyle name="40% - Accent2 10 2 2" xfId="31687"/>
    <cellStyle name="40% - Accent2 10 3" xfId="31688"/>
    <cellStyle name="40% - Accent2 11" xfId="8455"/>
    <cellStyle name="40% - Accent2 11 2" xfId="31689"/>
    <cellStyle name="40% - Accent2 11 3" xfId="31690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1"/>
    <cellStyle name="40% - Accent2 2 2 2 3" xfId="31692"/>
    <cellStyle name="40% - Accent2 2 2 2 3 2" xfId="31693"/>
    <cellStyle name="40% - Accent2 2 2 3" xfId="8468"/>
    <cellStyle name="40% - Accent2 2 2 3 2" xfId="31694"/>
    <cellStyle name="40% - Accent2 2 2 3 2 2" xfId="31695"/>
    <cellStyle name="40% - Accent2 2 2 3 3" xfId="31696"/>
    <cellStyle name="40% - Accent2 2 2 4" xfId="31697"/>
    <cellStyle name="40% - Accent2 2 2 4 2" xfId="31698"/>
    <cellStyle name="40% - Accent2 2 2 5" xfId="31699"/>
    <cellStyle name="40% - Accent2 2 2 5 2" xfId="31700"/>
    <cellStyle name="40% - Accent2 2 3" xfId="8469"/>
    <cellStyle name="40% - Accent2 2 3 2" xfId="8470"/>
    <cellStyle name="40% - Accent2 2 3 2 2" xfId="8471"/>
    <cellStyle name="40% - Accent2 2 3 2 2 2" xfId="31701"/>
    <cellStyle name="40% - Accent2 2 3 2 3" xfId="31702"/>
    <cellStyle name="40% - Accent2 2 3 3" xfId="8472"/>
    <cellStyle name="40% - Accent2 2 3 3 2" xfId="31703"/>
    <cellStyle name="40% - Accent2 2 3 4" xfId="31704"/>
    <cellStyle name="40% - Accent2 2 3 4 2" xfId="31705"/>
    <cellStyle name="40% - Accent2 2 4" xfId="8473"/>
    <cellStyle name="40% - Accent2 2 4 2" xfId="8474"/>
    <cellStyle name="40% - Accent2 2 4 2 2" xfId="31706"/>
    <cellStyle name="40% - Accent2 2 4 2 2 2" xfId="31707"/>
    <cellStyle name="40% - Accent2 2 4 2 3" xfId="31708"/>
    <cellStyle name="40% - Accent2 2 4 3" xfId="31709"/>
    <cellStyle name="40% - Accent2 2 4 3 2" xfId="31710"/>
    <cellStyle name="40% - Accent2 2 4 3 3" xfId="31711"/>
    <cellStyle name="40% - Accent2 2 4 4" xfId="31712"/>
    <cellStyle name="40% - Accent2 2 4 4 2" xfId="31713"/>
    <cellStyle name="40% - Accent2 2 4 5" xfId="31714"/>
    <cellStyle name="40% - Accent2 2 5" xfId="8475"/>
    <cellStyle name="40% - Accent2 2 5 2" xfId="31715"/>
    <cellStyle name="40% - Accent2 2 5 2 2" xfId="31716"/>
    <cellStyle name="40% - Accent2 2 5 3" xfId="31717"/>
    <cellStyle name="40% - Accent2 2 6" xfId="31718"/>
    <cellStyle name="40% - Accent2 2 6 2" xfId="31719"/>
    <cellStyle name="40% - Accent2 2 6 2 2" xfId="31720"/>
    <cellStyle name="40% - Accent2 2 6 3" xfId="31721"/>
    <cellStyle name="40% - Accent2 2 7" xfId="31722"/>
    <cellStyle name="40% - Accent2 2 7 2" xfId="31723"/>
    <cellStyle name="40% - Accent2 2 8" xfId="31724"/>
    <cellStyle name="40% - Accent2 2_12PCORC Wind Vestas and Royalties" xfId="31725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6"/>
    <cellStyle name="40% - Accent2 3 2 3" xfId="8489"/>
    <cellStyle name="40% - Accent2 3 2 3 2" xfId="31727"/>
    <cellStyle name="40% - Accent2 3 2 4" xfId="31728"/>
    <cellStyle name="40% - Accent2 3 2 4 2" xfId="31729"/>
    <cellStyle name="40% - Accent2 3 2 5" xfId="31730"/>
    <cellStyle name="40% - Accent2 3 3" xfId="8490"/>
    <cellStyle name="40% - Accent2 3 3 2" xfId="31731"/>
    <cellStyle name="40% - Accent2 3 3 2 2" xfId="31732"/>
    <cellStyle name="40% - Accent2 3 3 2 2 2" xfId="31733"/>
    <cellStyle name="40% - Accent2 3 3 2 3" xfId="31734"/>
    <cellStyle name="40% - Accent2 3 3 2 4" xfId="31735"/>
    <cellStyle name="40% - Accent2 3 3 3" xfId="31736"/>
    <cellStyle name="40% - Accent2 3 3 3 2" xfId="31737"/>
    <cellStyle name="40% - Accent2 3 3 4" xfId="31738"/>
    <cellStyle name="40% - Accent2 3 4" xfId="8491"/>
    <cellStyle name="40% - Accent2 3 4 2" xfId="31739"/>
    <cellStyle name="40% - Accent2 3 4 2 2" xfId="31740"/>
    <cellStyle name="40% - Accent2 3 4 3" xfId="31741"/>
    <cellStyle name="40% - Accent2 3 4 4" xfId="31742"/>
    <cellStyle name="40% - Accent2 3 5" xfId="31743"/>
    <cellStyle name="40% - Accent2 3 5 2" xfId="31744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5"/>
    <cellStyle name="40% - Accent2 4 2 3" xfId="31746"/>
    <cellStyle name="40% - Accent2 4 3" xfId="8505"/>
    <cellStyle name="40% - Accent2 4 3 2" xfId="31747"/>
    <cellStyle name="40% - Accent2 4 4" xfId="8506"/>
    <cellStyle name="40% - Accent2 4 4 2" xfId="31748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49"/>
    <cellStyle name="40% - Accent2 5 2 2 2" xfId="31750"/>
    <cellStyle name="40% - Accent2 5 2 3" xfId="31751"/>
    <cellStyle name="40% - Accent2 5 3" xfId="31752"/>
    <cellStyle name="40% - Accent2 5 3 2" xfId="31753"/>
    <cellStyle name="40% - Accent2 5 3 3" xfId="31754"/>
    <cellStyle name="40% - Accent2 5 4" xfId="31755"/>
    <cellStyle name="40% - Accent2 5 4 2" xfId="31756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7"/>
    <cellStyle name="40% - Accent2 6 2 2 2" xfId="31758"/>
    <cellStyle name="40% - Accent2 6 2 3" xfId="31759"/>
    <cellStyle name="40% - Accent2 6 2 4" xfId="31760"/>
    <cellStyle name="40% - Accent2 6 3" xfId="31761"/>
    <cellStyle name="40% - Accent2 6 3 2" xfId="31762"/>
    <cellStyle name="40% - Accent2 6 3 3" xfId="31763"/>
    <cellStyle name="40% - Accent2 6 4" xfId="31764"/>
    <cellStyle name="40% - Accent2 6 4 2" xfId="31765"/>
    <cellStyle name="40% - Accent2 6 5" xfId="31766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7"/>
    <cellStyle name="40% - Accent2 7 2 2" xfId="31768"/>
    <cellStyle name="40% - Accent2 7 2 2 2" xfId="31769"/>
    <cellStyle name="40% - Accent2 7 2 3" xfId="31770"/>
    <cellStyle name="40% - Accent2 7 2 4" xfId="31771"/>
    <cellStyle name="40% - Accent2 7 3" xfId="31772"/>
    <cellStyle name="40% - Accent2 7 3 2" xfId="31773"/>
    <cellStyle name="40% - Accent2 7 4" xfId="31774"/>
    <cellStyle name="40% - Accent2 7 4 2" xfId="31775"/>
    <cellStyle name="40% - Accent2 7 5" xfId="31776"/>
    <cellStyle name="40% - Accent2 8" xfId="8537"/>
    <cellStyle name="40% - Accent2 8 2" xfId="31777"/>
    <cellStyle name="40% - Accent2 8 2 2" xfId="31778"/>
    <cellStyle name="40% - Accent2 8 2 3" xfId="31779"/>
    <cellStyle name="40% - Accent2 8 3" xfId="31780"/>
    <cellStyle name="40% - Accent2 9" xfId="8538"/>
    <cellStyle name="40% - Accent2 9 2" xfId="31781"/>
    <cellStyle name="40% - Accent2 9 2 2" xfId="31782"/>
    <cellStyle name="40% - Accent2 9 2 3" xfId="31783"/>
    <cellStyle name="40% - Accent2 9 3" xfId="31784"/>
    <cellStyle name="40% - Accent2 9 4" xfId="31785"/>
    <cellStyle name="40% - Accent2 9 5" xfId="31786"/>
    <cellStyle name="40% - Accent3" xfId="10" builtinId="39" customBuiltin="1"/>
    <cellStyle name="40% - Accent3 10" xfId="8539"/>
    <cellStyle name="40% - Accent3 10 2" xfId="31787"/>
    <cellStyle name="40% - Accent3 10 2 2" xfId="31788"/>
    <cellStyle name="40% - Accent3 10 3" xfId="31789"/>
    <cellStyle name="40% - Accent3 10 4" xfId="31790"/>
    <cellStyle name="40% - Accent3 11" xfId="8540"/>
    <cellStyle name="40% - Accent3 11 2" xfId="31791"/>
    <cellStyle name="40% - Accent3 11 3" xfId="31792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3"/>
    <cellStyle name="40% - Accent3 2 2 2 3" xfId="31794"/>
    <cellStyle name="40% - Accent3 2 2 2 3 2" xfId="31795"/>
    <cellStyle name="40% - Accent3 2 2 3" xfId="8553"/>
    <cellStyle name="40% - Accent3 2 2 3 2" xfId="31796"/>
    <cellStyle name="40% - Accent3 2 2 3 2 2" xfId="31797"/>
    <cellStyle name="40% - Accent3 2 2 3 3" xfId="31798"/>
    <cellStyle name="40% - Accent3 2 2 4" xfId="31799"/>
    <cellStyle name="40% - Accent3 2 2 4 2" xfId="31800"/>
    <cellStyle name="40% - Accent3 2 2 5" xfId="31801"/>
    <cellStyle name="40% - Accent3 2 2 5 2" xfId="31802"/>
    <cellStyle name="40% - Accent3 2 3" xfId="8554"/>
    <cellStyle name="40% - Accent3 2 3 2" xfId="8555"/>
    <cellStyle name="40% - Accent3 2 3 2 2" xfId="8556"/>
    <cellStyle name="40% - Accent3 2 3 2 2 2" xfId="31803"/>
    <cellStyle name="40% - Accent3 2 3 2 3" xfId="31804"/>
    <cellStyle name="40% - Accent3 2 3 3" xfId="8557"/>
    <cellStyle name="40% - Accent3 2 3 3 2" xfId="31805"/>
    <cellStyle name="40% - Accent3 2 3 4" xfId="31806"/>
    <cellStyle name="40% - Accent3 2 3 4 2" xfId="31807"/>
    <cellStyle name="40% - Accent3 2 4" xfId="8558"/>
    <cellStyle name="40% - Accent3 2 4 2" xfId="8559"/>
    <cellStyle name="40% - Accent3 2 4 2 2" xfId="31808"/>
    <cellStyle name="40% - Accent3 2 4 2 2 2" xfId="31809"/>
    <cellStyle name="40% - Accent3 2 4 2 3" xfId="31810"/>
    <cellStyle name="40% - Accent3 2 4 2 3 2" xfId="31811"/>
    <cellStyle name="40% - Accent3 2 4 3" xfId="8560"/>
    <cellStyle name="40% - Accent3 2 4 3 2" xfId="31812"/>
    <cellStyle name="40% - Accent3 2 4 3 2 2" xfId="31813"/>
    <cellStyle name="40% - Accent3 2 4 3 3" xfId="31814"/>
    <cellStyle name="40% - Accent3 2 4 4" xfId="31815"/>
    <cellStyle name="40% - Accent3 2 4 4 2" xfId="31816"/>
    <cellStyle name="40% - Accent3 2 4 5" xfId="31817"/>
    <cellStyle name="40% - Accent3 2 4 5 2" xfId="31818"/>
    <cellStyle name="40% - Accent3 2 5" xfId="8561"/>
    <cellStyle name="40% - Accent3 2 5 2" xfId="31819"/>
    <cellStyle name="40% - Accent3 2 5 2 2" xfId="31820"/>
    <cellStyle name="40% - Accent3 2 5 3" xfId="31821"/>
    <cellStyle name="40% - Accent3 2 6" xfId="31822"/>
    <cellStyle name="40% - Accent3 2 6 2" xfId="31823"/>
    <cellStyle name="40% - Accent3 2 6 2 2" xfId="31824"/>
    <cellStyle name="40% - Accent3 2 6 3" xfId="31825"/>
    <cellStyle name="40% - Accent3 2 7" xfId="31826"/>
    <cellStyle name="40% - Accent3 2 7 2" xfId="31827"/>
    <cellStyle name="40% - Accent3 2 8" xfId="31828"/>
    <cellStyle name="40% - Accent3 2_12PCORC Wind Vestas and Royalties" xfId="31829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0"/>
    <cellStyle name="40% - Accent3 3 2 3" xfId="8575"/>
    <cellStyle name="40% - Accent3 3 2 3 2" xfId="31831"/>
    <cellStyle name="40% - Accent3 3 2 4" xfId="31832"/>
    <cellStyle name="40% - Accent3 3 2 4 2" xfId="31833"/>
    <cellStyle name="40% - Accent3 3 2 5" xfId="31834"/>
    <cellStyle name="40% - Accent3 3 3" xfId="8576"/>
    <cellStyle name="40% - Accent3 3 3 2" xfId="31835"/>
    <cellStyle name="40% - Accent3 3 3 2 2" xfId="31836"/>
    <cellStyle name="40% - Accent3 3 3 2 2 2" xfId="31837"/>
    <cellStyle name="40% - Accent3 3 3 2 3" xfId="31838"/>
    <cellStyle name="40% - Accent3 3 3 2 4" xfId="31839"/>
    <cellStyle name="40% - Accent3 3 3 3" xfId="31840"/>
    <cellStyle name="40% - Accent3 3 3 3 2" xfId="31841"/>
    <cellStyle name="40% - Accent3 3 3 4" xfId="31842"/>
    <cellStyle name="40% - Accent3 3 4" xfId="8577"/>
    <cellStyle name="40% - Accent3 3 4 2" xfId="31843"/>
    <cellStyle name="40% - Accent3 3 4 2 2" xfId="31844"/>
    <cellStyle name="40% - Accent3 3 4 3" xfId="31845"/>
    <cellStyle name="40% - Accent3 3 4 4" xfId="31846"/>
    <cellStyle name="40% - Accent3 3 5" xfId="31847"/>
    <cellStyle name="40% - Accent3 3 5 2" xfId="31848"/>
    <cellStyle name="40% - Accent3 3 6" xfId="31849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0"/>
    <cellStyle name="40% - Accent3 4 2 3" xfId="8591"/>
    <cellStyle name="40% - Accent3 4 2 3 2" xfId="31851"/>
    <cellStyle name="40% - Accent3 4 2 4" xfId="8592"/>
    <cellStyle name="40% - Accent3 4 2 4 2" xfId="31852"/>
    <cellStyle name="40% - Accent3 4 2 5" xfId="31853"/>
    <cellStyle name="40% - Accent3 4 3" xfId="8593"/>
    <cellStyle name="40% - Accent3 4 3 2" xfId="8594"/>
    <cellStyle name="40% - Accent3 4 3 2 2" xfId="31854"/>
    <cellStyle name="40% - Accent3 4 3 3" xfId="31855"/>
    <cellStyle name="40% - Accent3 4 4" xfId="8595"/>
    <cellStyle name="40% - Accent3 4 4 2" xfId="31856"/>
    <cellStyle name="40% - Accent3 4 5" xfId="8596"/>
    <cellStyle name="40% - Accent3 4 5 2" xfId="31857"/>
    <cellStyle name="40% - Accent3 4 6" xfId="8597"/>
    <cellStyle name="40% - Accent3 4 6 2" xfId="31858"/>
    <cellStyle name="40% - Accent3 4 7" xfId="8598"/>
    <cellStyle name="40% - Accent3 4 7 2" xfId="31859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0"/>
    <cellStyle name="40% - Accent3 5 2 2 2" xfId="31861"/>
    <cellStyle name="40% - Accent3 5 2 3" xfId="31862"/>
    <cellStyle name="40% - Accent3 5 3" xfId="31863"/>
    <cellStyle name="40% - Accent3 5 3 2" xfId="31864"/>
    <cellStyle name="40% - Accent3 5 3 3" xfId="31865"/>
    <cellStyle name="40% - Accent3 5 4" xfId="31866"/>
    <cellStyle name="40% - Accent3 5 4 2" xfId="31867"/>
    <cellStyle name="40% - Accent3 5 4 3" xfId="31868"/>
    <cellStyle name="40% - Accent3 5 5" xfId="31869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0"/>
    <cellStyle name="40% - Accent3 6 2 2 2" xfId="31871"/>
    <cellStyle name="40% - Accent3 6 2 3" xfId="31872"/>
    <cellStyle name="40% - Accent3 6 2 4" xfId="31873"/>
    <cellStyle name="40% - Accent3 6 3" xfId="31874"/>
    <cellStyle name="40% - Accent3 6 3 2" xfId="31875"/>
    <cellStyle name="40% - Accent3 6 3 3" xfId="31876"/>
    <cellStyle name="40% - Accent3 6 4" xfId="31877"/>
    <cellStyle name="40% - Accent3 6 4 2" xfId="31878"/>
    <cellStyle name="40% - Accent3 6 5" xfId="31879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0"/>
    <cellStyle name="40% - Accent3 7 2 2" xfId="31881"/>
    <cellStyle name="40% - Accent3 7 2 2 2" xfId="31882"/>
    <cellStyle name="40% - Accent3 7 2 3" xfId="31883"/>
    <cellStyle name="40% - Accent3 7 2 4" xfId="31884"/>
    <cellStyle name="40% - Accent3 7 3" xfId="31885"/>
    <cellStyle name="40% - Accent3 7 3 2" xfId="31886"/>
    <cellStyle name="40% - Accent3 7 4" xfId="31887"/>
    <cellStyle name="40% - Accent3 7 4 2" xfId="31888"/>
    <cellStyle name="40% - Accent3 7 5" xfId="31889"/>
    <cellStyle name="40% - Accent3 8" xfId="8630"/>
    <cellStyle name="40% - Accent3 8 2" xfId="31890"/>
    <cellStyle name="40% - Accent3 8 2 2" xfId="31891"/>
    <cellStyle name="40% - Accent3 8 2 3" xfId="31892"/>
    <cellStyle name="40% - Accent3 8 3" xfId="31893"/>
    <cellStyle name="40% - Accent3 9" xfId="8631"/>
    <cellStyle name="40% - Accent3 9 2" xfId="31894"/>
    <cellStyle name="40% - Accent3 9 2 2" xfId="31895"/>
    <cellStyle name="40% - Accent3 9 2 3" xfId="31896"/>
    <cellStyle name="40% - Accent3 9 3" xfId="31897"/>
    <cellStyle name="40% - Accent3 9 4" xfId="31898"/>
    <cellStyle name="40% - Accent3 9 5" xfId="31899"/>
    <cellStyle name="40% - Accent4" xfId="11" builtinId="43" customBuiltin="1"/>
    <cellStyle name="40% - Accent4 10" xfId="8632"/>
    <cellStyle name="40% - Accent4 10 2" xfId="31900"/>
    <cellStyle name="40% - Accent4 10 2 2" xfId="31901"/>
    <cellStyle name="40% - Accent4 10 3" xfId="31902"/>
    <cellStyle name="40% - Accent4 10 4" xfId="31903"/>
    <cellStyle name="40% - Accent4 11" xfId="8633"/>
    <cellStyle name="40% - Accent4 11 2" xfId="31904"/>
    <cellStyle name="40% - Accent4 11 3" xfId="31905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6"/>
    <cellStyle name="40% - Accent4 2 2 2 3" xfId="31907"/>
    <cellStyle name="40% - Accent4 2 2 2 3 2" xfId="31908"/>
    <cellStyle name="40% - Accent4 2 2 3" xfId="8646"/>
    <cellStyle name="40% - Accent4 2 2 3 2" xfId="31909"/>
    <cellStyle name="40% - Accent4 2 2 3 2 2" xfId="31910"/>
    <cellStyle name="40% - Accent4 2 2 3 3" xfId="31911"/>
    <cellStyle name="40% - Accent4 2 2 4" xfId="31912"/>
    <cellStyle name="40% - Accent4 2 2 4 2" xfId="31913"/>
    <cellStyle name="40% - Accent4 2 2 5" xfId="31914"/>
    <cellStyle name="40% - Accent4 2 2 5 2" xfId="31915"/>
    <cellStyle name="40% - Accent4 2 3" xfId="8647"/>
    <cellStyle name="40% - Accent4 2 3 2" xfId="8648"/>
    <cellStyle name="40% - Accent4 2 3 2 2" xfId="8649"/>
    <cellStyle name="40% - Accent4 2 3 2 2 2" xfId="31916"/>
    <cellStyle name="40% - Accent4 2 3 2 3" xfId="31917"/>
    <cellStyle name="40% - Accent4 2 3 3" xfId="8650"/>
    <cellStyle name="40% - Accent4 2 3 3 2" xfId="31918"/>
    <cellStyle name="40% - Accent4 2 3 4" xfId="31919"/>
    <cellStyle name="40% - Accent4 2 3 4 2" xfId="31920"/>
    <cellStyle name="40% - Accent4 2 4" xfId="8651"/>
    <cellStyle name="40% - Accent4 2 4 2" xfId="8652"/>
    <cellStyle name="40% - Accent4 2 4 2 2" xfId="31921"/>
    <cellStyle name="40% - Accent4 2 4 2 2 2" xfId="31922"/>
    <cellStyle name="40% - Accent4 2 4 2 3" xfId="31923"/>
    <cellStyle name="40% - Accent4 2 4 2 3 2" xfId="31924"/>
    <cellStyle name="40% - Accent4 2 4 3" xfId="8653"/>
    <cellStyle name="40% - Accent4 2 4 3 2" xfId="31925"/>
    <cellStyle name="40% - Accent4 2 4 3 2 2" xfId="31926"/>
    <cellStyle name="40% - Accent4 2 4 3 3" xfId="31927"/>
    <cellStyle name="40% - Accent4 2 4 4" xfId="31928"/>
    <cellStyle name="40% - Accent4 2 4 4 2" xfId="31929"/>
    <cellStyle name="40% - Accent4 2 4 5" xfId="31930"/>
    <cellStyle name="40% - Accent4 2 4 5 2" xfId="31931"/>
    <cellStyle name="40% - Accent4 2 5" xfId="8654"/>
    <cellStyle name="40% - Accent4 2 5 2" xfId="31932"/>
    <cellStyle name="40% - Accent4 2 5 2 2" xfId="31933"/>
    <cellStyle name="40% - Accent4 2 5 3" xfId="31934"/>
    <cellStyle name="40% - Accent4 2 6" xfId="31935"/>
    <cellStyle name="40% - Accent4 2 6 2" xfId="31936"/>
    <cellStyle name="40% - Accent4 2 6 2 2" xfId="31937"/>
    <cellStyle name="40% - Accent4 2 6 3" xfId="31938"/>
    <cellStyle name="40% - Accent4 2 7" xfId="31939"/>
    <cellStyle name="40% - Accent4 2 7 2" xfId="31940"/>
    <cellStyle name="40% - Accent4 2 8" xfId="31941"/>
    <cellStyle name="40% - Accent4 2_12PCORC Wind Vestas and Royalties" xfId="31942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3"/>
    <cellStyle name="40% - Accent4 3 2 3" xfId="8668"/>
    <cellStyle name="40% - Accent4 3 2 3 2" xfId="31944"/>
    <cellStyle name="40% - Accent4 3 2 4" xfId="31945"/>
    <cellStyle name="40% - Accent4 3 2 4 2" xfId="31946"/>
    <cellStyle name="40% - Accent4 3 2 5" xfId="31947"/>
    <cellStyle name="40% - Accent4 3 3" xfId="8669"/>
    <cellStyle name="40% - Accent4 3 3 2" xfId="31948"/>
    <cellStyle name="40% - Accent4 3 3 2 2" xfId="31949"/>
    <cellStyle name="40% - Accent4 3 3 2 2 2" xfId="31950"/>
    <cellStyle name="40% - Accent4 3 3 2 3" xfId="31951"/>
    <cellStyle name="40% - Accent4 3 3 2 4" xfId="31952"/>
    <cellStyle name="40% - Accent4 3 3 3" xfId="31953"/>
    <cellStyle name="40% - Accent4 3 3 3 2" xfId="31954"/>
    <cellStyle name="40% - Accent4 3 3 4" xfId="31955"/>
    <cellStyle name="40% - Accent4 3 4" xfId="8670"/>
    <cellStyle name="40% - Accent4 3 4 2" xfId="31956"/>
    <cellStyle name="40% - Accent4 3 4 2 2" xfId="31957"/>
    <cellStyle name="40% - Accent4 3 4 3" xfId="31958"/>
    <cellStyle name="40% - Accent4 3 4 4" xfId="31959"/>
    <cellStyle name="40% - Accent4 3 5" xfId="31960"/>
    <cellStyle name="40% - Accent4 3 5 2" xfId="31961"/>
    <cellStyle name="40% - Accent4 3 6" xfId="31962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3"/>
    <cellStyle name="40% - Accent4 4 2 3" xfId="8684"/>
    <cellStyle name="40% - Accent4 4 2 3 2" xfId="31964"/>
    <cellStyle name="40% - Accent4 4 2 4" xfId="8685"/>
    <cellStyle name="40% - Accent4 4 2 4 2" xfId="31965"/>
    <cellStyle name="40% - Accent4 4 2 5" xfId="31966"/>
    <cellStyle name="40% - Accent4 4 3" xfId="8686"/>
    <cellStyle name="40% - Accent4 4 3 2" xfId="8687"/>
    <cellStyle name="40% - Accent4 4 3 2 2" xfId="31967"/>
    <cellStyle name="40% - Accent4 4 3 3" xfId="31968"/>
    <cellStyle name="40% - Accent4 4 4" xfId="8688"/>
    <cellStyle name="40% - Accent4 4 4 2" xfId="31969"/>
    <cellStyle name="40% - Accent4 4 5" xfId="8689"/>
    <cellStyle name="40% - Accent4 4 5 2" xfId="31970"/>
    <cellStyle name="40% - Accent4 4 6" xfId="8690"/>
    <cellStyle name="40% - Accent4 4 6 2" xfId="31971"/>
    <cellStyle name="40% - Accent4 4 7" xfId="8691"/>
    <cellStyle name="40% - Accent4 4 7 2" xfId="31972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3"/>
    <cellStyle name="40% - Accent4 5 2 2 2" xfId="31974"/>
    <cellStyle name="40% - Accent4 5 2 3" xfId="31975"/>
    <cellStyle name="40% - Accent4 5 3" xfId="31976"/>
    <cellStyle name="40% - Accent4 5 3 2" xfId="31977"/>
    <cellStyle name="40% - Accent4 5 3 3" xfId="31978"/>
    <cellStyle name="40% - Accent4 5 4" xfId="31979"/>
    <cellStyle name="40% - Accent4 5 4 2" xfId="31980"/>
    <cellStyle name="40% - Accent4 5 4 3" xfId="31981"/>
    <cellStyle name="40% - Accent4 5 5" xfId="31982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3"/>
    <cellStyle name="40% - Accent4 6 2 2 2" xfId="31984"/>
    <cellStyle name="40% - Accent4 6 2 3" xfId="31985"/>
    <cellStyle name="40% - Accent4 6 2 4" xfId="31986"/>
    <cellStyle name="40% - Accent4 6 3" xfId="31987"/>
    <cellStyle name="40% - Accent4 6 3 2" xfId="31988"/>
    <cellStyle name="40% - Accent4 6 3 3" xfId="31989"/>
    <cellStyle name="40% - Accent4 6 4" xfId="31990"/>
    <cellStyle name="40% - Accent4 6 4 2" xfId="31991"/>
    <cellStyle name="40% - Accent4 6 5" xfId="31992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3"/>
    <cellStyle name="40% - Accent4 7 2 2" xfId="31994"/>
    <cellStyle name="40% - Accent4 7 2 2 2" xfId="31995"/>
    <cellStyle name="40% - Accent4 7 2 3" xfId="31996"/>
    <cellStyle name="40% - Accent4 7 2 4" xfId="31997"/>
    <cellStyle name="40% - Accent4 7 3" xfId="31998"/>
    <cellStyle name="40% - Accent4 7 3 2" xfId="31999"/>
    <cellStyle name="40% - Accent4 7 4" xfId="32000"/>
    <cellStyle name="40% - Accent4 7 4 2" xfId="32001"/>
    <cellStyle name="40% - Accent4 7 5" xfId="32002"/>
    <cellStyle name="40% - Accent4 8" xfId="8723"/>
    <cellStyle name="40% - Accent4 8 2" xfId="32003"/>
    <cellStyle name="40% - Accent4 8 2 2" xfId="32004"/>
    <cellStyle name="40% - Accent4 8 2 3" xfId="32005"/>
    <cellStyle name="40% - Accent4 8 3" xfId="32006"/>
    <cellStyle name="40% - Accent4 9" xfId="8724"/>
    <cellStyle name="40% - Accent4 9 2" xfId="32007"/>
    <cellStyle name="40% - Accent4 9 2 2" xfId="32008"/>
    <cellStyle name="40% - Accent4 9 2 3" xfId="32009"/>
    <cellStyle name="40% - Accent4 9 3" xfId="32010"/>
    <cellStyle name="40% - Accent4 9 4" xfId="32011"/>
    <cellStyle name="40% - Accent4 9 5" xfId="32012"/>
    <cellStyle name="40% - Accent5" xfId="12" builtinId="47" customBuiltin="1"/>
    <cellStyle name="40% - Accent5 10" xfId="8725"/>
    <cellStyle name="40% - Accent5 10 2" xfId="32013"/>
    <cellStyle name="40% - Accent5 10 2 2" xfId="32014"/>
    <cellStyle name="40% - Accent5 10 3" xfId="32015"/>
    <cellStyle name="40% - Accent5 10 4" xfId="32016"/>
    <cellStyle name="40% - Accent5 11" xfId="8726"/>
    <cellStyle name="40% - Accent5 11 2" xfId="32017"/>
    <cellStyle name="40% - Accent5 11 3" xfId="32018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19"/>
    <cellStyle name="40% - Accent5 2 2 2 3" xfId="32020"/>
    <cellStyle name="40% - Accent5 2 2 2 3 2" xfId="32021"/>
    <cellStyle name="40% - Accent5 2 2 3" xfId="8739"/>
    <cellStyle name="40% - Accent5 2 2 3 2" xfId="32022"/>
    <cellStyle name="40% - Accent5 2 2 3 2 2" xfId="32023"/>
    <cellStyle name="40% - Accent5 2 2 3 3" xfId="32024"/>
    <cellStyle name="40% - Accent5 2 2 4" xfId="32025"/>
    <cellStyle name="40% - Accent5 2 2 4 2" xfId="32026"/>
    <cellStyle name="40% - Accent5 2 2 5" xfId="32027"/>
    <cellStyle name="40% - Accent5 2 2 5 2" xfId="32028"/>
    <cellStyle name="40% - Accent5 2 3" xfId="8740"/>
    <cellStyle name="40% - Accent5 2 3 2" xfId="8741"/>
    <cellStyle name="40% - Accent5 2 3 2 2" xfId="8742"/>
    <cellStyle name="40% - Accent5 2 3 2 2 2" xfId="32029"/>
    <cellStyle name="40% - Accent5 2 3 2 3" xfId="32030"/>
    <cellStyle name="40% - Accent5 2 3 3" xfId="8743"/>
    <cellStyle name="40% - Accent5 2 3 3 2" xfId="32031"/>
    <cellStyle name="40% - Accent5 2 3 4" xfId="32032"/>
    <cellStyle name="40% - Accent5 2 3 4 2" xfId="32033"/>
    <cellStyle name="40% - Accent5 2 4" xfId="8744"/>
    <cellStyle name="40% - Accent5 2 4 2" xfId="8745"/>
    <cellStyle name="40% - Accent5 2 4 2 2" xfId="32034"/>
    <cellStyle name="40% - Accent5 2 4 2 2 2" xfId="32035"/>
    <cellStyle name="40% - Accent5 2 4 2 3" xfId="32036"/>
    <cellStyle name="40% - Accent5 2 4 3" xfId="32037"/>
    <cellStyle name="40% - Accent5 2 4 3 2" xfId="32038"/>
    <cellStyle name="40% - Accent5 2 4 3 3" xfId="32039"/>
    <cellStyle name="40% - Accent5 2 4 4" xfId="32040"/>
    <cellStyle name="40% - Accent5 2 4 4 2" xfId="32041"/>
    <cellStyle name="40% - Accent5 2 4 5" xfId="32042"/>
    <cellStyle name="40% - Accent5 2 5" xfId="8746"/>
    <cellStyle name="40% - Accent5 2 5 2" xfId="32043"/>
    <cellStyle name="40% - Accent5 2 5 2 2" xfId="32044"/>
    <cellStyle name="40% - Accent5 2 5 3" xfId="32045"/>
    <cellStyle name="40% - Accent5 2 6" xfId="32046"/>
    <cellStyle name="40% - Accent5 2 6 2" xfId="32047"/>
    <cellStyle name="40% - Accent5 2 6 2 2" xfId="32048"/>
    <cellStyle name="40% - Accent5 2 6 3" xfId="32049"/>
    <cellStyle name="40% - Accent5 2 7" xfId="32050"/>
    <cellStyle name="40% - Accent5 2 7 2" xfId="32051"/>
    <cellStyle name="40% - Accent5 2 8" xfId="32052"/>
    <cellStyle name="40% - Accent5 2_12PCORC Wind Vestas and Royalties" xfId="32053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4"/>
    <cellStyle name="40% - Accent5 3 2 3" xfId="8760"/>
    <cellStyle name="40% - Accent5 3 2 3 2" xfId="32055"/>
    <cellStyle name="40% - Accent5 3 2 4" xfId="32056"/>
    <cellStyle name="40% - Accent5 3 2 4 2" xfId="32057"/>
    <cellStyle name="40% - Accent5 3 2 5" xfId="32058"/>
    <cellStyle name="40% - Accent5 3 3" xfId="8761"/>
    <cellStyle name="40% - Accent5 3 3 2" xfId="32059"/>
    <cellStyle name="40% - Accent5 3 3 2 2" xfId="32060"/>
    <cellStyle name="40% - Accent5 3 3 2 2 2" xfId="32061"/>
    <cellStyle name="40% - Accent5 3 3 2 3" xfId="32062"/>
    <cellStyle name="40% - Accent5 3 3 2 4" xfId="32063"/>
    <cellStyle name="40% - Accent5 3 3 3" xfId="32064"/>
    <cellStyle name="40% - Accent5 3 3 3 2" xfId="32065"/>
    <cellStyle name="40% - Accent5 3 3 4" xfId="32066"/>
    <cellStyle name="40% - Accent5 3 4" xfId="8762"/>
    <cellStyle name="40% - Accent5 3 4 2" xfId="32067"/>
    <cellStyle name="40% - Accent5 3 4 2 2" xfId="32068"/>
    <cellStyle name="40% - Accent5 3 4 3" xfId="32069"/>
    <cellStyle name="40% - Accent5 3 4 4" xfId="32070"/>
    <cellStyle name="40% - Accent5 3 5" xfId="32071"/>
    <cellStyle name="40% - Accent5 3 5 2" xfId="32072"/>
    <cellStyle name="40% - Accent5 3 6" xfId="32073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4"/>
    <cellStyle name="40% - Accent5 4 2 3" xfId="8776"/>
    <cellStyle name="40% - Accent5 4 2 3 2" xfId="32075"/>
    <cellStyle name="40% - Accent5 4 2 4" xfId="8777"/>
    <cellStyle name="40% - Accent5 4 2 4 2" xfId="32076"/>
    <cellStyle name="40% - Accent5 4 2 5" xfId="32077"/>
    <cellStyle name="40% - Accent5 4 3" xfId="8778"/>
    <cellStyle name="40% - Accent5 4 3 2" xfId="8779"/>
    <cellStyle name="40% - Accent5 4 3 2 2" xfId="32078"/>
    <cellStyle name="40% - Accent5 4 3 3" xfId="32079"/>
    <cellStyle name="40% - Accent5 4 4" xfId="8780"/>
    <cellStyle name="40% - Accent5 4 4 2" xfId="32080"/>
    <cellStyle name="40% - Accent5 4 5" xfId="8781"/>
    <cellStyle name="40% - Accent5 4 5 2" xfId="32081"/>
    <cellStyle name="40% - Accent5 4 6" xfId="8782"/>
    <cellStyle name="40% - Accent5 4 6 2" xfId="32082"/>
    <cellStyle name="40% - Accent5 4 7" xfId="8783"/>
    <cellStyle name="40% - Accent5 4 7 2" xfId="32083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4"/>
    <cellStyle name="40% - Accent5 5 2 2 2" xfId="32085"/>
    <cellStyle name="40% - Accent5 5 2 3" xfId="32086"/>
    <cellStyle name="40% - Accent5 5 3" xfId="32087"/>
    <cellStyle name="40% - Accent5 5 3 2" xfId="32088"/>
    <cellStyle name="40% - Accent5 5 3 3" xfId="32089"/>
    <cellStyle name="40% - Accent5 5 4" xfId="32090"/>
    <cellStyle name="40% - Accent5 5 4 2" xfId="32091"/>
    <cellStyle name="40% - Accent5 5 4 3" xfId="32092"/>
    <cellStyle name="40% - Accent5 5 5" xfId="32093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4"/>
    <cellStyle name="40% - Accent5 6 2 2 2" xfId="32095"/>
    <cellStyle name="40% - Accent5 6 2 3" xfId="32096"/>
    <cellStyle name="40% - Accent5 6 2 4" xfId="32097"/>
    <cellStyle name="40% - Accent5 6 3" xfId="32098"/>
    <cellStyle name="40% - Accent5 6 3 2" xfId="32099"/>
    <cellStyle name="40% - Accent5 6 3 3" xfId="32100"/>
    <cellStyle name="40% - Accent5 6 4" xfId="32101"/>
    <cellStyle name="40% - Accent5 6 4 2" xfId="32102"/>
    <cellStyle name="40% - Accent5 6 5" xfId="32103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4"/>
    <cellStyle name="40% - Accent5 7 2 2" xfId="32105"/>
    <cellStyle name="40% - Accent5 7 2 2 2" xfId="32106"/>
    <cellStyle name="40% - Accent5 7 2 3" xfId="32107"/>
    <cellStyle name="40% - Accent5 7 2 4" xfId="32108"/>
    <cellStyle name="40% - Accent5 7 3" xfId="32109"/>
    <cellStyle name="40% - Accent5 7 3 2" xfId="32110"/>
    <cellStyle name="40% - Accent5 7 4" xfId="32111"/>
    <cellStyle name="40% - Accent5 7 4 2" xfId="32112"/>
    <cellStyle name="40% - Accent5 7 5" xfId="32113"/>
    <cellStyle name="40% - Accent5 8" xfId="8815"/>
    <cellStyle name="40% - Accent5 8 2" xfId="32114"/>
    <cellStyle name="40% - Accent5 8 2 2" xfId="32115"/>
    <cellStyle name="40% - Accent5 8 2 3" xfId="32116"/>
    <cellStyle name="40% - Accent5 8 3" xfId="32117"/>
    <cellStyle name="40% - Accent5 9" xfId="8816"/>
    <cellStyle name="40% - Accent5 9 2" xfId="32118"/>
    <cellStyle name="40% - Accent5 9 2 2" xfId="32119"/>
    <cellStyle name="40% - Accent5 9 2 3" xfId="32120"/>
    <cellStyle name="40% - Accent5 9 3" xfId="32121"/>
    <cellStyle name="40% - Accent5 9 4" xfId="32122"/>
    <cellStyle name="40% - Accent5 9 5" xfId="32123"/>
    <cellStyle name="40% - Accent6" xfId="13" builtinId="51" customBuiltin="1"/>
    <cellStyle name="40% - Accent6 10" xfId="8817"/>
    <cellStyle name="40% - Accent6 10 2" xfId="32124"/>
    <cellStyle name="40% - Accent6 10 2 2" xfId="32125"/>
    <cellStyle name="40% - Accent6 10 3" xfId="32126"/>
    <cellStyle name="40% - Accent6 10 4" xfId="32127"/>
    <cellStyle name="40% - Accent6 11" xfId="8818"/>
    <cellStyle name="40% - Accent6 11 2" xfId="32128"/>
    <cellStyle name="40% - Accent6 11 3" xfId="32129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0"/>
    <cellStyle name="40% - Accent6 2 2 2 3" xfId="32131"/>
    <cellStyle name="40% - Accent6 2 2 2 3 2" xfId="32132"/>
    <cellStyle name="40% - Accent6 2 2 3" xfId="8831"/>
    <cellStyle name="40% - Accent6 2 2 3 2" xfId="32133"/>
    <cellStyle name="40% - Accent6 2 2 3 2 2" xfId="32134"/>
    <cellStyle name="40% - Accent6 2 2 3 3" xfId="32135"/>
    <cellStyle name="40% - Accent6 2 2 4" xfId="32136"/>
    <cellStyle name="40% - Accent6 2 2 4 2" xfId="32137"/>
    <cellStyle name="40% - Accent6 2 2 5" xfId="32138"/>
    <cellStyle name="40% - Accent6 2 2 5 2" xfId="32139"/>
    <cellStyle name="40% - Accent6 2 3" xfId="8832"/>
    <cellStyle name="40% - Accent6 2 3 2" xfId="8833"/>
    <cellStyle name="40% - Accent6 2 3 2 2" xfId="8834"/>
    <cellStyle name="40% - Accent6 2 3 2 2 2" xfId="32140"/>
    <cellStyle name="40% - Accent6 2 3 2 3" xfId="32141"/>
    <cellStyle name="40% - Accent6 2 3 3" xfId="8835"/>
    <cellStyle name="40% - Accent6 2 3 3 2" xfId="32142"/>
    <cellStyle name="40% - Accent6 2 3 4" xfId="32143"/>
    <cellStyle name="40% - Accent6 2 3 4 2" xfId="32144"/>
    <cellStyle name="40% - Accent6 2 4" xfId="8836"/>
    <cellStyle name="40% - Accent6 2 4 2" xfId="8837"/>
    <cellStyle name="40% - Accent6 2 4 2 2" xfId="32145"/>
    <cellStyle name="40% - Accent6 2 4 2 2 2" xfId="32146"/>
    <cellStyle name="40% - Accent6 2 4 2 3" xfId="32147"/>
    <cellStyle name="40% - Accent6 2 4 2 3 2" xfId="32148"/>
    <cellStyle name="40% - Accent6 2 4 3" xfId="8838"/>
    <cellStyle name="40% - Accent6 2 4 3 2" xfId="32149"/>
    <cellStyle name="40% - Accent6 2 4 3 2 2" xfId="32150"/>
    <cellStyle name="40% - Accent6 2 4 3 3" xfId="32151"/>
    <cellStyle name="40% - Accent6 2 4 4" xfId="32152"/>
    <cellStyle name="40% - Accent6 2 4 4 2" xfId="32153"/>
    <cellStyle name="40% - Accent6 2 4 5" xfId="32154"/>
    <cellStyle name="40% - Accent6 2 4 5 2" xfId="32155"/>
    <cellStyle name="40% - Accent6 2 5" xfId="8839"/>
    <cellStyle name="40% - Accent6 2 5 2" xfId="32156"/>
    <cellStyle name="40% - Accent6 2 5 2 2" xfId="32157"/>
    <cellStyle name="40% - Accent6 2 5 3" xfId="32158"/>
    <cellStyle name="40% - Accent6 2 6" xfId="32159"/>
    <cellStyle name="40% - Accent6 2 6 2" xfId="32160"/>
    <cellStyle name="40% - Accent6 2 6 2 2" xfId="32161"/>
    <cellStyle name="40% - Accent6 2 6 3" xfId="32162"/>
    <cellStyle name="40% - Accent6 2 7" xfId="32163"/>
    <cellStyle name="40% - Accent6 2 7 2" xfId="32164"/>
    <cellStyle name="40% - Accent6 2 8" xfId="32165"/>
    <cellStyle name="40% - Accent6 2_12PCORC Wind Vestas and Royalties" xfId="32166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7"/>
    <cellStyle name="40% - Accent6 3 2 3" xfId="8853"/>
    <cellStyle name="40% - Accent6 3 2 3 2" xfId="32168"/>
    <cellStyle name="40% - Accent6 3 2 4" xfId="32169"/>
    <cellStyle name="40% - Accent6 3 2 4 2" xfId="32170"/>
    <cellStyle name="40% - Accent6 3 2 5" xfId="32171"/>
    <cellStyle name="40% - Accent6 3 3" xfId="8854"/>
    <cellStyle name="40% - Accent6 3 3 2" xfId="32172"/>
    <cellStyle name="40% - Accent6 3 3 2 2" xfId="32173"/>
    <cellStyle name="40% - Accent6 3 3 2 2 2" xfId="32174"/>
    <cellStyle name="40% - Accent6 3 3 2 3" xfId="32175"/>
    <cellStyle name="40% - Accent6 3 3 2 4" xfId="32176"/>
    <cellStyle name="40% - Accent6 3 3 3" xfId="32177"/>
    <cellStyle name="40% - Accent6 3 3 3 2" xfId="32178"/>
    <cellStyle name="40% - Accent6 3 3 4" xfId="32179"/>
    <cellStyle name="40% - Accent6 3 4" xfId="8855"/>
    <cellStyle name="40% - Accent6 3 4 2" xfId="32180"/>
    <cellStyle name="40% - Accent6 3 4 2 2" xfId="32181"/>
    <cellStyle name="40% - Accent6 3 4 3" xfId="32182"/>
    <cellStyle name="40% - Accent6 3 4 4" xfId="32183"/>
    <cellStyle name="40% - Accent6 3 5" xfId="32184"/>
    <cellStyle name="40% - Accent6 3 5 2" xfId="32185"/>
    <cellStyle name="40% - Accent6 3 6" xfId="32186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7"/>
    <cellStyle name="40% - Accent6 4 2 3" xfId="8869"/>
    <cellStyle name="40% - Accent6 4 2 3 2" xfId="32188"/>
    <cellStyle name="40% - Accent6 4 2 4" xfId="8870"/>
    <cellStyle name="40% - Accent6 4 2 4 2" xfId="32189"/>
    <cellStyle name="40% - Accent6 4 2 5" xfId="32190"/>
    <cellStyle name="40% - Accent6 4 3" xfId="8871"/>
    <cellStyle name="40% - Accent6 4 3 2" xfId="8872"/>
    <cellStyle name="40% - Accent6 4 3 2 2" xfId="32191"/>
    <cellStyle name="40% - Accent6 4 3 3" xfId="32192"/>
    <cellStyle name="40% - Accent6 4 4" xfId="8873"/>
    <cellStyle name="40% - Accent6 4 4 2" xfId="32193"/>
    <cellStyle name="40% - Accent6 4 5" xfId="8874"/>
    <cellStyle name="40% - Accent6 4 5 2" xfId="32194"/>
    <cellStyle name="40% - Accent6 4 6" xfId="8875"/>
    <cellStyle name="40% - Accent6 4 6 2" xfId="32195"/>
    <cellStyle name="40% - Accent6 4 7" xfId="8876"/>
    <cellStyle name="40% - Accent6 4 7 2" xfId="32196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7"/>
    <cellStyle name="40% - Accent6 5 2 2 2" xfId="32198"/>
    <cellStyle name="40% - Accent6 5 2 3" xfId="32199"/>
    <cellStyle name="40% - Accent6 5 3" xfId="32200"/>
    <cellStyle name="40% - Accent6 5 3 2" xfId="32201"/>
    <cellStyle name="40% - Accent6 5 3 3" xfId="32202"/>
    <cellStyle name="40% - Accent6 5 4" xfId="32203"/>
    <cellStyle name="40% - Accent6 5 4 2" xfId="32204"/>
    <cellStyle name="40% - Accent6 5 4 3" xfId="32205"/>
    <cellStyle name="40% - Accent6 5 5" xfId="32206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7"/>
    <cellStyle name="40% - Accent6 6 2 2 2" xfId="32208"/>
    <cellStyle name="40% - Accent6 6 2 3" xfId="32209"/>
    <cellStyle name="40% - Accent6 6 2 4" xfId="32210"/>
    <cellStyle name="40% - Accent6 6 3" xfId="32211"/>
    <cellStyle name="40% - Accent6 6 3 2" xfId="32212"/>
    <cellStyle name="40% - Accent6 6 3 3" xfId="32213"/>
    <cellStyle name="40% - Accent6 6 4" xfId="32214"/>
    <cellStyle name="40% - Accent6 6 4 2" xfId="32215"/>
    <cellStyle name="40% - Accent6 6 5" xfId="32216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7"/>
    <cellStyle name="40% - Accent6 7 2 2" xfId="32218"/>
    <cellStyle name="40% - Accent6 7 2 2 2" xfId="32219"/>
    <cellStyle name="40% - Accent6 7 2 3" xfId="32220"/>
    <cellStyle name="40% - Accent6 7 2 4" xfId="32221"/>
    <cellStyle name="40% - Accent6 7 3" xfId="32222"/>
    <cellStyle name="40% - Accent6 7 3 2" xfId="32223"/>
    <cellStyle name="40% - Accent6 7 4" xfId="32224"/>
    <cellStyle name="40% - Accent6 7 4 2" xfId="32225"/>
    <cellStyle name="40% - Accent6 7 5" xfId="32226"/>
    <cellStyle name="40% - Accent6 8" xfId="8908"/>
    <cellStyle name="40% - Accent6 8 2" xfId="32227"/>
    <cellStyle name="40% - Accent6 8 2 2" xfId="32228"/>
    <cellStyle name="40% - Accent6 8 2 3" xfId="32229"/>
    <cellStyle name="40% - Accent6 8 3" xfId="32230"/>
    <cellStyle name="40% - Accent6 9" xfId="8909"/>
    <cellStyle name="40% - Accent6 9 2" xfId="32231"/>
    <cellStyle name="40% - Accent6 9 2 2" xfId="32232"/>
    <cellStyle name="40% - Accent6 9 2 3" xfId="32233"/>
    <cellStyle name="40% - Accent6 9 3" xfId="32234"/>
    <cellStyle name="40% - Accent6 9 4" xfId="32235"/>
    <cellStyle name="40% - Accent6 9 5" xfId="32236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7"/>
    <cellStyle name="60% - Accent1 2 2 2 2 2" xfId="32238"/>
    <cellStyle name="60% - Accent1 2 2 2 3" xfId="32239"/>
    <cellStyle name="60% - Accent1 2 2 3" xfId="32240"/>
    <cellStyle name="60% - Accent1 2 2 3 2" xfId="32241"/>
    <cellStyle name="60% - Accent1 2 2 4" xfId="32242"/>
    <cellStyle name="60% - Accent1 2 2 4 2" xfId="32243"/>
    <cellStyle name="60% - Accent1 2 3" xfId="8923"/>
    <cellStyle name="60% - Accent1 2 3 2" xfId="32244"/>
    <cellStyle name="60% - Accent1 2 3 2 2" xfId="32245"/>
    <cellStyle name="60% - Accent1 2 3 2 2 2" xfId="32246"/>
    <cellStyle name="60% - Accent1 2 3 2 3" xfId="32247"/>
    <cellStyle name="60% - Accent1 2 3 2 4" xfId="32248"/>
    <cellStyle name="60% - Accent1 2 3 3" xfId="32249"/>
    <cellStyle name="60% - Accent1 2 3 3 2" xfId="32250"/>
    <cellStyle name="60% - Accent1 2 3 3 3" xfId="32251"/>
    <cellStyle name="60% - Accent1 2 3 4" xfId="32252"/>
    <cellStyle name="60% - Accent1 2 3 4 2" xfId="32253"/>
    <cellStyle name="60% - Accent1 2 3 5" xfId="32254"/>
    <cellStyle name="60% - Accent1 2 4" xfId="8924"/>
    <cellStyle name="60% - Accent1 2 4 2" xfId="32255"/>
    <cellStyle name="60% - Accent1 2 4 2 2" xfId="32256"/>
    <cellStyle name="60% - Accent1 2 4 3" xfId="32257"/>
    <cellStyle name="60% - Accent1 2 4 4" xfId="32258"/>
    <cellStyle name="60% - Accent1 2 4 5" xfId="32259"/>
    <cellStyle name="60% - Accent1 2 5" xfId="32260"/>
    <cellStyle name="60% - Accent1 2 5 2" xfId="32261"/>
    <cellStyle name="60% - Accent1 2 6" xfId="32262"/>
    <cellStyle name="60% - Accent1 2 6 2" xfId="32263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4"/>
    <cellStyle name="60% - Accent1 3 2 2 2" xfId="32265"/>
    <cellStyle name="60% - Accent1 3 2 3" xfId="32266"/>
    <cellStyle name="60% - Accent1 3 3" xfId="8937"/>
    <cellStyle name="60% - Accent1 3 3 2" xfId="32267"/>
    <cellStyle name="60% - Accent1 3 4" xfId="8938"/>
    <cellStyle name="60% - Accent1 3 4 2" xfId="32268"/>
    <cellStyle name="60% - Accent1 3 5" xfId="32269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0"/>
    <cellStyle name="60% - Accent1 4 2 2" xfId="32271"/>
    <cellStyle name="60% - Accent1 4 2 2 2" xfId="32272"/>
    <cellStyle name="60% - Accent1 4 2 3" xfId="32273"/>
    <cellStyle name="60% - Accent1 4 2 4" xfId="32274"/>
    <cellStyle name="60% - Accent1 4 3" xfId="32275"/>
    <cellStyle name="60% - Accent1 4 3 2" xfId="32276"/>
    <cellStyle name="60% - Accent1 4 4" xfId="32277"/>
    <cellStyle name="60% - Accent1 4 4 2" xfId="32278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79"/>
    <cellStyle name="60% - Accent1 5 2 2" xfId="32280"/>
    <cellStyle name="60% - Accent1 5 2 3" xfId="32281"/>
    <cellStyle name="60% - Accent1 5 3" xfId="32282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3"/>
    <cellStyle name="60% - Accent1 6 2 2" xfId="32284"/>
    <cellStyle name="60% - Accent1 6 3" xfId="32285"/>
    <cellStyle name="60% - Accent1 6 4" xfId="32286"/>
    <cellStyle name="60% - Accent1 6 5" xfId="32287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8"/>
    <cellStyle name="60% - Accent1 7 3" xfId="32289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0"/>
    <cellStyle name="60% - Accent2 2 2 2 2 2" xfId="32291"/>
    <cellStyle name="60% - Accent2 2 2 2 3" xfId="32292"/>
    <cellStyle name="60% - Accent2 2 2 3" xfId="32293"/>
    <cellStyle name="60% - Accent2 2 2 3 2" xfId="32294"/>
    <cellStyle name="60% - Accent2 2 2 4" xfId="32295"/>
    <cellStyle name="60% - Accent2 2 2 4 2" xfId="32296"/>
    <cellStyle name="60% - Accent2 2 3" xfId="8993"/>
    <cellStyle name="60% - Accent2 2 3 2" xfId="32297"/>
    <cellStyle name="60% - Accent2 2 3 2 2" xfId="32298"/>
    <cellStyle name="60% - Accent2 2 3 2 2 2" xfId="32299"/>
    <cellStyle name="60% - Accent2 2 3 2 3" xfId="32300"/>
    <cellStyle name="60% - Accent2 2 3 2 4" xfId="32301"/>
    <cellStyle name="60% - Accent2 2 3 3" xfId="32302"/>
    <cellStyle name="60% - Accent2 2 3 3 2" xfId="32303"/>
    <cellStyle name="60% - Accent2 2 3 3 3" xfId="32304"/>
    <cellStyle name="60% - Accent2 2 3 4" xfId="32305"/>
    <cellStyle name="60% - Accent2 2 3 4 2" xfId="32306"/>
    <cellStyle name="60% - Accent2 2 3 5" xfId="32307"/>
    <cellStyle name="60% - Accent2 2 4" xfId="8994"/>
    <cellStyle name="60% - Accent2 2 4 2" xfId="32308"/>
    <cellStyle name="60% - Accent2 2 4 2 2" xfId="32309"/>
    <cellStyle name="60% - Accent2 2 4 3" xfId="32310"/>
    <cellStyle name="60% - Accent2 2 4 4" xfId="32311"/>
    <cellStyle name="60% - Accent2 2 4 5" xfId="32312"/>
    <cellStyle name="60% - Accent2 2 5" xfId="32313"/>
    <cellStyle name="60% - Accent2 2 5 2" xfId="32314"/>
    <cellStyle name="60% - Accent2 2 6" xfId="32315"/>
    <cellStyle name="60% - Accent2 2 6 2" xfId="32316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7"/>
    <cellStyle name="60% - Accent2 3 2 2 2" xfId="32318"/>
    <cellStyle name="60% - Accent2 3 2 3" xfId="32319"/>
    <cellStyle name="60% - Accent2 3 3" xfId="9007"/>
    <cellStyle name="60% - Accent2 3 3 2" xfId="32320"/>
    <cellStyle name="60% - Accent2 3 4" xfId="9008"/>
    <cellStyle name="60% - Accent2 3 4 2" xfId="32321"/>
    <cellStyle name="60% - Accent2 3 5" xfId="32322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3"/>
    <cellStyle name="60% - Accent2 4 2 2" xfId="32324"/>
    <cellStyle name="60% - Accent2 4 2 2 2" xfId="32325"/>
    <cellStyle name="60% - Accent2 4 2 3" xfId="32326"/>
    <cellStyle name="60% - Accent2 4 2 4" xfId="32327"/>
    <cellStyle name="60% - Accent2 4 3" xfId="32328"/>
    <cellStyle name="60% - Accent2 4 3 2" xfId="32329"/>
    <cellStyle name="60% - Accent2 4 4" xfId="32330"/>
    <cellStyle name="60% - Accent2 4 4 2" xfId="32331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2"/>
    <cellStyle name="60% - Accent2 5 2 2" xfId="32333"/>
    <cellStyle name="60% - Accent2 5 2 3" xfId="32334"/>
    <cellStyle name="60% - Accent2 5 3" xfId="32335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6"/>
    <cellStyle name="60% - Accent2 6 2 2" xfId="32337"/>
    <cellStyle name="60% - Accent2 6 3" xfId="32338"/>
    <cellStyle name="60% - Accent2 6 4" xfId="32339"/>
    <cellStyle name="60% - Accent2 6 5" xfId="32340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1"/>
    <cellStyle name="60% - Accent2 7 3" xfId="32342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3"/>
    <cellStyle name="60% - Accent3 2 2 2 2 2" xfId="32344"/>
    <cellStyle name="60% - Accent3 2 2 2 3" xfId="32345"/>
    <cellStyle name="60% - Accent3 2 2 3" xfId="32346"/>
    <cellStyle name="60% - Accent3 2 2 3 2" xfId="32347"/>
    <cellStyle name="60% - Accent3 2 2 4" xfId="32348"/>
    <cellStyle name="60% - Accent3 2 2 4 2" xfId="32349"/>
    <cellStyle name="60% - Accent3 2 3" xfId="9063"/>
    <cellStyle name="60% - Accent3 2 3 2" xfId="32350"/>
    <cellStyle name="60% - Accent3 2 3 2 2" xfId="32351"/>
    <cellStyle name="60% - Accent3 2 3 2 2 2" xfId="32352"/>
    <cellStyle name="60% - Accent3 2 3 2 3" xfId="32353"/>
    <cellStyle name="60% - Accent3 2 3 2 4" xfId="32354"/>
    <cellStyle name="60% - Accent3 2 3 3" xfId="32355"/>
    <cellStyle name="60% - Accent3 2 3 3 2" xfId="32356"/>
    <cellStyle name="60% - Accent3 2 3 3 3" xfId="32357"/>
    <cellStyle name="60% - Accent3 2 3 4" xfId="32358"/>
    <cellStyle name="60% - Accent3 2 3 4 2" xfId="32359"/>
    <cellStyle name="60% - Accent3 2 3 5" xfId="32360"/>
    <cellStyle name="60% - Accent3 2 4" xfId="9064"/>
    <cellStyle name="60% - Accent3 2 4 2" xfId="32361"/>
    <cellStyle name="60% - Accent3 2 4 2 2" xfId="32362"/>
    <cellStyle name="60% - Accent3 2 4 3" xfId="32363"/>
    <cellStyle name="60% - Accent3 2 4 4" xfId="32364"/>
    <cellStyle name="60% - Accent3 2 4 5" xfId="32365"/>
    <cellStyle name="60% - Accent3 2 5" xfId="32366"/>
    <cellStyle name="60% - Accent3 2 5 2" xfId="32367"/>
    <cellStyle name="60% - Accent3 2 6" xfId="32368"/>
    <cellStyle name="60% - Accent3 2 6 2" xfId="32369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0"/>
    <cellStyle name="60% - Accent3 3 2 2 2" xfId="32371"/>
    <cellStyle name="60% - Accent3 3 2 3" xfId="32372"/>
    <cellStyle name="60% - Accent3 3 3" xfId="9077"/>
    <cellStyle name="60% - Accent3 3 3 2" xfId="32373"/>
    <cellStyle name="60% - Accent3 3 4" xfId="9078"/>
    <cellStyle name="60% - Accent3 3 4 2" xfId="32374"/>
    <cellStyle name="60% - Accent3 3 5" xfId="32375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6"/>
    <cellStyle name="60% - Accent3 4 2 2" xfId="32377"/>
    <cellStyle name="60% - Accent3 4 2 2 2" xfId="32378"/>
    <cellStyle name="60% - Accent3 4 2 3" xfId="32379"/>
    <cellStyle name="60% - Accent3 4 2 4" xfId="32380"/>
    <cellStyle name="60% - Accent3 4 3" xfId="32381"/>
    <cellStyle name="60% - Accent3 4 3 2" xfId="32382"/>
    <cellStyle name="60% - Accent3 4 4" xfId="32383"/>
    <cellStyle name="60% - Accent3 4 4 2" xfId="32384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5"/>
    <cellStyle name="60% - Accent3 5 2 2" xfId="32386"/>
    <cellStyle name="60% - Accent3 5 2 3" xfId="32387"/>
    <cellStyle name="60% - Accent3 5 3" xfId="32388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89"/>
    <cellStyle name="60% - Accent3 6 2 2" xfId="32390"/>
    <cellStyle name="60% - Accent3 6 3" xfId="32391"/>
    <cellStyle name="60% - Accent3 6 4" xfId="32392"/>
    <cellStyle name="60% - Accent3 6 5" xfId="32393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4"/>
    <cellStyle name="60% - Accent3 7 3" xfId="32395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6"/>
    <cellStyle name="60% - Accent4 2 2 2 2 2" xfId="32397"/>
    <cellStyle name="60% - Accent4 2 2 2 3" xfId="32398"/>
    <cellStyle name="60% - Accent4 2 2 3" xfId="32399"/>
    <cellStyle name="60% - Accent4 2 2 3 2" xfId="32400"/>
    <cellStyle name="60% - Accent4 2 2 4" xfId="32401"/>
    <cellStyle name="60% - Accent4 2 2 4 2" xfId="32402"/>
    <cellStyle name="60% - Accent4 2 3" xfId="9133"/>
    <cellStyle name="60% - Accent4 2 3 2" xfId="32403"/>
    <cellStyle name="60% - Accent4 2 3 2 2" xfId="32404"/>
    <cellStyle name="60% - Accent4 2 3 2 2 2" xfId="32405"/>
    <cellStyle name="60% - Accent4 2 3 2 3" xfId="32406"/>
    <cellStyle name="60% - Accent4 2 3 2 4" xfId="32407"/>
    <cellStyle name="60% - Accent4 2 3 3" xfId="32408"/>
    <cellStyle name="60% - Accent4 2 3 3 2" xfId="32409"/>
    <cellStyle name="60% - Accent4 2 3 3 3" xfId="32410"/>
    <cellStyle name="60% - Accent4 2 3 4" xfId="32411"/>
    <cellStyle name="60% - Accent4 2 3 4 2" xfId="32412"/>
    <cellStyle name="60% - Accent4 2 3 5" xfId="32413"/>
    <cellStyle name="60% - Accent4 2 4" xfId="9134"/>
    <cellStyle name="60% - Accent4 2 4 2" xfId="32414"/>
    <cellStyle name="60% - Accent4 2 4 2 2" xfId="32415"/>
    <cellStyle name="60% - Accent4 2 4 3" xfId="32416"/>
    <cellStyle name="60% - Accent4 2 4 4" xfId="32417"/>
    <cellStyle name="60% - Accent4 2 4 5" xfId="32418"/>
    <cellStyle name="60% - Accent4 2 5" xfId="32419"/>
    <cellStyle name="60% - Accent4 2 5 2" xfId="32420"/>
    <cellStyle name="60% - Accent4 2 6" xfId="32421"/>
    <cellStyle name="60% - Accent4 2 6 2" xfId="32422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3"/>
    <cellStyle name="60% - Accent4 3 2 2 2" xfId="32424"/>
    <cellStyle name="60% - Accent4 3 2 3" xfId="32425"/>
    <cellStyle name="60% - Accent4 3 3" xfId="9147"/>
    <cellStyle name="60% - Accent4 3 3 2" xfId="32426"/>
    <cellStyle name="60% - Accent4 3 4" xfId="9148"/>
    <cellStyle name="60% - Accent4 3 4 2" xfId="32427"/>
    <cellStyle name="60% - Accent4 3 5" xfId="32428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29"/>
    <cellStyle name="60% - Accent4 4 2 2" xfId="32430"/>
    <cellStyle name="60% - Accent4 4 2 2 2" xfId="32431"/>
    <cellStyle name="60% - Accent4 4 2 3" xfId="32432"/>
    <cellStyle name="60% - Accent4 4 2 4" xfId="32433"/>
    <cellStyle name="60% - Accent4 4 3" xfId="32434"/>
    <cellStyle name="60% - Accent4 4 3 2" xfId="32435"/>
    <cellStyle name="60% - Accent4 4 4" xfId="32436"/>
    <cellStyle name="60% - Accent4 4 4 2" xfId="32437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8"/>
    <cellStyle name="60% - Accent4 5 2 2" xfId="32439"/>
    <cellStyle name="60% - Accent4 5 2 3" xfId="32440"/>
    <cellStyle name="60% - Accent4 5 3" xfId="32441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2"/>
    <cellStyle name="60% - Accent4 6 2 2" xfId="32443"/>
    <cellStyle name="60% - Accent4 6 3" xfId="32444"/>
    <cellStyle name="60% - Accent4 6 4" xfId="32445"/>
    <cellStyle name="60% - Accent4 6 5" xfId="32446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7"/>
    <cellStyle name="60% - Accent4 7 3" xfId="32448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49"/>
    <cellStyle name="60% - Accent5 2 2 2 2 2" xfId="32450"/>
    <cellStyle name="60% - Accent5 2 2 2 3" xfId="32451"/>
    <cellStyle name="60% - Accent5 2 2 3" xfId="32452"/>
    <cellStyle name="60% - Accent5 2 2 3 2" xfId="32453"/>
    <cellStyle name="60% - Accent5 2 2 4" xfId="32454"/>
    <cellStyle name="60% - Accent5 2 2 4 2" xfId="32455"/>
    <cellStyle name="60% - Accent5 2 3" xfId="9203"/>
    <cellStyle name="60% - Accent5 2 3 2" xfId="32456"/>
    <cellStyle name="60% - Accent5 2 3 2 2" xfId="32457"/>
    <cellStyle name="60% - Accent5 2 3 2 2 2" xfId="32458"/>
    <cellStyle name="60% - Accent5 2 3 2 3" xfId="32459"/>
    <cellStyle name="60% - Accent5 2 3 2 4" xfId="32460"/>
    <cellStyle name="60% - Accent5 2 3 3" xfId="32461"/>
    <cellStyle name="60% - Accent5 2 3 3 2" xfId="32462"/>
    <cellStyle name="60% - Accent5 2 3 3 3" xfId="32463"/>
    <cellStyle name="60% - Accent5 2 3 4" xfId="32464"/>
    <cellStyle name="60% - Accent5 2 3 4 2" xfId="32465"/>
    <cellStyle name="60% - Accent5 2 3 5" xfId="32466"/>
    <cellStyle name="60% - Accent5 2 4" xfId="9204"/>
    <cellStyle name="60% - Accent5 2 4 2" xfId="32467"/>
    <cellStyle name="60% - Accent5 2 4 2 2" xfId="32468"/>
    <cellStyle name="60% - Accent5 2 4 3" xfId="32469"/>
    <cellStyle name="60% - Accent5 2 4 4" xfId="32470"/>
    <cellStyle name="60% - Accent5 2 4 5" xfId="32471"/>
    <cellStyle name="60% - Accent5 2 5" xfId="32472"/>
    <cellStyle name="60% - Accent5 2 5 2" xfId="32473"/>
    <cellStyle name="60% - Accent5 2 6" xfId="32474"/>
    <cellStyle name="60% - Accent5 2 6 2" xfId="32475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6"/>
    <cellStyle name="60% - Accent5 3 2 2 2" xfId="32477"/>
    <cellStyle name="60% - Accent5 3 2 3" xfId="32478"/>
    <cellStyle name="60% - Accent5 3 3" xfId="9217"/>
    <cellStyle name="60% - Accent5 3 3 2" xfId="32479"/>
    <cellStyle name="60% - Accent5 3 4" xfId="9218"/>
    <cellStyle name="60% - Accent5 3 4 2" xfId="32480"/>
    <cellStyle name="60% - Accent5 3 5" xfId="32481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2"/>
    <cellStyle name="60% - Accent5 4 2 2" xfId="32483"/>
    <cellStyle name="60% - Accent5 4 2 2 2" xfId="32484"/>
    <cellStyle name="60% - Accent5 4 2 3" xfId="32485"/>
    <cellStyle name="60% - Accent5 4 2 4" xfId="32486"/>
    <cellStyle name="60% - Accent5 4 3" xfId="32487"/>
    <cellStyle name="60% - Accent5 4 3 2" xfId="32488"/>
    <cellStyle name="60% - Accent5 4 4" xfId="32489"/>
    <cellStyle name="60% - Accent5 4 4 2" xfId="32490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1"/>
    <cellStyle name="60% - Accent5 5 2 2" xfId="32492"/>
    <cellStyle name="60% - Accent5 5 2 3" xfId="32493"/>
    <cellStyle name="60% - Accent5 5 3" xfId="32494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5"/>
    <cellStyle name="60% - Accent5 6 2 2" xfId="32496"/>
    <cellStyle name="60% - Accent5 6 3" xfId="32497"/>
    <cellStyle name="60% - Accent5 6 4" xfId="32498"/>
    <cellStyle name="60% - Accent5 6 5" xfId="32499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0"/>
    <cellStyle name="60% - Accent5 7 3" xfId="32501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2"/>
    <cellStyle name="60% - Accent6 2 2 2 2 2" xfId="32503"/>
    <cellStyle name="60% - Accent6 2 2 2 3" xfId="32504"/>
    <cellStyle name="60% - Accent6 2 2 3" xfId="32505"/>
    <cellStyle name="60% - Accent6 2 2 3 2" xfId="32506"/>
    <cellStyle name="60% - Accent6 2 2 4" xfId="32507"/>
    <cellStyle name="60% - Accent6 2 2 4 2" xfId="32508"/>
    <cellStyle name="60% - Accent6 2 3" xfId="9273"/>
    <cellStyle name="60% - Accent6 2 3 2" xfId="32509"/>
    <cellStyle name="60% - Accent6 2 3 2 2" xfId="32510"/>
    <cellStyle name="60% - Accent6 2 3 2 2 2" xfId="32511"/>
    <cellStyle name="60% - Accent6 2 3 2 3" xfId="32512"/>
    <cellStyle name="60% - Accent6 2 3 2 4" xfId="32513"/>
    <cellStyle name="60% - Accent6 2 3 3" xfId="32514"/>
    <cellStyle name="60% - Accent6 2 3 3 2" xfId="32515"/>
    <cellStyle name="60% - Accent6 2 3 3 3" xfId="32516"/>
    <cellStyle name="60% - Accent6 2 3 4" xfId="32517"/>
    <cellStyle name="60% - Accent6 2 3 4 2" xfId="32518"/>
    <cellStyle name="60% - Accent6 2 3 5" xfId="32519"/>
    <cellStyle name="60% - Accent6 2 4" xfId="9274"/>
    <cellStyle name="60% - Accent6 2 4 2" xfId="32520"/>
    <cellStyle name="60% - Accent6 2 4 2 2" xfId="32521"/>
    <cellStyle name="60% - Accent6 2 4 3" xfId="32522"/>
    <cellStyle name="60% - Accent6 2 4 4" xfId="32523"/>
    <cellStyle name="60% - Accent6 2 4 5" xfId="32524"/>
    <cellStyle name="60% - Accent6 2 5" xfId="32525"/>
    <cellStyle name="60% - Accent6 2 5 2" xfId="32526"/>
    <cellStyle name="60% - Accent6 2 6" xfId="32527"/>
    <cellStyle name="60% - Accent6 2 6 2" xfId="32528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29"/>
    <cellStyle name="60% - Accent6 3 2 2 2" xfId="32530"/>
    <cellStyle name="60% - Accent6 3 2 3" xfId="32531"/>
    <cellStyle name="60% - Accent6 3 3" xfId="9287"/>
    <cellStyle name="60% - Accent6 3 3 2" xfId="32532"/>
    <cellStyle name="60% - Accent6 3 4" xfId="9288"/>
    <cellStyle name="60% - Accent6 3 4 2" xfId="32533"/>
    <cellStyle name="60% - Accent6 3 5" xfId="32534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5"/>
    <cellStyle name="60% - Accent6 4 2 2" xfId="32536"/>
    <cellStyle name="60% - Accent6 4 2 2 2" xfId="32537"/>
    <cellStyle name="60% - Accent6 4 2 3" xfId="32538"/>
    <cellStyle name="60% - Accent6 4 2 4" xfId="32539"/>
    <cellStyle name="60% - Accent6 4 3" xfId="32540"/>
    <cellStyle name="60% - Accent6 4 3 2" xfId="32541"/>
    <cellStyle name="60% - Accent6 4 4" xfId="32542"/>
    <cellStyle name="60% - Accent6 4 4 2" xfId="32543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4"/>
    <cellStyle name="60% - Accent6 5 2 2" xfId="32545"/>
    <cellStyle name="60% - Accent6 5 2 3" xfId="32546"/>
    <cellStyle name="60% - Accent6 5 3" xfId="32547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8"/>
    <cellStyle name="60% - Accent6 6 2 2" xfId="32549"/>
    <cellStyle name="60% - Accent6 6 3" xfId="32550"/>
    <cellStyle name="60% - Accent6 6 4" xfId="32551"/>
    <cellStyle name="60% - Accent6 6 5" xfId="32552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3"/>
    <cellStyle name="60% - Accent6 7 3" xfId="32554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5"/>
    <cellStyle name="Accent1 10" xfId="9335"/>
    <cellStyle name="Accent1 10 2" xfId="32556"/>
    <cellStyle name="Accent1 11" xfId="9336"/>
    <cellStyle name="Accent1 11 2" xfId="32557"/>
    <cellStyle name="Accent1 12" xfId="9337"/>
    <cellStyle name="Accent1 12 2" xfId="32558"/>
    <cellStyle name="Accent1 13" xfId="9338"/>
    <cellStyle name="Accent1 13 2" xfId="32559"/>
    <cellStyle name="Accent1 14" xfId="9339"/>
    <cellStyle name="Accent1 14 2" xfId="32560"/>
    <cellStyle name="Accent1 15" xfId="9340"/>
    <cellStyle name="Accent1 15 2" xfId="32561"/>
    <cellStyle name="Accent1 16" xfId="9341"/>
    <cellStyle name="Accent1 16 2" xfId="32562"/>
    <cellStyle name="Accent1 17" xfId="9342"/>
    <cellStyle name="Accent1 17 2" xfId="32563"/>
    <cellStyle name="Accent1 18" xfId="9343"/>
    <cellStyle name="Accent1 18 2" xfId="32564"/>
    <cellStyle name="Accent1 19" xfId="9344"/>
    <cellStyle name="Accent1 2" xfId="9345"/>
    <cellStyle name="Accent1 2 2" xfId="9346"/>
    <cellStyle name="Accent1 2 2 2" xfId="9347"/>
    <cellStyle name="Accent1 2 2 2 2" xfId="32565"/>
    <cellStyle name="Accent1 2 2 2 2 2" xfId="32566"/>
    <cellStyle name="Accent1 2 2 2 3" xfId="32567"/>
    <cellStyle name="Accent1 2 2 3" xfId="32568"/>
    <cellStyle name="Accent1 2 2 3 2" xfId="32569"/>
    <cellStyle name="Accent1 2 2 4" xfId="32570"/>
    <cellStyle name="Accent1 2 2 4 2" xfId="32571"/>
    <cellStyle name="Accent1 2 3" xfId="9348"/>
    <cellStyle name="Accent1 2 3 2" xfId="32572"/>
    <cellStyle name="Accent1 2 3 2 2" xfId="32573"/>
    <cellStyle name="Accent1 2 3 2 2 2" xfId="32574"/>
    <cellStyle name="Accent1 2 3 2 3" xfId="32575"/>
    <cellStyle name="Accent1 2 3 2 4" xfId="32576"/>
    <cellStyle name="Accent1 2 3 3" xfId="32577"/>
    <cellStyle name="Accent1 2 3 3 2" xfId="32578"/>
    <cellStyle name="Accent1 2 3 3 3" xfId="32579"/>
    <cellStyle name="Accent1 2 3 4" xfId="32580"/>
    <cellStyle name="Accent1 2 3 4 2" xfId="32581"/>
    <cellStyle name="Accent1 2 3 5" xfId="32582"/>
    <cellStyle name="Accent1 2 4" xfId="9349"/>
    <cellStyle name="Accent1 2 4 2" xfId="32583"/>
    <cellStyle name="Accent1 2 4 2 2" xfId="32584"/>
    <cellStyle name="Accent1 2 4 3" xfId="32585"/>
    <cellStyle name="Accent1 2 4 4" xfId="32586"/>
    <cellStyle name="Accent1 2 4 5" xfId="32587"/>
    <cellStyle name="Accent1 2 5" xfId="32588"/>
    <cellStyle name="Accent1 2 5 2" xfId="32589"/>
    <cellStyle name="Accent1 2 6" xfId="32590"/>
    <cellStyle name="Accent1 2 6 2" xfId="32591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2"/>
    <cellStyle name="Accent1 3 2 2 2" xfId="32593"/>
    <cellStyle name="Accent1 3 2 3" xfId="32594"/>
    <cellStyle name="Accent1 3 3" xfId="9362"/>
    <cellStyle name="Accent1 3 3 2" xfId="32595"/>
    <cellStyle name="Accent1 3 4" xfId="9363"/>
    <cellStyle name="Accent1 3 4 2" xfId="32596"/>
    <cellStyle name="Accent1 3 5" xfId="32597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8"/>
    <cellStyle name="Accent1 4 2 2 2" xfId="32599"/>
    <cellStyle name="Accent1 4 2 3" xfId="32600"/>
    <cellStyle name="Accent1 4 2 4" xfId="32601"/>
    <cellStyle name="Accent1 4 3" xfId="9376"/>
    <cellStyle name="Accent1 4 3 2" xfId="32602"/>
    <cellStyle name="Accent1 4 4" xfId="32603"/>
    <cellStyle name="Accent1 4 4 2" xfId="32604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5"/>
    <cellStyle name="Accent1 5 2 2" xfId="32606"/>
    <cellStyle name="Accent1 5 2 3" xfId="32607"/>
    <cellStyle name="Accent1 5 3" xfId="32608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09"/>
    <cellStyle name="Accent1 6 2 2" xfId="32610"/>
    <cellStyle name="Accent1 6 3" xfId="32611"/>
    <cellStyle name="Accent1 6 4" xfId="32612"/>
    <cellStyle name="Accent1 6 5" xfId="32613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4"/>
    <cellStyle name="Accent1 7 3" xfId="32615"/>
    <cellStyle name="Accent1 8" xfId="9405"/>
    <cellStyle name="Accent1 8 2" xfId="32616"/>
    <cellStyle name="Accent1 8 3" xfId="32617"/>
    <cellStyle name="Accent1 9" xfId="9406"/>
    <cellStyle name="Accent1 9 2" xfId="32618"/>
    <cellStyle name="Accent1 9 3" xfId="32619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0"/>
    <cellStyle name="Accent2 10" xfId="9412"/>
    <cellStyle name="Accent2 10 2" xfId="32621"/>
    <cellStyle name="Accent2 11" xfId="9413"/>
    <cellStyle name="Accent2 11 2" xfId="32622"/>
    <cellStyle name="Accent2 12" xfId="9414"/>
    <cellStyle name="Accent2 12 2" xfId="32623"/>
    <cellStyle name="Accent2 13" xfId="9415"/>
    <cellStyle name="Accent2 13 2" xfId="32624"/>
    <cellStyle name="Accent2 14" xfId="9416"/>
    <cellStyle name="Accent2 14 2" xfId="32625"/>
    <cellStyle name="Accent2 15" xfId="9417"/>
    <cellStyle name="Accent2 15 2" xfId="32626"/>
    <cellStyle name="Accent2 16" xfId="9418"/>
    <cellStyle name="Accent2 16 2" xfId="32627"/>
    <cellStyle name="Accent2 17" xfId="9419"/>
    <cellStyle name="Accent2 17 2" xfId="32628"/>
    <cellStyle name="Accent2 18" xfId="9420"/>
    <cellStyle name="Accent2 18 2" xfId="32629"/>
    <cellStyle name="Accent2 19" xfId="9421"/>
    <cellStyle name="Accent2 2" xfId="9422"/>
    <cellStyle name="Accent2 2 2" xfId="9423"/>
    <cellStyle name="Accent2 2 2 2" xfId="9424"/>
    <cellStyle name="Accent2 2 2 2 2" xfId="32630"/>
    <cellStyle name="Accent2 2 2 2 2 2" xfId="32631"/>
    <cellStyle name="Accent2 2 2 2 3" xfId="32632"/>
    <cellStyle name="Accent2 2 2 3" xfId="32633"/>
    <cellStyle name="Accent2 2 2 3 2" xfId="32634"/>
    <cellStyle name="Accent2 2 2 4" xfId="32635"/>
    <cellStyle name="Accent2 2 2 4 2" xfId="32636"/>
    <cellStyle name="Accent2 2 3" xfId="9425"/>
    <cellStyle name="Accent2 2 3 2" xfId="32637"/>
    <cellStyle name="Accent2 2 3 2 2" xfId="32638"/>
    <cellStyle name="Accent2 2 3 2 2 2" xfId="32639"/>
    <cellStyle name="Accent2 2 3 2 3" xfId="32640"/>
    <cellStyle name="Accent2 2 3 2 4" xfId="32641"/>
    <cellStyle name="Accent2 2 3 3" xfId="32642"/>
    <cellStyle name="Accent2 2 3 3 2" xfId="32643"/>
    <cellStyle name="Accent2 2 3 3 3" xfId="32644"/>
    <cellStyle name="Accent2 2 3 4" xfId="32645"/>
    <cellStyle name="Accent2 2 3 4 2" xfId="32646"/>
    <cellStyle name="Accent2 2 3 5" xfId="32647"/>
    <cellStyle name="Accent2 2 4" xfId="9426"/>
    <cellStyle name="Accent2 2 4 2" xfId="32648"/>
    <cellStyle name="Accent2 2 4 2 2" xfId="32649"/>
    <cellStyle name="Accent2 2 4 3" xfId="32650"/>
    <cellStyle name="Accent2 2 4 4" xfId="32651"/>
    <cellStyle name="Accent2 2 4 5" xfId="32652"/>
    <cellStyle name="Accent2 2 5" xfId="32653"/>
    <cellStyle name="Accent2 2 5 2" xfId="32654"/>
    <cellStyle name="Accent2 2 6" xfId="32655"/>
    <cellStyle name="Accent2 2 6 2" xfId="32656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7"/>
    <cellStyle name="Accent2 3 2 2 2" xfId="32658"/>
    <cellStyle name="Accent2 3 2 3" xfId="32659"/>
    <cellStyle name="Accent2 3 3" xfId="9439"/>
    <cellStyle name="Accent2 3 3 2" xfId="32660"/>
    <cellStyle name="Accent2 3 4" xfId="9440"/>
    <cellStyle name="Accent2 3 4 2" xfId="32661"/>
    <cellStyle name="Accent2 3 5" xfId="32662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3"/>
    <cellStyle name="Accent2 4 2 2 2" xfId="32664"/>
    <cellStyle name="Accent2 4 2 3" xfId="32665"/>
    <cellStyle name="Accent2 4 2 4" xfId="32666"/>
    <cellStyle name="Accent2 4 3" xfId="9453"/>
    <cellStyle name="Accent2 4 3 2" xfId="32667"/>
    <cellStyle name="Accent2 4 4" xfId="32668"/>
    <cellStyle name="Accent2 4 4 2" xfId="32669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0"/>
    <cellStyle name="Accent2 5 2 2" xfId="32671"/>
    <cellStyle name="Accent2 5 2 3" xfId="32672"/>
    <cellStyle name="Accent2 5 3" xfId="32673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4"/>
    <cellStyle name="Accent2 6 2 2" xfId="32675"/>
    <cellStyle name="Accent2 6 3" xfId="32676"/>
    <cellStyle name="Accent2 6 4" xfId="32677"/>
    <cellStyle name="Accent2 6 5" xfId="32678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79"/>
    <cellStyle name="Accent2 7 3" xfId="32680"/>
    <cellStyle name="Accent2 8" xfId="9482"/>
    <cellStyle name="Accent2 8 2" xfId="32681"/>
    <cellStyle name="Accent2 8 3" xfId="32682"/>
    <cellStyle name="Accent2 9" xfId="9483"/>
    <cellStyle name="Accent2 9 2" xfId="32683"/>
    <cellStyle name="Accent2 9 3" xfId="32684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5"/>
    <cellStyle name="Accent3 10" xfId="9489"/>
    <cellStyle name="Accent3 10 2" xfId="32686"/>
    <cellStyle name="Accent3 11" xfId="9490"/>
    <cellStyle name="Accent3 11 2" xfId="32687"/>
    <cellStyle name="Accent3 12" xfId="9491"/>
    <cellStyle name="Accent3 12 2" xfId="32688"/>
    <cellStyle name="Accent3 13" xfId="9492"/>
    <cellStyle name="Accent3 13 2" xfId="32689"/>
    <cellStyle name="Accent3 14" xfId="9493"/>
    <cellStyle name="Accent3 14 2" xfId="32690"/>
    <cellStyle name="Accent3 15" xfId="9494"/>
    <cellStyle name="Accent3 15 2" xfId="32691"/>
    <cellStyle name="Accent3 16" xfId="9495"/>
    <cellStyle name="Accent3 16 2" xfId="32692"/>
    <cellStyle name="Accent3 17" xfId="9496"/>
    <cellStyle name="Accent3 17 2" xfId="32693"/>
    <cellStyle name="Accent3 18" xfId="9497"/>
    <cellStyle name="Accent3 18 2" xfId="32694"/>
    <cellStyle name="Accent3 19" xfId="9498"/>
    <cellStyle name="Accent3 2" xfId="9499"/>
    <cellStyle name="Accent3 2 2" xfId="9500"/>
    <cellStyle name="Accent3 2 2 2" xfId="9501"/>
    <cellStyle name="Accent3 2 2 2 2" xfId="32695"/>
    <cellStyle name="Accent3 2 2 2 2 2" xfId="32696"/>
    <cellStyle name="Accent3 2 2 2 3" xfId="32697"/>
    <cellStyle name="Accent3 2 2 3" xfId="32698"/>
    <cellStyle name="Accent3 2 2 3 2" xfId="32699"/>
    <cellStyle name="Accent3 2 2 4" xfId="32700"/>
    <cellStyle name="Accent3 2 2 4 2" xfId="32701"/>
    <cellStyle name="Accent3 2 3" xfId="9502"/>
    <cellStyle name="Accent3 2 3 2" xfId="32702"/>
    <cellStyle name="Accent3 2 3 2 2" xfId="32703"/>
    <cellStyle name="Accent3 2 3 2 2 2" xfId="32704"/>
    <cellStyle name="Accent3 2 3 2 3" xfId="32705"/>
    <cellStyle name="Accent3 2 3 2 4" xfId="32706"/>
    <cellStyle name="Accent3 2 3 3" xfId="32707"/>
    <cellStyle name="Accent3 2 3 3 2" xfId="32708"/>
    <cellStyle name="Accent3 2 3 3 3" xfId="32709"/>
    <cellStyle name="Accent3 2 3 4" xfId="32710"/>
    <cellStyle name="Accent3 2 3 4 2" xfId="32711"/>
    <cellStyle name="Accent3 2 3 5" xfId="32712"/>
    <cellStyle name="Accent3 2 4" xfId="9503"/>
    <cellStyle name="Accent3 2 4 2" xfId="32713"/>
    <cellStyle name="Accent3 2 4 2 2" xfId="32714"/>
    <cellStyle name="Accent3 2 4 3" xfId="32715"/>
    <cellStyle name="Accent3 2 4 4" xfId="32716"/>
    <cellStyle name="Accent3 2 4 5" xfId="32717"/>
    <cellStyle name="Accent3 2 5" xfId="32718"/>
    <cellStyle name="Accent3 2 5 2" xfId="32719"/>
    <cellStyle name="Accent3 2 6" xfId="32720"/>
    <cellStyle name="Accent3 2 6 2" xfId="32721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2"/>
    <cellStyle name="Accent3 3 2 2 2" xfId="32723"/>
    <cellStyle name="Accent3 3 2 3" xfId="32724"/>
    <cellStyle name="Accent3 3 3" xfId="9516"/>
    <cellStyle name="Accent3 3 3 2" xfId="32725"/>
    <cellStyle name="Accent3 3 4" xfId="9517"/>
    <cellStyle name="Accent3 3 4 2" xfId="32726"/>
    <cellStyle name="Accent3 3 5" xfId="32727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8"/>
    <cellStyle name="Accent3 4 2 2 2" xfId="32729"/>
    <cellStyle name="Accent3 4 2 3" xfId="32730"/>
    <cellStyle name="Accent3 4 2 4" xfId="32731"/>
    <cellStyle name="Accent3 4 3" xfId="9530"/>
    <cellStyle name="Accent3 4 3 2" xfId="32732"/>
    <cellStyle name="Accent3 4 4" xfId="32733"/>
    <cellStyle name="Accent3 4 4 2" xfId="32734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5"/>
    <cellStyle name="Accent3 5 2 2" xfId="32736"/>
    <cellStyle name="Accent3 5 2 3" xfId="32737"/>
    <cellStyle name="Accent3 5 3" xfId="32738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39"/>
    <cellStyle name="Accent3 6 2 2" xfId="32740"/>
    <cellStyle name="Accent3 6 3" xfId="32741"/>
    <cellStyle name="Accent3 6 4" xfId="32742"/>
    <cellStyle name="Accent3 6 5" xfId="32743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4"/>
    <cellStyle name="Accent3 7 3" xfId="32745"/>
    <cellStyle name="Accent3 8" xfId="9559"/>
    <cellStyle name="Accent3 8 2" xfId="32746"/>
    <cellStyle name="Accent3 8 3" xfId="32747"/>
    <cellStyle name="Accent3 9" xfId="9560"/>
    <cellStyle name="Accent3 9 2" xfId="32748"/>
    <cellStyle name="Accent3 9 3" xfId="32749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0"/>
    <cellStyle name="Accent4 10" xfId="9566"/>
    <cellStyle name="Accent4 10 2" xfId="32751"/>
    <cellStyle name="Accent4 11" xfId="9567"/>
    <cellStyle name="Accent4 11 2" xfId="32752"/>
    <cellStyle name="Accent4 12" xfId="9568"/>
    <cellStyle name="Accent4 12 2" xfId="32753"/>
    <cellStyle name="Accent4 13" xfId="9569"/>
    <cellStyle name="Accent4 13 2" xfId="32754"/>
    <cellStyle name="Accent4 14" xfId="9570"/>
    <cellStyle name="Accent4 14 2" xfId="32755"/>
    <cellStyle name="Accent4 15" xfId="9571"/>
    <cellStyle name="Accent4 15 2" xfId="32756"/>
    <cellStyle name="Accent4 16" xfId="9572"/>
    <cellStyle name="Accent4 16 2" xfId="32757"/>
    <cellStyle name="Accent4 17" xfId="9573"/>
    <cellStyle name="Accent4 17 2" xfId="32758"/>
    <cellStyle name="Accent4 18" xfId="9574"/>
    <cellStyle name="Accent4 18 2" xfId="32759"/>
    <cellStyle name="Accent4 19" xfId="9575"/>
    <cellStyle name="Accent4 2" xfId="9576"/>
    <cellStyle name="Accent4 2 2" xfId="9577"/>
    <cellStyle name="Accent4 2 2 2" xfId="9578"/>
    <cellStyle name="Accent4 2 2 2 2" xfId="32760"/>
    <cellStyle name="Accent4 2 2 2 2 2" xfId="32761"/>
    <cellStyle name="Accent4 2 2 2 3" xfId="32762"/>
    <cellStyle name="Accent4 2 2 3" xfId="32763"/>
    <cellStyle name="Accent4 2 2 3 2" xfId="32764"/>
    <cellStyle name="Accent4 2 2 4" xfId="32765"/>
    <cellStyle name="Accent4 2 2 4 2" xfId="32766"/>
    <cellStyle name="Accent4 2 3" xfId="9579"/>
    <cellStyle name="Accent4 2 3 2" xfId="32767"/>
    <cellStyle name="Accent4 2 3 2 2" xfId="32768"/>
    <cellStyle name="Accent4 2 3 2 2 2" xfId="32769"/>
    <cellStyle name="Accent4 2 3 2 3" xfId="32770"/>
    <cellStyle name="Accent4 2 3 2 4" xfId="32771"/>
    <cellStyle name="Accent4 2 3 3" xfId="32772"/>
    <cellStyle name="Accent4 2 3 3 2" xfId="32773"/>
    <cellStyle name="Accent4 2 3 4" xfId="32774"/>
    <cellStyle name="Accent4 2 3 4 2" xfId="32775"/>
    <cellStyle name="Accent4 2 3 5" xfId="32776"/>
    <cellStyle name="Accent4 2 4" xfId="9580"/>
    <cellStyle name="Accent4 2 4 2" xfId="32777"/>
    <cellStyle name="Accent4 2 4 2 2" xfId="32778"/>
    <cellStyle name="Accent4 2 4 3" xfId="32779"/>
    <cellStyle name="Accent4 2 4 4" xfId="32780"/>
    <cellStyle name="Accent4 2 4 5" xfId="32781"/>
    <cellStyle name="Accent4 2 5" xfId="32782"/>
    <cellStyle name="Accent4 2 5 2" xfId="32783"/>
    <cellStyle name="Accent4 2 6" xfId="32784"/>
    <cellStyle name="Accent4 2 6 2" xfId="32785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6"/>
    <cellStyle name="Accent4 3 2 2 2" xfId="32787"/>
    <cellStyle name="Accent4 3 2 3" xfId="32788"/>
    <cellStyle name="Accent4 3 3" xfId="9593"/>
    <cellStyle name="Accent4 3 3 2" xfId="32789"/>
    <cellStyle name="Accent4 3 4" xfId="9594"/>
    <cellStyle name="Accent4 3 4 2" xfId="32790"/>
    <cellStyle name="Accent4 3 5" xfId="32791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2"/>
    <cellStyle name="Accent4 4 2 2 2" xfId="32793"/>
    <cellStyle name="Accent4 4 2 3" xfId="32794"/>
    <cellStyle name="Accent4 4 2 4" xfId="32795"/>
    <cellStyle name="Accent4 4 3" xfId="9607"/>
    <cellStyle name="Accent4 4 3 2" xfId="32796"/>
    <cellStyle name="Accent4 4 4" xfId="32797"/>
    <cellStyle name="Accent4 4 4 2" xfId="32798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799"/>
    <cellStyle name="Accent4 5 2 2" xfId="32800"/>
    <cellStyle name="Accent4 5 2 3" xfId="32801"/>
    <cellStyle name="Accent4 5 3" xfId="32802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3"/>
    <cellStyle name="Accent4 6 2 2" xfId="32804"/>
    <cellStyle name="Accent4 6 3" xfId="32805"/>
    <cellStyle name="Accent4 6 4" xfId="32806"/>
    <cellStyle name="Accent4 6 5" xfId="32807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8"/>
    <cellStyle name="Accent4 7 3" xfId="32809"/>
    <cellStyle name="Accent4 8" xfId="9636"/>
    <cellStyle name="Accent4 8 2" xfId="32810"/>
    <cellStyle name="Accent4 8 3" xfId="32811"/>
    <cellStyle name="Accent4 9" xfId="9637"/>
    <cellStyle name="Accent4 9 2" xfId="32812"/>
    <cellStyle name="Accent4 9 3" xfId="32813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4"/>
    <cellStyle name="Accent5 10" xfId="9643"/>
    <cellStyle name="Accent5 10 2" xfId="32815"/>
    <cellStyle name="Accent5 11" xfId="9644"/>
    <cellStyle name="Accent5 11 2" xfId="32816"/>
    <cellStyle name="Accent5 12" xfId="9645"/>
    <cellStyle name="Accent5 12 2" xfId="32817"/>
    <cellStyle name="Accent5 13" xfId="9646"/>
    <cellStyle name="Accent5 13 2" xfId="32818"/>
    <cellStyle name="Accent5 14" xfId="9647"/>
    <cellStyle name="Accent5 14 2" xfId="32819"/>
    <cellStyle name="Accent5 15" xfId="9648"/>
    <cellStyle name="Accent5 15 2" xfId="32820"/>
    <cellStyle name="Accent5 16" xfId="9649"/>
    <cellStyle name="Accent5 16 2" xfId="32821"/>
    <cellStyle name="Accent5 17" xfId="9650"/>
    <cellStyle name="Accent5 17 2" xfId="32822"/>
    <cellStyle name="Accent5 18" xfId="9651"/>
    <cellStyle name="Accent5 18 2" xfId="32823"/>
    <cellStyle name="Accent5 19" xfId="9652"/>
    <cellStyle name="Accent5 19 2" xfId="32824"/>
    <cellStyle name="Accent5 2" xfId="9653"/>
    <cellStyle name="Accent5 2 2" xfId="9654"/>
    <cellStyle name="Accent5 2 2 2" xfId="9655"/>
    <cellStyle name="Accent5 2 2 2 2" xfId="32825"/>
    <cellStyle name="Accent5 2 2 2 2 2" xfId="32826"/>
    <cellStyle name="Accent5 2 2 2 3" xfId="32827"/>
    <cellStyle name="Accent5 2 2 3" xfId="32828"/>
    <cellStyle name="Accent5 2 2 3 2" xfId="32829"/>
    <cellStyle name="Accent5 2 2 4" xfId="32830"/>
    <cellStyle name="Accent5 2 2 4 2" xfId="32831"/>
    <cellStyle name="Accent5 2 3" xfId="9656"/>
    <cellStyle name="Accent5 2 3 2" xfId="32832"/>
    <cellStyle name="Accent5 2 3 2 2" xfId="32833"/>
    <cellStyle name="Accent5 2 3 2 2 2" xfId="32834"/>
    <cellStyle name="Accent5 2 3 2 3" xfId="32835"/>
    <cellStyle name="Accent5 2 3 2 4" xfId="32836"/>
    <cellStyle name="Accent5 2 3 3" xfId="32837"/>
    <cellStyle name="Accent5 2 3 3 2" xfId="32838"/>
    <cellStyle name="Accent5 2 3 4" xfId="32839"/>
    <cellStyle name="Accent5 2 3 4 2" xfId="32840"/>
    <cellStyle name="Accent5 2 3 5" xfId="32841"/>
    <cellStyle name="Accent5 2 4" xfId="9657"/>
    <cellStyle name="Accent5 2 4 2" xfId="32842"/>
    <cellStyle name="Accent5 2 4 2 2" xfId="32843"/>
    <cellStyle name="Accent5 2 4 3" xfId="32844"/>
    <cellStyle name="Accent5 2 4 4" xfId="32845"/>
    <cellStyle name="Accent5 2 5" xfId="32846"/>
    <cellStyle name="Accent5 2 5 2" xfId="32847"/>
    <cellStyle name="Accent5 2 6" xfId="32848"/>
    <cellStyle name="Accent5 2 6 2" xfId="32849"/>
    <cellStyle name="Accent5 20" xfId="9658"/>
    <cellStyle name="Accent5 20 2" xfId="32850"/>
    <cellStyle name="Accent5 21" xfId="9659"/>
    <cellStyle name="Accent5 21 2" xfId="32851"/>
    <cellStyle name="Accent5 22" xfId="9660"/>
    <cellStyle name="Accent5 22 2" xfId="32852"/>
    <cellStyle name="Accent5 23" xfId="9661"/>
    <cellStyle name="Accent5 23 2" xfId="32853"/>
    <cellStyle name="Accent5 24" xfId="9662"/>
    <cellStyle name="Accent5 24 2" xfId="32854"/>
    <cellStyle name="Accent5 25" xfId="9663"/>
    <cellStyle name="Accent5 25 2" xfId="32855"/>
    <cellStyle name="Accent5 26" xfId="9664"/>
    <cellStyle name="Accent5 26 2" xfId="32856"/>
    <cellStyle name="Accent5 27" xfId="9665"/>
    <cellStyle name="Accent5 27 2" xfId="32857"/>
    <cellStyle name="Accent5 28" xfId="9666"/>
    <cellStyle name="Accent5 28 2" xfId="32858"/>
    <cellStyle name="Accent5 29" xfId="9667"/>
    <cellStyle name="Accent5 29 2" xfId="32859"/>
    <cellStyle name="Accent5 3" xfId="9668"/>
    <cellStyle name="Accent5 3 2" xfId="9669"/>
    <cellStyle name="Accent5 3 2 2" xfId="32860"/>
    <cellStyle name="Accent5 3 2 2 2" xfId="32861"/>
    <cellStyle name="Accent5 3 2 3" xfId="32862"/>
    <cellStyle name="Accent5 3 3" xfId="9670"/>
    <cellStyle name="Accent5 3 3 2" xfId="32863"/>
    <cellStyle name="Accent5 3 4" xfId="32864"/>
    <cellStyle name="Accent5 3 4 2" xfId="32865"/>
    <cellStyle name="Accent5 30" xfId="9671"/>
    <cellStyle name="Accent5 30 2" xfId="32866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7"/>
    <cellStyle name="Accent5 4 2 2" xfId="32868"/>
    <cellStyle name="Accent5 4 2 2 2" xfId="32869"/>
    <cellStyle name="Accent5 4 2 3" xfId="32870"/>
    <cellStyle name="Accent5 4 2 4" xfId="32871"/>
    <cellStyle name="Accent5 4 3" xfId="32872"/>
    <cellStyle name="Accent5 4 3 2" xfId="32873"/>
    <cellStyle name="Accent5 4 4" xfId="32874"/>
    <cellStyle name="Accent5 4 4 2" xfId="32875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6"/>
    <cellStyle name="Accent5 5 2 2" xfId="32877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8"/>
    <cellStyle name="Accent5 6 2 2" xfId="32879"/>
    <cellStyle name="Accent5 6 3" xfId="32880"/>
    <cellStyle name="Accent5 6 4" xfId="32881"/>
    <cellStyle name="Accent5 6 5" xfId="32882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3"/>
    <cellStyle name="Accent5 7 3" xfId="32884"/>
    <cellStyle name="Accent5 8" xfId="9710"/>
    <cellStyle name="Accent5 8 2" xfId="32885"/>
    <cellStyle name="Accent5 8 3" xfId="32886"/>
    <cellStyle name="Accent5 9" xfId="9711"/>
    <cellStyle name="Accent5 9 2" xfId="32887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8"/>
    <cellStyle name="Accent6 10" xfId="9717"/>
    <cellStyle name="Accent6 10 2" xfId="32889"/>
    <cellStyle name="Accent6 11" xfId="9718"/>
    <cellStyle name="Accent6 11 2" xfId="32890"/>
    <cellStyle name="Accent6 12" xfId="9719"/>
    <cellStyle name="Accent6 12 2" xfId="32891"/>
    <cellStyle name="Accent6 13" xfId="9720"/>
    <cellStyle name="Accent6 13 2" xfId="32892"/>
    <cellStyle name="Accent6 14" xfId="9721"/>
    <cellStyle name="Accent6 14 2" xfId="32893"/>
    <cellStyle name="Accent6 15" xfId="9722"/>
    <cellStyle name="Accent6 15 2" xfId="32894"/>
    <cellStyle name="Accent6 16" xfId="9723"/>
    <cellStyle name="Accent6 16 2" xfId="32895"/>
    <cellStyle name="Accent6 17" xfId="9724"/>
    <cellStyle name="Accent6 17 2" xfId="32896"/>
    <cellStyle name="Accent6 18" xfId="9725"/>
    <cellStyle name="Accent6 18 2" xfId="32897"/>
    <cellStyle name="Accent6 19" xfId="9726"/>
    <cellStyle name="Accent6 2" xfId="9727"/>
    <cellStyle name="Accent6 2 2" xfId="9728"/>
    <cellStyle name="Accent6 2 2 2" xfId="9729"/>
    <cellStyle name="Accent6 2 2 2 2" xfId="32898"/>
    <cellStyle name="Accent6 2 2 2 2 2" xfId="32899"/>
    <cellStyle name="Accent6 2 2 2 3" xfId="32900"/>
    <cellStyle name="Accent6 2 2 3" xfId="32901"/>
    <cellStyle name="Accent6 2 2 3 2" xfId="32902"/>
    <cellStyle name="Accent6 2 2 4" xfId="32903"/>
    <cellStyle name="Accent6 2 2 4 2" xfId="32904"/>
    <cellStyle name="Accent6 2 3" xfId="9730"/>
    <cellStyle name="Accent6 2 3 2" xfId="32905"/>
    <cellStyle name="Accent6 2 3 2 2" xfId="32906"/>
    <cellStyle name="Accent6 2 3 2 2 2" xfId="32907"/>
    <cellStyle name="Accent6 2 3 2 3" xfId="32908"/>
    <cellStyle name="Accent6 2 3 2 4" xfId="32909"/>
    <cellStyle name="Accent6 2 3 3" xfId="32910"/>
    <cellStyle name="Accent6 2 3 3 2" xfId="32911"/>
    <cellStyle name="Accent6 2 3 3 3" xfId="32912"/>
    <cellStyle name="Accent6 2 3 4" xfId="32913"/>
    <cellStyle name="Accent6 2 3 4 2" xfId="32914"/>
    <cellStyle name="Accent6 2 3 5" xfId="32915"/>
    <cellStyle name="Accent6 2 4" xfId="9731"/>
    <cellStyle name="Accent6 2 4 2" xfId="32916"/>
    <cellStyle name="Accent6 2 4 2 2" xfId="32917"/>
    <cellStyle name="Accent6 2 4 3" xfId="32918"/>
    <cellStyle name="Accent6 2 4 4" xfId="32919"/>
    <cellStyle name="Accent6 2 4 5" xfId="32920"/>
    <cellStyle name="Accent6 2 5" xfId="32921"/>
    <cellStyle name="Accent6 2 5 2" xfId="32922"/>
    <cellStyle name="Accent6 2 6" xfId="32923"/>
    <cellStyle name="Accent6 2 6 2" xfId="32924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5"/>
    <cellStyle name="Accent6 3 2 2 2" xfId="32926"/>
    <cellStyle name="Accent6 3 2 3" xfId="32927"/>
    <cellStyle name="Accent6 3 3" xfId="9744"/>
    <cellStyle name="Accent6 3 3 2" xfId="32928"/>
    <cellStyle name="Accent6 3 4" xfId="9745"/>
    <cellStyle name="Accent6 3 4 2" xfId="32929"/>
    <cellStyle name="Accent6 3 5" xfId="32930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1"/>
    <cellStyle name="Accent6 4 2 2 2" xfId="32932"/>
    <cellStyle name="Accent6 4 2 3" xfId="32933"/>
    <cellStyle name="Accent6 4 2 4" xfId="32934"/>
    <cellStyle name="Accent6 4 3" xfId="9758"/>
    <cellStyle name="Accent6 4 3 2" xfId="32935"/>
    <cellStyle name="Accent6 4 4" xfId="32936"/>
    <cellStyle name="Accent6 4 4 2" xfId="32937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8"/>
    <cellStyle name="Accent6 5 2 2" xfId="32939"/>
    <cellStyle name="Accent6 5 2 3" xfId="32940"/>
    <cellStyle name="Accent6 5 3" xfId="32941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2"/>
    <cellStyle name="Accent6 6 2 2" xfId="32943"/>
    <cellStyle name="Accent6 6 3" xfId="32944"/>
    <cellStyle name="Accent6 6 4" xfId="32945"/>
    <cellStyle name="Accent6 6 5" xfId="32946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7"/>
    <cellStyle name="Accent6 7 3" xfId="32948"/>
    <cellStyle name="Accent6 8" xfId="9787"/>
    <cellStyle name="Accent6 8 2" xfId="32949"/>
    <cellStyle name="Accent6 8 3" xfId="32950"/>
    <cellStyle name="Accent6 9" xfId="9788"/>
    <cellStyle name="Accent6 9 2" xfId="32951"/>
    <cellStyle name="Accent6 9 3" xfId="32952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3"/>
    <cellStyle name="Bad 2 2 2 2 2" xfId="32954"/>
    <cellStyle name="Bad 2 2 2 3" xfId="32955"/>
    <cellStyle name="Bad 2 2 3" xfId="32956"/>
    <cellStyle name="Bad 2 2 3 2" xfId="32957"/>
    <cellStyle name="Bad 2 2 4" xfId="32958"/>
    <cellStyle name="Bad 2 2 4 2" xfId="32959"/>
    <cellStyle name="Bad 2 3" xfId="9802"/>
    <cellStyle name="Bad 2 3 2" xfId="32960"/>
    <cellStyle name="Bad 2 3 2 2" xfId="32961"/>
    <cellStyle name="Bad 2 3 2 2 2" xfId="32962"/>
    <cellStyle name="Bad 2 3 2 3" xfId="32963"/>
    <cellStyle name="Bad 2 3 2 4" xfId="32964"/>
    <cellStyle name="Bad 2 3 3" xfId="32965"/>
    <cellStyle name="Bad 2 3 3 2" xfId="32966"/>
    <cellStyle name="Bad 2 3 3 3" xfId="32967"/>
    <cellStyle name="Bad 2 3 4" xfId="32968"/>
    <cellStyle name="Bad 2 3 4 2" xfId="32969"/>
    <cellStyle name="Bad 2 3 5" xfId="32970"/>
    <cellStyle name="Bad 2 4" xfId="9803"/>
    <cellStyle name="Bad 2 4 2" xfId="32971"/>
    <cellStyle name="Bad 2 4 2 2" xfId="32972"/>
    <cellStyle name="Bad 2 4 3" xfId="32973"/>
    <cellStyle name="Bad 2 4 4" xfId="32974"/>
    <cellStyle name="Bad 2 4 5" xfId="32975"/>
    <cellStyle name="Bad 2 5" xfId="32976"/>
    <cellStyle name="Bad 2 5 2" xfId="32977"/>
    <cellStyle name="Bad 2 6" xfId="32978"/>
    <cellStyle name="Bad 2 6 2" xfId="32979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0"/>
    <cellStyle name="Bad 3 2 2 2" xfId="32981"/>
    <cellStyle name="Bad 3 2 3" xfId="32982"/>
    <cellStyle name="Bad 3 3" xfId="9816"/>
    <cellStyle name="Bad 3 3 2" xfId="32983"/>
    <cellStyle name="Bad 3 4" xfId="9817"/>
    <cellStyle name="Bad 3 4 2" xfId="32984"/>
    <cellStyle name="Bad 3 5" xfId="32985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6"/>
    <cellStyle name="Bad 4 2 2" xfId="32987"/>
    <cellStyle name="Bad 4 2 2 2" xfId="32988"/>
    <cellStyle name="Bad 4 2 3" xfId="32989"/>
    <cellStyle name="Bad 4 2 4" xfId="32990"/>
    <cellStyle name="Bad 4 3" xfId="32991"/>
    <cellStyle name="Bad 4 3 2" xfId="32992"/>
    <cellStyle name="Bad 4 4" xfId="32993"/>
    <cellStyle name="Bad 4 4 2" xfId="32994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5"/>
    <cellStyle name="Bad 5 2 2" xfId="32996"/>
    <cellStyle name="Bad 5 2 3" xfId="32997"/>
    <cellStyle name="Bad 5 3" xfId="32998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2999"/>
    <cellStyle name="Bad 6 2 2" xfId="33000"/>
    <cellStyle name="Bad 6 3" xfId="33001"/>
    <cellStyle name="Bad 6 4" xfId="33002"/>
    <cellStyle name="Bad 6 5" xfId="33003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4"/>
    <cellStyle name="Bad 7 3" xfId="33005"/>
    <cellStyle name="Bad 8" xfId="9857"/>
    <cellStyle name="Bad 9" xfId="9858"/>
    <cellStyle name="Band 2" xfId="33006"/>
    <cellStyle name="blank" xfId="9859"/>
    <cellStyle name="blank 2" xfId="33007"/>
    <cellStyle name="bld-li - Style4" xfId="9860"/>
    <cellStyle name="C06_Main text" xfId="33008"/>
    <cellStyle name="C07_Main text Bold Green" xfId="33009"/>
    <cellStyle name="C08_2001 Col heads" xfId="33010"/>
    <cellStyle name="C10_2001 Figs Black" xfId="33011"/>
    <cellStyle name="C11_2002 Figs Bold Green" xfId="33012"/>
    <cellStyle name="C13_2001 Figs 1 decimals" xfId="33013"/>
    <cellStyle name="C15_Main text Bold Black" xfId="33014"/>
    <cellStyle name="Calc Currency (0)" xfId="9861"/>
    <cellStyle name="Calc Currency (0) 2" xfId="9862"/>
    <cellStyle name="Calc Currency (0) 2 2" xfId="9863"/>
    <cellStyle name="Calc Currency (0) 2 2 2" xfId="33015"/>
    <cellStyle name="Calc Currency (0) 2 2 2 2" xfId="33016"/>
    <cellStyle name="Calc Currency (0) 2 2 3" xfId="33017"/>
    <cellStyle name="Calc Currency (0) 2 2 4" xfId="33018"/>
    <cellStyle name="Calc Currency (0) 2 3" xfId="33019"/>
    <cellStyle name="Calc Currency (0) 2 3 2" xfId="33020"/>
    <cellStyle name="Calc Currency (0) 2 3 3" xfId="33021"/>
    <cellStyle name="Calc Currency (0) 2 4" xfId="33022"/>
    <cellStyle name="Calc Currency (0) 2 4 2" xfId="33023"/>
    <cellStyle name="Calc Currency (0) 3" xfId="9864"/>
    <cellStyle name="Calc Currency (0) 3 2" xfId="33024"/>
    <cellStyle name="Calc Currency (0) 3 2 2" xfId="33025"/>
    <cellStyle name="Calc Currency (0) 3 3" xfId="33026"/>
    <cellStyle name="Calc Currency (0) 4" xfId="9865"/>
    <cellStyle name="Calc Currency (0) 4 2" xfId="33027"/>
    <cellStyle name="Calc Currency (0) 5" xfId="33028"/>
    <cellStyle name="Calc Currency (0) 5 2" xfId="33029"/>
    <cellStyle name="Calculation" xfId="27" builtinId="22" customBuiltin="1"/>
    <cellStyle name="Calculation 10" xfId="9866"/>
    <cellStyle name="Calculation 10 2" xfId="33030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1"/>
    <cellStyle name="Calculation 2 2 2 3" xfId="9880"/>
    <cellStyle name="Calculation 2 2 2 4" xfId="9881"/>
    <cellStyle name="Calculation 2 2 2 5" xfId="9882"/>
    <cellStyle name="Calculation 2 2 2 6" xfId="33032"/>
    <cellStyle name="Calculation 2 2 2 7" xfId="33033"/>
    <cellStyle name="Calculation 2 2 3" xfId="9883"/>
    <cellStyle name="Calculation 2 2 3 2" xfId="33034"/>
    <cellStyle name="Calculation 2 2 3 3" xfId="33035"/>
    <cellStyle name="Calculation 2 2 4" xfId="33036"/>
    <cellStyle name="Calculation 2 2 4 2" xfId="33037"/>
    <cellStyle name="Calculation 2 2 5" xfId="33038"/>
    <cellStyle name="Calculation 2 3" xfId="9884"/>
    <cellStyle name="Calculation 2 3 2" xfId="9885"/>
    <cellStyle name="Calculation 2 3 2 2" xfId="33039"/>
    <cellStyle name="Calculation 2 3 2 2 2" xfId="33040"/>
    <cellStyle name="Calculation 2 3 2 3" xfId="33041"/>
    <cellStyle name="Calculation 2 3 2 4" xfId="33042"/>
    <cellStyle name="Calculation 2 3 3" xfId="9886"/>
    <cellStyle name="Calculation 2 3 3 2" xfId="33043"/>
    <cellStyle name="Calculation 2 3 4" xfId="9887"/>
    <cellStyle name="Calculation 2 3 4 2" xfId="33044"/>
    <cellStyle name="Calculation 2 3 5" xfId="33045"/>
    <cellStyle name="Calculation 2 4" xfId="9888"/>
    <cellStyle name="Calculation 2 4 2" xfId="9889"/>
    <cellStyle name="Calculation 2 4 2 2" xfId="33046"/>
    <cellStyle name="Calculation 2 4 3" xfId="33047"/>
    <cellStyle name="Calculation 2 5" xfId="9890"/>
    <cellStyle name="Calculation 2 5 2" xfId="33048"/>
    <cellStyle name="Calculation 2 5 2 2" xfId="33049"/>
    <cellStyle name="Calculation 2 5 3" xfId="33050"/>
    <cellStyle name="Calculation 2 6" xfId="33051"/>
    <cellStyle name="Calculation 2 6 2" xfId="33052"/>
    <cellStyle name="Calculation 2 6 2 2" xfId="33053"/>
    <cellStyle name="Calculation 2 6 3" xfId="33054"/>
    <cellStyle name="Calculation 2 7" xfId="33055"/>
    <cellStyle name="Calculation 2 7 2" xfId="33056"/>
    <cellStyle name="Calculation 2 8" xfId="33057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8"/>
    <cellStyle name="Calculation 3 2 2 2" xfId="33059"/>
    <cellStyle name="Calculation 3 2 2 3" xfId="33060"/>
    <cellStyle name="Calculation 3 2 3" xfId="33061"/>
    <cellStyle name="Calculation 3 2 3 2" xfId="33062"/>
    <cellStyle name="Calculation 3 2 4" xfId="33063"/>
    <cellStyle name="Calculation 3 3" xfId="9903"/>
    <cellStyle name="Calculation 3 3 2" xfId="33064"/>
    <cellStyle name="Calculation 3 3 2 2" xfId="33065"/>
    <cellStyle name="Calculation 3 3 3" xfId="33066"/>
    <cellStyle name="Calculation 3 3 4" xfId="33067"/>
    <cellStyle name="Calculation 3 4" xfId="9904"/>
    <cellStyle name="Calculation 3 4 2" xfId="33068"/>
    <cellStyle name="Calculation 3 4 2 2" xfId="33069"/>
    <cellStyle name="Calculation 3 4 3" xfId="33070"/>
    <cellStyle name="Calculation 3 5" xfId="33071"/>
    <cellStyle name="Calculation 3 5 2" xfId="33072"/>
    <cellStyle name="Calculation 3 6" xfId="33073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4"/>
    <cellStyle name="Calculation 4 2 3" xfId="33075"/>
    <cellStyle name="Calculation 4 3" xfId="9918"/>
    <cellStyle name="Calculation 4 3 2" xfId="9919"/>
    <cellStyle name="Calculation 4 3 2 2" xfId="33076"/>
    <cellStyle name="Calculation 4 3 3" xfId="33077"/>
    <cellStyle name="Calculation 4 4" xfId="9920"/>
    <cellStyle name="Calculation 4 4 2" xfId="9921"/>
    <cellStyle name="Calculation 4 4 2 2" xfId="33078"/>
    <cellStyle name="Calculation 4 4 3" xfId="33079"/>
    <cellStyle name="Calculation 4 5" xfId="33080"/>
    <cellStyle name="Calculation 4 5 2" xfId="33081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2"/>
    <cellStyle name="Calculation 5 2 2 2" xfId="33083"/>
    <cellStyle name="Calculation 5 2 2 2 2" xfId="33084"/>
    <cellStyle name="Calculation 5 2 3" xfId="33085"/>
    <cellStyle name="Calculation 5 2 3 2" xfId="33086"/>
    <cellStyle name="Calculation 5 2 4" xfId="33087"/>
    <cellStyle name="Calculation 5 2 4 2" xfId="33088"/>
    <cellStyle name="Calculation 5 3" xfId="33089"/>
    <cellStyle name="Calculation 5 3 2" xfId="33090"/>
    <cellStyle name="Calculation 5 3 2 2" xfId="33091"/>
    <cellStyle name="Calculation 5 4" xfId="33092"/>
    <cellStyle name="Calculation 5 4 2" xfId="33093"/>
    <cellStyle name="Calculation 5 4 2 2" xfId="33094"/>
    <cellStyle name="Calculation 5 4 3" xfId="33095"/>
    <cellStyle name="Calculation 5 5" xfId="33096"/>
    <cellStyle name="Calculation 5 5 2" xfId="33097"/>
    <cellStyle name="Calculation 5 6" xfId="33098"/>
    <cellStyle name="Calculation 5 6 2" xfId="33099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0"/>
    <cellStyle name="Calculation 6 2 2" xfId="33101"/>
    <cellStyle name="Calculation 6 2 2 2" xfId="33102"/>
    <cellStyle name="Calculation 6 2 3" xfId="33103"/>
    <cellStyle name="Calculation 6 2 4" xfId="33104"/>
    <cellStyle name="Calculation 6 3" xfId="33105"/>
    <cellStyle name="Calculation 6 3 2" xfId="33106"/>
    <cellStyle name="Calculation 6 3 3" xfId="33107"/>
    <cellStyle name="Calculation 6 4" xfId="33108"/>
    <cellStyle name="Calculation 6 4 2" xfId="33109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0"/>
    <cellStyle name="Calculation 7 3" xfId="33111"/>
    <cellStyle name="Calculation 7 3 2" xfId="33112"/>
    <cellStyle name="Calculation 8" xfId="9954"/>
    <cellStyle name="Calculation 8 2" xfId="9955"/>
    <cellStyle name="Calculation 8 2 2" xfId="33113"/>
    <cellStyle name="Calculation 8 3" xfId="33114"/>
    <cellStyle name="Calculation 9" xfId="9956"/>
    <cellStyle name="Calculation 9 2" xfId="9957"/>
    <cellStyle name="Calculation 9 2 2" xfId="33115"/>
    <cellStyle name="Calculation 9 3" xfId="33116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7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8"/>
    <cellStyle name="Check Cell 2 2 2 9" xfId="33119"/>
    <cellStyle name="Check Cell 2 2 3" xfId="9977"/>
    <cellStyle name="Check Cell 2 2 3 2" xfId="33120"/>
    <cellStyle name="Check Cell 2 2 4" xfId="33121"/>
    <cellStyle name="Check Cell 2 2 4 2" xfId="33122"/>
    <cellStyle name="Check Cell 2 3" xfId="9978"/>
    <cellStyle name="Check Cell 2 3 2" xfId="33123"/>
    <cellStyle name="Check Cell 2 3 2 2" xfId="33124"/>
    <cellStyle name="Check Cell 2 3 2 2 2" xfId="33125"/>
    <cellStyle name="Check Cell 2 3 2 3" xfId="33126"/>
    <cellStyle name="Check Cell 2 3 2 4" xfId="33127"/>
    <cellStyle name="Check Cell 2 3 3" xfId="33128"/>
    <cellStyle name="Check Cell 2 3 3 2" xfId="33129"/>
    <cellStyle name="Check Cell 2 3 4" xfId="33130"/>
    <cellStyle name="Check Cell 2 3 4 2" xfId="33131"/>
    <cellStyle name="Check Cell 2 3 5" xfId="33132"/>
    <cellStyle name="Check Cell 2 4" xfId="9979"/>
    <cellStyle name="Check Cell 2 4 2" xfId="33133"/>
    <cellStyle name="Check Cell 2 4 2 2" xfId="33134"/>
    <cellStyle name="Check Cell 2 4 3" xfId="33135"/>
    <cellStyle name="Check Cell 2 4 4" xfId="33136"/>
    <cellStyle name="Check Cell 2 5" xfId="33137"/>
    <cellStyle name="Check Cell 2 5 2" xfId="33138"/>
    <cellStyle name="Check Cell 2 6" xfId="33139"/>
    <cellStyle name="Check Cell 2 6 2" xfId="33140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1"/>
    <cellStyle name="Check Cell 3 2 2 2" xfId="33142"/>
    <cellStyle name="Check Cell 3 2 3" xfId="33143"/>
    <cellStyle name="Check Cell 3 3" xfId="9992"/>
    <cellStyle name="Check Cell 3 3 2" xfId="33144"/>
    <cellStyle name="Check Cell 3 4" xfId="9993"/>
    <cellStyle name="Check Cell 3 4 2" xfId="33145"/>
    <cellStyle name="Check Cell 3 5" xfId="9994"/>
    <cellStyle name="Check Cell 3 6" xfId="9995"/>
    <cellStyle name="Check Cell 3 7" xfId="33146"/>
    <cellStyle name="Check Cell 3 8" xfId="33147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8"/>
    <cellStyle name="Check Cell 4 2 2" xfId="33149"/>
    <cellStyle name="Check Cell 4 2 2 2" xfId="33150"/>
    <cellStyle name="Check Cell 4 2 3" xfId="33151"/>
    <cellStyle name="Check Cell 4 2 4" xfId="33152"/>
    <cellStyle name="Check Cell 4 3" xfId="33153"/>
    <cellStyle name="Check Cell 4 3 2" xfId="33154"/>
    <cellStyle name="Check Cell 4 4" xfId="33155"/>
    <cellStyle name="Check Cell 4 4 2" xfId="33156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7"/>
    <cellStyle name="Check Cell 5 2 2" xfId="33158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59"/>
    <cellStyle name="Check Cell 6 2 2" xfId="33160"/>
    <cellStyle name="Check Cell 6 3" xfId="33161"/>
    <cellStyle name="Check Cell 6 4" xfId="33162"/>
    <cellStyle name="Check Cell 6 5" xfId="33163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4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5"/>
    <cellStyle name="CheckCell 2 2 2 2" xfId="33166"/>
    <cellStyle name="CheckCell 2 2 2 2 2" xfId="33167"/>
    <cellStyle name="CheckCell 2 2 3" xfId="33168"/>
    <cellStyle name="CheckCell 2 2 3 2" xfId="33169"/>
    <cellStyle name="CheckCell 2 2 4" xfId="33170"/>
    <cellStyle name="CheckCell 2 2 4 2" xfId="33171"/>
    <cellStyle name="CheckCell 2 3" xfId="33172"/>
    <cellStyle name="CheckCell 2 3 2" xfId="33173"/>
    <cellStyle name="CheckCell 2 3 2 2" xfId="33174"/>
    <cellStyle name="CheckCell 2 4" xfId="33175"/>
    <cellStyle name="CheckCell 2 4 2" xfId="33176"/>
    <cellStyle name="CheckCell 2 4 2 2" xfId="33177"/>
    <cellStyle name="CheckCell 2 4 3" xfId="33178"/>
    <cellStyle name="CheckCell 2 5" xfId="33179"/>
    <cellStyle name="CheckCell 2 5 2" xfId="33180"/>
    <cellStyle name="CheckCell 2 6" xfId="33181"/>
    <cellStyle name="CheckCell 2 6 2" xfId="33182"/>
    <cellStyle name="CheckCell 3" xfId="10040"/>
    <cellStyle name="CheckCell 3 2" xfId="33183"/>
    <cellStyle name="CheckCell 3 2 2" xfId="33184"/>
    <cellStyle name="CheckCell 3 2 2 2" xfId="33185"/>
    <cellStyle name="CheckCell 3 3" xfId="33186"/>
    <cellStyle name="CheckCell 3 3 2" xfId="33187"/>
    <cellStyle name="CheckCell 3 4" xfId="33188"/>
    <cellStyle name="CheckCell 3 4 2" xfId="33189"/>
    <cellStyle name="CheckCell 4" xfId="10041"/>
    <cellStyle name="CheckCell 4 2" xfId="33190"/>
    <cellStyle name="CheckCell 4 2 2" xfId="33191"/>
    <cellStyle name="CheckCell 4 3" xfId="33192"/>
    <cellStyle name="CheckCell 5" xfId="33193"/>
    <cellStyle name="CheckCell 5 2" xfId="33194"/>
    <cellStyle name="CheckCell 5 2 2" xfId="33195"/>
    <cellStyle name="CheckCell 5 3" xfId="33196"/>
    <cellStyle name="CheckCell 6" xfId="33197"/>
    <cellStyle name="CheckCell 6 2" xfId="33198"/>
    <cellStyle name="CheckCell 7" xfId="33199"/>
    <cellStyle name="CheckCell 7 2" xfId="33200"/>
    <cellStyle name="CheckCell_Electric Rev Req Model (2009 GRC) Rebuttal" xfId="10042"/>
    <cellStyle name="ColumnHeading" xfId="33201"/>
    <cellStyle name="ColumnHeadings" xfId="33202"/>
    <cellStyle name="ColumnHeadings2" xfId="33203"/>
    <cellStyle name="Comma" xfId="29" builtinId="3"/>
    <cellStyle name="Comma  - Style1" xfId="33204"/>
    <cellStyle name="Comma  - Style2" xfId="33205"/>
    <cellStyle name="Comma  - Style3" xfId="33206"/>
    <cellStyle name="Comma  - Style4" xfId="33207"/>
    <cellStyle name="Comma  - Style5" xfId="33208"/>
    <cellStyle name="Comma  - Style6" xfId="33209"/>
    <cellStyle name="Comma  - Style7" xfId="33210"/>
    <cellStyle name="Comma  - Style8" xfId="33211"/>
    <cellStyle name="Comma [0] 2" xfId="10043"/>
    <cellStyle name="Comma [0] 3" xfId="10044"/>
    <cellStyle name="Comma [0] 4" xfId="33212"/>
    <cellStyle name="Comma [0] 5" xfId="33213"/>
    <cellStyle name="Comma 10" xfId="64"/>
    <cellStyle name="Comma 10 2" xfId="10045"/>
    <cellStyle name="Comma 10 2 2" xfId="10046"/>
    <cellStyle name="Comma 10 2 2 2" xfId="33214"/>
    <cellStyle name="Comma 10 2 2 2 2" xfId="33215"/>
    <cellStyle name="Comma 10 2 2 3" xfId="33216"/>
    <cellStyle name="Comma 10 2 3" xfId="10047"/>
    <cellStyle name="Comma 10 2 3 2" xfId="33217"/>
    <cellStyle name="Comma 10 2 3 2 2" xfId="33218"/>
    <cellStyle name="Comma 10 2 3 3" xfId="33219"/>
    <cellStyle name="Comma 10 2 4" xfId="33220"/>
    <cellStyle name="Comma 10 2 4 2" xfId="33221"/>
    <cellStyle name="Comma 10 2 5" xfId="33222"/>
    <cellStyle name="Comma 10 2 5 2" xfId="33223"/>
    <cellStyle name="Comma 10 3" xfId="10048"/>
    <cellStyle name="Comma 10 3 2" xfId="33224"/>
    <cellStyle name="Comma 10 3 2 2" xfId="33225"/>
    <cellStyle name="Comma 10 3 3" xfId="33226"/>
    <cellStyle name="Comma 10 4" xfId="10049"/>
    <cellStyle name="Comma 10 4 2" xfId="33227"/>
    <cellStyle name="Comma 10 4 2 2" xfId="33228"/>
    <cellStyle name="Comma 10 4 3" xfId="33229"/>
    <cellStyle name="Comma 10 5" xfId="33230"/>
    <cellStyle name="Comma 10 5 2" xfId="33231"/>
    <cellStyle name="Comma 10 6" xfId="33232"/>
    <cellStyle name="Comma 10 6 2" xfId="33233"/>
    <cellStyle name="Comma 10 7" xfId="33234"/>
    <cellStyle name="Comma 10 7 2" xfId="33235"/>
    <cellStyle name="Comma 11" xfId="10050"/>
    <cellStyle name="Comma 11 2" xfId="10051"/>
    <cellStyle name="Comma 11 2 2" xfId="10052"/>
    <cellStyle name="Comma 11 2 2 2" xfId="33236"/>
    <cellStyle name="Comma 11 2 3" xfId="33237"/>
    <cellStyle name="Comma 11 3" xfId="10053"/>
    <cellStyle name="Comma 11 3 2" xfId="33238"/>
    <cellStyle name="Comma 11 3 2 2" xfId="33239"/>
    <cellStyle name="Comma 11 3 3" xfId="33240"/>
    <cellStyle name="Comma 11 3 4" xfId="33241"/>
    <cellStyle name="Comma 11 4" xfId="10054"/>
    <cellStyle name="Comma 11 4 2" xfId="33242"/>
    <cellStyle name="Comma 11 4 2 2" xfId="33243"/>
    <cellStyle name="Comma 11 4 3" xfId="33244"/>
    <cellStyle name="Comma 11 5" xfId="33245"/>
    <cellStyle name="Comma 11 5 2" xfId="33246"/>
    <cellStyle name="Comma 12" xfId="10055"/>
    <cellStyle name="Comma 12 2" xfId="10056"/>
    <cellStyle name="Comma 12 2 2" xfId="10057"/>
    <cellStyle name="Comma 12 2 2 2" xfId="33247"/>
    <cellStyle name="Comma 12 2 2 2 2" xfId="33248"/>
    <cellStyle name="Comma 12 2 3" xfId="33249"/>
    <cellStyle name="Comma 12 2 3 2" xfId="33250"/>
    <cellStyle name="Comma 12 2 4" xfId="33251"/>
    <cellStyle name="Comma 12 2 4 2" xfId="33252"/>
    <cellStyle name="Comma 12 3" xfId="10058"/>
    <cellStyle name="Comma 12 3 2" xfId="33253"/>
    <cellStyle name="Comma 12 3 2 2" xfId="33254"/>
    <cellStyle name="Comma 12 3 3" xfId="33255"/>
    <cellStyle name="Comma 12 4" xfId="10059"/>
    <cellStyle name="Comma 12 4 2" xfId="33256"/>
    <cellStyle name="Comma 12 4 2 2" xfId="33257"/>
    <cellStyle name="Comma 12 4 3" xfId="33258"/>
    <cellStyle name="Comma 12 5" xfId="33259"/>
    <cellStyle name="Comma 12 5 2" xfId="33260"/>
    <cellStyle name="Comma 12 6" xfId="33261"/>
    <cellStyle name="Comma 12 6 2" xfId="33262"/>
    <cellStyle name="Comma 13" xfId="10060"/>
    <cellStyle name="Comma 13 2" xfId="10061"/>
    <cellStyle name="Comma 13 2 2" xfId="10062"/>
    <cellStyle name="Comma 13 2 2 2" xfId="33263"/>
    <cellStyle name="Comma 13 2 2 2 2" xfId="33264"/>
    <cellStyle name="Comma 13 2 3" xfId="33265"/>
    <cellStyle name="Comma 13 2 3 2" xfId="33266"/>
    <cellStyle name="Comma 13 2 4" xfId="33267"/>
    <cellStyle name="Comma 13 2 4 2" xfId="33268"/>
    <cellStyle name="Comma 13 3" xfId="10063"/>
    <cellStyle name="Comma 13 3 2" xfId="33269"/>
    <cellStyle name="Comma 13 3 2 2" xfId="33270"/>
    <cellStyle name="Comma 13 3 3" xfId="33271"/>
    <cellStyle name="Comma 13 4" xfId="10064"/>
    <cellStyle name="Comma 13 4 2" xfId="33272"/>
    <cellStyle name="Comma 13 4 2 2" xfId="33273"/>
    <cellStyle name="Comma 13 4 3" xfId="33274"/>
    <cellStyle name="Comma 13 5" xfId="33275"/>
    <cellStyle name="Comma 13 5 2" xfId="33276"/>
    <cellStyle name="Comma 13 6" xfId="33277"/>
    <cellStyle name="Comma 13 6 2" xfId="33278"/>
    <cellStyle name="Comma 14" xfId="10065"/>
    <cellStyle name="Comma 14 2" xfId="10066"/>
    <cellStyle name="Comma 14 2 2" xfId="10067"/>
    <cellStyle name="Comma 14 2 2 2" xfId="33279"/>
    <cellStyle name="Comma 14 2 2 2 2" xfId="33280"/>
    <cellStyle name="Comma 14 2 3" xfId="33281"/>
    <cellStyle name="Comma 14 2 3 2" xfId="33282"/>
    <cellStyle name="Comma 14 2 4" xfId="33283"/>
    <cellStyle name="Comma 14 2 4 2" xfId="33284"/>
    <cellStyle name="Comma 14 3" xfId="10068"/>
    <cellStyle name="Comma 14 3 2" xfId="33285"/>
    <cellStyle name="Comma 14 3 2 2" xfId="33286"/>
    <cellStyle name="Comma 14 3 3" xfId="33287"/>
    <cellStyle name="Comma 14 4" xfId="10069"/>
    <cellStyle name="Comma 14 4 2" xfId="33288"/>
    <cellStyle name="Comma 14 4 2 2" xfId="33289"/>
    <cellStyle name="Comma 14 4 3" xfId="33290"/>
    <cellStyle name="Comma 14 5" xfId="33291"/>
    <cellStyle name="Comma 14 5 2" xfId="33292"/>
    <cellStyle name="Comma 14 6" xfId="33293"/>
    <cellStyle name="Comma 14 6 2" xfId="33294"/>
    <cellStyle name="Comma 15" xfId="10070"/>
    <cellStyle name="Comma 15 2" xfId="10071"/>
    <cellStyle name="Comma 15 2 2" xfId="10072"/>
    <cellStyle name="Comma 15 2 2 2" xfId="33295"/>
    <cellStyle name="Comma 15 2 2 3" xfId="33296"/>
    <cellStyle name="Comma 15 2 3" xfId="33297"/>
    <cellStyle name="Comma 15 3" xfId="10073"/>
    <cellStyle name="Comma 15 3 2" xfId="33298"/>
    <cellStyle name="Comma 15 3 2 2" xfId="33299"/>
    <cellStyle name="Comma 15 3 3" xfId="33300"/>
    <cellStyle name="Comma 15 3 4" xfId="33301"/>
    <cellStyle name="Comma 15 4" xfId="33302"/>
    <cellStyle name="Comma 15 4 2" xfId="33303"/>
    <cellStyle name="Comma 15 4 3" xfId="33304"/>
    <cellStyle name="Comma 15 5" xfId="33305"/>
    <cellStyle name="Comma 15 5 2" xfId="33306"/>
    <cellStyle name="Comma 16" xfId="10074"/>
    <cellStyle name="Comma 16 2" xfId="10075"/>
    <cellStyle name="Comma 16 2 2" xfId="33307"/>
    <cellStyle name="Comma 16 2 2 2" xfId="33308"/>
    <cellStyle name="Comma 16 2 2 2 2" xfId="33309"/>
    <cellStyle name="Comma 16 2 2 3" xfId="33310"/>
    <cellStyle name="Comma 16 2 3" xfId="33311"/>
    <cellStyle name="Comma 16 2 3 2" xfId="33312"/>
    <cellStyle name="Comma 16 2 3 2 2" xfId="33313"/>
    <cellStyle name="Comma 16 2 3 3" xfId="33314"/>
    <cellStyle name="Comma 16 2 4" xfId="33315"/>
    <cellStyle name="Comma 16 2 4 2" xfId="33316"/>
    <cellStyle name="Comma 16 3" xfId="10076"/>
    <cellStyle name="Comma 16 3 2" xfId="33317"/>
    <cellStyle name="Comma 16 3 2 2" xfId="33318"/>
    <cellStyle name="Comma 16 3 3" xfId="33319"/>
    <cellStyle name="Comma 16 4" xfId="33320"/>
    <cellStyle name="Comma 16 4 2" xfId="33321"/>
    <cellStyle name="Comma 16 4 2 2" xfId="33322"/>
    <cellStyle name="Comma 16 4 3" xfId="33323"/>
    <cellStyle name="Comma 16 5" xfId="33324"/>
    <cellStyle name="Comma 16 5 2" xfId="33325"/>
    <cellStyle name="Comma 16 6" xfId="33326"/>
    <cellStyle name="Comma 16 6 2" xfId="33327"/>
    <cellStyle name="Comma 17" xfId="10077"/>
    <cellStyle name="Comma 17 2" xfId="10078"/>
    <cellStyle name="Comma 17 2 2" xfId="10079"/>
    <cellStyle name="Comma 17 2 2 2" xfId="33328"/>
    <cellStyle name="Comma 17 2 2 2 2" xfId="33329"/>
    <cellStyle name="Comma 17 2 3" xfId="33330"/>
    <cellStyle name="Comma 17 2 3 2" xfId="33331"/>
    <cellStyle name="Comma 17 2 4" xfId="33332"/>
    <cellStyle name="Comma 17 2 4 2" xfId="33333"/>
    <cellStyle name="Comma 17 3" xfId="10080"/>
    <cellStyle name="Comma 17 3 2" xfId="10081"/>
    <cellStyle name="Comma 17 3 2 2" xfId="33334"/>
    <cellStyle name="Comma 17 3 3" xfId="33335"/>
    <cellStyle name="Comma 17 4" xfId="10082"/>
    <cellStyle name="Comma 17 4 2" xfId="10083"/>
    <cellStyle name="Comma 17 4 2 2" xfId="33336"/>
    <cellStyle name="Comma 17 4 3" xfId="33337"/>
    <cellStyle name="Comma 17 5" xfId="10084"/>
    <cellStyle name="Comma 17 5 2" xfId="33338"/>
    <cellStyle name="Comma 17 6" xfId="33339"/>
    <cellStyle name="Comma 17 6 2" xfId="33340"/>
    <cellStyle name="Comma 18" xfId="10085"/>
    <cellStyle name="Comma 18 2" xfId="10086"/>
    <cellStyle name="Comma 18 2 2" xfId="33341"/>
    <cellStyle name="Comma 18 2 2 2" xfId="33342"/>
    <cellStyle name="Comma 18 2 2 2 2" xfId="33343"/>
    <cellStyle name="Comma 18 2 2 3" xfId="33344"/>
    <cellStyle name="Comma 18 2 3" xfId="33345"/>
    <cellStyle name="Comma 18 2 3 2" xfId="33346"/>
    <cellStyle name="Comma 18 2 3 2 2" xfId="33347"/>
    <cellStyle name="Comma 18 2 3 3" xfId="33348"/>
    <cellStyle name="Comma 18 2 4" xfId="33349"/>
    <cellStyle name="Comma 18 2 4 2" xfId="33350"/>
    <cellStyle name="Comma 18 2 5" xfId="33351"/>
    <cellStyle name="Comma 18 3" xfId="10087"/>
    <cellStyle name="Comma 18 3 2" xfId="33352"/>
    <cellStyle name="Comma 18 3 2 2" xfId="33353"/>
    <cellStyle name="Comma 18 3 3" xfId="33354"/>
    <cellStyle name="Comma 18 4" xfId="10088"/>
    <cellStyle name="Comma 18 4 2" xfId="33355"/>
    <cellStyle name="Comma 18 4 2 2" xfId="33356"/>
    <cellStyle name="Comma 18 4 3" xfId="33357"/>
    <cellStyle name="Comma 18 5" xfId="10089"/>
    <cellStyle name="Comma 18 5 2" xfId="33358"/>
    <cellStyle name="Comma 18 5 2 2" xfId="33359"/>
    <cellStyle name="Comma 18 5 3" xfId="33360"/>
    <cellStyle name="Comma 18 6" xfId="33361"/>
    <cellStyle name="Comma 18 6 2" xfId="33362"/>
    <cellStyle name="Comma 18 7" xfId="33363"/>
    <cellStyle name="Comma 18 8" xfId="33364"/>
    <cellStyle name="Comma 19" xfId="10090"/>
    <cellStyle name="Comma 19 2" xfId="10091"/>
    <cellStyle name="Comma 19 2 2" xfId="33365"/>
    <cellStyle name="Comma 19 2 2 2" xfId="33366"/>
    <cellStyle name="Comma 19 2 2 2 2" xfId="33367"/>
    <cellStyle name="Comma 19 2 2 3" xfId="33368"/>
    <cellStyle name="Comma 19 2 3" xfId="33369"/>
    <cellStyle name="Comma 19 2 3 2" xfId="33370"/>
    <cellStyle name="Comma 19 2 4" xfId="33371"/>
    <cellStyle name="Comma 19 2 4 2" xfId="33372"/>
    <cellStyle name="Comma 19 2 5" xfId="33373"/>
    <cellStyle name="Comma 19 2 6" xfId="33374"/>
    <cellStyle name="Comma 19 3" xfId="10092"/>
    <cellStyle name="Comma 19 3 2" xfId="33375"/>
    <cellStyle name="Comma 19 3 2 2" xfId="33376"/>
    <cellStyle name="Comma 19 3 2 2 2" xfId="33377"/>
    <cellStyle name="Comma 19 3 2 3" xfId="33378"/>
    <cellStyle name="Comma 19 3 3" xfId="33379"/>
    <cellStyle name="Comma 19 3 3 2" xfId="33380"/>
    <cellStyle name="Comma 19 3 4" xfId="33381"/>
    <cellStyle name="Comma 19 4" xfId="33382"/>
    <cellStyle name="Comma 19 4 2" xfId="33383"/>
    <cellStyle name="Comma 19 4 2 2" xfId="33384"/>
    <cellStyle name="Comma 19 4 3" xfId="33385"/>
    <cellStyle name="Comma 19 5" xfId="33386"/>
    <cellStyle name="Comma 19 5 2" xfId="33387"/>
    <cellStyle name="Comma 19 6" xfId="33388"/>
    <cellStyle name="Comma 2" xfId="10093"/>
    <cellStyle name="Comma 2 10" xfId="10094"/>
    <cellStyle name="Comma 2 10 2" xfId="33389"/>
    <cellStyle name="Comma 2 10 2 2" xfId="33390"/>
    <cellStyle name="Comma 2 10 3" xfId="33391"/>
    <cellStyle name="Comma 2 11" xfId="33392"/>
    <cellStyle name="Comma 2 11 2" xfId="33393"/>
    <cellStyle name="Comma 2 12" xfId="33394"/>
    <cellStyle name="Comma 2 12 2" xfId="33395"/>
    <cellStyle name="Comma 2 13" xfId="33396"/>
    <cellStyle name="Comma 2 13 2" xfId="33397"/>
    <cellStyle name="Comma 2 2" xfId="10095"/>
    <cellStyle name="Comma 2 2 2" xfId="10096"/>
    <cellStyle name="Comma 2 2 2 2" xfId="10097"/>
    <cellStyle name="Comma 2 2 2 2 2" xfId="33398"/>
    <cellStyle name="Comma 2 2 2 2 2 2" xfId="33399"/>
    <cellStyle name="Comma 2 2 2 2 3" xfId="33400"/>
    <cellStyle name="Comma 2 2 2 2 4" xfId="33401"/>
    <cellStyle name="Comma 2 2 2 3" xfId="10098"/>
    <cellStyle name="Comma 2 2 2 3 2" xfId="33402"/>
    <cellStyle name="Comma 2 2 2 3 2 2" xfId="33403"/>
    <cellStyle name="Comma 2 2 2 3 3" xfId="33404"/>
    <cellStyle name="Comma 2 2 2 3 4" xfId="33405"/>
    <cellStyle name="Comma 2 2 2 4" xfId="33406"/>
    <cellStyle name="Comma 2 2 2 4 2" xfId="33407"/>
    <cellStyle name="Comma 2 2 2 4 2 2" xfId="33408"/>
    <cellStyle name="Comma 2 2 2 4 3" xfId="33409"/>
    <cellStyle name="Comma 2 2 2 5" xfId="33410"/>
    <cellStyle name="Comma 2 2 2 5 2" xfId="33411"/>
    <cellStyle name="Comma 2 2 2 6" xfId="33412"/>
    <cellStyle name="Comma 2 2 3" xfId="10099"/>
    <cellStyle name="Comma 2 2 3 2" xfId="10100"/>
    <cellStyle name="Comma 2 2 3 2 2" xfId="33413"/>
    <cellStyle name="Comma 2 2 3 2 2 2" xfId="33414"/>
    <cellStyle name="Comma 2 2 3 2 3" xfId="33415"/>
    <cellStyle name="Comma 2 2 3 3" xfId="33416"/>
    <cellStyle name="Comma 2 2 3 3 2" xfId="33417"/>
    <cellStyle name="Comma 2 2 3 3 2 2" xfId="33418"/>
    <cellStyle name="Comma 2 2 3 3 3" xfId="33419"/>
    <cellStyle name="Comma 2 2 3 4" xfId="33420"/>
    <cellStyle name="Comma 2 2 3 4 2" xfId="33421"/>
    <cellStyle name="Comma 2 2 3 5" xfId="33422"/>
    <cellStyle name="Comma 2 2 3 5 2" xfId="33423"/>
    <cellStyle name="Comma 2 2 4" xfId="10101"/>
    <cellStyle name="Comma 2 2 4 2" xfId="33424"/>
    <cellStyle name="Comma 2 2 4 2 2" xfId="33425"/>
    <cellStyle name="Comma 2 2 4 3" xfId="33426"/>
    <cellStyle name="Comma 2 2 5" xfId="10102"/>
    <cellStyle name="Comma 2 2 5 2" xfId="33427"/>
    <cellStyle name="Comma 2 2 5 2 2" xfId="33428"/>
    <cellStyle name="Comma 2 2 5 3" xfId="33429"/>
    <cellStyle name="Comma 2 2 5 4" xfId="33430"/>
    <cellStyle name="Comma 2 2 6" xfId="33431"/>
    <cellStyle name="Comma 2 2 6 2" xfId="33432"/>
    <cellStyle name="Comma 2 2 7" xfId="33433"/>
    <cellStyle name="Comma 2 2 7 2" xfId="33434"/>
    <cellStyle name="Comma 2 2_DEM-WP(C) Chelan Power Costs" xfId="10103"/>
    <cellStyle name="Comma 2 3" xfId="10104"/>
    <cellStyle name="Comma 2 3 2" xfId="10105"/>
    <cellStyle name="Comma 2 3 2 2" xfId="33435"/>
    <cellStyle name="Comma 2 3 2 2 2" xfId="33436"/>
    <cellStyle name="Comma 2 3 2 2 3" xfId="33437"/>
    <cellStyle name="Comma 2 3 2 3" xfId="33438"/>
    <cellStyle name="Comma 2 3 2 4" xfId="33439"/>
    <cellStyle name="Comma 2 3 2 5" xfId="33440"/>
    <cellStyle name="Comma 2 3 3" xfId="10106"/>
    <cellStyle name="Comma 2 3 3 2" xfId="33441"/>
    <cellStyle name="Comma 2 3 3 2 2" xfId="33442"/>
    <cellStyle name="Comma 2 3 3 3" xfId="33443"/>
    <cellStyle name="Comma 2 3 3 4" xfId="33444"/>
    <cellStyle name="Comma 2 3 4" xfId="33445"/>
    <cellStyle name="Comma 2 3 4 2" xfId="33446"/>
    <cellStyle name="Comma 2 3 5" xfId="33447"/>
    <cellStyle name="Comma 2 4" xfId="10107"/>
    <cellStyle name="Comma 2 4 2" xfId="10108"/>
    <cellStyle name="Comma 2 4 2 2" xfId="33448"/>
    <cellStyle name="Comma 2 4 2 2 2" xfId="33449"/>
    <cellStyle name="Comma 2 4 2 3" xfId="33450"/>
    <cellStyle name="Comma 2 4 2 4" xfId="33451"/>
    <cellStyle name="Comma 2 4 3" xfId="33452"/>
    <cellStyle name="Comma 2 4 3 2" xfId="33453"/>
    <cellStyle name="Comma 2 4 3 2 2" xfId="33454"/>
    <cellStyle name="Comma 2 4 3 3" xfId="33455"/>
    <cellStyle name="Comma 2 4 4" xfId="33456"/>
    <cellStyle name="Comma 2 4 4 2" xfId="33457"/>
    <cellStyle name="Comma 2 4 5" xfId="33458"/>
    <cellStyle name="Comma 2 4 5 2" xfId="33459"/>
    <cellStyle name="Comma 2 4 6" xfId="33460"/>
    <cellStyle name="Comma 2 5" xfId="10109"/>
    <cellStyle name="Comma 2 5 2" xfId="10110"/>
    <cellStyle name="Comma 2 5 2 2" xfId="33461"/>
    <cellStyle name="Comma 2 5 2 2 2" xfId="33462"/>
    <cellStyle name="Comma 2 5 2 3" xfId="33463"/>
    <cellStyle name="Comma 2 5 2 4" xfId="33464"/>
    <cellStyle name="Comma 2 5 3" xfId="33465"/>
    <cellStyle name="Comma 2 5 3 2" xfId="33466"/>
    <cellStyle name="Comma 2 5 3 2 2" xfId="33467"/>
    <cellStyle name="Comma 2 5 3 3" xfId="33468"/>
    <cellStyle name="Comma 2 5 4" xfId="33469"/>
    <cellStyle name="Comma 2 5 4 2" xfId="33470"/>
    <cellStyle name="Comma 2 5 5" xfId="33471"/>
    <cellStyle name="Comma 2 5 5 2" xfId="33472"/>
    <cellStyle name="Comma 2 5 6" xfId="33473"/>
    <cellStyle name="Comma 2 6" xfId="10111"/>
    <cellStyle name="Comma 2 6 2" xfId="10112"/>
    <cellStyle name="Comma 2 6 2 2" xfId="33474"/>
    <cellStyle name="Comma 2 6 2 2 2" xfId="33475"/>
    <cellStyle name="Comma 2 6 2 3" xfId="33476"/>
    <cellStyle name="Comma 2 6 3" xfId="33477"/>
    <cellStyle name="Comma 2 6 3 2" xfId="33478"/>
    <cellStyle name="Comma 2 6 3 2 2" xfId="33479"/>
    <cellStyle name="Comma 2 6 3 3" xfId="33480"/>
    <cellStyle name="Comma 2 6 3 4" xfId="33481"/>
    <cellStyle name="Comma 2 6 4" xfId="33482"/>
    <cellStyle name="Comma 2 6 4 2" xfId="33483"/>
    <cellStyle name="Comma 2 6 5" xfId="33484"/>
    <cellStyle name="Comma 2 6 5 2" xfId="33485"/>
    <cellStyle name="Comma 2 6 6" xfId="33486"/>
    <cellStyle name="Comma 2 7" xfId="10113"/>
    <cellStyle name="Comma 2 7 2" xfId="10114"/>
    <cellStyle name="Comma 2 7 2 2" xfId="33487"/>
    <cellStyle name="Comma 2 7 2 2 2" xfId="33488"/>
    <cellStyle name="Comma 2 7 2 3" xfId="33489"/>
    <cellStyle name="Comma 2 7 3" xfId="33490"/>
    <cellStyle name="Comma 2 7 3 2" xfId="33491"/>
    <cellStyle name="Comma 2 7 3 2 2" xfId="33492"/>
    <cellStyle name="Comma 2 7 3 3" xfId="33493"/>
    <cellStyle name="Comma 2 7 3 4" xfId="33494"/>
    <cellStyle name="Comma 2 7 4" xfId="33495"/>
    <cellStyle name="Comma 2 7 4 2" xfId="33496"/>
    <cellStyle name="Comma 2 7 5" xfId="33497"/>
    <cellStyle name="Comma 2 7 5 2" xfId="33498"/>
    <cellStyle name="Comma 2 7 6" xfId="33499"/>
    <cellStyle name="Comma 2 8" xfId="10115"/>
    <cellStyle name="Comma 2 8 2" xfId="10116"/>
    <cellStyle name="Comma 2 8 2 2" xfId="33500"/>
    <cellStyle name="Comma 2 8 2 2 2" xfId="33501"/>
    <cellStyle name="Comma 2 8 2 3" xfId="33502"/>
    <cellStyle name="Comma 2 8 3" xfId="33503"/>
    <cellStyle name="Comma 2 8 3 2" xfId="33504"/>
    <cellStyle name="Comma 2 8 3 2 2" xfId="33505"/>
    <cellStyle name="Comma 2 8 3 3" xfId="33506"/>
    <cellStyle name="Comma 2 8 4" xfId="33507"/>
    <cellStyle name="Comma 2 8 4 2" xfId="33508"/>
    <cellStyle name="Comma 2 8 5" xfId="33509"/>
    <cellStyle name="Comma 2 8 5 2" xfId="33510"/>
    <cellStyle name="Comma 2 9" xfId="10117"/>
    <cellStyle name="Comma 2 9 2" xfId="33511"/>
    <cellStyle name="Comma 2 9 2 2" xfId="33512"/>
    <cellStyle name="Comma 2 9 2 3" xfId="33513"/>
    <cellStyle name="Comma 2 9 3" xfId="33514"/>
    <cellStyle name="Comma 2_4 31E Reg Asset  Liab and EXH D" xfId="10118"/>
    <cellStyle name="Comma 20" xfId="10119"/>
    <cellStyle name="Comma 20 2" xfId="10120"/>
    <cellStyle name="Comma 20 2 2" xfId="33515"/>
    <cellStyle name="Comma 20 2 2 2" xfId="33516"/>
    <cellStyle name="Comma 20 2 3" xfId="33517"/>
    <cellStyle name="Comma 20 2 3 2" xfId="33518"/>
    <cellStyle name="Comma 20 3" xfId="33519"/>
    <cellStyle name="Comma 20 3 2" xfId="33520"/>
    <cellStyle name="Comma 20 4" xfId="33521"/>
    <cellStyle name="Comma 20 4 2" xfId="33522"/>
    <cellStyle name="Comma 21" xfId="10121"/>
    <cellStyle name="Comma 21 2" xfId="10122"/>
    <cellStyle name="Comma 21 2 2" xfId="33523"/>
    <cellStyle name="Comma 21 2 2 2" xfId="33524"/>
    <cellStyle name="Comma 21 3" xfId="33525"/>
    <cellStyle name="Comma 21 3 2" xfId="33526"/>
    <cellStyle name="Comma 21 4" xfId="33527"/>
    <cellStyle name="Comma 21 4 2" xfId="33528"/>
    <cellStyle name="Comma 22" xfId="10123"/>
    <cellStyle name="Comma 22 2" xfId="10124"/>
    <cellStyle name="Comma 22 2 2" xfId="33529"/>
    <cellStyle name="Comma 22 2 2 2" xfId="33530"/>
    <cellStyle name="Comma 22 3" xfId="33531"/>
    <cellStyle name="Comma 22 3 2" xfId="33532"/>
    <cellStyle name="Comma 23" xfId="10125"/>
    <cellStyle name="Comma 23 2" xfId="10126"/>
    <cellStyle name="Comma 23 2 2" xfId="33533"/>
    <cellStyle name="Comma 23 2 3" xfId="33534"/>
    <cellStyle name="Comma 23 3" xfId="33535"/>
    <cellStyle name="Comma 23 4" xfId="33536"/>
    <cellStyle name="Comma 24" xfId="10127"/>
    <cellStyle name="Comma 24 2" xfId="10128"/>
    <cellStyle name="Comma 24 2 2" xfId="33537"/>
    <cellStyle name="Comma 24 2 3" xfId="33538"/>
    <cellStyle name="Comma 24 3" xfId="10129"/>
    <cellStyle name="Comma 25" xfId="10130"/>
    <cellStyle name="Comma 25 2" xfId="10131"/>
    <cellStyle name="Comma 25 2 2" xfId="33539"/>
    <cellStyle name="Comma 25 3" xfId="33540"/>
    <cellStyle name="Comma 26" xfId="10132"/>
    <cellStyle name="Comma 26 2" xfId="10133"/>
    <cellStyle name="Comma 26 2 2" xfId="33541"/>
    <cellStyle name="Comma 26 2 2 2" xfId="33542"/>
    <cellStyle name="Comma 26 2 3" xfId="33543"/>
    <cellStyle name="Comma 26 3" xfId="33544"/>
    <cellStyle name="Comma 26 3 2" xfId="33545"/>
    <cellStyle name="Comma 26 3 2 2" xfId="33546"/>
    <cellStyle name="Comma 26 3 3" xfId="33547"/>
    <cellStyle name="Comma 26 4" xfId="33548"/>
    <cellStyle name="Comma 26 4 2" xfId="33549"/>
    <cellStyle name="Comma 26 5" xfId="33550"/>
    <cellStyle name="Comma 26 5 2" xfId="33551"/>
    <cellStyle name="Comma 26 6" xfId="33552"/>
    <cellStyle name="Comma 27" xfId="10134"/>
    <cellStyle name="Comma 27 2" xfId="10135"/>
    <cellStyle name="Comma 27 2 2" xfId="33553"/>
    <cellStyle name="Comma 27 2 2 2" xfId="33554"/>
    <cellStyle name="Comma 27 2 3" xfId="33555"/>
    <cellStyle name="Comma 27 3" xfId="33556"/>
    <cellStyle name="Comma 27 3 2" xfId="33557"/>
    <cellStyle name="Comma 27 3 2 2" xfId="33558"/>
    <cellStyle name="Comma 27 3 3" xfId="33559"/>
    <cellStyle name="Comma 27 4" xfId="33560"/>
    <cellStyle name="Comma 27 4 2" xfId="33561"/>
    <cellStyle name="Comma 27 5" xfId="33562"/>
    <cellStyle name="Comma 27 5 2" xfId="33563"/>
    <cellStyle name="Comma 27 6" xfId="33564"/>
    <cellStyle name="Comma 28" xfId="10136"/>
    <cellStyle name="Comma 28 2" xfId="10137"/>
    <cellStyle name="Comma 28 2 2" xfId="33565"/>
    <cellStyle name="Comma 28 2 2 2" xfId="33566"/>
    <cellStyle name="Comma 28 2 3" xfId="33567"/>
    <cellStyle name="Comma 28 3" xfId="33568"/>
    <cellStyle name="Comma 28 3 2" xfId="33569"/>
    <cellStyle name="Comma 28 3 2 2" xfId="33570"/>
    <cellStyle name="Comma 28 3 3" xfId="33571"/>
    <cellStyle name="Comma 28 4" xfId="33572"/>
    <cellStyle name="Comma 28 4 2" xfId="33573"/>
    <cellStyle name="Comma 28 5" xfId="33574"/>
    <cellStyle name="Comma 28 5 2" xfId="33575"/>
    <cellStyle name="Comma 29" xfId="10138"/>
    <cellStyle name="Comma 29 2" xfId="33576"/>
    <cellStyle name="Comma 29 2 2" xfId="33577"/>
    <cellStyle name="Comma 29 2 3" xfId="33578"/>
    <cellStyle name="Comma 29 3" xfId="33579"/>
    <cellStyle name="Comma 29 4" xfId="33580"/>
    <cellStyle name="Comma 3" xfId="10139"/>
    <cellStyle name="Comma 3 2" xfId="10140"/>
    <cellStyle name="Comma 3 2 2" xfId="10141"/>
    <cellStyle name="Comma 3 2 2 2" xfId="10142"/>
    <cellStyle name="Comma 3 2 2 2 2" xfId="33581"/>
    <cellStyle name="Comma 3 2 2 3" xfId="33582"/>
    <cellStyle name="Comma 3 2 3" xfId="10143"/>
    <cellStyle name="Comma 3 2 3 2" xfId="33583"/>
    <cellStyle name="Comma 3 2 3 2 2" xfId="33584"/>
    <cellStyle name="Comma 3 2 3 3" xfId="33585"/>
    <cellStyle name="Comma 3 2 4" xfId="10144"/>
    <cellStyle name="Comma 3 2 4 2" xfId="33586"/>
    <cellStyle name="Comma 3 2 5" xfId="33587"/>
    <cellStyle name="Comma 3 2 5 2" xfId="33588"/>
    <cellStyle name="Comma 3 3" xfId="10145"/>
    <cellStyle name="Comma 3 3 2" xfId="63"/>
    <cellStyle name="Comma 3 3 2 2" xfId="33589"/>
    <cellStyle name="Comma 3 3 2 2 2" xfId="33590"/>
    <cellStyle name="Comma 3 3 2 3" xfId="33591"/>
    <cellStyle name="Comma 3 3 3" xfId="10146"/>
    <cellStyle name="Comma 3 3 3 2" xfId="33592"/>
    <cellStyle name="Comma 3 3 3 2 2" xfId="33593"/>
    <cellStyle name="Comma 3 3 3 3" xfId="33594"/>
    <cellStyle name="Comma 3 3 4" xfId="33595"/>
    <cellStyle name="Comma 3 3 4 2" xfId="33596"/>
    <cellStyle name="Comma 3 3 5" xfId="33597"/>
    <cellStyle name="Comma 3 3 5 2" xfId="33598"/>
    <cellStyle name="Comma 3 4" xfId="10147"/>
    <cellStyle name="Comma 3 4 2" xfId="10148"/>
    <cellStyle name="Comma 3 4 2 2" xfId="33599"/>
    <cellStyle name="Comma 3 4 3" xfId="33600"/>
    <cellStyle name="Comma 3 4 4" xfId="33601"/>
    <cellStyle name="Comma 3 4 5" xfId="33602"/>
    <cellStyle name="Comma 3 5" xfId="10149"/>
    <cellStyle name="Comma 3 5 2" xfId="33603"/>
    <cellStyle name="Comma 3 5 2 2" xfId="33604"/>
    <cellStyle name="Comma 3 5 3" xfId="33605"/>
    <cellStyle name="Comma 3 5 4" xfId="33606"/>
    <cellStyle name="Comma 3 6" xfId="10150"/>
    <cellStyle name="Comma 3 6 2" xfId="33607"/>
    <cellStyle name="Comma 3 7" xfId="33608"/>
    <cellStyle name="Comma 3 7 2" xfId="33609"/>
    <cellStyle name="Comma 3 8" xfId="33610"/>
    <cellStyle name="Comma 3 8 2" xfId="33611"/>
    <cellStyle name="Comma 3 8 3" xfId="33612"/>
    <cellStyle name="Comma 30" xfId="10151"/>
    <cellStyle name="Comma 30 2" xfId="33613"/>
    <cellStyle name="Comma 30 2 2" xfId="33614"/>
    <cellStyle name="Comma 30 2 2 2" xfId="33615"/>
    <cellStyle name="Comma 30 2 3" xfId="33616"/>
    <cellStyle name="Comma 30 3" xfId="33617"/>
    <cellStyle name="Comma 30 3 2" xfId="33618"/>
    <cellStyle name="Comma 30 4" xfId="33619"/>
    <cellStyle name="Comma 31" xfId="10152"/>
    <cellStyle name="Comma 31 2" xfId="10153"/>
    <cellStyle name="Comma 31 2 2" xfId="33620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1"/>
    <cellStyle name="Comma 34" xfId="10159"/>
    <cellStyle name="Comma 34 2" xfId="33622"/>
    <cellStyle name="Comma 34 3" xfId="33623"/>
    <cellStyle name="Comma 35" xfId="10160"/>
    <cellStyle name="Comma 35 2" xfId="33624"/>
    <cellStyle name="Comma 35 3" xfId="33625"/>
    <cellStyle name="Comma 35 4" xfId="33626"/>
    <cellStyle name="Comma 35 5" xfId="33627"/>
    <cellStyle name="Comma 35 6" xfId="33628"/>
    <cellStyle name="Comma 36" xfId="10161"/>
    <cellStyle name="Comma 36 2" xfId="33629"/>
    <cellStyle name="Comma 36 3" xfId="33630"/>
    <cellStyle name="Comma 36 4" xfId="33631"/>
    <cellStyle name="Comma 36 5" xfId="33632"/>
    <cellStyle name="Comma 36 6" xfId="33633"/>
    <cellStyle name="Comma 37" xfId="10162"/>
    <cellStyle name="Comma 37 2" xfId="33634"/>
    <cellStyle name="Comma 37 3" xfId="33635"/>
    <cellStyle name="Comma 37 4" xfId="33636"/>
    <cellStyle name="Comma 37 5" xfId="33637"/>
    <cellStyle name="Comma 37 6" xfId="33638"/>
    <cellStyle name="Comma 38" xfId="10163"/>
    <cellStyle name="Comma 38 2" xfId="33639"/>
    <cellStyle name="Comma 38 3" xfId="33640"/>
    <cellStyle name="Comma 38 4" xfId="33641"/>
    <cellStyle name="Comma 38 5" xfId="33642"/>
    <cellStyle name="Comma 38 6" xfId="33643"/>
    <cellStyle name="Comma 39" xfId="10164"/>
    <cellStyle name="Comma 39 2" xfId="33644"/>
    <cellStyle name="Comma 39 3" xfId="33645"/>
    <cellStyle name="Comma 39 4" xfId="33646"/>
    <cellStyle name="Comma 39 5" xfId="33647"/>
    <cellStyle name="Comma 39 6" xfId="33648"/>
    <cellStyle name="Comma 4" xfId="10165"/>
    <cellStyle name="Comma 4 2" xfId="10166"/>
    <cellStyle name="Comma 4 2 2" xfId="10167"/>
    <cellStyle name="Comma 4 2 2 2" xfId="10168"/>
    <cellStyle name="Comma 4 2 2 2 2" xfId="33649"/>
    <cellStyle name="Comma 4 2 2 3" xfId="33650"/>
    <cellStyle name="Comma 4 2 2 3 2" xfId="33651"/>
    <cellStyle name="Comma 4 2 3" xfId="10169"/>
    <cellStyle name="Comma 4 2 3 2" xfId="33652"/>
    <cellStyle name="Comma 4 2 3 2 2" xfId="33653"/>
    <cellStyle name="Comma 4 2 3 3" xfId="33654"/>
    <cellStyle name="Comma 4 2 4" xfId="33655"/>
    <cellStyle name="Comma 4 2 4 2" xfId="33656"/>
    <cellStyle name="Comma 4 2 5" xfId="33657"/>
    <cellStyle name="Comma 4 2 5 2" xfId="33658"/>
    <cellStyle name="Comma 4 3" xfId="10170"/>
    <cellStyle name="Comma 4 3 2" xfId="10171"/>
    <cellStyle name="Comma 4 3 2 2" xfId="33659"/>
    <cellStyle name="Comma 4 3 2 2 2" xfId="33660"/>
    <cellStyle name="Comma 4 3 3" xfId="33661"/>
    <cellStyle name="Comma 4 3 3 2" xfId="33662"/>
    <cellStyle name="Comma 4 3 4" xfId="33663"/>
    <cellStyle name="Comma 4 3 4 2" xfId="33664"/>
    <cellStyle name="Comma 4 4" xfId="10172"/>
    <cellStyle name="Comma 4 4 2" xfId="33665"/>
    <cellStyle name="Comma 4 4 2 2" xfId="33666"/>
    <cellStyle name="Comma 4 4 3" xfId="33667"/>
    <cellStyle name="Comma 4 5" xfId="10173"/>
    <cellStyle name="Comma 4 5 2" xfId="33668"/>
    <cellStyle name="Comma 4 5 2 2" xfId="33669"/>
    <cellStyle name="Comma 4 5 3" xfId="33670"/>
    <cellStyle name="Comma 4 6" xfId="10174"/>
    <cellStyle name="Comma 4 6 2" xfId="33671"/>
    <cellStyle name="Comma 4 7" xfId="33672"/>
    <cellStyle name="Comma 4 7 2" xfId="33673"/>
    <cellStyle name="Comma 40" xfId="10175"/>
    <cellStyle name="Comma 40 2" xfId="33674"/>
    <cellStyle name="Comma 40 3" xfId="33675"/>
    <cellStyle name="Comma 40 4" xfId="33676"/>
    <cellStyle name="Comma 40 5" xfId="33677"/>
    <cellStyle name="Comma 41" xfId="10176"/>
    <cellStyle name="Comma 41 2" xfId="33678"/>
    <cellStyle name="Comma 41 2 2" xfId="33679"/>
    <cellStyle name="Comma 41 3" xfId="33680"/>
    <cellStyle name="Comma 41 4" xfId="33681"/>
    <cellStyle name="Comma 41 5" xfId="33682"/>
    <cellStyle name="Comma 42" xfId="10177"/>
    <cellStyle name="Comma 42 2" xfId="33683"/>
    <cellStyle name="Comma 42 3" xfId="33684"/>
    <cellStyle name="Comma 42 4" xfId="33685"/>
    <cellStyle name="Comma 43" xfId="10178"/>
    <cellStyle name="Comma 43 2" xfId="33686"/>
    <cellStyle name="Comma 43 3" xfId="33687"/>
    <cellStyle name="Comma 44" xfId="10179"/>
    <cellStyle name="Comma 44 2" xfId="33688"/>
    <cellStyle name="Comma 44 3" xfId="33689"/>
    <cellStyle name="Comma 45" xfId="10180"/>
    <cellStyle name="Comma 46" xfId="10181"/>
    <cellStyle name="Comma 47" xfId="10182"/>
    <cellStyle name="Comma 47 2" xfId="33690"/>
    <cellStyle name="Comma 47 3" xfId="33691"/>
    <cellStyle name="Comma 48" xfId="10183"/>
    <cellStyle name="Comma 48 2" xfId="33692"/>
    <cellStyle name="Comma 48 3" xfId="33693"/>
    <cellStyle name="Comma 49" xfId="10184"/>
    <cellStyle name="Comma 5" xfId="10185"/>
    <cellStyle name="Comma 5 2" xfId="10186"/>
    <cellStyle name="Comma 5 2 2" xfId="10187"/>
    <cellStyle name="Comma 5 2 2 2" xfId="33694"/>
    <cellStyle name="Comma 5 2 2 2 2" xfId="33695"/>
    <cellStyle name="Comma 5 2 2 3" xfId="33696"/>
    <cellStyle name="Comma 5 2 3" xfId="33697"/>
    <cellStyle name="Comma 5 2 3 2" xfId="33698"/>
    <cellStyle name="Comma 5 2 3 2 2" xfId="33699"/>
    <cellStyle name="Comma 5 2 3 3" xfId="33700"/>
    <cellStyle name="Comma 5 2 4" xfId="33701"/>
    <cellStyle name="Comma 5 2 4 2" xfId="33702"/>
    <cellStyle name="Comma 5 2 5" xfId="33703"/>
    <cellStyle name="Comma 5 3" xfId="10188"/>
    <cellStyle name="Comma 5 3 2" xfId="33704"/>
    <cellStyle name="Comma 5 3 2 2" xfId="33705"/>
    <cellStyle name="Comma 5 3 3" xfId="33706"/>
    <cellStyle name="Comma 5 4" xfId="10189"/>
    <cellStyle name="Comma 5 4 2" xfId="33707"/>
    <cellStyle name="Comma 5 4 2 2" xfId="33708"/>
    <cellStyle name="Comma 5 4 3" xfId="33709"/>
    <cellStyle name="Comma 5 5" xfId="10190"/>
    <cellStyle name="Comma 5 5 2" xfId="33710"/>
    <cellStyle name="Comma 5 6" xfId="10191"/>
    <cellStyle name="Comma 5 6 2" xfId="33711"/>
    <cellStyle name="Comma 50" xfId="10192"/>
    <cellStyle name="Comma 50 2" xfId="33712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3"/>
    <cellStyle name="Comma 6 2 2 3" xfId="33714"/>
    <cellStyle name="Comma 6 2 2 4" xfId="33715"/>
    <cellStyle name="Comma 6 2 3" xfId="10208"/>
    <cellStyle name="Comma 6 2 3 2" xfId="33716"/>
    <cellStyle name="Comma 6 2 3 2 2" xfId="33717"/>
    <cellStyle name="Comma 6 2 3 3" xfId="33718"/>
    <cellStyle name="Comma 6 2 3 4" xfId="33719"/>
    <cellStyle name="Comma 6 2 4" xfId="33720"/>
    <cellStyle name="Comma 6 2 4 2" xfId="33721"/>
    <cellStyle name="Comma 6 2 5" xfId="33722"/>
    <cellStyle name="Comma 6 3" xfId="10209"/>
    <cellStyle name="Comma 6 3 2" xfId="10210"/>
    <cellStyle name="Comma 6 3 2 2" xfId="33723"/>
    <cellStyle name="Comma 6 3 3" xfId="33724"/>
    <cellStyle name="Comma 6 3 4" xfId="33725"/>
    <cellStyle name="Comma 6 4" xfId="10211"/>
    <cellStyle name="Comma 6 4 2" xfId="33726"/>
    <cellStyle name="Comma 6 4 2 2" xfId="33727"/>
    <cellStyle name="Comma 6 4 3" xfId="33728"/>
    <cellStyle name="Comma 6 5" xfId="33729"/>
    <cellStyle name="Comma 6 5 2" xfId="33730"/>
    <cellStyle name="Comma 6 6" xfId="33731"/>
    <cellStyle name="Comma 6 6 2" xfId="33732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5"/>
    <cellStyle name="Comma 7" xfId="10221"/>
    <cellStyle name="Comma 7 2" xfId="10222"/>
    <cellStyle name="Comma 7 2 2" xfId="10223"/>
    <cellStyle name="Comma 7 2 2 2" xfId="33733"/>
    <cellStyle name="Comma 7 2 2 2 2" xfId="33734"/>
    <cellStyle name="Comma 7 2 3" xfId="33735"/>
    <cellStyle name="Comma 7 2 3 2" xfId="33736"/>
    <cellStyle name="Comma 7 2 4" xfId="33737"/>
    <cellStyle name="Comma 7 2 4 2" xfId="33738"/>
    <cellStyle name="Comma 7 3" xfId="10224"/>
    <cellStyle name="Comma 7 3 2" xfId="33739"/>
    <cellStyle name="Comma 7 3 2 2" xfId="33740"/>
    <cellStyle name="Comma 7 3 3" xfId="33741"/>
    <cellStyle name="Comma 7 4" xfId="10225"/>
    <cellStyle name="Comma 7 4 2" xfId="33742"/>
    <cellStyle name="Comma 7 4 2 2" xfId="33743"/>
    <cellStyle name="Comma 7 4 3" xfId="33744"/>
    <cellStyle name="Comma 7 5" xfId="33745"/>
    <cellStyle name="Comma 7 5 2" xfId="33746"/>
    <cellStyle name="Comma 7 6" xfId="33747"/>
    <cellStyle name="Comma 7 6 2" xfId="33748"/>
    <cellStyle name="Comma 70" xfId="42540"/>
    <cellStyle name="Comma 8" xfId="10226"/>
    <cellStyle name="Comma 8 2" xfId="10227"/>
    <cellStyle name="Comma 8 2 2" xfId="10228"/>
    <cellStyle name="Comma 8 2 2 2" xfId="10229"/>
    <cellStyle name="Comma 8 2 2 2 2" xfId="33749"/>
    <cellStyle name="Comma 8 2 2 3" xfId="33750"/>
    <cellStyle name="Comma 8 2 3" xfId="10230"/>
    <cellStyle name="Comma 8 2 3 2" xfId="33751"/>
    <cellStyle name="Comma 8 2 4" xfId="33752"/>
    <cellStyle name="Comma 8 2 4 2" xfId="33753"/>
    <cellStyle name="Comma 8 3" xfId="10231"/>
    <cellStyle name="Comma 8 3 2" xfId="10232"/>
    <cellStyle name="Comma 8 3 2 2" xfId="33754"/>
    <cellStyle name="Comma 8 3 3" xfId="33755"/>
    <cellStyle name="Comma 8 4" xfId="10233"/>
    <cellStyle name="Comma 8 4 2" xfId="33756"/>
    <cellStyle name="Comma 8 4 2 2" xfId="33757"/>
    <cellStyle name="Comma 8 4 3" xfId="33758"/>
    <cellStyle name="Comma 8 5" xfId="10234"/>
    <cellStyle name="Comma 8 5 2" xfId="33759"/>
    <cellStyle name="Comma 8 6" xfId="33760"/>
    <cellStyle name="Comma 8 6 2" xfId="33761"/>
    <cellStyle name="Comma 9" xfId="10235"/>
    <cellStyle name="Comma 9 10" xfId="33762"/>
    <cellStyle name="Comma 9 2" xfId="10236"/>
    <cellStyle name="Comma 9 2 2" xfId="10237"/>
    <cellStyle name="Comma 9 2 2 2" xfId="10238"/>
    <cellStyle name="Comma 9 2 2 2 2" xfId="33763"/>
    <cellStyle name="Comma 9 2 2 3" xfId="33764"/>
    <cellStyle name="Comma 9 2 3" xfId="10239"/>
    <cellStyle name="Comma 9 2 3 2" xfId="33765"/>
    <cellStyle name="Comma 9 2 4" xfId="33766"/>
    <cellStyle name="Comma 9 2 4 2" xfId="33767"/>
    <cellStyle name="Comma 9 3" xfId="10240"/>
    <cellStyle name="Comma 9 3 2" xfId="10241"/>
    <cellStyle name="Comma 9 3 2 2" xfId="33768"/>
    <cellStyle name="Comma 9 3 3" xfId="10242"/>
    <cellStyle name="Comma 9 3 3 2" xfId="33769"/>
    <cellStyle name="Comma 9 3 4" xfId="10243"/>
    <cellStyle name="Comma 9 3 4 2" xfId="33770"/>
    <cellStyle name="Comma 9 3 5" xfId="33771"/>
    <cellStyle name="Comma 9 4" xfId="10244"/>
    <cellStyle name="Comma 9 4 2" xfId="10245"/>
    <cellStyle name="Comma 9 4 2 2" xfId="33772"/>
    <cellStyle name="Comma 9 4 3" xfId="33773"/>
    <cellStyle name="Comma 9 5" xfId="10246"/>
    <cellStyle name="Comma 9 5 2" xfId="10247"/>
    <cellStyle name="Comma 9 5 2 2" xfId="33774"/>
    <cellStyle name="Comma 9 5 3" xfId="33775"/>
    <cellStyle name="Comma 9 6" xfId="10248"/>
    <cellStyle name="Comma 9 6 2" xfId="33776"/>
    <cellStyle name="Comma 9 7" xfId="10249"/>
    <cellStyle name="Comma 9 7 2" xfId="33777"/>
    <cellStyle name="Comma 9 8" xfId="10250"/>
    <cellStyle name="Comma 9 8 2" xfId="33778"/>
    <cellStyle name="Comma 9 9" xfId="10251"/>
    <cellStyle name="Comma 9 9 2" xfId="33779"/>
    <cellStyle name="Comma0" xfId="10252"/>
    <cellStyle name="Comma0 - Style2" xfId="10253"/>
    <cellStyle name="Comma0 - Style2 2" xfId="10254"/>
    <cellStyle name="Comma0 - Style2 2 2" xfId="33780"/>
    <cellStyle name="Comma0 - Style2 2 2 2" xfId="33781"/>
    <cellStyle name="Comma0 - Style2 2 3" xfId="33782"/>
    <cellStyle name="Comma0 - Style2 3" xfId="33783"/>
    <cellStyle name="Comma0 - Style2 3 2" xfId="33784"/>
    <cellStyle name="Comma0 - Style2 4" xfId="33785"/>
    <cellStyle name="Comma0 - Style2 4 2" xfId="33786"/>
    <cellStyle name="Comma0 - Style4" xfId="10255"/>
    <cellStyle name="Comma0 - Style4 2" xfId="10256"/>
    <cellStyle name="Comma0 - Style4 2 2" xfId="33787"/>
    <cellStyle name="Comma0 - Style4 2 2 2" xfId="33788"/>
    <cellStyle name="Comma0 - Style4 2 3" xfId="33789"/>
    <cellStyle name="Comma0 - Style4 3" xfId="10257"/>
    <cellStyle name="Comma0 - Style4 3 2" xfId="33790"/>
    <cellStyle name="Comma0 - Style4 4" xfId="33791"/>
    <cellStyle name="Comma0 - Style4 4 2" xfId="33792"/>
    <cellStyle name="Comma0 - Style5" xfId="10258"/>
    <cellStyle name="Comma0 - Style5 2" xfId="10259"/>
    <cellStyle name="Comma0 - Style5 2 2" xfId="10260"/>
    <cellStyle name="Comma0 - Style5 2 2 2" xfId="33793"/>
    <cellStyle name="Comma0 - Style5 2 3" xfId="33794"/>
    <cellStyle name="Comma0 - Style5 3" xfId="10261"/>
    <cellStyle name="Comma0 - Style5 3 2" xfId="33795"/>
    <cellStyle name="Comma0 - Style5 3 2 2" xfId="33796"/>
    <cellStyle name="Comma0 - Style5 3 3" xfId="33797"/>
    <cellStyle name="Comma0 - Style5 4" xfId="33798"/>
    <cellStyle name="Comma0 - Style5 4 2" xfId="33799"/>
    <cellStyle name="Comma0 - Style5 5" xfId="33800"/>
    <cellStyle name="Comma0 - Style5_ACCOUNTS" xfId="10262"/>
    <cellStyle name="Comma0 10" xfId="10263"/>
    <cellStyle name="Comma0 10 2" xfId="33801"/>
    <cellStyle name="Comma0 10 2 2" xfId="33802"/>
    <cellStyle name="Comma0 10 3" xfId="33803"/>
    <cellStyle name="Comma0 11" xfId="10264"/>
    <cellStyle name="Comma0 11 2" xfId="33804"/>
    <cellStyle name="Comma0 11 2 2" xfId="33805"/>
    <cellStyle name="Comma0 11 3" xfId="33806"/>
    <cellStyle name="Comma0 12" xfId="10265"/>
    <cellStyle name="Comma0 12 2" xfId="33807"/>
    <cellStyle name="Comma0 12 2 2" xfId="33808"/>
    <cellStyle name="Comma0 12 3" xfId="33809"/>
    <cellStyle name="Comma0 13" xfId="10266"/>
    <cellStyle name="Comma0 13 2" xfId="33810"/>
    <cellStyle name="Comma0 13 2 2" xfId="33811"/>
    <cellStyle name="Comma0 13 3" xfId="33812"/>
    <cellStyle name="Comma0 14" xfId="10267"/>
    <cellStyle name="Comma0 14 2" xfId="33813"/>
    <cellStyle name="Comma0 14 2 2" xfId="33814"/>
    <cellStyle name="Comma0 14 3" xfId="33815"/>
    <cellStyle name="Comma0 15" xfId="10268"/>
    <cellStyle name="Comma0 15 2" xfId="33816"/>
    <cellStyle name="Comma0 15 2 2" xfId="33817"/>
    <cellStyle name="Comma0 15 3" xfId="33818"/>
    <cellStyle name="Comma0 16" xfId="10269"/>
    <cellStyle name="Comma0 16 2" xfId="33819"/>
    <cellStyle name="Comma0 16 2 2" xfId="33820"/>
    <cellStyle name="Comma0 16 3" xfId="33821"/>
    <cellStyle name="Comma0 17" xfId="10270"/>
    <cellStyle name="Comma0 17 2" xfId="33822"/>
    <cellStyle name="Comma0 18" xfId="10271"/>
    <cellStyle name="Comma0 18 2" xfId="33823"/>
    <cellStyle name="Comma0 19" xfId="10272"/>
    <cellStyle name="Comma0 19 2" xfId="33824"/>
    <cellStyle name="Comma0 2" xfId="10273"/>
    <cellStyle name="Comma0 2 2" xfId="10274"/>
    <cellStyle name="Comma0 2 2 2" xfId="33825"/>
    <cellStyle name="Comma0 2 2 2 2" xfId="33826"/>
    <cellStyle name="Comma0 2 2 3" xfId="33827"/>
    <cellStyle name="Comma0 2 3" xfId="10275"/>
    <cellStyle name="Comma0 2 3 2" xfId="33828"/>
    <cellStyle name="Comma0 2 4" xfId="33829"/>
    <cellStyle name="Comma0 2 4 2" xfId="33830"/>
    <cellStyle name="Comma0 20" xfId="10276"/>
    <cellStyle name="Comma0 20 2" xfId="33831"/>
    <cellStyle name="Comma0 21" xfId="10277"/>
    <cellStyle name="Comma0 21 2" xfId="33832"/>
    <cellStyle name="Comma0 22" xfId="10278"/>
    <cellStyle name="Comma0 22 2" xfId="33833"/>
    <cellStyle name="Comma0 23" xfId="10279"/>
    <cellStyle name="Comma0 23 2" xfId="33834"/>
    <cellStyle name="Comma0 24" xfId="10280"/>
    <cellStyle name="Comma0 24 2" xfId="33835"/>
    <cellStyle name="Comma0 25" xfId="10281"/>
    <cellStyle name="Comma0 25 2" xfId="33836"/>
    <cellStyle name="Comma0 26" xfId="10282"/>
    <cellStyle name="Comma0 26 2" xfId="33837"/>
    <cellStyle name="Comma0 27" xfId="10283"/>
    <cellStyle name="Comma0 27 2" xfId="33838"/>
    <cellStyle name="Comma0 28" xfId="10284"/>
    <cellStyle name="Comma0 28 2" xfId="33839"/>
    <cellStyle name="Comma0 29" xfId="10285"/>
    <cellStyle name="Comma0 29 2" xfId="33840"/>
    <cellStyle name="Comma0 3" xfId="10286"/>
    <cellStyle name="Comma0 3 2" xfId="10287"/>
    <cellStyle name="Comma0 3 2 2" xfId="33841"/>
    <cellStyle name="Comma0 3 2 2 2" xfId="33842"/>
    <cellStyle name="Comma0 3 2 3" xfId="33843"/>
    <cellStyle name="Comma0 3 3" xfId="10288"/>
    <cellStyle name="Comma0 3 3 2" xfId="33844"/>
    <cellStyle name="Comma0 3 4" xfId="33845"/>
    <cellStyle name="Comma0 3 4 2" xfId="33846"/>
    <cellStyle name="Comma0 30" xfId="10289"/>
    <cellStyle name="Comma0 30 2" xfId="33847"/>
    <cellStyle name="Comma0 31" xfId="10290"/>
    <cellStyle name="Comma0 31 2" xfId="33848"/>
    <cellStyle name="Comma0 32" xfId="10291"/>
    <cellStyle name="Comma0 32 2" xfId="33849"/>
    <cellStyle name="Comma0 33" xfId="10292"/>
    <cellStyle name="Comma0 33 2" xfId="33850"/>
    <cellStyle name="Comma0 34" xfId="10293"/>
    <cellStyle name="Comma0 34 2" xfId="33851"/>
    <cellStyle name="Comma0 35" xfId="10294"/>
    <cellStyle name="Comma0 35 2" xfId="33852"/>
    <cellStyle name="Comma0 36" xfId="10295"/>
    <cellStyle name="Comma0 36 2" xfId="33853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4"/>
    <cellStyle name="Comma0 4 2 2 2" xfId="33855"/>
    <cellStyle name="Comma0 4 2 3" xfId="33856"/>
    <cellStyle name="Comma0 4 3" xfId="33857"/>
    <cellStyle name="Comma0 4 3 2" xfId="33858"/>
    <cellStyle name="Comma0 4 4" xfId="33859"/>
    <cellStyle name="Comma0 4 4 2" xfId="33860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1"/>
    <cellStyle name="Comma0 5 2 3" xfId="33862"/>
    <cellStyle name="Comma0 5 3" xfId="10313"/>
    <cellStyle name="Comma0 5 4" xfId="33863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4"/>
    <cellStyle name="Comma0 6 2 2" xfId="33865"/>
    <cellStyle name="Comma0 6 3" xfId="33866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7"/>
    <cellStyle name="Comma0 7 2 2" xfId="33868"/>
    <cellStyle name="Comma0 7 3" xfId="33869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0"/>
    <cellStyle name="Comma0 8 2 2" xfId="33871"/>
    <cellStyle name="Comma0 8 3" xfId="33872"/>
    <cellStyle name="Comma0 9" xfId="10345"/>
    <cellStyle name="Comma0 9 2" xfId="33873"/>
    <cellStyle name="Comma0 9 2 2" xfId="33874"/>
    <cellStyle name="Comma0 9 3" xfId="33875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6"/>
    <cellStyle name="Comma1 - Style1 2 3" xfId="33877"/>
    <cellStyle name="Comma1 - Style1 3" xfId="10350"/>
    <cellStyle name="Comma1 - Style1 3 2" xfId="33878"/>
    <cellStyle name="Comma1 - Style1 3 2 2" xfId="33879"/>
    <cellStyle name="Comma1 - Style1 3 3" xfId="33880"/>
    <cellStyle name="Comma1 - Style1 4" xfId="10351"/>
    <cellStyle name="Comma1 - Style1 4 2" xfId="33881"/>
    <cellStyle name="Comma1 - Style1 5" xfId="33882"/>
    <cellStyle name="Comma1 - Style1_ACCOUNTS" xfId="10352"/>
    <cellStyle name="Comment" xfId="33883"/>
    <cellStyle name="Copied" xfId="10353"/>
    <cellStyle name="Copied 2" xfId="10354"/>
    <cellStyle name="Copied 2 2" xfId="10355"/>
    <cellStyle name="Copied 2 2 2" xfId="33884"/>
    <cellStyle name="Copied 2 2 3" xfId="33885"/>
    <cellStyle name="Copied 2 3" xfId="33886"/>
    <cellStyle name="Copied 2 4" xfId="33887"/>
    <cellStyle name="Copied 3" xfId="10356"/>
    <cellStyle name="Copied 3 2" xfId="33888"/>
    <cellStyle name="Copied 4" xfId="10357"/>
    <cellStyle name="Copied 4 2" xfId="33889"/>
    <cellStyle name="Copied 5" xfId="33890"/>
    <cellStyle name="COST1" xfId="10358"/>
    <cellStyle name="COST1 2" xfId="10359"/>
    <cellStyle name="COST1 2 2" xfId="10360"/>
    <cellStyle name="COST1 2 2 2" xfId="33891"/>
    <cellStyle name="COST1 2 2 3" xfId="33892"/>
    <cellStyle name="COST1 2 3" xfId="33893"/>
    <cellStyle name="COST1 2 4" xfId="33894"/>
    <cellStyle name="COST1 3" xfId="10361"/>
    <cellStyle name="COST1 3 2" xfId="33895"/>
    <cellStyle name="COST1 4" xfId="10362"/>
    <cellStyle name="COST1 4 2" xfId="33896"/>
    <cellStyle name="COST1 5" xfId="33897"/>
    <cellStyle name="CountryTitle" xfId="33898"/>
    <cellStyle name="Curren - Style1" xfId="10363"/>
    <cellStyle name="Curren - Style1 2" xfId="10364"/>
    <cellStyle name="Curren - Style1 2 2" xfId="33899"/>
    <cellStyle name="Curren - Style1 2 2 2" xfId="33900"/>
    <cellStyle name="Curren - Style1 2 3" xfId="33901"/>
    <cellStyle name="Curren - Style1 3" xfId="33902"/>
    <cellStyle name="Curren - Style1 3 2" xfId="33903"/>
    <cellStyle name="Curren - Style1 4" xfId="33904"/>
    <cellStyle name="Curren - Style1 4 2" xfId="33905"/>
    <cellStyle name="Curren - Style2" xfId="10365"/>
    <cellStyle name="Curren - Style2 2" xfId="10366"/>
    <cellStyle name="Curren - Style2 2 2" xfId="10367"/>
    <cellStyle name="Curren - Style2 2 2 2" xfId="33906"/>
    <cellStyle name="Curren - Style2 2 3" xfId="33907"/>
    <cellStyle name="Curren - Style2 3" xfId="10368"/>
    <cellStyle name="Curren - Style2 3 2" xfId="33908"/>
    <cellStyle name="Curren - Style2 3 2 2" xfId="33909"/>
    <cellStyle name="Curren - Style2 3 3" xfId="33910"/>
    <cellStyle name="Curren - Style2 4" xfId="10369"/>
    <cellStyle name="Curren - Style2 4 2" xfId="33911"/>
    <cellStyle name="Curren - Style2 5" xfId="33912"/>
    <cellStyle name="Curren - Style2_ACCOUNTS" xfId="10370"/>
    <cellStyle name="Curren - Style5" xfId="10371"/>
    <cellStyle name="Curren - Style5 2" xfId="10372"/>
    <cellStyle name="Curren - Style5 2 2" xfId="33913"/>
    <cellStyle name="Curren - Style5 2 2 2" xfId="33914"/>
    <cellStyle name="Curren - Style5 2 3" xfId="33915"/>
    <cellStyle name="Curren - Style5 3" xfId="33916"/>
    <cellStyle name="Curren - Style5 3 2" xfId="33917"/>
    <cellStyle name="Curren - Style5 4" xfId="33918"/>
    <cellStyle name="Curren - Style5 4 2" xfId="33919"/>
    <cellStyle name="Curren - Style6" xfId="10373"/>
    <cellStyle name="Curren - Style6 2" xfId="10374"/>
    <cellStyle name="Curren - Style6 2 2" xfId="10375"/>
    <cellStyle name="Curren - Style6 2 2 2" xfId="33920"/>
    <cellStyle name="Curren - Style6 2 3" xfId="33921"/>
    <cellStyle name="Curren - Style6 3" xfId="10376"/>
    <cellStyle name="Curren - Style6 3 2" xfId="33922"/>
    <cellStyle name="Curren - Style6 3 2 2" xfId="33923"/>
    <cellStyle name="Curren - Style6 3 3" xfId="33924"/>
    <cellStyle name="Curren - Style6 4" xfId="33925"/>
    <cellStyle name="Curren - Style6 4 2" xfId="33926"/>
    <cellStyle name="Curren - Style6 5" xfId="33927"/>
    <cellStyle name="Curren - Style6_ACCOUNTS" xfId="10377"/>
    <cellStyle name="Currency" xfId="30" builtinId="4"/>
    <cellStyle name="Currency [0] 2" xfId="33928"/>
    <cellStyle name="Currency 10" xfId="10378"/>
    <cellStyle name="Currency 10 2" xfId="10379"/>
    <cellStyle name="Currency 10 2 2" xfId="10380"/>
    <cellStyle name="Currency 10 2 2 2" xfId="33929"/>
    <cellStyle name="Currency 10 2 3" xfId="33930"/>
    <cellStyle name="Currency 10 3" xfId="10381"/>
    <cellStyle name="Currency 10 3 2" xfId="33931"/>
    <cellStyle name="Currency 10 3 2 2" xfId="33932"/>
    <cellStyle name="Currency 10 3 3" xfId="33933"/>
    <cellStyle name="Currency 10 3 4" xfId="33934"/>
    <cellStyle name="Currency 10 4" xfId="10382"/>
    <cellStyle name="Currency 10 4 2" xfId="33935"/>
    <cellStyle name="Currency 10 4 2 2" xfId="33936"/>
    <cellStyle name="Currency 10 4 3" xfId="33937"/>
    <cellStyle name="Currency 10 5" xfId="33938"/>
    <cellStyle name="Currency 10 5 2" xfId="33939"/>
    <cellStyle name="Currency 10 6" xfId="33940"/>
    <cellStyle name="Currency 10 6 2" xfId="33941"/>
    <cellStyle name="Currency 11" xfId="10383"/>
    <cellStyle name="Currency 11 2" xfId="10384"/>
    <cellStyle name="Currency 11 2 2" xfId="10385"/>
    <cellStyle name="Currency 11 2 2 2" xfId="33942"/>
    <cellStyle name="Currency 11 2 2 2 2" xfId="33943"/>
    <cellStyle name="Currency 11 2 3" xfId="10386"/>
    <cellStyle name="Currency 11 2 3 2" xfId="33944"/>
    <cellStyle name="Currency 11 2 4" xfId="33945"/>
    <cellStyle name="Currency 11 2 4 2" xfId="33946"/>
    <cellStyle name="Currency 11 3" xfId="10387"/>
    <cellStyle name="Currency 11 3 2" xfId="33947"/>
    <cellStyle name="Currency 11 3 2 2" xfId="33948"/>
    <cellStyle name="Currency 11 3 3" xfId="33949"/>
    <cellStyle name="Currency 11 4" xfId="10388"/>
    <cellStyle name="Currency 11 4 2" xfId="33950"/>
    <cellStyle name="Currency 11 4 2 2" xfId="33951"/>
    <cellStyle name="Currency 11 4 3" xfId="33952"/>
    <cellStyle name="Currency 11 5" xfId="33953"/>
    <cellStyle name="Currency 11 5 2" xfId="33954"/>
    <cellStyle name="Currency 11 6" xfId="33955"/>
    <cellStyle name="Currency 11 6 2" xfId="33956"/>
    <cellStyle name="Currency 12" xfId="10389"/>
    <cellStyle name="Currency 12 2" xfId="10390"/>
    <cellStyle name="Currency 12 2 2" xfId="10391"/>
    <cellStyle name="Currency 12 2 2 2" xfId="33957"/>
    <cellStyle name="Currency 12 2 2 2 2" xfId="33958"/>
    <cellStyle name="Currency 12 2 2 3" xfId="33959"/>
    <cellStyle name="Currency 12 2 3" xfId="33960"/>
    <cellStyle name="Currency 12 2 3 2" xfId="33961"/>
    <cellStyle name="Currency 12 2 3 2 2" xfId="33962"/>
    <cellStyle name="Currency 12 2 3 3" xfId="33963"/>
    <cellStyle name="Currency 12 2 4" xfId="33964"/>
    <cellStyle name="Currency 12 2 4 2" xfId="33965"/>
    <cellStyle name="Currency 12 2 5" xfId="33966"/>
    <cellStyle name="Currency 12 2 5 2" xfId="33967"/>
    <cellStyle name="Currency 12 3" xfId="10392"/>
    <cellStyle name="Currency 12 3 2" xfId="10393"/>
    <cellStyle name="Currency 12 3 2 2" xfId="33968"/>
    <cellStyle name="Currency 12 3 2 2 2" xfId="33969"/>
    <cellStyle name="Currency 12 3 2 3" xfId="33970"/>
    <cellStyle name="Currency 12 3 3" xfId="33971"/>
    <cellStyle name="Currency 12 3 3 2" xfId="33972"/>
    <cellStyle name="Currency 12 3 3 2 2" xfId="33973"/>
    <cellStyle name="Currency 12 3 3 3" xfId="33974"/>
    <cellStyle name="Currency 12 3 4" xfId="33975"/>
    <cellStyle name="Currency 12 3 4 2" xfId="33976"/>
    <cellStyle name="Currency 12 3 5" xfId="33977"/>
    <cellStyle name="Currency 12 3 5 2" xfId="33978"/>
    <cellStyle name="Currency 12 4" xfId="10394"/>
    <cellStyle name="Currency 12 4 2" xfId="10395"/>
    <cellStyle name="Currency 12 4 2 2" xfId="33979"/>
    <cellStyle name="Currency 12 4 2 2 2" xfId="33980"/>
    <cellStyle name="Currency 12 4 2 3" xfId="33981"/>
    <cellStyle name="Currency 12 4 3" xfId="33982"/>
    <cellStyle name="Currency 12 4 3 2" xfId="33983"/>
    <cellStyle name="Currency 12 4 3 2 2" xfId="33984"/>
    <cellStyle name="Currency 12 4 3 3" xfId="33985"/>
    <cellStyle name="Currency 12 4 4" xfId="33986"/>
    <cellStyle name="Currency 12 4 4 2" xfId="33987"/>
    <cellStyle name="Currency 12 4 5" xfId="33988"/>
    <cellStyle name="Currency 12 4 5 2" xfId="33989"/>
    <cellStyle name="Currency 12 5" xfId="10396"/>
    <cellStyle name="Currency 12 5 2" xfId="33990"/>
    <cellStyle name="Currency 12 5 2 2" xfId="33991"/>
    <cellStyle name="Currency 12 5 3" xfId="33992"/>
    <cellStyle name="Currency 12 6" xfId="10397"/>
    <cellStyle name="Currency 12 6 2" xfId="33993"/>
    <cellStyle name="Currency 12 6 2 2" xfId="33994"/>
    <cellStyle name="Currency 12 6 3" xfId="33995"/>
    <cellStyle name="Currency 12 7" xfId="33996"/>
    <cellStyle name="Currency 12 7 2" xfId="33997"/>
    <cellStyle name="Currency 12 8" xfId="33998"/>
    <cellStyle name="Currency 12 8 2" xfId="33999"/>
    <cellStyle name="Currency 13" xfId="10398"/>
    <cellStyle name="Currency 13 2" xfId="10399"/>
    <cellStyle name="Currency 13 2 2" xfId="34000"/>
    <cellStyle name="Currency 13 2 2 2" xfId="34001"/>
    <cellStyle name="Currency 13 2 2 2 2" xfId="34002"/>
    <cellStyle name="Currency 13 2 2 3" xfId="34003"/>
    <cellStyle name="Currency 13 2 3" xfId="34004"/>
    <cellStyle name="Currency 13 2 3 2" xfId="34005"/>
    <cellStyle name="Currency 13 2 3 2 2" xfId="34006"/>
    <cellStyle name="Currency 13 2 3 3" xfId="34007"/>
    <cellStyle name="Currency 13 2 4" xfId="34008"/>
    <cellStyle name="Currency 13 2 4 2" xfId="34009"/>
    <cellStyle name="Currency 13 2 5" xfId="34010"/>
    <cellStyle name="Currency 13 3" xfId="10400"/>
    <cellStyle name="Currency 13 3 2" xfId="34011"/>
    <cellStyle name="Currency 13 3 2 2" xfId="34012"/>
    <cellStyle name="Currency 13 3 3" xfId="34013"/>
    <cellStyle name="Currency 13 3 3 2" xfId="34014"/>
    <cellStyle name="Currency 13 3 4" xfId="34015"/>
    <cellStyle name="Currency 13 4" xfId="34016"/>
    <cellStyle name="Currency 13 4 2" xfId="34017"/>
    <cellStyle name="Currency 13 4 2 2" xfId="34018"/>
    <cellStyle name="Currency 13 4 3" xfId="34019"/>
    <cellStyle name="Currency 13 4 4" xfId="34020"/>
    <cellStyle name="Currency 13 5" xfId="34021"/>
    <cellStyle name="Currency 13 5 2" xfId="34022"/>
    <cellStyle name="Currency 13 5 2 2" xfId="34023"/>
    <cellStyle name="Currency 13 5 3" xfId="34024"/>
    <cellStyle name="Currency 13 6" xfId="34025"/>
    <cellStyle name="Currency 13 6 2" xfId="34026"/>
    <cellStyle name="Currency 13 7" xfId="34027"/>
    <cellStyle name="Currency 13 8" xfId="34028"/>
    <cellStyle name="Currency 14" xfId="10401"/>
    <cellStyle name="Currency 14 2" xfId="10402"/>
    <cellStyle name="Currency 14 2 2" xfId="10403"/>
    <cellStyle name="Currency 14 2 2 2" xfId="34029"/>
    <cellStyle name="Currency 14 2 2 2 2" xfId="34030"/>
    <cellStyle name="Currency 14 2 3" xfId="34031"/>
    <cellStyle name="Currency 14 2 3 2" xfId="34032"/>
    <cellStyle name="Currency 14 2 4" xfId="34033"/>
    <cellStyle name="Currency 14 2 4 2" xfId="34034"/>
    <cellStyle name="Currency 14 2 5" xfId="34035"/>
    <cellStyle name="Currency 14 3" xfId="10404"/>
    <cellStyle name="Currency 14 3 2" xfId="10405"/>
    <cellStyle name="Currency 14 3 2 2" xfId="34036"/>
    <cellStyle name="Currency 14 3 3" xfId="34037"/>
    <cellStyle name="Currency 14 4" xfId="10406"/>
    <cellStyle name="Currency 14 4 2" xfId="10407"/>
    <cellStyle name="Currency 14 4 2 2" xfId="34038"/>
    <cellStyle name="Currency 14 4 3" xfId="34039"/>
    <cellStyle name="Currency 14 5" xfId="34040"/>
    <cellStyle name="Currency 14 5 2" xfId="34041"/>
    <cellStyle name="Currency 15" xfId="10408"/>
    <cellStyle name="Currency 15 2" xfId="10409"/>
    <cellStyle name="Currency 15 2 2" xfId="34042"/>
    <cellStyle name="Currency 15 2 2 2" xfId="34043"/>
    <cellStyle name="Currency 15 3" xfId="10410"/>
    <cellStyle name="Currency 15 3 2" xfId="34044"/>
    <cellStyle name="Currency 15 3 2 2" xfId="34045"/>
    <cellStyle name="Currency 15 3 3" xfId="34046"/>
    <cellStyle name="Currency 15 3 4" xfId="34047"/>
    <cellStyle name="Currency 15 3 5" xfId="34048"/>
    <cellStyle name="Currency 15 4" xfId="10411"/>
    <cellStyle name="Currency 15 4 2" xfId="34049"/>
    <cellStyle name="Currency 15 5" xfId="34050"/>
    <cellStyle name="Currency 16" xfId="10412"/>
    <cellStyle name="Currency 16 2" xfId="10413"/>
    <cellStyle name="Currency 16 2 2" xfId="34051"/>
    <cellStyle name="Currency 16 2 2 2" xfId="34052"/>
    <cellStyle name="Currency 16 2 3" xfId="34053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4"/>
    <cellStyle name="Currency 17 2 2" xfId="34055"/>
    <cellStyle name="Currency 17 3" xfId="34056"/>
    <cellStyle name="Currency 17 4" xfId="34057"/>
    <cellStyle name="Currency 18" xfId="10420"/>
    <cellStyle name="Currency 18 2" xfId="10421"/>
    <cellStyle name="Currency 18 2 2" xfId="34058"/>
    <cellStyle name="Currency 18 2 2 2" xfId="34059"/>
    <cellStyle name="Currency 18 2 3" xfId="34060"/>
    <cellStyle name="Currency 18 2 4" xfId="34061"/>
    <cellStyle name="Currency 18 3" xfId="34062"/>
    <cellStyle name="Currency 18 3 2" xfId="34063"/>
    <cellStyle name="Currency 18 4" xfId="34064"/>
    <cellStyle name="Currency 18 5" xfId="34065"/>
    <cellStyle name="Currency 19" xfId="10422"/>
    <cellStyle name="Currency 19 2" xfId="10423"/>
    <cellStyle name="Currency 19 2 2" xfId="34066"/>
    <cellStyle name="Currency 19 3" xfId="34067"/>
    <cellStyle name="Currency 19 4" xfId="34068"/>
    <cellStyle name="Currency 19 5" xfId="34069"/>
    <cellStyle name="Currency 2" xfId="10424"/>
    <cellStyle name="Currency 2 10" xfId="34070"/>
    <cellStyle name="Currency 2 10 2" xfId="34071"/>
    <cellStyle name="Currency 2 10 2 2" xfId="34072"/>
    <cellStyle name="Currency 2 10 3" xfId="34073"/>
    <cellStyle name="Currency 2 11" xfId="34074"/>
    <cellStyle name="Currency 2 11 2" xfId="34075"/>
    <cellStyle name="Currency 2 12" xfId="34076"/>
    <cellStyle name="Currency 2 12 2" xfId="34077"/>
    <cellStyle name="Currency 2 13" xfId="34078"/>
    <cellStyle name="Currency 2 13 2" xfId="34079"/>
    <cellStyle name="Currency 2 2" xfId="10425"/>
    <cellStyle name="Currency 2 2 2" xfId="10426"/>
    <cellStyle name="Currency 2 2 2 2" xfId="10427"/>
    <cellStyle name="Currency 2 2 2 2 2" xfId="34080"/>
    <cellStyle name="Currency 2 2 2 2 2 2" xfId="34081"/>
    <cellStyle name="Currency 2 2 2 3" xfId="10428"/>
    <cellStyle name="Currency 2 2 2 3 2" xfId="34082"/>
    <cellStyle name="Currency 2 2 2 4" xfId="34083"/>
    <cellStyle name="Currency 2 2 2 4 2" xfId="34084"/>
    <cellStyle name="Currency 2 2 3" xfId="10429"/>
    <cellStyle name="Currency 2 2 3 2" xfId="34085"/>
    <cellStyle name="Currency 2 2 3 2 2" xfId="34086"/>
    <cellStyle name="Currency 2 2 3 3" xfId="34087"/>
    <cellStyle name="Currency 2 2 4" xfId="65"/>
    <cellStyle name="Currency 2 2 4 2" xfId="34088"/>
    <cellStyle name="Currency 2 2 4 2 2" xfId="34089"/>
    <cellStyle name="Currency 2 2 4 3" xfId="34090"/>
    <cellStyle name="Currency 2 2 5" xfId="34091"/>
    <cellStyle name="Currency 2 2 5 2" xfId="34092"/>
    <cellStyle name="Currency 2 2 6" xfId="34093"/>
    <cellStyle name="Currency 2 2 6 2" xfId="34094"/>
    <cellStyle name="Currency 2 3" xfId="10430"/>
    <cellStyle name="Currency 2 3 2" xfId="10431"/>
    <cellStyle name="Currency 2 3 2 2" xfId="34095"/>
    <cellStyle name="Currency 2 3 2 2 2" xfId="34096"/>
    <cellStyle name="Currency 2 3 2 3" xfId="34097"/>
    <cellStyle name="Currency 2 3 3" xfId="10432"/>
    <cellStyle name="Currency 2 3 3 2" xfId="34098"/>
    <cellStyle name="Currency 2 3 3 2 2" xfId="34099"/>
    <cellStyle name="Currency 2 3 3 3" xfId="34100"/>
    <cellStyle name="Currency 2 3 4" xfId="34101"/>
    <cellStyle name="Currency 2 3 4 2" xfId="34102"/>
    <cellStyle name="Currency 2 3 5" xfId="34103"/>
    <cellStyle name="Currency 2 3 5 2" xfId="34104"/>
    <cellStyle name="Currency 2 4" xfId="10433"/>
    <cellStyle name="Currency 2 4 2" xfId="10434"/>
    <cellStyle name="Currency 2 4 2 2" xfId="34105"/>
    <cellStyle name="Currency 2 4 2 2 2" xfId="34106"/>
    <cellStyle name="Currency 2 4 2 3" xfId="34107"/>
    <cellStyle name="Currency 2 4 3" xfId="34108"/>
    <cellStyle name="Currency 2 4 3 2" xfId="34109"/>
    <cellStyle name="Currency 2 4 3 2 2" xfId="34110"/>
    <cellStyle name="Currency 2 4 3 3" xfId="34111"/>
    <cellStyle name="Currency 2 4 4" xfId="34112"/>
    <cellStyle name="Currency 2 4 4 2" xfId="34113"/>
    <cellStyle name="Currency 2 4 5" xfId="34114"/>
    <cellStyle name="Currency 2 4 5 2" xfId="34115"/>
    <cellStyle name="Currency 2 5" xfId="10435"/>
    <cellStyle name="Currency 2 5 2" xfId="10436"/>
    <cellStyle name="Currency 2 5 2 2" xfId="34116"/>
    <cellStyle name="Currency 2 5 2 2 2" xfId="34117"/>
    <cellStyle name="Currency 2 5 2 3" xfId="34118"/>
    <cellStyle name="Currency 2 5 3" xfId="34119"/>
    <cellStyle name="Currency 2 5 3 2" xfId="34120"/>
    <cellStyle name="Currency 2 5 3 2 2" xfId="34121"/>
    <cellStyle name="Currency 2 5 3 3" xfId="34122"/>
    <cellStyle name="Currency 2 5 4" xfId="34123"/>
    <cellStyle name="Currency 2 5 4 2" xfId="34124"/>
    <cellStyle name="Currency 2 5 5" xfId="34125"/>
    <cellStyle name="Currency 2 5 5 2" xfId="34126"/>
    <cellStyle name="Currency 2 6" xfId="10437"/>
    <cellStyle name="Currency 2 6 2" xfId="10438"/>
    <cellStyle name="Currency 2 6 2 2" xfId="34127"/>
    <cellStyle name="Currency 2 6 2 2 2" xfId="34128"/>
    <cellStyle name="Currency 2 6 2 3" xfId="34129"/>
    <cellStyle name="Currency 2 6 3" xfId="34130"/>
    <cellStyle name="Currency 2 6 3 2" xfId="34131"/>
    <cellStyle name="Currency 2 6 3 2 2" xfId="34132"/>
    <cellStyle name="Currency 2 6 3 3" xfId="34133"/>
    <cellStyle name="Currency 2 6 4" xfId="34134"/>
    <cellStyle name="Currency 2 6 4 2" xfId="34135"/>
    <cellStyle name="Currency 2 6 5" xfId="34136"/>
    <cellStyle name="Currency 2 6 5 2" xfId="34137"/>
    <cellStyle name="Currency 2 7" xfId="10439"/>
    <cellStyle name="Currency 2 7 2" xfId="10440"/>
    <cellStyle name="Currency 2 7 2 2" xfId="34138"/>
    <cellStyle name="Currency 2 7 2 2 2" xfId="34139"/>
    <cellStyle name="Currency 2 7 2 3" xfId="34140"/>
    <cellStyle name="Currency 2 7 3" xfId="34141"/>
    <cellStyle name="Currency 2 7 3 2" xfId="34142"/>
    <cellStyle name="Currency 2 7 3 2 2" xfId="34143"/>
    <cellStyle name="Currency 2 7 3 3" xfId="34144"/>
    <cellStyle name="Currency 2 7 4" xfId="34145"/>
    <cellStyle name="Currency 2 7 4 2" xfId="34146"/>
    <cellStyle name="Currency 2 7 5" xfId="34147"/>
    <cellStyle name="Currency 2 7 5 2" xfId="34148"/>
    <cellStyle name="Currency 2 8" xfId="10441"/>
    <cellStyle name="Currency 2 8 2" xfId="10442"/>
    <cellStyle name="Currency 2 8 2 2" xfId="34149"/>
    <cellStyle name="Currency 2 8 2 2 2" xfId="34150"/>
    <cellStyle name="Currency 2 8 2 3" xfId="34151"/>
    <cellStyle name="Currency 2 8 3" xfId="34152"/>
    <cellStyle name="Currency 2 8 3 2" xfId="34153"/>
    <cellStyle name="Currency 2 8 3 2 2" xfId="34154"/>
    <cellStyle name="Currency 2 8 3 3" xfId="34155"/>
    <cellStyle name="Currency 2 8 4" xfId="34156"/>
    <cellStyle name="Currency 2 8 4 2" xfId="34157"/>
    <cellStyle name="Currency 2 8 5" xfId="34158"/>
    <cellStyle name="Currency 2 8 5 2" xfId="34159"/>
    <cellStyle name="Currency 2 9" xfId="10443"/>
    <cellStyle name="Currency 2 9 2" xfId="34160"/>
    <cellStyle name="Currency 2 9 2 2" xfId="34161"/>
    <cellStyle name="Currency 2 9 3" xfId="34162"/>
    <cellStyle name="Currency 20" xfId="10444"/>
    <cellStyle name="Currency 20 2" xfId="34163"/>
    <cellStyle name="Currency 20 2 2" xfId="34164"/>
    <cellStyle name="Currency 20 2 3" xfId="34165"/>
    <cellStyle name="Currency 20 2 4" xfId="34166"/>
    <cellStyle name="Currency 20 2 5" xfId="34167"/>
    <cellStyle name="Currency 20 3" xfId="34168"/>
    <cellStyle name="Currency 20 4" xfId="34169"/>
    <cellStyle name="Currency 20 5" xfId="34170"/>
    <cellStyle name="Currency 21" xfId="10445"/>
    <cellStyle name="Currency 21 2" xfId="34171"/>
    <cellStyle name="Currency 21 2 2" xfId="34172"/>
    <cellStyle name="Currency 21 2 3" xfId="34173"/>
    <cellStyle name="Currency 21 3" xfId="34174"/>
    <cellStyle name="Currency 21 4" xfId="34175"/>
    <cellStyle name="Currency 21 5" xfId="34176"/>
    <cellStyle name="Currency 22" xfId="10446"/>
    <cellStyle name="Currency 22 2" xfId="34177"/>
    <cellStyle name="Currency 22 3" xfId="34178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6"/>
    <cellStyle name="Currency 3" xfId="10457"/>
    <cellStyle name="Currency 3 2" xfId="10458"/>
    <cellStyle name="Currency 3 2 2" xfId="10459"/>
    <cellStyle name="Currency 3 2 2 2" xfId="10460"/>
    <cellStyle name="Currency 3 2 2 2 2" xfId="34179"/>
    <cellStyle name="Currency 3 2 2 3" xfId="34180"/>
    <cellStyle name="Currency 3 2 3" xfId="10461"/>
    <cellStyle name="Currency 3 2 3 2" xfId="34181"/>
    <cellStyle name="Currency 3 2 3 2 2" xfId="34182"/>
    <cellStyle name="Currency 3 2 3 3" xfId="34183"/>
    <cellStyle name="Currency 3 2 4" xfId="34184"/>
    <cellStyle name="Currency 3 2 4 2" xfId="34185"/>
    <cellStyle name="Currency 3 2 5" xfId="34186"/>
    <cellStyle name="Currency 3 2 5 2" xfId="34187"/>
    <cellStyle name="Currency 3 3" xfId="10462"/>
    <cellStyle name="Currency 3 3 2" xfId="10463"/>
    <cellStyle name="Currency 3 3 2 2" xfId="34188"/>
    <cellStyle name="Currency 3 3 2 2 2" xfId="34189"/>
    <cellStyle name="Currency 3 3 2 3" xfId="34190"/>
    <cellStyle name="Currency 3 3 3" xfId="34191"/>
    <cellStyle name="Currency 3 3 3 2" xfId="34192"/>
    <cellStyle name="Currency 3 3 3 2 2" xfId="34193"/>
    <cellStyle name="Currency 3 3 3 3" xfId="34194"/>
    <cellStyle name="Currency 3 3 4" xfId="34195"/>
    <cellStyle name="Currency 3 3 4 2" xfId="34196"/>
    <cellStyle name="Currency 3 3 5" xfId="34197"/>
    <cellStyle name="Currency 3 3 5 2" xfId="34198"/>
    <cellStyle name="Currency 3 4" xfId="10464"/>
    <cellStyle name="Currency 3 4 2" xfId="34199"/>
    <cellStyle name="Currency 3 4 2 2" xfId="34200"/>
    <cellStyle name="Currency 3 4 3" xfId="34201"/>
    <cellStyle name="Currency 3 4 4" xfId="34202"/>
    <cellStyle name="Currency 3 4 5" xfId="34203"/>
    <cellStyle name="Currency 3 5" xfId="10465"/>
    <cellStyle name="Currency 3 5 2" xfId="34204"/>
    <cellStyle name="Currency 3 5 2 2" xfId="34205"/>
    <cellStyle name="Currency 3 5 3" xfId="34206"/>
    <cellStyle name="Currency 3 6" xfId="34207"/>
    <cellStyle name="Currency 3 6 2" xfId="34208"/>
    <cellStyle name="Currency 3 7" xfId="34209"/>
    <cellStyle name="Currency 3 7 2" xfId="34210"/>
    <cellStyle name="Currency 3 8" xfId="34211"/>
    <cellStyle name="Currency 3 8 2" xfId="34212"/>
    <cellStyle name="Currency 3 8 3" xfId="34213"/>
    <cellStyle name="Currency 4" xfId="10466"/>
    <cellStyle name="Currency 4 2" xfId="10467"/>
    <cellStyle name="Currency 4 2 2" xfId="10468"/>
    <cellStyle name="Currency 4 2 2 2" xfId="10469"/>
    <cellStyle name="Currency 4 2 2 2 2" xfId="34214"/>
    <cellStyle name="Currency 4 2 2 2 2 2" xfId="34215"/>
    <cellStyle name="Currency 4 2 2 3" xfId="34216"/>
    <cellStyle name="Currency 4 2 2 3 2" xfId="34217"/>
    <cellStyle name="Currency 4 2 2 4" xfId="34218"/>
    <cellStyle name="Currency 4 2 2 4 2" xfId="34219"/>
    <cellStyle name="Currency 4 2 3" xfId="10470"/>
    <cellStyle name="Currency 4 2 3 2" xfId="34220"/>
    <cellStyle name="Currency 4 2 3 2 2" xfId="34221"/>
    <cellStyle name="Currency 4 2 3 3" xfId="34222"/>
    <cellStyle name="Currency 4 2 4" xfId="10471"/>
    <cellStyle name="Currency 4 2 4 2" xfId="34223"/>
    <cellStyle name="Currency 4 2 4 2 2" xfId="34224"/>
    <cellStyle name="Currency 4 2 4 3" xfId="34225"/>
    <cellStyle name="Currency 4 2 5" xfId="34226"/>
    <cellStyle name="Currency 4 2 5 2" xfId="34227"/>
    <cellStyle name="Currency 4 2 6" xfId="34228"/>
    <cellStyle name="Currency 4 2 6 2" xfId="34229"/>
    <cellStyle name="Currency 4 3" xfId="10472"/>
    <cellStyle name="Currency 4 3 2" xfId="10473"/>
    <cellStyle name="Currency 4 3 2 2" xfId="10474"/>
    <cellStyle name="Currency 4 3 2 2 2" xfId="34230"/>
    <cellStyle name="Currency 4 3 2 3" xfId="34231"/>
    <cellStyle name="Currency 4 3 3" xfId="10475"/>
    <cellStyle name="Currency 4 3 3 2" xfId="10476"/>
    <cellStyle name="Currency 4 3 3 2 2" xfId="34232"/>
    <cellStyle name="Currency 4 3 3 3" xfId="34233"/>
    <cellStyle name="Currency 4 3 4" xfId="10477"/>
    <cellStyle name="Currency 4 3 4 2" xfId="10478"/>
    <cellStyle name="Currency 4 3 4 2 2" xfId="34234"/>
    <cellStyle name="Currency 4 3 4 3" xfId="34235"/>
    <cellStyle name="Currency 4 3 5" xfId="34236"/>
    <cellStyle name="Currency 4 4" xfId="10479"/>
    <cellStyle name="Currency 4 4 2" xfId="10480"/>
    <cellStyle name="Currency 4 4 2 2" xfId="34237"/>
    <cellStyle name="Currency 4 4 3" xfId="34238"/>
    <cellStyle name="Currency 4 5" xfId="10481"/>
    <cellStyle name="Currency 4 5 2" xfId="34239"/>
    <cellStyle name="Currency 4 5 2 2" xfId="34240"/>
    <cellStyle name="Currency 4 5 3" xfId="34241"/>
    <cellStyle name="Currency 4 6" xfId="10482"/>
    <cellStyle name="Currency 4 6 2" xfId="34242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3"/>
    <cellStyle name="Currency 5 2 2 2 2" xfId="34244"/>
    <cellStyle name="Currency 5 2 3" xfId="34245"/>
    <cellStyle name="Currency 5 2 3 2" xfId="34246"/>
    <cellStyle name="Currency 5 2 4" xfId="34247"/>
    <cellStyle name="Currency 5 2 4 2" xfId="34248"/>
    <cellStyle name="Currency 5 3" xfId="10487"/>
    <cellStyle name="Currency 5 3 2" xfId="34249"/>
    <cellStyle name="Currency 5 3 2 2" xfId="34250"/>
    <cellStyle name="Currency 5 3 3" xfId="34251"/>
    <cellStyle name="Currency 5 4" xfId="10488"/>
    <cellStyle name="Currency 5 4 2" xfId="34252"/>
    <cellStyle name="Currency 5 4 2 2" xfId="34253"/>
    <cellStyle name="Currency 5 4 3" xfId="34254"/>
    <cellStyle name="Currency 5 5" xfId="34255"/>
    <cellStyle name="Currency 5 5 2" xfId="34256"/>
    <cellStyle name="Currency 5 6" xfId="34257"/>
    <cellStyle name="Currency 5 6 2" xfId="34258"/>
    <cellStyle name="Currency 6" xfId="10489"/>
    <cellStyle name="Currency 6 2" xfId="10490"/>
    <cellStyle name="Currency 6 2 2" xfId="10491"/>
    <cellStyle name="Currency 6 2 2 2" xfId="34259"/>
    <cellStyle name="Currency 6 2 2 2 2" xfId="34260"/>
    <cellStyle name="Currency 6 2 3" xfId="34261"/>
    <cellStyle name="Currency 6 2 3 2" xfId="34262"/>
    <cellStyle name="Currency 6 2 4" xfId="34263"/>
    <cellStyle name="Currency 6 2 4 2" xfId="34264"/>
    <cellStyle name="Currency 6 3" xfId="10492"/>
    <cellStyle name="Currency 6 3 2" xfId="34265"/>
    <cellStyle name="Currency 6 3 2 2" xfId="34266"/>
    <cellStyle name="Currency 6 3 3" xfId="34267"/>
    <cellStyle name="Currency 6 4" xfId="10493"/>
    <cellStyle name="Currency 6 4 2" xfId="34268"/>
    <cellStyle name="Currency 6 4 2 2" xfId="34269"/>
    <cellStyle name="Currency 6 4 3" xfId="34270"/>
    <cellStyle name="Currency 6 5" xfId="34271"/>
    <cellStyle name="Currency 6 5 2" xfId="34272"/>
    <cellStyle name="Currency 6 6" xfId="34273"/>
    <cellStyle name="Currency 6 6 2" xfId="34274"/>
    <cellStyle name="Currency 7" xfId="10494"/>
    <cellStyle name="Currency 7 2" xfId="10495"/>
    <cellStyle name="Currency 7 2 2" xfId="10496"/>
    <cellStyle name="Currency 7 2 2 2" xfId="34275"/>
    <cellStyle name="Currency 7 2 2 2 2" xfId="34276"/>
    <cellStyle name="Currency 7 2 3" xfId="34277"/>
    <cellStyle name="Currency 7 2 3 2" xfId="34278"/>
    <cellStyle name="Currency 7 2 4" xfId="34279"/>
    <cellStyle name="Currency 7 2 4 2" xfId="34280"/>
    <cellStyle name="Currency 7 3" xfId="10497"/>
    <cellStyle name="Currency 7 3 2" xfId="34281"/>
    <cellStyle name="Currency 7 3 2 2" xfId="34282"/>
    <cellStyle name="Currency 7 3 3" xfId="34283"/>
    <cellStyle name="Currency 7 4" xfId="10498"/>
    <cellStyle name="Currency 7 4 2" xfId="34284"/>
    <cellStyle name="Currency 7 4 2 2" xfId="34285"/>
    <cellStyle name="Currency 7 4 3" xfId="34286"/>
    <cellStyle name="Currency 7 5" xfId="34287"/>
    <cellStyle name="Currency 7 5 2" xfId="34288"/>
    <cellStyle name="Currency 7 6" xfId="34289"/>
    <cellStyle name="Currency 7 6 2" xfId="34290"/>
    <cellStyle name="Currency 8" xfId="10499"/>
    <cellStyle name="Currency 8 2" xfId="10500"/>
    <cellStyle name="Currency 8 2 2" xfId="10501"/>
    <cellStyle name="Currency 8 2 2 2" xfId="10502"/>
    <cellStyle name="Currency 8 2 2 2 2" xfId="34291"/>
    <cellStyle name="Currency 8 2 2 3" xfId="10503"/>
    <cellStyle name="Currency 8 2 2 3 2" xfId="34292"/>
    <cellStyle name="Currency 8 2 2 4" xfId="10504"/>
    <cellStyle name="Currency 8 2 2 4 2" xfId="34293"/>
    <cellStyle name="Currency 8 2 2 5" xfId="34294"/>
    <cellStyle name="Currency 8 2 3" xfId="10505"/>
    <cellStyle name="Currency 8 2 3 2" xfId="10506"/>
    <cellStyle name="Currency 8 2 3 2 2" xfId="34295"/>
    <cellStyle name="Currency 8 2 3 3" xfId="34296"/>
    <cellStyle name="Currency 8 2 4" xfId="10507"/>
    <cellStyle name="Currency 8 2 4 2" xfId="34297"/>
    <cellStyle name="Currency 8 2 5" xfId="10508"/>
    <cellStyle name="Currency 8 2 5 2" xfId="34298"/>
    <cellStyle name="Currency 8 2 6" xfId="10509"/>
    <cellStyle name="Currency 8 2 6 2" xfId="34299"/>
    <cellStyle name="Currency 8 2 7" xfId="34300"/>
    <cellStyle name="Currency 8 3" xfId="10510"/>
    <cellStyle name="Currency 8 3 2" xfId="10511"/>
    <cellStyle name="Currency 8 3 2 2" xfId="34301"/>
    <cellStyle name="Currency 8 3 3" xfId="34302"/>
    <cellStyle name="Currency 8 4" xfId="10512"/>
    <cellStyle name="Currency 8 4 2" xfId="10513"/>
    <cellStyle name="Currency 8 4 2 2" xfId="34303"/>
    <cellStyle name="Currency 8 4 3" xfId="34304"/>
    <cellStyle name="Currency 8 5" xfId="10514"/>
    <cellStyle name="Currency 8 5 2" xfId="34305"/>
    <cellStyle name="Currency 8 6" xfId="10515"/>
    <cellStyle name="Currency 8 6 2" xfId="34306"/>
    <cellStyle name="Currency 9" xfId="10516"/>
    <cellStyle name="Currency 9 2" xfId="10517"/>
    <cellStyle name="Currency 9 2 2" xfId="10518"/>
    <cellStyle name="Currency 9 2 2 2" xfId="10519"/>
    <cellStyle name="Currency 9 2 2 2 2" xfId="34307"/>
    <cellStyle name="Currency 9 2 2 3" xfId="34308"/>
    <cellStyle name="Currency 9 2 3" xfId="10520"/>
    <cellStyle name="Currency 9 2 3 2" xfId="34309"/>
    <cellStyle name="Currency 9 2 4" xfId="34310"/>
    <cellStyle name="Currency 9 2 4 2" xfId="34311"/>
    <cellStyle name="Currency 9 3" xfId="10521"/>
    <cellStyle name="Currency 9 3 2" xfId="10522"/>
    <cellStyle name="Currency 9 3 2 2" xfId="34312"/>
    <cellStyle name="Currency 9 3 3" xfId="10523"/>
    <cellStyle name="Currency 9 3 3 2" xfId="34313"/>
    <cellStyle name="Currency 9 3 4" xfId="10524"/>
    <cellStyle name="Currency 9 3 4 2" xfId="34314"/>
    <cellStyle name="Currency 9 3 5" xfId="34315"/>
    <cellStyle name="Currency 9 4" xfId="10525"/>
    <cellStyle name="Currency 9 4 2" xfId="10526"/>
    <cellStyle name="Currency 9 4 2 2" xfId="34316"/>
    <cellStyle name="Currency 9 4 3" xfId="34317"/>
    <cellStyle name="Currency 9 5" xfId="10527"/>
    <cellStyle name="Currency 9 5 2" xfId="10528"/>
    <cellStyle name="Currency 9 5 2 2" xfId="34318"/>
    <cellStyle name="Currency 9 5 3" xfId="34319"/>
    <cellStyle name="Currency 9 6" xfId="10529"/>
    <cellStyle name="Currency 9 6 2" xfId="34320"/>
    <cellStyle name="Currency 9 7" xfId="10530"/>
    <cellStyle name="Currency 9 7 2" xfId="34321"/>
    <cellStyle name="Currency 9 8" xfId="10531"/>
    <cellStyle name="Currency 9 8 2" xfId="34322"/>
    <cellStyle name="Currency 9 9" xfId="10532"/>
    <cellStyle name="Currency0" xfId="10533"/>
    <cellStyle name="Currency0 10" xfId="34323"/>
    <cellStyle name="Currency0 10 2" xfId="34324"/>
    <cellStyle name="Currency0 10 2 2" xfId="34325"/>
    <cellStyle name="Currency0 10 2 2 2" xfId="34326"/>
    <cellStyle name="Currency0 10 2 3" xfId="34327"/>
    <cellStyle name="Currency0 10 3" xfId="34328"/>
    <cellStyle name="Currency0 10 3 2" xfId="34329"/>
    <cellStyle name="Currency0 10 4" xfId="34330"/>
    <cellStyle name="Currency0 11" xfId="34331"/>
    <cellStyle name="Currency0 11 2" xfId="34332"/>
    <cellStyle name="Currency0 12" xfId="34333"/>
    <cellStyle name="Currency0 12 2" xfId="34334"/>
    <cellStyle name="Currency0 13" xfId="34335"/>
    <cellStyle name="Currency0 13 2" xfId="34336"/>
    <cellStyle name="Currency0 13 3" xfId="34337"/>
    <cellStyle name="Currency0 14" xfId="34338"/>
    <cellStyle name="Currency0 2" xfId="10534"/>
    <cellStyle name="Currency0 2 2" xfId="10535"/>
    <cellStyle name="Currency0 2 2 2" xfId="10536"/>
    <cellStyle name="Currency0 2 2 2 2" xfId="34339"/>
    <cellStyle name="Currency0 2 2 2 2 2" xfId="34340"/>
    <cellStyle name="Currency0 2 2 2 3" xfId="34341"/>
    <cellStyle name="Currency0 2 2 3" xfId="34342"/>
    <cellStyle name="Currency0 2 2 3 2" xfId="34343"/>
    <cellStyle name="Currency0 2 2 4" xfId="34344"/>
    <cellStyle name="Currency0 2 2 4 2" xfId="34345"/>
    <cellStyle name="Currency0 2 2 5" xfId="34346"/>
    <cellStyle name="Currency0 2 3" xfId="10537"/>
    <cellStyle name="Currency0 2 3 2" xfId="34347"/>
    <cellStyle name="Currency0 2 3 2 2" xfId="34348"/>
    <cellStyle name="Currency0 2 3 3" xfId="34349"/>
    <cellStyle name="Currency0 2 4" xfId="34350"/>
    <cellStyle name="Currency0 2 4 2" xfId="34351"/>
    <cellStyle name="Currency0 2 4 2 2" xfId="34352"/>
    <cellStyle name="Currency0 2 4 3" xfId="34353"/>
    <cellStyle name="Currency0 2 5" xfId="34354"/>
    <cellStyle name="Currency0 2 5 2" xfId="34355"/>
    <cellStyle name="Currency0 2 6" xfId="34356"/>
    <cellStyle name="Currency0 2 6 2" xfId="34357"/>
    <cellStyle name="Currency0 2 7" xfId="34358"/>
    <cellStyle name="Currency0 3" xfId="10538"/>
    <cellStyle name="Currency0 3 2" xfId="10539"/>
    <cellStyle name="Currency0 3 2 2" xfId="34359"/>
    <cellStyle name="Currency0 3 2 2 2" xfId="34360"/>
    <cellStyle name="Currency0 3 2 3" xfId="34361"/>
    <cellStyle name="Currency0 3 3" xfId="10540"/>
    <cellStyle name="Currency0 3 3 2" xfId="34362"/>
    <cellStyle name="Currency0 3 3 2 2" xfId="34363"/>
    <cellStyle name="Currency0 3 3 3" xfId="34364"/>
    <cellStyle name="Currency0 3 3 4" xfId="34365"/>
    <cellStyle name="Currency0 3 4" xfId="34366"/>
    <cellStyle name="Currency0 3 4 2" xfId="34367"/>
    <cellStyle name="Currency0 3 5" xfId="34368"/>
    <cellStyle name="Currency0 3 5 2" xfId="34369"/>
    <cellStyle name="Currency0 3 6" xfId="34370"/>
    <cellStyle name="Currency0 4" xfId="10541"/>
    <cellStyle name="Currency0 4 2" xfId="10542"/>
    <cellStyle name="Currency0 4 2 2" xfId="34371"/>
    <cellStyle name="Currency0 4 2 2 2" xfId="34372"/>
    <cellStyle name="Currency0 4 2 2 2 2" xfId="34373"/>
    <cellStyle name="Currency0 4 2 3" xfId="34374"/>
    <cellStyle name="Currency0 4 2 3 2" xfId="34375"/>
    <cellStyle name="Currency0 4 2 4" xfId="34376"/>
    <cellStyle name="Currency0 4 2 4 2" xfId="34377"/>
    <cellStyle name="Currency0 4 3" xfId="10543"/>
    <cellStyle name="Currency0 4 3 2" xfId="34378"/>
    <cellStyle name="Currency0 4 3 2 2" xfId="34379"/>
    <cellStyle name="Currency0 4 3 3" xfId="34380"/>
    <cellStyle name="Currency0 4 4" xfId="34381"/>
    <cellStyle name="Currency0 4 4 2" xfId="34382"/>
    <cellStyle name="Currency0 4 4 2 2" xfId="34383"/>
    <cellStyle name="Currency0 4 4 3" xfId="34384"/>
    <cellStyle name="Currency0 4 4 4" xfId="34385"/>
    <cellStyle name="Currency0 4 5" xfId="34386"/>
    <cellStyle name="Currency0 4 5 2" xfId="34387"/>
    <cellStyle name="Currency0 4 6" xfId="34388"/>
    <cellStyle name="Currency0 4 6 2" xfId="34389"/>
    <cellStyle name="Currency0 4 7" xfId="34390"/>
    <cellStyle name="Currency0 5" xfId="10544"/>
    <cellStyle name="Currency0 5 2" xfId="10545"/>
    <cellStyle name="Currency0 5 2 2" xfId="34391"/>
    <cellStyle name="Currency0 5 2 2 2" xfId="34392"/>
    <cellStyle name="Currency0 5 2 2 2 2" xfId="34393"/>
    <cellStyle name="Currency0 5 2 3" xfId="34394"/>
    <cellStyle name="Currency0 5 2 3 2" xfId="34395"/>
    <cellStyle name="Currency0 5 2 4" xfId="34396"/>
    <cellStyle name="Currency0 5 2 4 2" xfId="34397"/>
    <cellStyle name="Currency0 5 3" xfId="34398"/>
    <cellStyle name="Currency0 5 3 2" xfId="34399"/>
    <cellStyle name="Currency0 5 3 2 2" xfId="34400"/>
    <cellStyle name="Currency0 5 3 3" xfId="34401"/>
    <cellStyle name="Currency0 5 4" xfId="34402"/>
    <cellStyle name="Currency0 5 4 2" xfId="34403"/>
    <cellStyle name="Currency0 5 4 2 2" xfId="34404"/>
    <cellStyle name="Currency0 5 4 3" xfId="34405"/>
    <cellStyle name="Currency0 5 5" xfId="34406"/>
    <cellStyle name="Currency0 5 5 2" xfId="34407"/>
    <cellStyle name="Currency0 5 6" xfId="34408"/>
    <cellStyle name="Currency0 5 6 2" xfId="34409"/>
    <cellStyle name="Currency0 6" xfId="10546"/>
    <cellStyle name="Currency0 6 2" xfId="34410"/>
    <cellStyle name="Currency0 6 2 2" xfId="34411"/>
    <cellStyle name="Currency0 6 2 2 2" xfId="34412"/>
    <cellStyle name="Currency0 6 2 2 2 2" xfId="34413"/>
    <cellStyle name="Currency0 6 2 3" xfId="34414"/>
    <cellStyle name="Currency0 6 2 3 2" xfId="34415"/>
    <cellStyle name="Currency0 6 2 4" xfId="34416"/>
    <cellStyle name="Currency0 6 2 4 2" xfId="34417"/>
    <cellStyle name="Currency0 6 3" xfId="34418"/>
    <cellStyle name="Currency0 6 3 2" xfId="34419"/>
    <cellStyle name="Currency0 6 3 2 2" xfId="34420"/>
    <cellStyle name="Currency0 6 4" xfId="34421"/>
    <cellStyle name="Currency0 6 4 2" xfId="34422"/>
    <cellStyle name="Currency0 6 5" xfId="34423"/>
    <cellStyle name="Currency0 6 5 2" xfId="34424"/>
    <cellStyle name="Currency0 6 6" xfId="34425"/>
    <cellStyle name="Currency0 7" xfId="10547"/>
    <cellStyle name="Currency0 7 2" xfId="10548"/>
    <cellStyle name="Currency0 7 2 2" xfId="34426"/>
    <cellStyle name="Currency0 7 2 2 2" xfId="34427"/>
    <cellStyle name="Currency0 7 2 3" xfId="34428"/>
    <cellStyle name="Currency0 7 2 4" xfId="34429"/>
    <cellStyle name="Currency0 7 3" xfId="34430"/>
    <cellStyle name="Currency0 7 3 2" xfId="34431"/>
    <cellStyle name="Currency0 7 4" xfId="34432"/>
    <cellStyle name="Currency0 7 4 2" xfId="34433"/>
    <cellStyle name="Currency0 7 5" xfId="34434"/>
    <cellStyle name="Currency0 8" xfId="10549"/>
    <cellStyle name="Currency0 8 2" xfId="10550"/>
    <cellStyle name="Currency0 8 2 2" xfId="34435"/>
    <cellStyle name="Currency0 8 2 3" xfId="34436"/>
    <cellStyle name="Currency0 8 2 4" xfId="34437"/>
    <cellStyle name="Currency0 8 3" xfId="34438"/>
    <cellStyle name="Currency0 8 4" xfId="34439"/>
    <cellStyle name="Currency0 8 5" xfId="34440"/>
    <cellStyle name="Currency0 9" xfId="10551"/>
    <cellStyle name="Currency0 9 2" xfId="34441"/>
    <cellStyle name="Currency0 9 2 2" xfId="34442"/>
    <cellStyle name="Currency0 9 3" xfId="34443"/>
    <cellStyle name="Currency0_ACCOUNTS" xfId="10552"/>
    <cellStyle name="Date" xfId="10553"/>
    <cellStyle name="Date 2" xfId="10554"/>
    <cellStyle name="Date 2 2" xfId="10555"/>
    <cellStyle name="Date 2 2 2" xfId="34444"/>
    <cellStyle name="Date 2 2 2 2" xfId="34445"/>
    <cellStyle name="Date 2 2 3" xfId="34446"/>
    <cellStyle name="Date 2 3" xfId="10556"/>
    <cellStyle name="Date 2 3 2" xfId="34447"/>
    <cellStyle name="Date 2 4" xfId="34448"/>
    <cellStyle name="Date 2 4 2" xfId="34449"/>
    <cellStyle name="Date 3" xfId="10557"/>
    <cellStyle name="Date 3 2" xfId="10558"/>
    <cellStyle name="Date 3 2 2" xfId="34450"/>
    <cellStyle name="Date 3 2 2 2" xfId="34451"/>
    <cellStyle name="Date 3 2 3" xfId="34452"/>
    <cellStyle name="Date 3 3" xfId="10559"/>
    <cellStyle name="Date 3 3 2" xfId="34453"/>
    <cellStyle name="Date 3 4" xfId="34454"/>
    <cellStyle name="Date 3 4 2" xfId="34455"/>
    <cellStyle name="Date 4" xfId="10560"/>
    <cellStyle name="Date 4 2" xfId="10561"/>
    <cellStyle name="Date 4 2 2" xfId="34456"/>
    <cellStyle name="Date 4 2 2 2" xfId="34457"/>
    <cellStyle name="Date 4 2 3" xfId="34458"/>
    <cellStyle name="Date 4 3" xfId="34459"/>
    <cellStyle name="Date 4 3 2" xfId="34460"/>
    <cellStyle name="Date 4 4" xfId="34461"/>
    <cellStyle name="Date 4 4 2" xfId="34462"/>
    <cellStyle name="Date 5" xfId="10562"/>
    <cellStyle name="Date 5 2" xfId="10563"/>
    <cellStyle name="Date 5 2 2" xfId="34463"/>
    <cellStyle name="Date 5 2 3" xfId="34464"/>
    <cellStyle name="Date 5 3" xfId="10564"/>
    <cellStyle name="Date 5 4" xfId="34465"/>
    <cellStyle name="Date 6" xfId="10565"/>
    <cellStyle name="Date 6 2" xfId="34466"/>
    <cellStyle name="Date 7" xfId="10566"/>
    <cellStyle name="Date 7 2" xfId="34467"/>
    <cellStyle name="Date 8" xfId="10567"/>
    <cellStyle name="Date 8 2" xfId="34468"/>
    <cellStyle name="Date_903 SAP 2-6-09" xfId="10568"/>
    <cellStyle name="DateTime" xfId="34469"/>
    <cellStyle name="DateTime 2" xfId="34470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1"/>
    <cellStyle name="Entered 10 2" xfId="34472"/>
    <cellStyle name="Entered 10 2 2" xfId="34473"/>
    <cellStyle name="Entered 10 2 2 2" xfId="34474"/>
    <cellStyle name="Entered 10 2 3" xfId="34475"/>
    <cellStyle name="Entered 10 3" xfId="34476"/>
    <cellStyle name="Entered 10 3 2" xfId="34477"/>
    <cellStyle name="Entered 10 4" xfId="34478"/>
    <cellStyle name="Entered 11" xfId="34479"/>
    <cellStyle name="Entered 11 2" xfId="34480"/>
    <cellStyle name="Entered 12" xfId="34481"/>
    <cellStyle name="Entered 12 2" xfId="34482"/>
    <cellStyle name="Entered 13" xfId="34483"/>
    <cellStyle name="Entered 13 2" xfId="34484"/>
    <cellStyle name="Entered 2" xfId="10576"/>
    <cellStyle name="Entered 2 2" xfId="10577"/>
    <cellStyle name="Entered 2 2 2" xfId="10578"/>
    <cellStyle name="Entered 2 2 2 2" xfId="34485"/>
    <cellStyle name="Entered 2 2 2 2 2" xfId="34486"/>
    <cellStyle name="Entered 2 2 3" xfId="34487"/>
    <cellStyle name="Entered 2 2 3 2" xfId="34488"/>
    <cellStyle name="Entered 2 2 4" xfId="34489"/>
    <cellStyle name="Entered 2 2 4 2" xfId="34490"/>
    <cellStyle name="Entered 2 3" xfId="10579"/>
    <cellStyle name="Entered 2 3 2" xfId="34491"/>
    <cellStyle name="Entered 2 3 2 2" xfId="34492"/>
    <cellStyle name="Entered 2 3 3" xfId="34493"/>
    <cellStyle name="Entered 2 4" xfId="34494"/>
    <cellStyle name="Entered 2 4 2" xfId="34495"/>
    <cellStyle name="Entered 2 4 2 2" xfId="34496"/>
    <cellStyle name="Entered 2 4 3" xfId="34497"/>
    <cellStyle name="Entered 2 5" xfId="34498"/>
    <cellStyle name="Entered 2 5 2" xfId="34499"/>
    <cellStyle name="Entered 2 6" xfId="34500"/>
    <cellStyle name="Entered 2 6 2" xfId="34501"/>
    <cellStyle name="Entered 3" xfId="10580"/>
    <cellStyle name="Entered 3 2" xfId="10581"/>
    <cellStyle name="Entered 3 2 2" xfId="10582"/>
    <cellStyle name="Entered 3 2 2 2" xfId="34502"/>
    <cellStyle name="Entered 3 2 3" xfId="34503"/>
    <cellStyle name="Entered 3 3" xfId="10583"/>
    <cellStyle name="Entered 3 3 2" xfId="10584"/>
    <cellStyle name="Entered 3 3 2 2" xfId="34504"/>
    <cellStyle name="Entered 3 3 3" xfId="34505"/>
    <cellStyle name="Entered 3 4" xfId="10585"/>
    <cellStyle name="Entered 3 4 2" xfId="10586"/>
    <cellStyle name="Entered 3 4 2 2" xfId="34506"/>
    <cellStyle name="Entered 3 4 3" xfId="34507"/>
    <cellStyle name="Entered 3 5" xfId="34508"/>
    <cellStyle name="Entered 3 5 2" xfId="34509"/>
    <cellStyle name="Entered 4" xfId="10587"/>
    <cellStyle name="Entered 4 2" xfId="10588"/>
    <cellStyle name="Entered 4 2 2" xfId="34510"/>
    <cellStyle name="Entered 4 2 2 2" xfId="34511"/>
    <cellStyle name="Entered 4 2 2 2 2" xfId="34512"/>
    <cellStyle name="Entered 4 2 3" xfId="34513"/>
    <cellStyle name="Entered 4 2 3 2" xfId="34514"/>
    <cellStyle name="Entered 4 2 4" xfId="34515"/>
    <cellStyle name="Entered 4 2 4 2" xfId="34516"/>
    <cellStyle name="Entered 4 3" xfId="34517"/>
    <cellStyle name="Entered 4 3 2" xfId="34518"/>
    <cellStyle name="Entered 4 3 2 2" xfId="34519"/>
    <cellStyle name="Entered 4 3 3" xfId="34520"/>
    <cellStyle name="Entered 4 4" xfId="34521"/>
    <cellStyle name="Entered 4 4 2" xfId="34522"/>
    <cellStyle name="Entered 4 4 2 2" xfId="34523"/>
    <cellStyle name="Entered 4 4 3" xfId="34524"/>
    <cellStyle name="Entered 4 5" xfId="34525"/>
    <cellStyle name="Entered 4 5 2" xfId="34526"/>
    <cellStyle name="Entered 4 6" xfId="34527"/>
    <cellStyle name="Entered 4 6 2" xfId="34528"/>
    <cellStyle name="Entered 5" xfId="10589"/>
    <cellStyle name="Entered 5 2" xfId="10590"/>
    <cellStyle name="Entered 5 2 2" xfId="34529"/>
    <cellStyle name="Entered 5 2 2 2" xfId="34530"/>
    <cellStyle name="Entered 5 2 2 2 2" xfId="34531"/>
    <cellStyle name="Entered 5 2 3" xfId="34532"/>
    <cellStyle name="Entered 5 2 3 2" xfId="34533"/>
    <cellStyle name="Entered 5 2 4" xfId="34534"/>
    <cellStyle name="Entered 5 2 4 2" xfId="34535"/>
    <cellStyle name="Entered 5 2 5" xfId="34536"/>
    <cellStyle name="Entered 5 3" xfId="34537"/>
    <cellStyle name="Entered 5 3 2" xfId="34538"/>
    <cellStyle name="Entered 5 3 2 2" xfId="34539"/>
    <cellStyle name="Entered 5 3 3" xfId="34540"/>
    <cellStyle name="Entered 5 4" xfId="34541"/>
    <cellStyle name="Entered 5 4 2" xfId="34542"/>
    <cellStyle name="Entered 5 5" xfId="34543"/>
    <cellStyle name="Entered 5 5 2" xfId="34544"/>
    <cellStyle name="Entered 6" xfId="10591"/>
    <cellStyle name="Entered 6 2" xfId="34545"/>
    <cellStyle name="Entered 6 2 2" xfId="34546"/>
    <cellStyle name="Entered 6 2 2 2" xfId="34547"/>
    <cellStyle name="Entered 6 2 2 2 2" xfId="34548"/>
    <cellStyle name="Entered 6 2 3" xfId="34549"/>
    <cellStyle name="Entered 6 2 3 2" xfId="34550"/>
    <cellStyle name="Entered 6 2 4" xfId="34551"/>
    <cellStyle name="Entered 6 2 4 2" xfId="34552"/>
    <cellStyle name="Entered 6 2 5" xfId="34553"/>
    <cellStyle name="Entered 6 3" xfId="34554"/>
    <cellStyle name="Entered 6 3 2" xfId="34555"/>
    <cellStyle name="Entered 6 3 2 2" xfId="34556"/>
    <cellStyle name="Entered 6 4" xfId="34557"/>
    <cellStyle name="Entered 6 4 2" xfId="34558"/>
    <cellStyle name="Entered 6 5" xfId="34559"/>
    <cellStyle name="Entered 6 5 2" xfId="34560"/>
    <cellStyle name="Entered 7" xfId="10592"/>
    <cellStyle name="Entered 7 2" xfId="10593"/>
    <cellStyle name="Entered 7 2 2" xfId="34561"/>
    <cellStyle name="Entered 7 2 2 2" xfId="34562"/>
    <cellStyle name="Entered 7 2 3" xfId="34563"/>
    <cellStyle name="Entered 7 3" xfId="34564"/>
    <cellStyle name="Entered 7 3 2" xfId="34565"/>
    <cellStyle name="Entered 7 4" xfId="34566"/>
    <cellStyle name="Entered 7 4 2" xfId="34567"/>
    <cellStyle name="Entered 8" xfId="10594"/>
    <cellStyle name="Entered 8 2" xfId="10595"/>
    <cellStyle name="Entered 8 2 2" xfId="34568"/>
    <cellStyle name="Entered 8 2 3" xfId="34569"/>
    <cellStyle name="Entered 8 3" xfId="34570"/>
    <cellStyle name="Entered 8 4" xfId="34571"/>
    <cellStyle name="Entered 9" xfId="34572"/>
    <cellStyle name="Entered 9 2" xfId="34573"/>
    <cellStyle name="Entered 9 2 2" xfId="34574"/>
    <cellStyle name="Entered 9 3" xfId="34575"/>
    <cellStyle name="Entered_4.32E Depreciation Study Robs file" xfId="10596"/>
    <cellStyle name="Euro" xfId="10597"/>
    <cellStyle name="Euro 10" xfId="34576"/>
    <cellStyle name="Euro 10 2" xfId="34577"/>
    <cellStyle name="Euro 10 2 2" xfId="34578"/>
    <cellStyle name="Euro 10 2 2 2" xfId="34579"/>
    <cellStyle name="Euro 10 2 3" xfId="34580"/>
    <cellStyle name="Euro 10 3" xfId="34581"/>
    <cellStyle name="Euro 10 3 2" xfId="34582"/>
    <cellStyle name="Euro 10 4" xfId="34583"/>
    <cellStyle name="Euro 11" xfId="34584"/>
    <cellStyle name="Euro 11 2" xfId="34585"/>
    <cellStyle name="Euro 12" xfId="34586"/>
    <cellStyle name="Euro 12 2" xfId="34587"/>
    <cellStyle name="Euro 12 3" xfId="34588"/>
    <cellStyle name="Euro 2" xfId="10598"/>
    <cellStyle name="Euro 2 2" xfId="10599"/>
    <cellStyle name="Euro 2 2 2" xfId="10600"/>
    <cellStyle name="Euro 2 2 2 2" xfId="34589"/>
    <cellStyle name="Euro 2 2 2 2 2" xfId="34590"/>
    <cellStyle name="Euro 2 2 3" xfId="34591"/>
    <cellStyle name="Euro 2 2 3 2" xfId="34592"/>
    <cellStyle name="Euro 2 2 4" xfId="34593"/>
    <cellStyle name="Euro 2 2 4 2" xfId="34594"/>
    <cellStyle name="Euro 2 3" xfId="10601"/>
    <cellStyle name="Euro 2 3 2" xfId="34595"/>
    <cellStyle name="Euro 2 3 2 2" xfId="34596"/>
    <cellStyle name="Euro 2 3 3" xfId="34597"/>
    <cellStyle name="Euro 2 4" xfId="34598"/>
    <cellStyle name="Euro 2 4 2" xfId="34599"/>
    <cellStyle name="Euro 2 4 2 2" xfId="34600"/>
    <cellStyle name="Euro 2 4 3" xfId="34601"/>
    <cellStyle name="Euro 2 5" xfId="34602"/>
    <cellStyle name="Euro 2 5 2" xfId="34603"/>
    <cellStyle name="Euro 2 6" xfId="34604"/>
    <cellStyle name="Euro 2 6 2" xfId="34605"/>
    <cellStyle name="Euro 3" xfId="10602"/>
    <cellStyle name="Euro 3 2" xfId="10603"/>
    <cellStyle name="Euro 3 2 2" xfId="34606"/>
    <cellStyle name="Euro 3 2 2 2" xfId="34607"/>
    <cellStyle name="Euro 3 2 3" xfId="34608"/>
    <cellStyle name="Euro 3 3" xfId="34609"/>
    <cellStyle name="Euro 3 3 2" xfId="34610"/>
    <cellStyle name="Euro 3 3 2 2" xfId="34611"/>
    <cellStyle name="Euro 3 3 3" xfId="34612"/>
    <cellStyle name="Euro 3 4" xfId="34613"/>
    <cellStyle name="Euro 3 4 2" xfId="34614"/>
    <cellStyle name="Euro 3 5" xfId="34615"/>
    <cellStyle name="Euro 3 5 2" xfId="34616"/>
    <cellStyle name="Euro 4" xfId="10604"/>
    <cellStyle name="Euro 4 2" xfId="10605"/>
    <cellStyle name="Euro 4 2 2" xfId="34617"/>
    <cellStyle name="Euro 4 2 2 2" xfId="34618"/>
    <cellStyle name="Euro 4 2 2 2 2" xfId="34619"/>
    <cellStyle name="Euro 4 2 3" xfId="34620"/>
    <cellStyle name="Euro 4 2 3 2" xfId="34621"/>
    <cellStyle name="Euro 4 2 4" xfId="34622"/>
    <cellStyle name="Euro 4 2 4 2" xfId="34623"/>
    <cellStyle name="Euro 4 3" xfId="34624"/>
    <cellStyle name="Euro 4 3 2" xfId="34625"/>
    <cellStyle name="Euro 4 3 2 2" xfId="34626"/>
    <cellStyle name="Euro 4 4" xfId="34627"/>
    <cellStyle name="Euro 4 4 2" xfId="34628"/>
    <cellStyle name="Euro 4 4 2 2" xfId="34629"/>
    <cellStyle name="Euro 4 4 3" xfId="34630"/>
    <cellStyle name="Euro 4 5" xfId="34631"/>
    <cellStyle name="Euro 4 5 2" xfId="34632"/>
    <cellStyle name="Euro 4 6" xfId="34633"/>
    <cellStyle name="Euro 4 6 2" xfId="34634"/>
    <cellStyle name="Euro 5" xfId="10606"/>
    <cellStyle name="Euro 5 2" xfId="10607"/>
    <cellStyle name="Euro 5 2 2" xfId="34635"/>
    <cellStyle name="Euro 5 2 2 2" xfId="34636"/>
    <cellStyle name="Euro 5 2 2 2 2" xfId="34637"/>
    <cellStyle name="Euro 5 2 3" xfId="34638"/>
    <cellStyle name="Euro 5 2 3 2" xfId="34639"/>
    <cellStyle name="Euro 5 2 4" xfId="34640"/>
    <cellStyle name="Euro 5 2 4 2" xfId="34641"/>
    <cellStyle name="Euro 5 3" xfId="34642"/>
    <cellStyle name="Euro 5 3 2" xfId="34643"/>
    <cellStyle name="Euro 5 3 2 2" xfId="34644"/>
    <cellStyle name="Euro 5 3 3" xfId="34645"/>
    <cellStyle name="Euro 5 4" xfId="34646"/>
    <cellStyle name="Euro 5 4 2" xfId="34647"/>
    <cellStyle name="Euro 5 4 2 2" xfId="34648"/>
    <cellStyle name="Euro 5 4 3" xfId="34649"/>
    <cellStyle name="Euro 5 5" xfId="34650"/>
    <cellStyle name="Euro 5 5 2" xfId="34651"/>
    <cellStyle name="Euro 5 6" xfId="34652"/>
    <cellStyle name="Euro 5 6 2" xfId="34653"/>
    <cellStyle name="Euro 5 7" xfId="34654"/>
    <cellStyle name="Euro 6" xfId="10608"/>
    <cellStyle name="Euro 6 2" xfId="34655"/>
    <cellStyle name="Euro 6 2 2" xfId="34656"/>
    <cellStyle name="Euro 6 2 2 2" xfId="34657"/>
    <cellStyle name="Euro 6 2 2 2 2" xfId="34658"/>
    <cellStyle name="Euro 6 2 3" xfId="34659"/>
    <cellStyle name="Euro 6 2 3 2" xfId="34660"/>
    <cellStyle name="Euro 6 2 4" xfId="34661"/>
    <cellStyle name="Euro 6 2 4 2" xfId="34662"/>
    <cellStyle name="Euro 6 2 5" xfId="34663"/>
    <cellStyle name="Euro 6 3" xfId="34664"/>
    <cellStyle name="Euro 6 3 2" xfId="34665"/>
    <cellStyle name="Euro 6 3 2 2" xfId="34666"/>
    <cellStyle name="Euro 6 4" xfId="34667"/>
    <cellStyle name="Euro 6 4 2" xfId="34668"/>
    <cellStyle name="Euro 6 5" xfId="34669"/>
    <cellStyle name="Euro 6 5 2" xfId="34670"/>
    <cellStyle name="Euro 7" xfId="10609"/>
    <cellStyle name="Euro 7 2" xfId="10610"/>
    <cellStyle name="Euro 7 2 2" xfId="34671"/>
    <cellStyle name="Euro 7 2 2 2" xfId="34672"/>
    <cellStyle name="Euro 7 2 3" xfId="34673"/>
    <cellStyle name="Euro 7 3" xfId="34674"/>
    <cellStyle name="Euro 7 3 2" xfId="34675"/>
    <cellStyle name="Euro 7 4" xfId="34676"/>
    <cellStyle name="Euro 7 4 2" xfId="34677"/>
    <cellStyle name="Euro 8" xfId="10611"/>
    <cellStyle name="Euro 8 2" xfId="10612"/>
    <cellStyle name="Euro 8 2 2" xfId="34678"/>
    <cellStyle name="Euro 8 2 3" xfId="34679"/>
    <cellStyle name="Euro 8 3" xfId="34680"/>
    <cellStyle name="Euro 8 4" xfId="34681"/>
    <cellStyle name="Euro 9" xfId="34682"/>
    <cellStyle name="Euro 9 2" xfId="34683"/>
    <cellStyle name="Euro 9 2 2" xfId="34684"/>
    <cellStyle name="Euro 9 3" xfId="34685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6"/>
    <cellStyle name="Explanatory Text 2 2 2 2 2" xfId="34687"/>
    <cellStyle name="Explanatory Text 2 2 2 3" xfId="34688"/>
    <cellStyle name="Explanatory Text 2 2 3" xfId="34689"/>
    <cellStyle name="Explanatory Text 2 2 3 2" xfId="34690"/>
    <cellStyle name="Explanatory Text 2 2 4" xfId="34691"/>
    <cellStyle name="Explanatory Text 2 2 4 2" xfId="34692"/>
    <cellStyle name="Explanatory Text 2 3" xfId="10626"/>
    <cellStyle name="Explanatory Text 2 3 2" xfId="34693"/>
    <cellStyle name="Explanatory Text 2 3 2 2" xfId="34694"/>
    <cellStyle name="Explanatory Text 2 3 2 2 2" xfId="34695"/>
    <cellStyle name="Explanatory Text 2 3 2 3" xfId="34696"/>
    <cellStyle name="Explanatory Text 2 3 2 4" xfId="34697"/>
    <cellStyle name="Explanatory Text 2 3 3" xfId="34698"/>
    <cellStyle name="Explanatory Text 2 3 3 2" xfId="34699"/>
    <cellStyle name="Explanatory Text 2 3 4" xfId="34700"/>
    <cellStyle name="Explanatory Text 2 3 4 2" xfId="34701"/>
    <cellStyle name="Explanatory Text 2 3 5" xfId="34702"/>
    <cellStyle name="Explanatory Text 2 4" xfId="10627"/>
    <cellStyle name="Explanatory Text 2 4 2" xfId="34703"/>
    <cellStyle name="Explanatory Text 2 4 2 2" xfId="34704"/>
    <cellStyle name="Explanatory Text 2 4 3" xfId="34705"/>
    <cellStyle name="Explanatory Text 2 4 4" xfId="34706"/>
    <cellStyle name="Explanatory Text 2 5" xfId="34707"/>
    <cellStyle name="Explanatory Text 2 5 2" xfId="34708"/>
    <cellStyle name="Explanatory Text 2 6" xfId="34709"/>
    <cellStyle name="Explanatory Text 2 6 2" xfId="34710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1"/>
    <cellStyle name="Explanatory Text 3 2 2 2" xfId="34712"/>
    <cellStyle name="Explanatory Text 3 2 3" xfId="34713"/>
    <cellStyle name="Explanatory Text 3 3" xfId="34714"/>
    <cellStyle name="Explanatory Text 3 3 2" xfId="34715"/>
    <cellStyle name="Explanatory Text 3 4" xfId="34716"/>
    <cellStyle name="Explanatory Text 3 4 2" xfId="34717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8"/>
    <cellStyle name="Explanatory Text 4 2 2" xfId="34719"/>
    <cellStyle name="Explanatory Text 4 2 2 2" xfId="34720"/>
    <cellStyle name="Explanatory Text 4 2 3" xfId="34721"/>
    <cellStyle name="Explanatory Text 4 2 4" xfId="34722"/>
    <cellStyle name="Explanatory Text 4 3" xfId="34723"/>
    <cellStyle name="Explanatory Text 4 3 2" xfId="34724"/>
    <cellStyle name="Explanatory Text 4 4" xfId="34725"/>
    <cellStyle name="Explanatory Text 4 4 2" xfId="34726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7"/>
    <cellStyle name="Explanatory Text 5 2 2" xfId="34728"/>
    <cellStyle name="Explanatory Text 5 3" xfId="34729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0"/>
    <cellStyle name="Explanatory Text 6 2 2" xfId="34731"/>
    <cellStyle name="Explanatory Text 6 3" xfId="34732"/>
    <cellStyle name="Explanatory Text 6 4" xfId="34733"/>
    <cellStyle name="Explanatory Text 6 5" xfId="34734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5"/>
    <cellStyle name="Explanatory Text 8" xfId="10679"/>
    <cellStyle name="Explanatory Text 9" xfId="10680"/>
    <cellStyle name="FieldName" xfId="34736"/>
    <cellStyle name="Fixed" xfId="10681"/>
    <cellStyle name="Fixed 2" xfId="10682"/>
    <cellStyle name="Fixed 2 2" xfId="10683"/>
    <cellStyle name="Fixed 2 2 2" xfId="34737"/>
    <cellStyle name="Fixed 2 2 3" xfId="34738"/>
    <cellStyle name="Fixed 2 3" xfId="34739"/>
    <cellStyle name="Fixed 2 4" xfId="34740"/>
    <cellStyle name="Fixed 3" xfId="10684"/>
    <cellStyle name="Fixed 3 2" xfId="34741"/>
    <cellStyle name="Fixed 4" xfId="10685"/>
    <cellStyle name="Fixed 4 2" xfId="34742"/>
    <cellStyle name="Fixed 5" xfId="10686"/>
    <cellStyle name="Fixed 5 2" xfId="34743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4"/>
    <cellStyle name="Fixed3 - Style3 2 2 2" xfId="34745"/>
    <cellStyle name="Fixed3 - Style3 2 3" xfId="34746"/>
    <cellStyle name="Fixed3 - Style3 3" xfId="34747"/>
    <cellStyle name="Fixed3 - Style3 3 2" xfId="34748"/>
    <cellStyle name="Fixed3 - Style3 4" xfId="34749"/>
    <cellStyle name="Fixed3 - Style3 4 2" xfId="34750"/>
    <cellStyle name="Followed Hyperlink 2" xfId="34751"/>
    <cellStyle name="Footnote" xfId="34752"/>
    <cellStyle name="G01_2001 figures 1 decimal a" xfId="34753"/>
    <cellStyle name="G03_Text" xfId="34754"/>
    <cellStyle name="G05_Superiors" xfId="34755"/>
    <cellStyle name="G07_Bold_2002_figs_Green" xfId="34756"/>
    <cellStyle name="G08_2001_figs" xfId="34757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8"/>
    <cellStyle name="Good 2 2 2 2 2" xfId="34759"/>
    <cellStyle name="Good 2 2 2 3" xfId="34760"/>
    <cellStyle name="Good 2 2 3" xfId="34761"/>
    <cellStyle name="Good 2 2 3 2" xfId="34762"/>
    <cellStyle name="Good 2 2 4" xfId="34763"/>
    <cellStyle name="Good 2 2 4 2" xfId="34764"/>
    <cellStyle name="Good 2 3" xfId="10705"/>
    <cellStyle name="Good 2 3 2" xfId="34765"/>
    <cellStyle name="Good 2 3 2 2" xfId="34766"/>
    <cellStyle name="Good 2 3 2 2 2" xfId="34767"/>
    <cellStyle name="Good 2 3 2 3" xfId="34768"/>
    <cellStyle name="Good 2 3 2 4" xfId="34769"/>
    <cellStyle name="Good 2 3 3" xfId="34770"/>
    <cellStyle name="Good 2 3 3 2" xfId="34771"/>
    <cellStyle name="Good 2 3 3 3" xfId="34772"/>
    <cellStyle name="Good 2 3 4" xfId="34773"/>
    <cellStyle name="Good 2 3 4 2" xfId="34774"/>
    <cellStyle name="Good 2 3 5" xfId="34775"/>
    <cellStyle name="Good 2 4" xfId="10706"/>
    <cellStyle name="Good 2 4 2" xfId="34776"/>
    <cellStyle name="Good 2 4 2 2" xfId="34777"/>
    <cellStyle name="Good 2 4 3" xfId="34778"/>
    <cellStyle name="Good 2 4 4" xfId="34779"/>
    <cellStyle name="Good 2 4 5" xfId="34780"/>
    <cellStyle name="Good 2 5" xfId="34781"/>
    <cellStyle name="Good 2 5 2" xfId="34782"/>
    <cellStyle name="Good 2 6" xfId="34783"/>
    <cellStyle name="Good 2 6 2" xfId="34784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5"/>
    <cellStyle name="Good 3 2 2 2" xfId="34786"/>
    <cellStyle name="Good 3 2 3" xfId="34787"/>
    <cellStyle name="Good 3 3" xfId="10719"/>
    <cellStyle name="Good 3 3 2" xfId="34788"/>
    <cellStyle name="Good 3 4" xfId="10720"/>
    <cellStyle name="Good 3 4 2" xfId="34789"/>
    <cellStyle name="Good 3 5" xfId="34790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1"/>
    <cellStyle name="Good 4 2 2" xfId="34792"/>
    <cellStyle name="Good 4 2 2 2" xfId="34793"/>
    <cellStyle name="Good 4 2 3" xfId="34794"/>
    <cellStyle name="Good 4 2 4" xfId="34795"/>
    <cellStyle name="Good 4 3" xfId="34796"/>
    <cellStyle name="Good 4 3 2" xfId="34797"/>
    <cellStyle name="Good 4 4" xfId="34798"/>
    <cellStyle name="Good 4 4 2" xfId="34799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0"/>
    <cellStyle name="Good 5 2 2" xfId="34801"/>
    <cellStyle name="Good 5 2 3" xfId="34802"/>
    <cellStyle name="Good 5 3" xfId="34803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4"/>
    <cellStyle name="Good 6 2 2" xfId="34805"/>
    <cellStyle name="Good 6 3" xfId="34806"/>
    <cellStyle name="Good 6 4" xfId="34807"/>
    <cellStyle name="Good 6 5" xfId="34808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09"/>
    <cellStyle name="Good 7 3" xfId="34810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1"/>
    <cellStyle name="Grey 2 2 2 2 2" xfId="34812"/>
    <cellStyle name="Grey 2 2 2 3" xfId="34813"/>
    <cellStyle name="Grey 2 2 3" xfId="34814"/>
    <cellStyle name="Grey 2 2 3 2" xfId="34815"/>
    <cellStyle name="Grey 2 2 3 2 2" xfId="34816"/>
    <cellStyle name="Grey 2 2 3 3" xfId="34817"/>
    <cellStyle name="Grey 2 2 4" xfId="34818"/>
    <cellStyle name="Grey 2 2 4 2" xfId="34819"/>
    <cellStyle name="Grey 2 2 5" xfId="34820"/>
    <cellStyle name="Grey 2 2 5 2" xfId="34821"/>
    <cellStyle name="Grey 2 2 6" xfId="34822"/>
    <cellStyle name="Grey 2 3" xfId="10765"/>
    <cellStyle name="Grey 2 3 2" xfId="34823"/>
    <cellStyle name="Grey 2 3 2 2" xfId="34824"/>
    <cellStyle name="Grey 2 3 3" xfId="34825"/>
    <cellStyle name="Grey 2 3 4" xfId="34826"/>
    <cellStyle name="Grey 2 4" xfId="10766"/>
    <cellStyle name="Grey 2 4 2" xfId="34827"/>
    <cellStyle name="Grey 2 5" xfId="34828"/>
    <cellStyle name="Grey 2 5 2" xfId="34829"/>
    <cellStyle name="Grey 3" xfId="10767"/>
    <cellStyle name="Grey 3 2" xfId="10768"/>
    <cellStyle name="Grey 3 2 2" xfId="10769"/>
    <cellStyle name="Grey 3 2 2 2" xfId="34830"/>
    <cellStyle name="Grey 3 2 2 2 2" xfId="34831"/>
    <cellStyle name="Grey 3 2 2 3" xfId="34832"/>
    <cellStyle name="Grey 3 2 3" xfId="34833"/>
    <cellStyle name="Grey 3 2 3 2" xfId="34834"/>
    <cellStyle name="Grey 3 2 3 2 2" xfId="34835"/>
    <cellStyle name="Grey 3 2 3 3" xfId="34836"/>
    <cellStyle name="Grey 3 2 4" xfId="34837"/>
    <cellStyle name="Grey 3 2 4 2" xfId="34838"/>
    <cellStyle name="Grey 3 2 5" xfId="34839"/>
    <cellStyle name="Grey 3 2 5 2" xfId="34840"/>
    <cellStyle name="Grey 3 2 6" xfId="34841"/>
    <cellStyle name="Grey 3 3" xfId="10770"/>
    <cellStyle name="Grey 3 3 2" xfId="34842"/>
    <cellStyle name="Grey 3 3 2 2" xfId="34843"/>
    <cellStyle name="Grey 3 3 3" xfId="34844"/>
    <cellStyle name="Grey 3 3 4" xfId="34845"/>
    <cellStyle name="Grey 3 4" xfId="10771"/>
    <cellStyle name="Grey 3 4 2" xfId="34846"/>
    <cellStyle name="Grey 3 5" xfId="34847"/>
    <cellStyle name="Grey 3 5 2" xfId="34848"/>
    <cellStyle name="Grey 4" xfId="10772"/>
    <cellStyle name="Grey 4 2" xfId="10773"/>
    <cellStyle name="Grey 4 2 2" xfId="34849"/>
    <cellStyle name="Grey 4 2 2 2" xfId="34850"/>
    <cellStyle name="Grey 4 2 3" xfId="34851"/>
    <cellStyle name="Grey 4 2 4" xfId="34852"/>
    <cellStyle name="Grey 4 2 5" xfId="34853"/>
    <cellStyle name="Grey 4 3" xfId="10774"/>
    <cellStyle name="Grey 4 3 2" xfId="34854"/>
    <cellStyle name="Grey 4 4" xfId="10775"/>
    <cellStyle name="Grey 4 4 2" xfId="34855"/>
    <cellStyle name="Grey 5" xfId="10776"/>
    <cellStyle name="Grey 5 2" xfId="10777"/>
    <cellStyle name="Grey 5 2 2" xfId="34856"/>
    <cellStyle name="Grey 5 2 2 2" xfId="34857"/>
    <cellStyle name="Grey 5 2 2 2 2" xfId="34858"/>
    <cellStyle name="Grey 5 2 2 3" xfId="34859"/>
    <cellStyle name="Grey 5 2 3" xfId="34860"/>
    <cellStyle name="Grey 5 2 3 2" xfId="34861"/>
    <cellStyle name="Grey 5 2 4" xfId="34862"/>
    <cellStyle name="Grey 5 2 4 2" xfId="34863"/>
    <cellStyle name="Grey 5 3" xfId="34864"/>
    <cellStyle name="Grey 5 3 2" xfId="34865"/>
    <cellStyle name="Grey 5 3 2 2" xfId="34866"/>
    <cellStyle name="Grey 5 3 3" xfId="34867"/>
    <cellStyle name="Grey 5 4" xfId="34868"/>
    <cellStyle name="Grey 5 4 2" xfId="34869"/>
    <cellStyle name="Grey 5 4 2 2" xfId="34870"/>
    <cellStyle name="Grey 5 4 3" xfId="34871"/>
    <cellStyle name="Grey 5 5" xfId="34872"/>
    <cellStyle name="Grey 5 5 2" xfId="34873"/>
    <cellStyle name="Grey 5 6" xfId="34874"/>
    <cellStyle name="Grey 5 6 2" xfId="34875"/>
    <cellStyle name="Grey 6" xfId="10778"/>
    <cellStyle name="Grey 6 2" xfId="10779"/>
    <cellStyle name="Grey 6 2 2" xfId="34876"/>
    <cellStyle name="Grey 6 3" xfId="34877"/>
    <cellStyle name="Grey 6 4" xfId="34878"/>
    <cellStyle name="Grey 7" xfId="10780"/>
    <cellStyle name="Grey 7 2" xfId="34879"/>
    <cellStyle name="Grey 8" xfId="10781"/>
    <cellStyle name="Grey 8 2" xfId="34880"/>
    <cellStyle name="Grey 9" xfId="34881"/>
    <cellStyle name="Grey 9 2" xfId="34882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3"/>
    <cellStyle name="Header1 2 2 2" xfId="34884"/>
    <cellStyle name="Header1 2 2 2 2" xfId="34885"/>
    <cellStyle name="Header1 2 2 3" xfId="34886"/>
    <cellStyle name="Header1 2 3" xfId="34887"/>
    <cellStyle name="Header1 2 3 2" xfId="34888"/>
    <cellStyle name="Header1 2 4" xfId="34889"/>
    <cellStyle name="Header1 2 4 2" xfId="34890"/>
    <cellStyle name="Header1 3" xfId="10787"/>
    <cellStyle name="Header1 3 2" xfId="10788"/>
    <cellStyle name="Header1 3 2 2" xfId="34891"/>
    <cellStyle name="Header1 3 2 3" xfId="34892"/>
    <cellStyle name="Header1 3 3" xfId="34893"/>
    <cellStyle name="Header1 3 4" xfId="34894"/>
    <cellStyle name="Header1 4" xfId="10789"/>
    <cellStyle name="Header1 4 2" xfId="34895"/>
    <cellStyle name="Header1 5" xfId="34896"/>
    <cellStyle name="Header1 5 2" xfId="34897"/>
    <cellStyle name="Header1_AURORA Total New" xfId="10790"/>
    <cellStyle name="Header2" xfId="10791"/>
    <cellStyle name="Header2 2" xfId="10792"/>
    <cellStyle name="Header2 2 2" xfId="10793"/>
    <cellStyle name="Header2 2 2 2" xfId="34898"/>
    <cellStyle name="Header2 2 2 2 2" xfId="34899"/>
    <cellStyle name="Header2 2 2 3" xfId="34900"/>
    <cellStyle name="Header2 2 3" xfId="10794"/>
    <cellStyle name="Header2 2 3 2" xfId="34901"/>
    <cellStyle name="Header2 2 4" xfId="10795"/>
    <cellStyle name="Header2 2 4 2" xfId="34902"/>
    <cellStyle name="Header2 2 5" xfId="34903"/>
    <cellStyle name="Header2 2 6" xfId="34904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5"/>
    <cellStyle name="Header2 3 2 7" xfId="34906"/>
    <cellStyle name="Header2 3 3" xfId="34907"/>
    <cellStyle name="Header2 3 4" xfId="34908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09"/>
    <cellStyle name="Header2 4 7" xfId="34910"/>
    <cellStyle name="Header2 5" xfId="10807"/>
    <cellStyle name="Header2 5 2" xfId="34911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2"/>
    <cellStyle name="Heading 1 2 2 2 2 2" xfId="34913"/>
    <cellStyle name="Heading 1 2 2 2 3" xfId="34914"/>
    <cellStyle name="Heading 1 2 2 3" xfId="34915"/>
    <cellStyle name="Heading 1 2 2 3 2" xfId="34916"/>
    <cellStyle name="Heading 1 2 2 4" xfId="34917"/>
    <cellStyle name="Heading 1 2 2 4 2" xfId="34918"/>
    <cellStyle name="Heading 1 2 3" xfId="10824"/>
    <cellStyle name="Heading 1 2 3 2" xfId="10825"/>
    <cellStyle name="Heading 1 2 3 2 2" xfId="34919"/>
    <cellStyle name="Heading 1 2 3 2 2 2" xfId="34920"/>
    <cellStyle name="Heading 1 2 3 2 3" xfId="34921"/>
    <cellStyle name="Heading 1 2 3 2 4" xfId="34922"/>
    <cellStyle name="Heading 1 2 3 3" xfId="10826"/>
    <cellStyle name="Heading 1 2 3 3 2" xfId="34923"/>
    <cellStyle name="Heading 1 2 3 3 3" xfId="34924"/>
    <cellStyle name="Heading 1 2 3 4" xfId="10827"/>
    <cellStyle name="Heading 1 2 3 4 2" xfId="34925"/>
    <cellStyle name="Heading 1 2 3 5" xfId="34926"/>
    <cellStyle name="Heading 1 2 4" xfId="10828"/>
    <cellStyle name="Heading 1 2 4 2" xfId="34927"/>
    <cellStyle name="Heading 1 2 4 2 2" xfId="34928"/>
    <cellStyle name="Heading 1 2 4 3" xfId="34929"/>
    <cellStyle name="Heading 1 2 4 4" xfId="34930"/>
    <cellStyle name="Heading 1 2 4 5" xfId="34931"/>
    <cellStyle name="Heading 1 2 5" xfId="34932"/>
    <cellStyle name="Heading 1 2 5 2" xfId="34933"/>
    <cellStyle name="Heading 1 2 5 2 2" xfId="34934"/>
    <cellStyle name="Heading 1 2 5 3" xfId="34935"/>
    <cellStyle name="Heading 1 2 5 4" xfId="34936"/>
    <cellStyle name="Heading 1 2 6" xfId="34937"/>
    <cellStyle name="Heading 1 2 6 2" xfId="34938"/>
    <cellStyle name="Heading 1 2 7" xfId="34939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0"/>
    <cellStyle name="Heading 1 3 2 2 2" xfId="34941"/>
    <cellStyle name="Heading 1 3 2 3" xfId="34942"/>
    <cellStyle name="Heading 1 3 2 4" xfId="34943"/>
    <cellStyle name="Heading 1 3 3" xfId="10841"/>
    <cellStyle name="Heading 1 3 3 2" xfId="34944"/>
    <cellStyle name="Heading 1 3 3 2 2" xfId="34945"/>
    <cellStyle name="Heading 1 3 3 3" xfId="34946"/>
    <cellStyle name="Heading 1 3 4" xfId="10842"/>
    <cellStyle name="Heading 1 3 4 2" xfId="34947"/>
    <cellStyle name="Heading 1 3 5" xfId="34948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49"/>
    <cellStyle name="Heading 1 4 3" xfId="34950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1"/>
    <cellStyle name="Heading 1 5 2 2" xfId="34952"/>
    <cellStyle name="Heading 1 5 3" xfId="34953"/>
    <cellStyle name="Heading 1 5 4" xfId="34954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5"/>
    <cellStyle name="Heading 1 6 3" xfId="34956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7"/>
    <cellStyle name="Heading 2 2 2 2 2 2" xfId="34958"/>
    <cellStyle name="Heading 2 2 2 2 3" xfId="34959"/>
    <cellStyle name="Heading 2 2 2 3" xfId="34960"/>
    <cellStyle name="Heading 2 2 2 3 2" xfId="34961"/>
    <cellStyle name="Heading 2 2 2 4" xfId="34962"/>
    <cellStyle name="Heading 2 2 2 4 2" xfId="34963"/>
    <cellStyle name="Heading 2 2 3" xfId="10900"/>
    <cellStyle name="Heading 2 2 3 2" xfId="10901"/>
    <cellStyle name="Heading 2 2 3 2 2" xfId="34964"/>
    <cellStyle name="Heading 2 2 3 2 2 2" xfId="34965"/>
    <cellStyle name="Heading 2 2 3 2 3" xfId="34966"/>
    <cellStyle name="Heading 2 2 3 2 4" xfId="34967"/>
    <cellStyle name="Heading 2 2 3 3" xfId="10902"/>
    <cellStyle name="Heading 2 2 3 3 2" xfId="34968"/>
    <cellStyle name="Heading 2 2 3 3 3" xfId="34969"/>
    <cellStyle name="Heading 2 2 3 4" xfId="10903"/>
    <cellStyle name="Heading 2 2 3 4 2" xfId="34970"/>
    <cellStyle name="Heading 2 2 3 5" xfId="34971"/>
    <cellStyle name="Heading 2 2 4" xfId="10904"/>
    <cellStyle name="Heading 2 2 4 2" xfId="34972"/>
    <cellStyle name="Heading 2 2 4 2 2" xfId="34973"/>
    <cellStyle name="Heading 2 2 4 3" xfId="34974"/>
    <cellStyle name="Heading 2 2 4 4" xfId="34975"/>
    <cellStyle name="Heading 2 2 4 5" xfId="34976"/>
    <cellStyle name="Heading 2 2 5" xfId="34977"/>
    <cellStyle name="Heading 2 2 5 2" xfId="34978"/>
    <cellStyle name="Heading 2 2 5 2 2" xfId="34979"/>
    <cellStyle name="Heading 2 2 5 3" xfId="34980"/>
    <cellStyle name="Heading 2 2 5 4" xfId="34981"/>
    <cellStyle name="Heading 2 2 6" xfId="34982"/>
    <cellStyle name="Heading 2 2 6 2" xfId="34983"/>
    <cellStyle name="Heading 2 2 7" xfId="34984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5"/>
    <cellStyle name="Heading 2 3 2 2 2" xfId="34986"/>
    <cellStyle name="Heading 2 3 2 3" xfId="34987"/>
    <cellStyle name="Heading 2 3 2 4" xfId="34988"/>
    <cellStyle name="Heading 2 3 3" xfId="10917"/>
    <cellStyle name="Heading 2 3 3 2" xfId="34989"/>
    <cellStyle name="Heading 2 3 3 2 2" xfId="34990"/>
    <cellStyle name="Heading 2 3 3 3" xfId="34991"/>
    <cellStyle name="Heading 2 3 4" xfId="10918"/>
    <cellStyle name="Heading 2 3 4 2" xfId="34992"/>
    <cellStyle name="Heading 2 3 5" xfId="34993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4"/>
    <cellStyle name="Heading 2 4 3" xfId="34995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6"/>
    <cellStyle name="Heading 2 5 2 2" xfId="34997"/>
    <cellStyle name="Heading 2 5 3" xfId="34998"/>
    <cellStyle name="Heading 2 5 4" xfId="34999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0"/>
    <cellStyle name="Heading 2 6 3" xfId="35001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2"/>
    <cellStyle name="Heading 3 2 2 2 2 2" xfId="35003"/>
    <cellStyle name="Heading 3 2 2 2 3" xfId="35004"/>
    <cellStyle name="Heading 3 2 2 3" xfId="35005"/>
    <cellStyle name="Heading 3 2 2 3 2" xfId="35006"/>
    <cellStyle name="Heading 3 2 2 4" xfId="35007"/>
    <cellStyle name="Heading 3 2 2 4 2" xfId="35008"/>
    <cellStyle name="Heading 3 2 3" xfId="10976"/>
    <cellStyle name="Heading 3 2 3 2" xfId="35009"/>
    <cellStyle name="Heading 3 2 3 2 2" xfId="35010"/>
    <cellStyle name="Heading 3 2 3 2 2 2" xfId="35011"/>
    <cellStyle name="Heading 3 2 3 2 3" xfId="35012"/>
    <cellStyle name="Heading 3 2 3 2 4" xfId="35013"/>
    <cellStyle name="Heading 3 2 3 3" xfId="35014"/>
    <cellStyle name="Heading 3 2 3 3 2" xfId="35015"/>
    <cellStyle name="Heading 3 2 3 3 3" xfId="35016"/>
    <cellStyle name="Heading 3 2 3 4" xfId="35017"/>
    <cellStyle name="Heading 3 2 3 4 2" xfId="35018"/>
    <cellStyle name="Heading 3 2 3 4 3" xfId="35019"/>
    <cellStyle name="Heading 3 2 3 5" xfId="35020"/>
    <cellStyle name="Heading 3 2 4" xfId="10977"/>
    <cellStyle name="Heading 3 2 4 2" xfId="35021"/>
    <cellStyle name="Heading 3 2 4 2 2" xfId="35022"/>
    <cellStyle name="Heading 3 2 4 3" xfId="35023"/>
    <cellStyle name="Heading 3 2 4 4" xfId="35024"/>
    <cellStyle name="Heading 3 2 4 5" xfId="35025"/>
    <cellStyle name="Heading 3 2 5" xfId="35026"/>
    <cellStyle name="Heading 3 2 5 2" xfId="35027"/>
    <cellStyle name="Heading 3 2 5 3" xfId="35028"/>
    <cellStyle name="Heading 3 2 6" xfId="35029"/>
    <cellStyle name="Heading 3 2 6 2" xfId="35030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1"/>
    <cellStyle name="Heading 3 3 2 2 2" xfId="35032"/>
    <cellStyle name="Heading 3 3 2 3" xfId="35033"/>
    <cellStyle name="Heading 3 3 3" xfId="10990"/>
    <cellStyle name="Heading 3 3 3 2" xfId="35034"/>
    <cellStyle name="Heading 3 3 4" xfId="10991"/>
    <cellStyle name="Heading 3 3 4 2" xfId="35035"/>
    <cellStyle name="Heading 3 3 5" xfId="35036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7"/>
    <cellStyle name="Heading 3 4 2 2" xfId="35038"/>
    <cellStyle name="Heading 3 4 2 2 2" xfId="35039"/>
    <cellStyle name="Heading 3 4 2 3" xfId="35040"/>
    <cellStyle name="Heading 3 4 2 4" xfId="35041"/>
    <cellStyle name="Heading 3 4 3" xfId="35042"/>
    <cellStyle name="Heading 3 4 3 2" xfId="35043"/>
    <cellStyle name="Heading 3 4 4" xfId="35044"/>
    <cellStyle name="Heading 3 4 4 2" xfId="35045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6"/>
    <cellStyle name="Heading 3 5 2 2" xfId="35047"/>
    <cellStyle name="Heading 3 5 2 3" xfId="35048"/>
    <cellStyle name="Heading 3 5 3" xfId="35049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0"/>
    <cellStyle name="Heading 3 6 2 2" xfId="35051"/>
    <cellStyle name="Heading 3 6 3" xfId="35052"/>
    <cellStyle name="Heading 3 6 4" xfId="35053"/>
    <cellStyle name="Heading 3 6 5" xfId="35054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5"/>
    <cellStyle name="Heading 3 7 3" xfId="35056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7"/>
    <cellStyle name="Heading 4 2 2 2 2 2" xfId="35058"/>
    <cellStyle name="Heading 4 2 2 2 3" xfId="35059"/>
    <cellStyle name="Heading 4 2 2 3" xfId="35060"/>
    <cellStyle name="Heading 4 2 2 3 2" xfId="35061"/>
    <cellStyle name="Heading 4 2 2 4" xfId="35062"/>
    <cellStyle name="Heading 4 2 2 4 2" xfId="35063"/>
    <cellStyle name="Heading 4 2 3" xfId="11046"/>
    <cellStyle name="Heading 4 2 3 2" xfId="35064"/>
    <cellStyle name="Heading 4 2 3 2 2" xfId="35065"/>
    <cellStyle name="Heading 4 2 3 2 2 2" xfId="35066"/>
    <cellStyle name="Heading 4 2 3 2 3" xfId="35067"/>
    <cellStyle name="Heading 4 2 3 2 4" xfId="35068"/>
    <cellStyle name="Heading 4 2 3 3" xfId="35069"/>
    <cellStyle name="Heading 4 2 3 3 2" xfId="35070"/>
    <cellStyle name="Heading 4 2 3 3 3" xfId="35071"/>
    <cellStyle name="Heading 4 2 3 4" xfId="35072"/>
    <cellStyle name="Heading 4 2 3 4 2" xfId="35073"/>
    <cellStyle name="Heading 4 2 4" xfId="11047"/>
    <cellStyle name="Heading 4 2 4 2" xfId="35074"/>
    <cellStyle name="Heading 4 2 4 2 2" xfId="35075"/>
    <cellStyle name="Heading 4 2 4 3" xfId="35076"/>
    <cellStyle name="Heading 4 2 4 4" xfId="35077"/>
    <cellStyle name="Heading 4 2 4 5" xfId="35078"/>
    <cellStyle name="Heading 4 2 5" xfId="35079"/>
    <cellStyle name="Heading 4 2 5 2" xfId="35080"/>
    <cellStyle name="Heading 4 2 5 3" xfId="35081"/>
    <cellStyle name="Heading 4 2 6" xfId="35082"/>
    <cellStyle name="Heading 4 2 6 2" xfId="35083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4"/>
    <cellStyle name="Heading 4 3 2 2 2" xfId="35085"/>
    <cellStyle name="Heading 4 3 2 3" xfId="35086"/>
    <cellStyle name="Heading 4 3 3" xfId="11060"/>
    <cellStyle name="Heading 4 3 3 2" xfId="35087"/>
    <cellStyle name="Heading 4 3 4" xfId="11061"/>
    <cellStyle name="Heading 4 3 4 2" xfId="35088"/>
    <cellStyle name="Heading 4 3 5" xfId="35089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0"/>
    <cellStyle name="Heading 4 4 2 2" xfId="35091"/>
    <cellStyle name="Heading 4 4 2 2 2" xfId="35092"/>
    <cellStyle name="Heading 4 4 2 3" xfId="35093"/>
    <cellStyle name="Heading 4 4 2 4" xfId="35094"/>
    <cellStyle name="Heading 4 4 3" xfId="35095"/>
    <cellStyle name="Heading 4 4 3 2" xfId="35096"/>
    <cellStyle name="Heading 4 4 4" xfId="35097"/>
    <cellStyle name="Heading 4 4 4 2" xfId="35098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099"/>
    <cellStyle name="Heading 4 5 2 2" xfId="35100"/>
    <cellStyle name="Heading 4 5 2 3" xfId="35101"/>
    <cellStyle name="Heading 4 5 3" xfId="35102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3"/>
    <cellStyle name="Heading 4 6 2 2" xfId="35104"/>
    <cellStyle name="Heading 4 6 3" xfId="35105"/>
    <cellStyle name="Heading 4 6 4" xfId="35106"/>
    <cellStyle name="Heading 4 6 5" xfId="35107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8"/>
    <cellStyle name="Heading 4 7 3" xfId="35109"/>
    <cellStyle name="Heading 4 8" xfId="11101"/>
    <cellStyle name="Heading 4 9" xfId="11102"/>
    <cellStyle name="Heading 5" xfId="35110"/>
    <cellStyle name="Heading1" xfId="39"/>
    <cellStyle name="Heading1 2" xfId="11103"/>
    <cellStyle name="Heading1 2 2" xfId="11104"/>
    <cellStyle name="Heading1 2 2 2" xfId="35111"/>
    <cellStyle name="Heading1 2 3" xfId="35112"/>
    <cellStyle name="Heading1 2 3 2" xfId="35113"/>
    <cellStyle name="Heading1 3" xfId="11105"/>
    <cellStyle name="Heading1 3 2" xfId="11106"/>
    <cellStyle name="Heading1 3 2 2" xfId="35114"/>
    <cellStyle name="Heading1 3 2 3" xfId="35115"/>
    <cellStyle name="Heading1 3 3" xfId="35116"/>
    <cellStyle name="Heading1 3 4" xfId="35117"/>
    <cellStyle name="Heading1 4" xfId="11107"/>
    <cellStyle name="Heading1 4 2" xfId="35118"/>
    <cellStyle name="Heading1 5" xfId="11108"/>
    <cellStyle name="Heading1 5 2" xfId="35119"/>
    <cellStyle name="Heading1 6" xfId="11109"/>
    <cellStyle name="Heading1 6 2" xfId="35120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1"/>
    <cellStyle name="Heading2 2 3" xfId="35122"/>
    <cellStyle name="Heading2 2 3 2" xfId="35123"/>
    <cellStyle name="Heading2 3" xfId="11115"/>
    <cellStyle name="Heading2 3 2" xfId="11116"/>
    <cellStyle name="Heading2 3 2 2" xfId="35124"/>
    <cellStyle name="Heading2 3 2 3" xfId="35125"/>
    <cellStyle name="Heading2 3 3" xfId="35126"/>
    <cellStyle name="Heading2 3 4" xfId="35127"/>
    <cellStyle name="Heading2 4" xfId="11117"/>
    <cellStyle name="Heading2 4 2" xfId="35128"/>
    <cellStyle name="Heading2 5" xfId="11118"/>
    <cellStyle name="Heading2 5 2" xfId="35129"/>
    <cellStyle name="Heading2 6" xfId="11119"/>
    <cellStyle name="Heading2 6 2" xfId="35130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1"/>
    <cellStyle name="HeadlineStyle 2 2 2" xfId="35132"/>
    <cellStyle name="HeadlineStyle 2 2 2 2" xfId="35133"/>
    <cellStyle name="HeadlineStyle 2 3" xfId="35134"/>
    <cellStyle name="HeadlineStyle 2 3 2" xfId="35135"/>
    <cellStyle name="HeadlineStyle 2 4" xfId="35136"/>
    <cellStyle name="HeadlineStyle 2 4 2" xfId="35137"/>
    <cellStyle name="HeadlineStyle 3" xfId="35138"/>
    <cellStyle name="HeadlineStyle 3 2" xfId="35139"/>
    <cellStyle name="HeadlineStyle 3 2 2" xfId="35140"/>
    <cellStyle name="HeadlineStyle 4" xfId="35141"/>
    <cellStyle name="HeadlineStyle 4 2" xfId="35142"/>
    <cellStyle name="HeadlineStyle 4 2 2" xfId="35143"/>
    <cellStyle name="HeadlineStyle 4 3" xfId="35144"/>
    <cellStyle name="HeadlineStyle 5" xfId="35145"/>
    <cellStyle name="HeadlineStyle 5 2" xfId="35146"/>
    <cellStyle name="HeadlineStyle 6" xfId="35147"/>
    <cellStyle name="HeadlineStyle 6 2" xfId="35148"/>
    <cellStyle name="HeadlineStyleJustified" xfId="11125"/>
    <cellStyle name="HeadlineStyleJustified 2" xfId="11126"/>
    <cellStyle name="HeadlineStyleJustified 2 2" xfId="35149"/>
    <cellStyle name="HeadlineStyleJustified 2 2 2" xfId="35150"/>
    <cellStyle name="HeadlineStyleJustified 2 2 2 2" xfId="35151"/>
    <cellStyle name="HeadlineStyleJustified 2 3" xfId="35152"/>
    <cellStyle name="HeadlineStyleJustified 2 3 2" xfId="35153"/>
    <cellStyle name="HeadlineStyleJustified 2 4" xfId="35154"/>
    <cellStyle name="HeadlineStyleJustified 2 4 2" xfId="35155"/>
    <cellStyle name="HeadlineStyleJustified 3" xfId="35156"/>
    <cellStyle name="HeadlineStyleJustified 3 2" xfId="35157"/>
    <cellStyle name="HeadlineStyleJustified 3 2 2" xfId="35158"/>
    <cellStyle name="HeadlineStyleJustified 4" xfId="35159"/>
    <cellStyle name="HeadlineStyleJustified 4 2" xfId="35160"/>
    <cellStyle name="HeadlineStyleJustified 4 2 2" xfId="35161"/>
    <cellStyle name="HeadlineStyleJustified 4 3" xfId="35162"/>
    <cellStyle name="HeadlineStyleJustified 5" xfId="35163"/>
    <cellStyle name="HeadlineStyleJustified 5 2" xfId="35164"/>
    <cellStyle name="HeadlineStyleJustified 6" xfId="35165"/>
    <cellStyle name="HeadlineStyleJustified 6 2" xfId="35166"/>
    <cellStyle name="Hyperlink 2" xfId="11127"/>
    <cellStyle name="Hyperlink 2 2" xfId="35167"/>
    <cellStyle name="Hyperlink 2 2 2" xfId="35168"/>
    <cellStyle name="Hyperlink 2 2 2 2" xfId="35169"/>
    <cellStyle name="Hyperlink 2 2 3" xfId="35170"/>
    <cellStyle name="Hyperlink 2 3" xfId="35171"/>
    <cellStyle name="Hyperlink 2 3 2" xfId="35172"/>
    <cellStyle name="Hyperlink 2 4" xfId="35173"/>
    <cellStyle name="Hyperlink 2 4 2" xfId="35174"/>
    <cellStyle name="Hyperlink 3" xfId="11128"/>
    <cellStyle name="Hyperlink 3 2" xfId="35175"/>
    <cellStyle name="Input" xfId="41" builtinId="20" customBuiltin="1"/>
    <cellStyle name="Input [yellow]" xfId="42"/>
    <cellStyle name="Input [yellow] 2" xfId="11129"/>
    <cellStyle name="Input [yellow] 2 2" xfId="11130"/>
    <cellStyle name="Input [yellow] 2 2 2" xfId="11131"/>
    <cellStyle name="Input [yellow] 2 2 2 2" xfId="35176"/>
    <cellStyle name="Input [yellow] 2 2 2 2 2" xfId="35177"/>
    <cellStyle name="Input [yellow] 2 2 2 3" xfId="35178"/>
    <cellStyle name="Input [yellow] 2 2 3" xfId="11132"/>
    <cellStyle name="Input [yellow] 2 2 3 2" xfId="35179"/>
    <cellStyle name="Input [yellow] 2 2 3 2 2" xfId="35180"/>
    <cellStyle name="Input [yellow] 2 2 3 3" xfId="35181"/>
    <cellStyle name="Input [yellow] 2 2 4" xfId="11133"/>
    <cellStyle name="Input [yellow] 2 2 4 2" xfId="35182"/>
    <cellStyle name="Input [yellow] 2 2 5" xfId="11134"/>
    <cellStyle name="Input [yellow] 2 2 5 2" xfId="35183"/>
    <cellStyle name="Input [yellow] 2 2 6" xfId="35184"/>
    <cellStyle name="Input [yellow] 2 2 7" xfId="35185"/>
    <cellStyle name="Input [yellow] 2 3" xfId="11135"/>
    <cellStyle name="Input [yellow] 2 3 2" xfId="11136"/>
    <cellStyle name="Input [yellow] 2 3 2 2" xfId="35186"/>
    <cellStyle name="Input [yellow] 2 3 3" xfId="11137"/>
    <cellStyle name="Input [yellow] 2 3 4" xfId="11138"/>
    <cellStyle name="Input [yellow] 2 3 5" xfId="11139"/>
    <cellStyle name="Input [yellow] 2 3 6" xfId="35187"/>
    <cellStyle name="Input [yellow] 2 3 7" xfId="35188"/>
    <cellStyle name="Input [yellow] 2 4" xfId="11140"/>
    <cellStyle name="Input [yellow] 2 4 2" xfId="35189"/>
    <cellStyle name="Input [yellow] 2 5" xfId="11141"/>
    <cellStyle name="Input [yellow] 2 5 2" xfId="35190"/>
    <cellStyle name="Input [yellow] 3" xfId="11142"/>
    <cellStyle name="Input [yellow] 3 2" xfId="11143"/>
    <cellStyle name="Input [yellow] 3 2 2" xfId="11144"/>
    <cellStyle name="Input [yellow] 3 2 2 2" xfId="35191"/>
    <cellStyle name="Input [yellow] 3 2 2 2 2" xfId="35192"/>
    <cellStyle name="Input [yellow] 3 2 2 3" xfId="35193"/>
    <cellStyle name="Input [yellow] 3 2 3" xfId="11145"/>
    <cellStyle name="Input [yellow] 3 2 3 2" xfId="35194"/>
    <cellStyle name="Input [yellow] 3 2 3 2 2" xfId="35195"/>
    <cellStyle name="Input [yellow] 3 2 3 3" xfId="35196"/>
    <cellStyle name="Input [yellow] 3 2 4" xfId="11146"/>
    <cellStyle name="Input [yellow] 3 2 4 2" xfId="35197"/>
    <cellStyle name="Input [yellow] 3 2 5" xfId="11147"/>
    <cellStyle name="Input [yellow] 3 2 5 2" xfId="35198"/>
    <cellStyle name="Input [yellow] 3 2 6" xfId="35199"/>
    <cellStyle name="Input [yellow] 3 2 7" xfId="35200"/>
    <cellStyle name="Input [yellow] 3 3" xfId="11148"/>
    <cellStyle name="Input [yellow] 3 3 2" xfId="11149"/>
    <cellStyle name="Input [yellow] 3 3 2 2" xfId="35201"/>
    <cellStyle name="Input [yellow] 3 3 3" xfId="11150"/>
    <cellStyle name="Input [yellow] 3 3 4" xfId="11151"/>
    <cellStyle name="Input [yellow] 3 3 5" xfId="11152"/>
    <cellStyle name="Input [yellow] 3 3 6" xfId="35202"/>
    <cellStyle name="Input [yellow] 3 3 7" xfId="35203"/>
    <cellStyle name="Input [yellow] 3 4" xfId="11153"/>
    <cellStyle name="Input [yellow] 3 4 2" xfId="35204"/>
    <cellStyle name="Input [yellow] 3 5" xfId="11154"/>
    <cellStyle name="Input [yellow] 3 5 2" xfId="35205"/>
    <cellStyle name="Input [yellow] 4" xfId="11155"/>
    <cellStyle name="Input [yellow] 4 2" xfId="11156"/>
    <cellStyle name="Input [yellow] 4 2 2" xfId="11157"/>
    <cellStyle name="Input [yellow] 4 2 2 2" xfId="35206"/>
    <cellStyle name="Input [yellow] 4 2 3" xfId="11158"/>
    <cellStyle name="Input [yellow] 4 2 4" xfId="11159"/>
    <cellStyle name="Input [yellow] 4 2 5" xfId="11160"/>
    <cellStyle name="Input [yellow] 4 2 6" xfId="35207"/>
    <cellStyle name="Input [yellow] 4 2 7" xfId="35208"/>
    <cellStyle name="Input [yellow] 4 3" xfId="11161"/>
    <cellStyle name="Input [yellow] 4 3 2" xfId="11162"/>
    <cellStyle name="Input [yellow] 4 3 3" xfId="11163"/>
    <cellStyle name="Input [yellow] 4 3 4" xfId="11164"/>
    <cellStyle name="Input [yellow] 4 3 5" xfId="11165"/>
    <cellStyle name="Input [yellow] 4 3 6" xfId="35209"/>
    <cellStyle name="Input [yellow] 4 3 7" xfId="35210"/>
    <cellStyle name="Input [yellow] 4 4" xfId="11166"/>
    <cellStyle name="Input [yellow] 4 4 2" xfId="35211"/>
    <cellStyle name="Input [yellow] 4 5" xfId="11167"/>
    <cellStyle name="Input [yellow] 5" xfId="11168"/>
    <cellStyle name="Input [yellow] 5 2" xfId="11169"/>
    <cellStyle name="Input [yellow] 5 2 2" xfId="11170"/>
    <cellStyle name="Input [yellow] 5 2 2 2" xfId="35212"/>
    <cellStyle name="Input [yellow] 5 2 2 2 2" xfId="35213"/>
    <cellStyle name="Input [yellow] 5 2 2 3" xfId="35214"/>
    <cellStyle name="Input [yellow] 5 2 3" xfId="11171"/>
    <cellStyle name="Input [yellow] 5 2 3 2" xfId="35215"/>
    <cellStyle name="Input [yellow] 5 2 4" xfId="11172"/>
    <cellStyle name="Input [yellow] 5 2 4 2" xfId="35216"/>
    <cellStyle name="Input [yellow] 5 2 5" xfId="11173"/>
    <cellStyle name="Input [yellow] 5 2 6" xfId="35217"/>
    <cellStyle name="Input [yellow] 5 2 7" xfId="35218"/>
    <cellStyle name="Input [yellow] 5 3" xfId="35219"/>
    <cellStyle name="Input [yellow] 5 3 2" xfId="35220"/>
    <cellStyle name="Input [yellow] 5 3 2 2" xfId="35221"/>
    <cellStyle name="Input [yellow] 5 3 3" xfId="35222"/>
    <cellStyle name="Input [yellow] 5 4" xfId="35223"/>
    <cellStyle name="Input [yellow] 5 4 2" xfId="35224"/>
    <cellStyle name="Input [yellow] 5 4 2 2" xfId="35225"/>
    <cellStyle name="Input [yellow] 5 4 3" xfId="35226"/>
    <cellStyle name="Input [yellow] 5 5" xfId="35227"/>
    <cellStyle name="Input [yellow] 5 5 2" xfId="35228"/>
    <cellStyle name="Input [yellow] 5 6" xfId="35229"/>
    <cellStyle name="Input [yellow] 5 6 2" xfId="35230"/>
    <cellStyle name="Input [yellow] 6" xfId="11174"/>
    <cellStyle name="Input [yellow] 6 2" xfId="11175"/>
    <cellStyle name="Input [yellow] 6 2 2" xfId="35231"/>
    <cellStyle name="Input [yellow] 6 3" xfId="11176"/>
    <cellStyle name="Input [yellow] 6 4" xfId="11177"/>
    <cellStyle name="Input [yellow] 6 5" xfId="11178"/>
    <cellStyle name="Input [yellow] 6 6" xfId="35232"/>
    <cellStyle name="Input [yellow] 6 7" xfId="35233"/>
    <cellStyle name="Input [yellow] 7" xfId="11179"/>
    <cellStyle name="Input [yellow] 7 2" xfId="35234"/>
    <cellStyle name="Input [yellow] 8" xfId="11180"/>
    <cellStyle name="Input [yellow] 8 2" xfId="35235"/>
    <cellStyle name="Input [yellow] 9" xfId="11181"/>
    <cellStyle name="Input [yellow] 9 2" xfId="35236"/>
    <cellStyle name="Input [yellow]_(C) WHE Proforma with ITC cash grant 10 Yr Amort_for deferral_102809" xfId="11182"/>
    <cellStyle name="Input 10" xfId="11183"/>
    <cellStyle name="Input 10 2" xfId="11184"/>
    <cellStyle name="Input 10 2 2" xfId="35237"/>
    <cellStyle name="Input 10 2 2 2" xfId="35238"/>
    <cellStyle name="Input 10 2 3" xfId="35239"/>
    <cellStyle name="Input 10 3" xfId="11185"/>
    <cellStyle name="Input 10 3 2" xfId="35240"/>
    <cellStyle name="Input 10 4" xfId="11186"/>
    <cellStyle name="Input 10 4 2" xfId="35241"/>
    <cellStyle name="Input 10 5" xfId="11187"/>
    <cellStyle name="Input 10 6" xfId="35242"/>
    <cellStyle name="Input 10 7" xfId="35243"/>
    <cellStyle name="Input 11" xfId="11188"/>
    <cellStyle name="Input 11 2" xfId="35244"/>
    <cellStyle name="Input 11 2 2" xfId="35245"/>
    <cellStyle name="Input 11 2 2 2" xfId="35246"/>
    <cellStyle name="Input 11 2 3" xfId="35247"/>
    <cellStyle name="Input 11 3" xfId="35248"/>
    <cellStyle name="Input 11 3 2" xfId="35249"/>
    <cellStyle name="Input 11 4" xfId="35250"/>
    <cellStyle name="Input 11 4 2" xfId="35251"/>
    <cellStyle name="Input 11 5" xfId="35252"/>
    <cellStyle name="Input 12" xfId="11189"/>
    <cellStyle name="Input 12 2" xfId="35253"/>
    <cellStyle name="Input 12 2 2" xfId="35254"/>
    <cellStyle name="Input 12 2 2 2" xfId="35255"/>
    <cellStyle name="Input 12 2 3" xfId="35256"/>
    <cellStyle name="Input 12 3" xfId="35257"/>
    <cellStyle name="Input 12 3 2" xfId="35258"/>
    <cellStyle name="Input 12 4" xfId="35259"/>
    <cellStyle name="Input 12 4 2" xfId="35260"/>
    <cellStyle name="Input 12 5" xfId="35261"/>
    <cellStyle name="Input 13" xfId="11190"/>
    <cellStyle name="Input 13 2" xfId="11191"/>
    <cellStyle name="Input 13 2 2" xfId="35262"/>
    <cellStyle name="Input 13 2 2 2" xfId="35263"/>
    <cellStyle name="Input 13 2 3" xfId="35264"/>
    <cellStyle name="Input 13 3" xfId="11192"/>
    <cellStyle name="Input 13 3 2" xfId="35265"/>
    <cellStyle name="Input 13 4" xfId="11193"/>
    <cellStyle name="Input 13 4 2" xfId="35266"/>
    <cellStyle name="Input 13 5" xfId="11194"/>
    <cellStyle name="Input 13 6" xfId="35267"/>
    <cellStyle name="Input 13 7" xfId="35268"/>
    <cellStyle name="Input 14" xfId="11195"/>
    <cellStyle name="Input 14 2" xfId="11196"/>
    <cellStyle name="Input 14 2 2" xfId="35269"/>
    <cellStyle name="Input 14 2 2 2" xfId="35270"/>
    <cellStyle name="Input 14 2 3" xfId="35271"/>
    <cellStyle name="Input 14 3" xfId="11197"/>
    <cellStyle name="Input 14 3 2" xfId="35272"/>
    <cellStyle name="Input 14 4" xfId="11198"/>
    <cellStyle name="Input 14 4 2" xfId="35273"/>
    <cellStyle name="Input 14 5" xfId="11199"/>
    <cellStyle name="Input 14 6" xfId="35274"/>
    <cellStyle name="Input 14 7" xfId="35275"/>
    <cellStyle name="Input 15" xfId="11200"/>
    <cellStyle name="Input 15 2" xfId="35276"/>
    <cellStyle name="Input 15 2 2" xfId="35277"/>
    <cellStyle name="Input 15 2 2 2" xfId="35278"/>
    <cellStyle name="Input 15 2 3" xfId="35279"/>
    <cellStyle name="Input 15 3" xfId="35280"/>
    <cellStyle name="Input 15 3 2" xfId="35281"/>
    <cellStyle name="Input 15 4" xfId="35282"/>
    <cellStyle name="Input 15 4 2" xfId="35283"/>
    <cellStyle name="Input 15 5" xfId="35284"/>
    <cellStyle name="Input 16" xfId="11201"/>
    <cellStyle name="Input 16 2" xfId="35285"/>
    <cellStyle name="Input 16 2 2" xfId="35286"/>
    <cellStyle name="Input 16 2 2 2" xfId="35287"/>
    <cellStyle name="Input 16 2 3" xfId="35288"/>
    <cellStyle name="Input 16 3" xfId="35289"/>
    <cellStyle name="Input 16 3 2" xfId="35290"/>
    <cellStyle name="Input 16 4" xfId="35291"/>
    <cellStyle name="Input 16 4 2" xfId="35292"/>
    <cellStyle name="Input 16 5" xfId="35293"/>
    <cellStyle name="Input 17" xfId="11202"/>
    <cellStyle name="Input 17 2" xfId="35294"/>
    <cellStyle name="Input 17 2 2" xfId="35295"/>
    <cellStyle name="Input 17 2 2 2" xfId="35296"/>
    <cellStyle name="Input 17 2 3" xfId="35297"/>
    <cellStyle name="Input 17 3" xfId="35298"/>
    <cellStyle name="Input 17 3 2" xfId="35299"/>
    <cellStyle name="Input 17 4" xfId="35300"/>
    <cellStyle name="Input 17 4 2" xfId="35301"/>
    <cellStyle name="Input 17 5" xfId="35302"/>
    <cellStyle name="Input 18" xfId="11203"/>
    <cellStyle name="Input 18 2" xfId="35303"/>
    <cellStyle name="Input 18 2 2" xfId="35304"/>
    <cellStyle name="Input 18 2 2 2" xfId="35305"/>
    <cellStyle name="Input 18 2 3" xfId="35306"/>
    <cellStyle name="Input 18 2 4" xfId="35307"/>
    <cellStyle name="Input 18 3" xfId="35308"/>
    <cellStyle name="Input 18 3 2" xfId="35309"/>
    <cellStyle name="Input 18 4" xfId="35310"/>
    <cellStyle name="Input 18 4 2" xfId="35311"/>
    <cellStyle name="Input 18 5" xfId="35312"/>
    <cellStyle name="Input 19" xfId="11204"/>
    <cellStyle name="Input 19 2" xfId="35313"/>
    <cellStyle name="Input 19 2 2" xfId="35314"/>
    <cellStyle name="Input 19 2 2 2" xfId="35315"/>
    <cellStyle name="Input 19 2 3" xfId="35316"/>
    <cellStyle name="Input 19 2 4" xfId="35317"/>
    <cellStyle name="Input 19 3" xfId="35318"/>
    <cellStyle name="Input 19 3 2" xfId="35319"/>
    <cellStyle name="Input 19 4" xfId="35320"/>
    <cellStyle name="Input 19 4 2" xfId="35321"/>
    <cellStyle name="Input 19 5" xfId="35322"/>
    <cellStyle name="Input 2" xfId="11205"/>
    <cellStyle name="Input 2 2" xfId="11206"/>
    <cellStyle name="Input 2 2 2" xfId="11207"/>
    <cellStyle name="Input 2 2 2 2" xfId="11208"/>
    <cellStyle name="Input 2 2 2 2 2" xfId="35323"/>
    <cellStyle name="Input 2 2 2 3" xfId="11209"/>
    <cellStyle name="Input 2 2 2 4" xfId="11210"/>
    <cellStyle name="Input 2 2 2 5" xfId="11211"/>
    <cellStyle name="Input 2 2 2 6" xfId="35324"/>
    <cellStyle name="Input 2 2 2 7" xfId="35325"/>
    <cellStyle name="Input 2 2 3" xfId="11212"/>
    <cellStyle name="Input 2 2 3 2" xfId="35326"/>
    <cellStyle name="Input 2 2 4" xfId="35327"/>
    <cellStyle name="Input 2 2 4 2" xfId="35328"/>
    <cellStyle name="Input 2 3" xfId="11213"/>
    <cellStyle name="Input 2 3 2" xfId="35329"/>
    <cellStyle name="Input 2 3 2 2" xfId="35330"/>
    <cellStyle name="Input 2 3 2 2 2" xfId="35331"/>
    <cellStyle name="Input 2 3 2 3" xfId="35332"/>
    <cellStyle name="Input 2 3 2 4" xfId="35333"/>
    <cellStyle name="Input 2 3 3" xfId="35334"/>
    <cellStyle name="Input 2 3 3 2" xfId="35335"/>
    <cellStyle name="Input 2 3 3 3" xfId="35336"/>
    <cellStyle name="Input 2 3 4" xfId="35337"/>
    <cellStyle name="Input 2 3 4 2" xfId="35338"/>
    <cellStyle name="Input 2 3 5" xfId="35339"/>
    <cellStyle name="Input 2 4" xfId="11214"/>
    <cellStyle name="Input 2 4 2" xfId="35340"/>
    <cellStyle name="Input 2 4 2 2" xfId="35341"/>
    <cellStyle name="Input 2 4 3" xfId="35342"/>
    <cellStyle name="Input 2 4 4" xfId="35343"/>
    <cellStyle name="Input 2 4 5" xfId="35344"/>
    <cellStyle name="Input 2 5" xfId="11215"/>
    <cellStyle name="Input 2 5 2" xfId="35345"/>
    <cellStyle name="Input 2 6" xfId="11216"/>
    <cellStyle name="Input 2 6 2" xfId="35346"/>
    <cellStyle name="Input 2 7" xfId="11217"/>
    <cellStyle name="Input 2 8" xfId="35347"/>
    <cellStyle name="Input 2 9" xfId="35348"/>
    <cellStyle name="Input 20" xfId="11218"/>
    <cellStyle name="Input 20 2" xfId="35349"/>
    <cellStyle name="Input 20 2 2" xfId="35350"/>
    <cellStyle name="Input 20 2 2 2" xfId="35351"/>
    <cellStyle name="Input 20 2 3" xfId="35352"/>
    <cellStyle name="Input 20 2 4" xfId="35353"/>
    <cellStyle name="Input 20 3" xfId="35354"/>
    <cellStyle name="Input 20 3 2" xfId="35355"/>
    <cellStyle name="Input 20 4" xfId="35356"/>
    <cellStyle name="Input 20 4 2" xfId="35357"/>
    <cellStyle name="Input 20 5" xfId="35358"/>
    <cellStyle name="Input 21" xfId="11219"/>
    <cellStyle name="Input 21 2" xfId="35359"/>
    <cellStyle name="Input 21 2 2" xfId="35360"/>
    <cellStyle name="Input 21 2 3" xfId="35361"/>
    <cellStyle name="Input 21 3" xfId="35362"/>
    <cellStyle name="Input 21 4" xfId="35363"/>
    <cellStyle name="Input 22" xfId="11220"/>
    <cellStyle name="Input 22 2" xfId="35364"/>
    <cellStyle name="Input 22 2 2" xfId="35365"/>
    <cellStyle name="Input 22 3" xfId="35366"/>
    <cellStyle name="Input 22 4" xfId="35367"/>
    <cellStyle name="Input 23" xfId="11221"/>
    <cellStyle name="Input 23 2" xfId="35368"/>
    <cellStyle name="Input 23 2 2" xfId="35369"/>
    <cellStyle name="Input 23 3" xfId="35370"/>
    <cellStyle name="Input 23 4" xfId="35371"/>
    <cellStyle name="Input 24" xfId="11222"/>
    <cellStyle name="Input 24 2" xfId="35372"/>
    <cellStyle name="Input 24 2 2" xfId="35373"/>
    <cellStyle name="Input 24 2 3" xfId="35374"/>
    <cellStyle name="Input 24 3" xfId="35375"/>
    <cellStyle name="Input 25" xfId="11223"/>
    <cellStyle name="Input 25 2" xfId="35376"/>
    <cellStyle name="Input 25 2 2" xfId="35377"/>
    <cellStyle name="Input 25 3" xfId="35378"/>
    <cellStyle name="Input 26" xfId="11224"/>
    <cellStyle name="Input 26 2" xfId="35379"/>
    <cellStyle name="Input 26 2 2" xfId="35380"/>
    <cellStyle name="Input 26 3" xfId="35381"/>
    <cellStyle name="Input 27" xfId="11225"/>
    <cellStyle name="Input 27 2" xfId="35382"/>
    <cellStyle name="Input 27 2 2" xfId="35383"/>
    <cellStyle name="Input 27 3" xfId="35384"/>
    <cellStyle name="Input 28" xfId="11226"/>
    <cellStyle name="Input 28 2" xfId="35385"/>
    <cellStyle name="Input 28 2 2" xfId="35386"/>
    <cellStyle name="Input 28 3" xfId="35387"/>
    <cellStyle name="Input 29" xfId="11227"/>
    <cellStyle name="Input 29 2" xfId="35388"/>
    <cellStyle name="Input 29 2 2" xfId="35389"/>
    <cellStyle name="Input 29 3" xfId="35390"/>
    <cellStyle name="Input 3" xfId="11228"/>
    <cellStyle name="Input 3 10" xfId="35391"/>
    <cellStyle name="Input 3 2" xfId="11229"/>
    <cellStyle name="Input 3 2 2" xfId="35392"/>
    <cellStyle name="Input 3 2 2 2" xfId="35393"/>
    <cellStyle name="Input 3 2 2 2 2" xfId="35394"/>
    <cellStyle name="Input 3 2 2 3" xfId="35395"/>
    <cellStyle name="Input 3 2 2 4" xfId="35396"/>
    <cellStyle name="Input 3 2 3" xfId="35397"/>
    <cellStyle name="Input 3 2 3 2" xfId="35398"/>
    <cellStyle name="Input 3 2 3 3" xfId="35399"/>
    <cellStyle name="Input 3 2 4" xfId="35400"/>
    <cellStyle name="Input 3 2 4 2" xfId="35401"/>
    <cellStyle name="Input 3 2 5" xfId="35402"/>
    <cellStyle name="Input 3 3" xfId="11230"/>
    <cellStyle name="Input 3 3 2" xfId="35403"/>
    <cellStyle name="Input 3 3 2 2" xfId="35404"/>
    <cellStyle name="Input 3 3 3" xfId="35405"/>
    <cellStyle name="Input 3 3 4" xfId="35406"/>
    <cellStyle name="Input 3 3 5" xfId="35407"/>
    <cellStyle name="Input 3 4" xfId="11231"/>
    <cellStyle name="Input 3 4 2" xfId="35408"/>
    <cellStyle name="Input 3 5" xfId="11232"/>
    <cellStyle name="Input 3 5 2" xfId="35409"/>
    <cellStyle name="Input 3 6" xfId="11233"/>
    <cellStyle name="Input 3 7" xfId="11234"/>
    <cellStyle name="Input 3 8" xfId="11235"/>
    <cellStyle name="Input 3 9" xfId="35410"/>
    <cellStyle name="Input 30" xfId="11236"/>
    <cellStyle name="Input 30 2" xfId="35411"/>
    <cellStyle name="Input 30 2 2" xfId="35412"/>
    <cellStyle name="Input 30 3" xfId="35413"/>
    <cellStyle name="Input 31" xfId="11237"/>
    <cellStyle name="Input 31 2" xfId="35414"/>
    <cellStyle name="Input 31 2 2" xfId="35415"/>
    <cellStyle name="Input 31 3" xfId="35416"/>
    <cellStyle name="Input 32" xfId="11238"/>
    <cellStyle name="Input 32 2" xfId="35417"/>
    <cellStyle name="Input 32 2 2" xfId="35418"/>
    <cellStyle name="Input 32 3" xfId="35419"/>
    <cellStyle name="Input 33" xfId="11239"/>
    <cellStyle name="Input 33 2" xfId="35420"/>
    <cellStyle name="Input 33 2 2" xfId="35421"/>
    <cellStyle name="Input 33 3" xfId="35422"/>
    <cellStyle name="Input 34" xfId="11240"/>
    <cellStyle name="Input 34 2" xfId="35423"/>
    <cellStyle name="Input 34 2 2" xfId="35424"/>
    <cellStyle name="Input 34 3" xfId="35425"/>
    <cellStyle name="Input 35" xfId="11241"/>
    <cellStyle name="Input 35 2" xfId="35426"/>
    <cellStyle name="Input 35 2 2" xfId="35427"/>
    <cellStyle name="Input 35 3" xfId="35428"/>
    <cellStyle name="Input 36" xfId="11242"/>
    <cellStyle name="Input 36 2" xfId="35429"/>
    <cellStyle name="Input 36 2 2" xfId="35430"/>
    <cellStyle name="Input 37" xfId="11243"/>
    <cellStyle name="Input 37 2" xfId="35431"/>
    <cellStyle name="Input 37 2 2" xfId="35432"/>
    <cellStyle name="Input 38" xfId="11244"/>
    <cellStyle name="Input 38 2" xfId="35433"/>
    <cellStyle name="Input 38 2 2" xfId="35434"/>
    <cellStyle name="Input 39" xfId="11245"/>
    <cellStyle name="Input 39 2" xfId="35435"/>
    <cellStyle name="Input 39 2 2" xfId="35436"/>
    <cellStyle name="Input 4" xfId="11246"/>
    <cellStyle name="Input 4 2" xfId="11247"/>
    <cellStyle name="Input 4 2 2" xfId="35437"/>
    <cellStyle name="Input 4 2 2 2" xfId="35438"/>
    <cellStyle name="Input 4 2 3" xfId="35439"/>
    <cellStyle name="Input 4 2 4" xfId="35440"/>
    <cellStyle name="Input 4 2 5" xfId="35441"/>
    <cellStyle name="Input 4 3" xfId="11248"/>
    <cellStyle name="Input 4 3 2" xfId="35442"/>
    <cellStyle name="Input 4 4" xfId="11249"/>
    <cellStyle name="Input 4 4 2" xfId="35443"/>
    <cellStyle name="Input 4 5" xfId="35444"/>
    <cellStyle name="Input 40" xfId="11250"/>
    <cellStyle name="Input 40 2" xfId="35445"/>
    <cellStyle name="Input 40 2 2" xfId="35446"/>
    <cellStyle name="Input 41" xfId="11251"/>
    <cellStyle name="Input 41 2" xfId="35447"/>
    <cellStyle name="Input 41 2 2" xfId="35448"/>
    <cellStyle name="Input 42" xfId="11252"/>
    <cellStyle name="Input 42 2" xfId="35449"/>
    <cellStyle name="Input 42 2 2" xfId="35450"/>
    <cellStyle name="Input 43" xfId="11253"/>
    <cellStyle name="Input 43 2" xfId="35451"/>
    <cellStyle name="Input 43 2 2" xfId="35452"/>
    <cellStyle name="Input 44" xfId="11254"/>
    <cellStyle name="Input 44 2" xfId="35453"/>
    <cellStyle name="Input 44 2 2" xfId="35454"/>
    <cellStyle name="Input 45" xfId="11255"/>
    <cellStyle name="Input 45 2" xfId="35455"/>
    <cellStyle name="Input 45 2 2" xfId="35456"/>
    <cellStyle name="Input 46" xfId="11256"/>
    <cellStyle name="Input 46 2" xfId="35457"/>
    <cellStyle name="Input 46 2 2" xfId="35458"/>
    <cellStyle name="Input 47" xfId="11257"/>
    <cellStyle name="Input 47 2" xfId="35459"/>
    <cellStyle name="Input 47 2 2" xfId="35460"/>
    <cellStyle name="Input 48" xfId="11258"/>
    <cellStyle name="Input 48 2" xfId="35461"/>
    <cellStyle name="Input 48 2 2" xfId="35462"/>
    <cellStyle name="Input 49" xfId="11259"/>
    <cellStyle name="Input 49 2" xfId="35463"/>
    <cellStyle name="Input 49 2 2" xfId="35464"/>
    <cellStyle name="Input 5" xfId="11260"/>
    <cellStyle name="Input 5 2" xfId="11261"/>
    <cellStyle name="Input 5 2 2" xfId="35465"/>
    <cellStyle name="Input 5 2 2 2" xfId="35466"/>
    <cellStyle name="Input 5 2 3" xfId="35467"/>
    <cellStyle name="Input 5 2 4" xfId="35468"/>
    <cellStyle name="Input 5 2 5" xfId="35469"/>
    <cellStyle name="Input 5 3" xfId="35470"/>
    <cellStyle name="Input 5 3 2" xfId="35471"/>
    <cellStyle name="Input 5 4" xfId="35472"/>
    <cellStyle name="Input 5 4 2" xfId="35473"/>
    <cellStyle name="Input 5 5" xfId="35474"/>
    <cellStyle name="Input 50" xfId="11262"/>
    <cellStyle name="Input 50 2" xfId="35475"/>
    <cellStyle name="Input 50 2 2" xfId="35476"/>
    <cellStyle name="Input 51" xfId="11263"/>
    <cellStyle name="Input 51 2" xfId="35477"/>
    <cellStyle name="Input 51 2 2" xfId="35478"/>
    <cellStyle name="Input 52" xfId="11264"/>
    <cellStyle name="Input 52 2" xfId="35479"/>
    <cellStyle name="Input 52 2 2" xfId="35480"/>
    <cellStyle name="Input 53" xfId="11265"/>
    <cellStyle name="Input 53 2" xfId="35481"/>
    <cellStyle name="Input 53 2 2" xfId="35482"/>
    <cellStyle name="Input 54" xfId="11266"/>
    <cellStyle name="Input 54 2" xfId="35483"/>
    <cellStyle name="Input 54 2 2" xfId="35484"/>
    <cellStyle name="Input 55" xfId="11267"/>
    <cellStyle name="Input 55 2" xfId="35485"/>
    <cellStyle name="Input 55 2 2" xfId="35486"/>
    <cellStyle name="Input 56" xfId="11268"/>
    <cellStyle name="Input 56 2" xfId="35487"/>
    <cellStyle name="Input 56 2 2" xfId="35488"/>
    <cellStyle name="Input 57" xfId="11269"/>
    <cellStyle name="Input 57 2" xfId="35489"/>
    <cellStyle name="Input 57 2 2" xfId="35490"/>
    <cellStyle name="Input 58" xfId="11270"/>
    <cellStyle name="Input 58 2" xfId="35491"/>
    <cellStyle name="Input 58 2 2" xfId="35492"/>
    <cellStyle name="Input 59" xfId="11271"/>
    <cellStyle name="Input 59 2" xfId="35493"/>
    <cellStyle name="Input 59 2 2" xfId="35494"/>
    <cellStyle name="Input 6" xfId="11272"/>
    <cellStyle name="Input 6 2" xfId="11273"/>
    <cellStyle name="Input 6 2 2" xfId="35495"/>
    <cellStyle name="Input 6 2 2 2" xfId="35496"/>
    <cellStyle name="Input 6 2 3" xfId="35497"/>
    <cellStyle name="Input 6 2 4" xfId="35498"/>
    <cellStyle name="Input 6 2 5" xfId="35499"/>
    <cellStyle name="Input 6 3" xfId="35500"/>
    <cellStyle name="Input 6 3 2" xfId="35501"/>
    <cellStyle name="Input 6 4" xfId="35502"/>
    <cellStyle name="Input 6 4 2" xfId="35503"/>
    <cellStyle name="Input 6 5" xfId="35504"/>
    <cellStyle name="Input 60" xfId="11274"/>
    <cellStyle name="Input 60 2" xfId="35505"/>
    <cellStyle name="Input 60 2 2" xfId="35506"/>
    <cellStyle name="Input 61" xfId="11275"/>
    <cellStyle name="Input 61 2" xfId="35507"/>
    <cellStyle name="Input 61 2 2" xfId="35508"/>
    <cellStyle name="Input 62" xfId="11276"/>
    <cellStyle name="Input 62 2" xfId="35509"/>
    <cellStyle name="Input 62 2 2" xfId="35510"/>
    <cellStyle name="Input 63" xfId="11277"/>
    <cellStyle name="Input 63 2" xfId="35511"/>
    <cellStyle name="Input 63 2 2" xfId="35512"/>
    <cellStyle name="Input 64" xfId="11278"/>
    <cellStyle name="Input 64 2" xfId="35513"/>
    <cellStyle name="Input 64 2 2" xfId="35514"/>
    <cellStyle name="Input 65" xfId="35515"/>
    <cellStyle name="Input 65 2" xfId="35516"/>
    <cellStyle name="Input 65 2 2" xfId="35517"/>
    <cellStyle name="Input 66" xfId="35518"/>
    <cellStyle name="Input 66 2" xfId="35519"/>
    <cellStyle name="Input 66 2 2" xfId="35520"/>
    <cellStyle name="Input 67" xfId="35521"/>
    <cellStyle name="Input 67 2" xfId="35522"/>
    <cellStyle name="Input 67 2 2" xfId="35523"/>
    <cellStyle name="Input 68" xfId="35524"/>
    <cellStyle name="Input 68 2" xfId="35525"/>
    <cellStyle name="Input 68 2 2" xfId="35526"/>
    <cellStyle name="Input 68 3" xfId="35527"/>
    <cellStyle name="Input 69" xfId="35528"/>
    <cellStyle name="Input 69 2" xfId="35529"/>
    <cellStyle name="Input 69 2 2" xfId="35530"/>
    <cellStyle name="Input 69 3" xfId="35531"/>
    <cellStyle name="Input 7" xfId="11279"/>
    <cellStyle name="Input 7 2" xfId="11280"/>
    <cellStyle name="Input 7 2 2" xfId="35532"/>
    <cellStyle name="Input 7 2 2 2" xfId="35533"/>
    <cellStyle name="Input 7 2 3" xfId="35534"/>
    <cellStyle name="Input 7 2 4" xfId="35535"/>
    <cellStyle name="Input 7 3" xfId="35536"/>
    <cellStyle name="Input 7 3 2" xfId="35537"/>
    <cellStyle name="Input 7 4" xfId="35538"/>
    <cellStyle name="Input 7 4 2" xfId="35539"/>
    <cellStyle name="Input 7 5" xfId="35540"/>
    <cellStyle name="Input 70" xfId="35541"/>
    <cellStyle name="Input 70 2" xfId="35542"/>
    <cellStyle name="Input 70 2 2" xfId="35543"/>
    <cellStyle name="Input 70 3" xfId="35544"/>
    <cellStyle name="Input 71" xfId="35545"/>
    <cellStyle name="Input 71 2" xfId="35546"/>
    <cellStyle name="Input 71 2 2" xfId="35547"/>
    <cellStyle name="Input 71 3" xfId="35548"/>
    <cellStyle name="Input 72" xfId="35549"/>
    <cellStyle name="Input 72 2" xfId="35550"/>
    <cellStyle name="Input 72 2 2" xfId="35551"/>
    <cellStyle name="Input 72 3" xfId="35552"/>
    <cellStyle name="Input 73" xfId="35553"/>
    <cellStyle name="Input 73 2" xfId="35554"/>
    <cellStyle name="Input 73 2 2" xfId="35555"/>
    <cellStyle name="Input 73 3" xfId="35556"/>
    <cellStyle name="Input 74" xfId="35557"/>
    <cellStyle name="Input 74 2" xfId="35558"/>
    <cellStyle name="Input 74 2 2" xfId="35559"/>
    <cellStyle name="Input 74 3" xfId="35560"/>
    <cellStyle name="Input 75" xfId="35561"/>
    <cellStyle name="Input 75 2" xfId="35562"/>
    <cellStyle name="Input 75 2 2" xfId="35563"/>
    <cellStyle name="Input 75 3" xfId="35564"/>
    <cellStyle name="Input 76" xfId="35565"/>
    <cellStyle name="Input 76 2" xfId="35566"/>
    <cellStyle name="Input 76 2 2" xfId="35567"/>
    <cellStyle name="Input 76 3" xfId="35568"/>
    <cellStyle name="Input 77" xfId="35569"/>
    <cellStyle name="Input 77 2" xfId="35570"/>
    <cellStyle name="Input 77 2 2" xfId="35571"/>
    <cellStyle name="Input 77 3" xfId="35572"/>
    <cellStyle name="Input 78" xfId="35573"/>
    <cellStyle name="Input 78 2" xfId="35574"/>
    <cellStyle name="Input 78 2 2" xfId="35575"/>
    <cellStyle name="Input 78 3" xfId="35576"/>
    <cellStyle name="Input 79" xfId="35577"/>
    <cellStyle name="Input 79 2" xfId="35578"/>
    <cellStyle name="Input 79 2 2" xfId="35579"/>
    <cellStyle name="Input 79 3" xfId="35580"/>
    <cellStyle name="Input 8" xfId="11281"/>
    <cellStyle name="Input 8 2" xfId="11282"/>
    <cellStyle name="Input 8 2 2" xfId="35581"/>
    <cellStyle name="Input 8 2 2 2" xfId="35582"/>
    <cellStyle name="Input 8 2 3" xfId="35583"/>
    <cellStyle name="Input 8 2 4" xfId="35584"/>
    <cellStyle name="Input 8 3" xfId="35585"/>
    <cellStyle name="Input 8 3 2" xfId="35586"/>
    <cellStyle name="Input 8 4" xfId="35587"/>
    <cellStyle name="Input 8 4 2" xfId="35588"/>
    <cellStyle name="Input 8 5" xfId="35589"/>
    <cellStyle name="Input 80" xfId="35590"/>
    <cellStyle name="Input 80 2" xfId="35591"/>
    <cellStyle name="Input 81" xfId="35592"/>
    <cellStyle name="Input 81 2" xfId="35593"/>
    <cellStyle name="Input 82" xfId="35594"/>
    <cellStyle name="Input 82 2" xfId="35595"/>
    <cellStyle name="Input 83" xfId="35596"/>
    <cellStyle name="Input 83 2" xfId="35597"/>
    <cellStyle name="Input 84" xfId="35598"/>
    <cellStyle name="Input 84 2" xfId="35599"/>
    <cellStyle name="Input 85" xfId="35600"/>
    <cellStyle name="Input 85 2" xfId="35601"/>
    <cellStyle name="Input 86" xfId="35602"/>
    <cellStyle name="Input 86 2" xfId="35603"/>
    <cellStyle name="Input 87" xfId="35604"/>
    <cellStyle name="Input 87 2" xfId="35605"/>
    <cellStyle name="Input 88" xfId="35606"/>
    <cellStyle name="Input 88 2" xfId="35607"/>
    <cellStyle name="Input 89" xfId="35608"/>
    <cellStyle name="Input 89 2" xfId="35609"/>
    <cellStyle name="Input 9" xfId="11283"/>
    <cellStyle name="Input 9 2" xfId="35610"/>
    <cellStyle name="Input 9 2 2" xfId="35611"/>
    <cellStyle name="Input 9 2 2 2" xfId="35612"/>
    <cellStyle name="Input 9 2 3" xfId="35613"/>
    <cellStyle name="Input 9 3" xfId="35614"/>
    <cellStyle name="Input 9 3 2" xfId="35615"/>
    <cellStyle name="Input 9 4" xfId="35616"/>
    <cellStyle name="Input 9 4 2" xfId="35617"/>
    <cellStyle name="Input 9 5" xfId="35618"/>
    <cellStyle name="Input 90" xfId="35619"/>
    <cellStyle name="Input 90 2" xfId="35620"/>
    <cellStyle name="Input 91" xfId="35621"/>
    <cellStyle name="Input 91 2" xfId="35622"/>
    <cellStyle name="Input 92" xfId="35623"/>
    <cellStyle name="Input 93" xfId="35624"/>
    <cellStyle name="Input 94" xfId="35625"/>
    <cellStyle name="Input 95" xfId="35626"/>
    <cellStyle name="Input 96" xfId="35627"/>
    <cellStyle name="Input Cells" xfId="11284"/>
    <cellStyle name="Input Cells 2" xfId="11285"/>
    <cellStyle name="Input Cells 2 2" xfId="35628"/>
    <cellStyle name="Input Cells 2 2 2" xfId="35629"/>
    <cellStyle name="Input Cells 2 2 2 2" xfId="35630"/>
    <cellStyle name="Input Cells 2 2 3" xfId="35631"/>
    <cellStyle name="Input Cells 2 3" xfId="35632"/>
    <cellStyle name="Input Cells 2 3 2" xfId="35633"/>
    <cellStyle name="Input Cells 2 4" xfId="35634"/>
    <cellStyle name="Input Cells 2 4 2" xfId="35635"/>
    <cellStyle name="Input Cells 3" xfId="11286"/>
    <cellStyle name="Input Cells 3 2" xfId="35636"/>
    <cellStyle name="Input Cells 3 2 2" xfId="35637"/>
    <cellStyle name="Input Cells 3 3" xfId="35638"/>
    <cellStyle name="Input Cells 4" xfId="35639"/>
    <cellStyle name="Input Cells 4 2" xfId="35640"/>
    <cellStyle name="Input Cells 5" xfId="35641"/>
    <cellStyle name="Input Cells 5 2" xfId="35642"/>
    <cellStyle name="Input Cells Percent" xfId="11287"/>
    <cellStyle name="Input Cells Percent 2" xfId="11288"/>
    <cellStyle name="Input Cells Percent 2 2" xfId="35643"/>
    <cellStyle name="Input Cells Percent 2 2 2" xfId="35644"/>
    <cellStyle name="Input Cells Percent 2 2 2 2" xfId="35645"/>
    <cellStyle name="Input Cells Percent 2 2 3" xfId="35646"/>
    <cellStyle name="Input Cells Percent 2 3" xfId="35647"/>
    <cellStyle name="Input Cells Percent 2 3 2" xfId="35648"/>
    <cellStyle name="Input Cells Percent 2 4" xfId="35649"/>
    <cellStyle name="Input Cells Percent 2 4 2" xfId="35650"/>
    <cellStyle name="Input Cells Percent 3" xfId="11289"/>
    <cellStyle name="Input Cells Percent 3 2" xfId="35651"/>
    <cellStyle name="Input Cells Percent 3 2 2" xfId="35652"/>
    <cellStyle name="Input Cells Percent 3 3" xfId="35653"/>
    <cellStyle name="Input Cells Percent 4" xfId="35654"/>
    <cellStyle name="Input Cells Percent 4 2" xfId="35655"/>
    <cellStyle name="Input Cells Percent 5" xfId="35656"/>
    <cellStyle name="Input Cells Percent 5 2" xfId="35657"/>
    <cellStyle name="Input Cells Percent_AURORA Total New" xfId="11290"/>
    <cellStyle name="Input Cells_4.34E Mint Farm Deferral" xfId="11291"/>
    <cellStyle name="line b - Style6" xfId="11292"/>
    <cellStyle name="Lines" xfId="11293"/>
    <cellStyle name="Lines 2" xfId="11294"/>
    <cellStyle name="Lines 2 2" xfId="35658"/>
    <cellStyle name="Lines 2 2 2" xfId="35659"/>
    <cellStyle name="Lines 2 2 2 2" xfId="35660"/>
    <cellStyle name="Lines 2 2 3" xfId="35661"/>
    <cellStyle name="Lines 2 3" xfId="35662"/>
    <cellStyle name="Lines 2 3 2" xfId="35663"/>
    <cellStyle name="Lines 2 4" xfId="35664"/>
    <cellStyle name="Lines 2 4 2" xfId="35665"/>
    <cellStyle name="Lines 3" xfId="11295"/>
    <cellStyle name="Lines 3 2" xfId="35666"/>
    <cellStyle name="Lines 3 2 2" xfId="35667"/>
    <cellStyle name="Lines 3 2 2 2" xfId="35668"/>
    <cellStyle name="Lines 3 2 3" xfId="35669"/>
    <cellStyle name="Lines 3 3" xfId="35670"/>
    <cellStyle name="Lines 3 3 2" xfId="35671"/>
    <cellStyle name="Lines 3 4" xfId="35672"/>
    <cellStyle name="Lines 3 4 2" xfId="35673"/>
    <cellStyle name="Lines 4" xfId="11296"/>
    <cellStyle name="Lines 4 2" xfId="35674"/>
    <cellStyle name="Lines 4 2 2" xfId="35675"/>
    <cellStyle name="Lines 4 3" xfId="35676"/>
    <cellStyle name="Lines 4 3 2" xfId="35677"/>
    <cellStyle name="Lines 5" xfId="35678"/>
    <cellStyle name="Lines 5 2" xfId="35679"/>
    <cellStyle name="Lines 5 2 2" xfId="35680"/>
    <cellStyle name="Lines 5 3" xfId="35681"/>
    <cellStyle name="Lines 6" xfId="35682"/>
    <cellStyle name="Lines 6 2" xfId="35683"/>
    <cellStyle name="Lines 7" xfId="35684"/>
    <cellStyle name="Lines 7 2" xfId="35685"/>
    <cellStyle name="Lines_Electric Rev Req Model (2009 GRC) Rebuttal" xfId="11297"/>
    <cellStyle name="LINKED" xfId="11298"/>
    <cellStyle name="LINKED 2" xfId="11299"/>
    <cellStyle name="LINKED 2 2" xfId="11300"/>
    <cellStyle name="LINKED 2 2 2" xfId="35686"/>
    <cellStyle name="LINKED 2 2 3" xfId="35687"/>
    <cellStyle name="LINKED 2 3" xfId="35688"/>
    <cellStyle name="LINKED 2 4" xfId="35689"/>
    <cellStyle name="LINKED 3" xfId="11301"/>
    <cellStyle name="LINKED 3 2" xfId="35690"/>
    <cellStyle name="LINKED 4" xfId="11302"/>
    <cellStyle name="LINKED 4 2" xfId="35691"/>
    <cellStyle name="Linked Cell" xfId="43" builtinId="24" customBuiltin="1"/>
    <cellStyle name="Linked Cell 10" xfId="11303"/>
    <cellStyle name="Linked Cell 11" xfId="11304"/>
    <cellStyle name="Linked Cell 12" xfId="11305"/>
    <cellStyle name="Linked Cell 13" xfId="11306"/>
    <cellStyle name="Linked Cell 14" xfId="11307"/>
    <cellStyle name="Linked Cell 15" xfId="11308"/>
    <cellStyle name="Linked Cell 16" xfId="11309"/>
    <cellStyle name="Linked Cell 17" xfId="11310"/>
    <cellStyle name="Linked Cell 18" xfId="11311"/>
    <cellStyle name="Linked Cell 19" xfId="11312"/>
    <cellStyle name="Linked Cell 2" xfId="11313"/>
    <cellStyle name="Linked Cell 2 2" xfId="11314"/>
    <cellStyle name="Linked Cell 2 2 2" xfId="11315"/>
    <cellStyle name="Linked Cell 2 2 2 2" xfId="35692"/>
    <cellStyle name="Linked Cell 2 2 2 2 2" xfId="35693"/>
    <cellStyle name="Linked Cell 2 2 2 3" xfId="35694"/>
    <cellStyle name="Linked Cell 2 2 3" xfId="35695"/>
    <cellStyle name="Linked Cell 2 2 3 2" xfId="35696"/>
    <cellStyle name="Linked Cell 2 2 4" xfId="35697"/>
    <cellStyle name="Linked Cell 2 2 4 2" xfId="35698"/>
    <cellStyle name="Linked Cell 2 3" xfId="11316"/>
    <cellStyle name="Linked Cell 2 3 2" xfId="35699"/>
    <cellStyle name="Linked Cell 2 3 2 2" xfId="35700"/>
    <cellStyle name="Linked Cell 2 3 2 2 2" xfId="35701"/>
    <cellStyle name="Linked Cell 2 3 2 3" xfId="35702"/>
    <cellStyle name="Linked Cell 2 3 2 4" xfId="35703"/>
    <cellStyle name="Linked Cell 2 3 3" xfId="35704"/>
    <cellStyle name="Linked Cell 2 3 3 2" xfId="35705"/>
    <cellStyle name="Linked Cell 2 3 3 3" xfId="35706"/>
    <cellStyle name="Linked Cell 2 3 4" xfId="35707"/>
    <cellStyle name="Linked Cell 2 3 4 2" xfId="35708"/>
    <cellStyle name="Linked Cell 2 3 4 3" xfId="35709"/>
    <cellStyle name="Linked Cell 2 3 5" xfId="35710"/>
    <cellStyle name="Linked Cell 2 4" xfId="11317"/>
    <cellStyle name="Linked Cell 2 4 2" xfId="35711"/>
    <cellStyle name="Linked Cell 2 4 2 2" xfId="35712"/>
    <cellStyle name="Linked Cell 2 4 3" xfId="35713"/>
    <cellStyle name="Linked Cell 2 4 4" xfId="35714"/>
    <cellStyle name="Linked Cell 2 4 5" xfId="35715"/>
    <cellStyle name="Linked Cell 2 5" xfId="35716"/>
    <cellStyle name="Linked Cell 2 5 2" xfId="35717"/>
    <cellStyle name="Linked Cell 2 5 3" xfId="35718"/>
    <cellStyle name="Linked Cell 2 6" xfId="35719"/>
    <cellStyle name="Linked Cell 2 6 2" xfId="35720"/>
    <cellStyle name="Linked Cell 20" xfId="11318"/>
    <cellStyle name="Linked Cell 21" xfId="11319"/>
    <cellStyle name="Linked Cell 22" xfId="11320"/>
    <cellStyle name="Linked Cell 23" xfId="11321"/>
    <cellStyle name="Linked Cell 24" xfId="11322"/>
    <cellStyle name="Linked Cell 25" xfId="11323"/>
    <cellStyle name="Linked Cell 26" xfId="11324"/>
    <cellStyle name="Linked Cell 27" xfId="11325"/>
    <cellStyle name="Linked Cell 28" xfId="11326"/>
    <cellStyle name="Linked Cell 29" xfId="11327"/>
    <cellStyle name="Linked Cell 3" xfId="11328"/>
    <cellStyle name="Linked Cell 3 2" xfId="11329"/>
    <cellStyle name="Linked Cell 3 2 2" xfId="35721"/>
    <cellStyle name="Linked Cell 3 2 2 2" xfId="35722"/>
    <cellStyle name="Linked Cell 3 2 3" xfId="35723"/>
    <cellStyle name="Linked Cell 3 3" xfId="11330"/>
    <cellStyle name="Linked Cell 3 3 2" xfId="35724"/>
    <cellStyle name="Linked Cell 3 4" xfId="11331"/>
    <cellStyle name="Linked Cell 3 4 2" xfId="35725"/>
    <cellStyle name="Linked Cell 3 5" xfId="35726"/>
    <cellStyle name="Linked Cell 30" xfId="11332"/>
    <cellStyle name="Linked Cell 31" xfId="11333"/>
    <cellStyle name="Linked Cell 32" xfId="11334"/>
    <cellStyle name="Linked Cell 33" xfId="11335"/>
    <cellStyle name="Linked Cell 34" xfId="11336"/>
    <cellStyle name="Linked Cell 35" xfId="11337"/>
    <cellStyle name="Linked Cell 36" xfId="11338"/>
    <cellStyle name="Linked Cell 37" xfId="11339"/>
    <cellStyle name="Linked Cell 38" xfId="11340"/>
    <cellStyle name="Linked Cell 39" xfId="11341"/>
    <cellStyle name="Linked Cell 4" xfId="11342"/>
    <cellStyle name="Linked Cell 4 2" xfId="35727"/>
    <cellStyle name="Linked Cell 4 2 2" xfId="35728"/>
    <cellStyle name="Linked Cell 4 2 2 2" xfId="35729"/>
    <cellStyle name="Linked Cell 4 2 3" xfId="35730"/>
    <cellStyle name="Linked Cell 4 2 4" xfId="35731"/>
    <cellStyle name="Linked Cell 4 3" xfId="35732"/>
    <cellStyle name="Linked Cell 4 3 2" xfId="35733"/>
    <cellStyle name="Linked Cell 4 4" xfId="35734"/>
    <cellStyle name="Linked Cell 4 4 2" xfId="35735"/>
    <cellStyle name="Linked Cell 40" xfId="11343"/>
    <cellStyle name="Linked Cell 41" xfId="11344"/>
    <cellStyle name="Linked Cell 42" xfId="11345"/>
    <cellStyle name="Linked Cell 43" xfId="11346"/>
    <cellStyle name="Linked Cell 44" xfId="11347"/>
    <cellStyle name="Linked Cell 45" xfId="11348"/>
    <cellStyle name="Linked Cell 46" xfId="11349"/>
    <cellStyle name="Linked Cell 47" xfId="11350"/>
    <cellStyle name="Linked Cell 48" xfId="11351"/>
    <cellStyle name="Linked Cell 49" xfId="11352"/>
    <cellStyle name="Linked Cell 5" xfId="11353"/>
    <cellStyle name="Linked Cell 5 2" xfId="35736"/>
    <cellStyle name="Linked Cell 5 2 2" xfId="35737"/>
    <cellStyle name="Linked Cell 5 2 3" xfId="35738"/>
    <cellStyle name="Linked Cell 5 3" xfId="35739"/>
    <cellStyle name="Linked Cell 50" xfId="11354"/>
    <cellStyle name="Linked Cell 51" xfId="11355"/>
    <cellStyle name="Linked Cell 52" xfId="11356"/>
    <cellStyle name="Linked Cell 53" xfId="11357"/>
    <cellStyle name="Linked Cell 54" xfId="11358"/>
    <cellStyle name="Linked Cell 55" xfId="11359"/>
    <cellStyle name="Linked Cell 56" xfId="11360"/>
    <cellStyle name="Linked Cell 57" xfId="11361"/>
    <cellStyle name="Linked Cell 58" xfId="11362"/>
    <cellStyle name="Linked Cell 59" xfId="11363"/>
    <cellStyle name="Linked Cell 6" xfId="11364"/>
    <cellStyle name="Linked Cell 6 2" xfId="35740"/>
    <cellStyle name="Linked Cell 6 2 2" xfId="35741"/>
    <cellStyle name="Linked Cell 6 3" xfId="35742"/>
    <cellStyle name="Linked Cell 6 4" xfId="35743"/>
    <cellStyle name="Linked Cell 6 5" xfId="35744"/>
    <cellStyle name="Linked Cell 60" xfId="11365"/>
    <cellStyle name="Linked Cell 61" xfId="11366"/>
    <cellStyle name="Linked Cell 62" xfId="11367"/>
    <cellStyle name="Linked Cell 63" xfId="11368"/>
    <cellStyle name="Linked Cell 64" xfId="11369"/>
    <cellStyle name="Linked Cell 7" xfId="11370"/>
    <cellStyle name="Linked Cell 7 2" xfId="35745"/>
    <cellStyle name="Linked Cell 7 3" xfId="35746"/>
    <cellStyle name="Linked Cell 8" xfId="11371"/>
    <cellStyle name="Linked Cell 9" xfId="11372"/>
    <cellStyle name="Millares [0]_2AV_M_M " xfId="11373"/>
    <cellStyle name="Millares_2AV_M_M " xfId="11374"/>
    <cellStyle name="modified border" xfId="44"/>
    <cellStyle name="modified border 2" xfId="11375"/>
    <cellStyle name="modified border 2 2" xfId="11376"/>
    <cellStyle name="modified border 2 2 2" xfId="35747"/>
    <cellStyle name="modified border 2 2 2 2" xfId="35748"/>
    <cellStyle name="modified border 2 2 3" xfId="35749"/>
    <cellStyle name="modified border 2 2 4" xfId="35750"/>
    <cellStyle name="modified border 2 3" xfId="11377"/>
    <cellStyle name="modified border 2 3 2" xfId="35751"/>
    <cellStyle name="modified border 2 4" xfId="35752"/>
    <cellStyle name="modified border 2 4 2" xfId="35753"/>
    <cellStyle name="modified border 3" xfId="11378"/>
    <cellStyle name="modified border 3 2" xfId="11379"/>
    <cellStyle name="modified border 3 2 2" xfId="35754"/>
    <cellStyle name="modified border 3 2 2 2" xfId="35755"/>
    <cellStyle name="modified border 3 2 3" xfId="35756"/>
    <cellStyle name="modified border 3 2 4" xfId="35757"/>
    <cellStyle name="modified border 3 3" xfId="11380"/>
    <cellStyle name="modified border 3 3 2" xfId="35758"/>
    <cellStyle name="modified border 3 4" xfId="35759"/>
    <cellStyle name="modified border 3 4 2" xfId="35760"/>
    <cellStyle name="modified border 4" xfId="11381"/>
    <cellStyle name="modified border 4 2" xfId="11382"/>
    <cellStyle name="modified border 4 2 2" xfId="35761"/>
    <cellStyle name="modified border 4 2 2 2" xfId="35762"/>
    <cellStyle name="modified border 4 2 3" xfId="35763"/>
    <cellStyle name="modified border 4 2 4" xfId="35764"/>
    <cellStyle name="modified border 4 3" xfId="11383"/>
    <cellStyle name="modified border 4 3 2" xfId="35765"/>
    <cellStyle name="modified border 4 4" xfId="35766"/>
    <cellStyle name="modified border 4 4 2" xfId="35767"/>
    <cellStyle name="modified border 5" xfId="11384"/>
    <cellStyle name="modified border 5 2" xfId="11385"/>
    <cellStyle name="modified border 5 2 2" xfId="35768"/>
    <cellStyle name="modified border 5 2 3" xfId="35769"/>
    <cellStyle name="modified border 5 3" xfId="35770"/>
    <cellStyle name="modified border 5 4" xfId="35771"/>
    <cellStyle name="modified border 6" xfId="11386"/>
    <cellStyle name="modified border 6 2" xfId="35772"/>
    <cellStyle name="modified border 7" xfId="11387"/>
    <cellStyle name="modified border 7 2" xfId="35773"/>
    <cellStyle name="modified border 8" xfId="11388"/>
    <cellStyle name="modified border 8 2" xfId="35774"/>
    <cellStyle name="modified border_4.34E Mint Farm Deferral" xfId="11389"/>
    <cellStyle name="modified border1" xfId="45"/>
    <cellStyle name="modified border1 2" xfId="11390"/>
    <cellStyle name="modified border1 2 2" xfId="11391"/>
    <cellStyle name="modified border1 2 2 2" xfId="35775"/>
    <cellStyle name="modified border1 2 2 2 2" xfId="35776"/>
    <cellStyle name="modified border1 2 2 3" xfId="35777"/>
    <cellStyle name="modified border1 2 2 4" xfId="35778"/>
    <cellStyle name="modified border1 2 3" xfId="11392"/>
    <cellStyle name="modified border1 2 3 2" xfId="35779"/>
    <cellStyle name="modified border1 2 4" xfId="35780"/>
    <cellStyle name="modified border1 2 4 2" xfId="35781"/>
    <cellStyle name="modified border1 3" xfId="11393"/>
    <cellStyle name="modified border1 3 2" xfId="11394"/>
    <cellStyle name="modified border1 3 2 2" xfId="35782"/>
    <cellStyle name="modified border1 3 2 2 2" xfId="35783"/>
    <cellStyle name="modified border1 3 2 3" xfId="35784"/>
    <cellStyle name="modified border1 3 2 4" xfId="35785"/>
    <cellStyle name="modified border1 3 3" xfId="11395"/>
    <cellStyle name="modified border1 3 3 2" xfId="35786"/>
    <cellStyle name="modified border1 3 4" xfId="35787"/>
    <cellStyle name="modified border1 3 4 2" xfId="35788"/>
    <cellStyle name="modified border1 4" xfId="11396"/>
    <cellStyle name="modified border1 4 2" xfId="11397"/>
    <cellStyle name="modified border1 4 2 2" xfId="35789"/>
    <cellStyle name="modified border1 4 2 2 2" xfId="35790"/>
    <cellStyle name="modified border1 4 2 3" xfId="35791"/>
    <cellStyle name="modified border1 4 2 4" xfId="35792"/>
    <cellStyle name="modified border1 4 3" xfId="11398"/>
    <cellStyle name="modified border1 4 3 2" xfId="35793"/>
    <cellStyle name="modified border1 4 4" xfId="35794"/>
    <cellStyle name="modified border1 4 4 2" xfId="35795"/>
    <cellStyle name="modified border1 5" xfId="11399"/>
    <cellStyle name="modified border1 5 2" xfId="11400"/>
    <cellStyle name="modified border1 5 2 2" xfId="35796"/>
    <cellStyle name="modified border1 5 2 3" xfId="35797"/>
    <cellStyle name="modified border1 5 3" xfId="35798"/>
    <cellStyle name="modified border1 5 4" xfId="35799"/>
    <cellStyle name="modified border1 6" xfId="11401"/>
    <cellStyle name="modified border1 6 2" xfId="35800"/>
    <cellStyle name="modified border1 7" xfId="11402"/>
    <cellStyle name="modified border1 7 2" xfId="35801"/>
    <cellStyle name="modified border1 8" xfId="11403"/>
    <cellStyle name="modified border1 8 2" xfId="35802"/>
    <cellStyle name="modified border1_4.34E Mint Farm Deferral" xfId="11404"/>
    <cellStyle name="Moneda [0]_2AV_M_M " xfId="11405"/>
    <cellStyle name="Moneda_2AV_M_M " xfId="11406"/>
    <cellStyle name="MonthYears" xfId="35803"/>
    <cellStyle name="Neutral" xfId="46" builtinId="28" customBuiltin="1"/>
    <cellStyle name="Neutral 10" xfId="11407"/>
    <cellStyle name="Neutral 11" xfId="11408"/>
    <cellStyle name="Neutral 12" xfId="11409"/>
    <cellStyle name="Neutral 13" xfId="11410"/>
    <cellStyle name="Neutral 14" xfId="11411"/>
    <cellStyle name="Neutral 15" xfId="11412"/>
    <cellStyle name="Neutral 16" xfId="11413"/>
    <cellStyle name="Neutral 17" xfId="11414"/>
    <cellStyle name="Neutral 18" xfId="11415"/>
    <cellStyle name="Neutral 19" xfId="11416"/>
    <cellStyle name="Neutral 2" xfId="11417"/>
    <cellStyle name="Neutral 2 2" xfId="11418"/>
    <cellStyle name="Neutral 2 2 2" xfId="11419"/>
    <cellStyle name="Neutral 2 2 2 2" xfId="35804"/>
    <cellStyle name="Neutral 2 2 2 2 2" xfId="35805"/>
    <cellStyle name="Neutral 2 2 2 3" xfId="35806"/>
    <cellStyle name="Neutral 2 2 3" xfId="35807"/>
    <cellStyle name="Neutral 2 2 3 2" xfId="35808"/>
    <cellStyle name="Neutral 2 2 4" xfId="35809"/>
    <cellStyle name="Neutral 2 2 4 2" xfId="35810"/>
    <cellStyle name="Neutral 2 3" xfId="11420"/>
    <cellStyle name="Neutral 2 3 2" xfId="35811"/>
    <cellStyle name="Neutral 2 3 2 2" xfId="35812"/>
    <cellStyle name="Neutral 2 3 2 2 2" xfId="35813"/>
    <cellStyle name="Neutral 2 3 2 3" xfId="35814"/>
    <cellStyle name="Neutral 2 3 2 4" xfId="35815"/>
    <cellStyle name="Neutral 2 3 3" xfId="35816"/>
    <cellStyle name="Neutral 2 3 3 2" xfId="35817"/>
    <cellStyle name="Neutral 2 3 3 3" xfId="35818"/>
    <cellStyle name="Neutral 2 3 4" xfId="35819"/>
    <cellStyle name="Neutral 2 3 4 2" xfId="35820"/>
    <cellStyle name="Neutral 2 3 5" xfId="35821"/>
    <cellStyle name="Neutral 2 4" xfId="11421"/>
    <cellStyle name="Neutral 2 4 2" xfId="35822"/>
    <cellStyle name="Neutral 2 4 2 2" xfId="35823"/>
    <cellStyle name="Neutral 2 4 3" xfId="35824"/>
    <cellStyle name="Neutral 2 4 4" xfId="35825"/>
    <cellStyle name="Neutral 2 4 5" xfId="35826"/>
    <cellStyle name="Neutral 2 5" xfId="35827"/>
    <cellStyle name="Neutral 2 5 2" xfId="35828"/>
    <cellStyle name="Neutral 2 6" xfId="35829"/>
    <cellStyle name="Neutral 2 6 2" xfId="35830"/>
    <cellStyle name="Neutral 20" xfId="11422"/>
    <cellStyle name="Neutral 21" xfId="11423"/>
    <cellStyle name="Neutral 22" xfId="11424"/>
    <cellStyle name="Neutral 23" xfId="11425"/>
    <cellStyle name="Neutral 24" xfId="11426"/>
    <cellStyle name="Neutral 25" xfId="11427"/>
    <cellStyle name="Neutral 26" xfId="11428"/>
    <cellStyle name="Neutral 27" xfId="11429"/>
    <cellStyle name="Neutral 28" xfId="11430"/>
    <cellStyle name="Neutral 29" xfId="11431"/>
    <cellStyle name="Neutral 3" xfId="11432"/>
    <cellStyle name="Neutral 3 2" xfId="11433"/>
    <cellStyle name="Neutral 3 2 2" xfId="35831"/>
    <cellStyle name="Neutral 3 2 2 2" xfId="35832"/>
    <cellStyle name="Neutral 3 2 3" xfId="35833"/>
    <cellStyle name="Neutral 3 3" xfId="11434"/>
    <cellStyle name="Neutral 3 3 2" xfId="35834"/>
    <cellStyle name="Neutral 3 4" xfId="11435"/>
    <cellStyle name="Neutral 3 4 2" xfId="35835"/>
    <cellStyle name="Neutral 3 5" xfId="35836"/>
    <cellStyle name="Neutral 30" xfId="11436"/>
    <cellStyle name="Neutral 31" xfId="11437"/>
    <cellStyle name="Neutral 32" xfId="11438"/>
    <cellStyle name="Neutral 33" xfId="11439"/>
    <cellStyle name="Neutral 34" xfId="11440"/>
    <cellStyle name="Neutral 35" xfId="11441"/>
    <cellStyle name="Neutral 36" xfId="11442"/>
    <cellStyle name="Neutral 37" xfId="11443"/>
    <cellStyle name="Neutral 38" xfId="11444"/>
    <cellStyle name="Neutral 39" xfId="11445"/>
    <cellStyle name="Neutral 4" xfId="11446"/>
    <cellStyle name="Neutral 4 2" xfId="35837"/>
    <cellStyle name="Neutral 4 2 2" xfId="35838"/>
    <cellStyle name="Neutral 4 2 2 2" xfId="35839"/>
    <cellStyle name="Neutral 4 2 3" xfId="35840"/>
    <cellStyle name="Neutral 4 2 4" xfId="35841"/>
    <cellStyle name="Neutral 4 3" xfId="35842"/>
    <cellStyle name="Neutral 4 3 2" xfId="35843"/>
    <cellStyle name="Neutral 4 4" xfId="35844"/>
    <cellStyle name="Neutral 4 4 2" xfId="35845"/>
    <cellStyle name="Neutral 40" xfId="11447"/>
    <cellStyle name="Neutral 41" xfId="11448"/>
    <cellStyle name="Neutral 42" xfId="11449"/>
    <cellStyle name="Neutral 43" xfId="11450"/>
    <cellStyle name="Neutral 44" xfId="11451"/>
    <cellStyle name="Neutral 45" xfId="11452"/>
    <cellStyle name="Neutral 46" xfId="11453"/>
    <cellStyle name="Neutral 47" xfId="11454"/>
    <cellStyle name="Neutral 48" xfId="11455"/>
    <cellStyle name="Neutral 49" xfId="11456"/>
    <cellStyle name="Neutral 5" xfId="11457"/>
    <cellStyle name="Neutral 5 2" xfId="35846"/>
    <cellStyle name="Neutral 5 2 2" xfId="35847"/>
    <cellStyle name="Neutral 5 2 3" xfId="35848"/>
    <cellStyle name="Neutral 5 3" xfId="35849"/>
    <cellStyle name="Neutral 50" xfId="11458"/>
    <cellStyle name="Neutral 51" xfId="11459"/>
    <cellStyle name="Neutral 52" xfId="11460"/>
    <cellStyle name="Neutral 53" xfId="11461"/>
    <cellStyle name="Neutral 54" xfId="11462"/>
    <cellStyle name="Neutral 55" xfId="11463"/>
    <cellStyle name="Neutral 56" xfId="11464"/>
    <cellStyle name="Neutral 57" xfId="11465"/>
    <cellStyle name="Neutral 58" xfId="11466"/>
    <cellStyle name="Neutral 59" xfId="11467"/>
    <cellStyle name="Neutral 6" xfId="11468"/>
    <cellStyle name="Neutral 6 2" xfId="35850"/>
    <cellStyle name="Neutral 6 2 2" xfId="35851"/>
    <cellStyle name="Neutral 6 3" xfId="35852"/>
    <cellStyle name="Neutral 6 4" xfId="35853"/>
    <cellStyle name="Neutral 6 5" xfId="35854"/>
    <cellStyle name="Neutral 60" xfId="11469"/>
    <cellStyle name="Neutral 61" xfId="11470"/>
    <cellStyle name="Neutral 62" xfId="11471"/>
    <cellStyle name="Neutral 63" xfId="11472"/>
    <cellStyle name="Neutral 64" xfId="11473"/>
    <cellStyle name="Neutral 7" xfId="11474"/>
    <cellStyle name="Neutral 7 2" xfId="35855"/>
    <cellStyle name="Neutral 7 3" xfId="35856"/>
    <cellStyle name="Neutral 8" xfId="11475"/>
    <cellStyle name="Neutral 9" xfId="11476"/>
    <cellStyle name="no dec" xfId="11477"/>
    <cellStyle name="no dec 2" xfId="11478"/>
    <cellStyle name="no dec 2 2" xfId="11479"/>
    <cellStyle name="no dec 2 2 2" xfId="35857"/>
    <cellStyle name="no dec 2 2 3" xfId="35858"/>
    <cellStyle name="no dec 2 3" xfId="35859"/>
    <cellStyle name="no dec 2 4" xfId="35860"/>
    <cellStyle name="no dec 3" xfId="11480"/>
    <cellStyle name="no dec 3 2" xfId="35861"/>
    <cellStyle name="no dec 4" xfId="11481"/>
    <cellStyle name="no dec 4 2" xfId="35862"/>
    <cellStyle name="no dec 5" xfId="35863"/>
    <cellStyle name="Normal" xfId="0" builtinId="0"/>
    <cellStyle name="Normal - Style1" xfId="47"/>
    <cellStyle name="Normal - Style1 10" xfId="35864"/>
    <cellStyle name="Normal - Style1 10 2" xfId="35865"/>
    <cellStyle name="Normal - Style1 10 3" xfId="35866"/>
    <cellStyle name="Normal - Style1 11" xfId="35867"/>
    <cellStyle name="Normal - Style1 11 2" xfId="35868"/>
    <cellStyle name="Normal - Style1 11 3" xfId="35869"/>
    <cellStyle name="Normal - Style1 12" xfId="35870"/>
    <cellStyle name="Normal - Style1 12 2" xfId="35871"/>
    <cellStyle name="Normal - Style1 13" xfId="35872"/>
    <cellStyle name="Normal - Style1 2" xfId="11482"/>
    <cellStyle name="Normal - Style1 2 2" xfId="11483"/>
    <cellStyle name="Normal - Style1 2 2 2" xfId="11484"/>
    <cellStyle name="Normal - Style1 2 2 2 2" xfId="35873"/>
    <cellStyle name="Normal - Style1 2 2 2 2 2" xfId="35874"/>
    <cellStyle name="Normal - Style1 2 2 3" xfId="11485"/>
    <cellStyle name="Normal - Style1 2 2 3 2" xfId="35875"/>
    <cellStyle name="Normal - Style1 2 2 3 2 2" xfId="35876"/>
    <cellStyle name="Normal - Style1 2 2 3 3" xfId="35877"/>
    <cellStyle name="Normal - Style1 2 2 3 4" xfId="35878"/>
    <cellStyle name="Normal - Style1 2 2 4" xfId="35879"/>
    <cellStyle name="Normal - Style1 2 2 4 2" xfId="35880"/>
    <cellStyle name="Normal - Style1 2 2 4 3" xfId="35881"/>
    <cellStyle name="Normal - Style1 2 2 5" xfId="35882"/>
    <cellStyle name="Normal - Style1 2 2 5 2" xfId="35883"/>
    <cellStyle name="Normal - Style1 2 3" xfId="11486"/>
    <cellStyle name="Normal - Style1 2 3 2" xfId="35884"/>
    <cellStyle name="Normal - Style1 2 3 2 2" xfId="35885"/>
    <cellStyle name="Normal - Style1 2 3 3" xfId="35886"/>
    <cellStyle name="Normal - Style1 2 4" xfId="11487"/>
    <cellStyle name="Normal - Style1 2 4 2" xfId="35887"/>
    <cellStyle name="Normal - Style1 2 4 2 2" xfId="35888"/>
    <cellStyle name="Normal - Style1 2 4 3" xfId="35889"/>
    <cellStyle name="Normal - Style1 2 5" xfId="35890"/>
    <cellStyle name="Normal - Style1 2 5 2" xfId="35891"/>
    <cellStyle name="Normal - Style1 2 6" xfId="35892"/>
    <cellStyle name="Normal - Style1 2 6 2" xfId="35893"/>
    <cellStyle name="Normal - Style1 3" xfId="11488"/>
    <cellStyle name="Normal - Style1 3 2" xfId="11489"/>
    <cellStyle name="Normal - Style1 3 2 2" xfId="11490"/>
    <cellStyle name="Normal - Style1 3 2 2 2" xfId="35894"/>
    <cellStyle name="Normal - Style1 3 2 2 2 2" xfId="35895"/>
    <cellStyle name="Normal - Style1 3 2 3" xfId="35896"/>
    <cellStyle name="Normal - Style1 3 2 3 2" xfId="35897"/>
    <cellStyle name="Normal - Style1 3 2 3 2 2" xfId="35898"/>
    <cellStyle name="Normal - Style1 3 2 3 3" xfId="35899"/>
    <cellStyle name="Normal - Style1 3 2 3 4" xfId="35900"/>
    <cellStyle name="Normal - Style1 3 2 4" xfId="35901"/>
    <cellStyle name="Normal - Style1 3 2 4 2" xfId="35902"/>
    <cellStyle name="Normal - Style1 3 2 5" xfId="35903"/>
    <cellStyle name="Normal - Style1 3 2 5 2" xfId="35904"/>
    <cellStyle name="Normal - Style1 3 3" xfId="11491"/>
    <cellStyle name="Normal - Style1 3 3 2" xfId="35905"/>
    <cellStyle name="Normal - Style1 3 3 2 2" xfId="35906"/>
    <cellStyle name="Normal - Style1 3 3 3" xfId="35907"/>
    <cellStyle name="Normal - Style1 3 4" xfId="11492"/>
    <cellStyle name="Normal - Style1 3 4 2" xfId="35908"/>
    <cellStyle name="Normal - Style1 3 4 2 2" xfId="35909"/>
    <cellStyle name="Normal - Style1 3 4 3" xfId="35910"/>
    <cellStyle name="Normal - Style1 3 4 4" xfId="35911"/>
    <cellStyle name="Normal - Style1 3 5" xfId="35912"/>
    <cellStyle name="Normal - Style1 3 5 2" xfId="35913"/>
    <cellStyle name="Normal - Style1 3 6" xfId="35914"/>
    <cellStyle name="Normal - Style1 3 6 2" xfId="35915"/>
    <cellStyle name="Normal - Style1 4" xfId="11493"/>
    <cellStyle name="Normal - Style1 4 2" xfId="11494"/>
    <cellStyle name="Normal - Style1 4 2 2" xfId="11495"/>
    <cellStyle name="Normal - Style1 4 2 2 2" xfId="35916"/>
    <cellStyle name="Normal - Style1 4 2 2 2 2" xfId="35917"/>
    <cellStyle name="Normal - Style1 4 2 3" xfId="35918"/>
    <cellStyle name="Normal - Style1 4 2 3 2" xfId="35919"/>
    <cellStyle name="Normal - Style1 4 2 3 3" xfId="35920"/>
    <cellStyle name="Normal - Style1 4 2 4" xfId="35921"/>
    <cellStyle name="Normal - Style1 4 2 4 2" xfId="35922"/>
    <cellStyle name="Normal - Style1 4 3" xfId="11496"/>
    <cellStyle name="Normal - Style1 4 3 2" xfId="35923"/>
    <cellStyle name="Normal - Style1 4 3 2 2" xfId="35924"/>
    <cellStyle name="Normal - Style1 4 4" xfId="11497"/>
    <cellStyle name="Normal - Style1 4 4 2" xfId="35925"/>
    <cellStyle name="Normal - Style1 4 4 2 2" xfId="35926"/>
    <cellStyle name="Normal - Style1 4 4 3" xfId="35927"/>
    <cellStyle name="Normal - Style1 4 4 4" xfId="35928"/>
    <cellStyle name="Normal - Style1 4 5" xfId="35929"/>
    <cellStyle name="Normal - Style1 4 5 2" xfId="35930"/>
    <cellStyle name="Normal - Style1 4 5 3" xfId="35931"/>
    <cellStyle name="Normal - Style1 4 6" xfId="35932"/>
    <cellStyle name="Normal - Style1 4 6 2" xfId="35933"/>
    <cellStyle name="Normal - Style1 5" xfId="11498"/>
    <cellStyle name="Normal - Style1 5 2" xfId="11499"/>
    <cellStyle name="Normal - Style1 5 2 2" xfId="11500"/>
    <cellStyle name="Normal - Style1 5 2 2 2" xfId="35934"/>
    <cellStyle name="Normal - Style1 5 2 2 2 2" xfId="35935"/>
    <cellStyle name="Normal - Style1 5 2 3" xfId="11501"/>
    <cellStyle name="Normal - Style1 5 2 3 2" xfId="35936"/>
    <cellStyle name="Normal - Style1 5 2 3 3" xfId="35937"/>
    <cellStyle name="Normal - Style1 5 2 4" xfId="35938"/>
    <cellStyle name="Normal - Style1 5 2 4 2" xfId="35939"/>
    <cellStyle name="Normal - Style1 5 2 5" xfId="35940"/>
    <cellStyle name="Normal - Style1 5 3" xfId="11502"/>
    <cellStyle name="Normal - Style1 5 3 2" xfId="35941"/>
    <cellStyle name="Normal - Style1 5 3 2 2" xfId="35942"/>
    <cellStyle name="Normal - Style1 5 4" xfId="11503"/>
    <cellStyle name="Normal - Style1 5 4 2" xfId="35943"/>
    <cellStyle name="Normal - Style1 5 4 3" xfId="35944"/>
    <cellStyle name="Normal - Style1 5 5" xfId="11504"/>
    <cellStyle name="Normal - Style1 5 5 2" xfId="35945"/>
    <cellStyle name="Normal - Style1 5 6" xfId="35946"/>
    <cellStyle name="Normal - Style1 6" xfId="11505"/>
    <cellStyle name="Normal - Style1 6 2" xfId="11506"/>
    <cellStyle name="Normal - Style1 6 2 2" xfId="11507"/>
    <cellStyle name="Normal - Style1 6 2 2 2" xfId="35947"/>
    <cellStyle name="Normal - Style1 6 2 2 2 2" xfId="35948"/>
    <cellStyle name="Normal - Style1 6 2 3" xfId="35949"/>
    <cellStyle name="Normal - Style1 6 2 3 2" xfId="35950"/>
    <cellStyle name="Normal - Style1 6 2 4" xfId="35951"/>
    <cellStyle name="Normal - Style1 6 2 4 2" xfId="35952"/>
    <cellStyle name="Normal - Style1 6 2 5" xfId="35953"/>
    <cellStyle name="Normal - Style1 6 3" xfId="11508"/>
    <cellStyle name="Normal - Style1 6 3 2" xfId="35954"/>
    <cellStyle name="Normal - Style1 6 3 2 2" xfId="35955"/>
    <cellStyle name="Normal - Style1 6 4" xfId="11509"/>
    <cellStyle name="Normal - Style1 6 4 2" xfId="35956"/>
    <cellStyle name="Normal - Style1 6 4 2 2" xfId="35957"/>
    <cellStyle name="Normal - Style1 6 4 3" xfId="35958"/>
    <cellStyle name="Normal - Style1 6 4 4" xfId="35959"/>
    <cellStyle name="Normal - Style1 6 5" xfId="35960"/>
    <cellStyle name="Normal - Style1 6 5 2" xfId="35961"/>
    <cellStyle name="Normal - Style1 6 5 3" xfId="35962"/>
    <cellStyle name="Normal - Style1 6 6" xfId="35963"/>
    <cellStyle name="Normal - Style1 6 6 2" xfId="35964"/>
    <cellStyle name="Normal - Style1 6 7" xfId="35965"/>
    <cellStyle name="Normal - Style1 7" xfId="11510"/>
    <cellStyle name="Normal - Style1 7 2" xfId="11511"/>
    <cellStyle name="Normal - Style1 7 2 2" xfId="11512"/>
    <cellStyle name="Normal - Style1 7 2 2 2" xfId="35966"/>
    <cellStyle name="Normal - Style1 7 2 2 2 2" xfId="35967"/>
    <cellStyle name="Normal - Style1 7 2 3" xfId="35968"/>
    <cellStyle name="Normal - Style1 7 2 3 2" xfId="35969"/>
    <cellStyle name="Normal - Style1 7 2 4" xfId="35970"/>
    <cellStyle name="Normal - Style1 7 2 4 2" xfId="35971"/>
    <cellStyle name="Normal - Style1 7 2 5" xfId="35972"/>
    <cellStyle name="Normal - Style1 7 3" xfId="11513"/>
    <cellStyle name="Normal - Style1 7 3 2" xfId="35973"/>
    <cellStyle name="Normal - Style1 7 3 2 2" xfId="35974"/>
    <cellStyle name="Normal - Style1 7 4" xfId="35975"/>
    <cellStyle name="Normal - Style1 7 4 2" xfId="35976"/>
    <cellStyle name="Normal - Style1 7 5" xfId="35977"/>
    <cellStyle name="Normal - Style1 7 5 2" xfId="35978"/>
    <cellStyle name="Normal - Style1 7 6" xfId="35979"/>
    <cellStyle name="Normal - Style1 8" xfId="11514"/>
    <cellStyle name="Normal - Style1 8 2" xfId="35980"/>
    <cellStyle name="Normal - Style1 8 2 2" xfId="35981"/>
    <cellStyle name="Normal - Style1 8 3" xfId="35982"/>
    <cellStyle name="Normal - Style1 8 4" xfId="35983"/>
    <cellStyle name="Normal - Style1 9" xfId="11515"/>
    <cellStyle name="Normal - Style1 9 2" xfId="35984"/>
    <cellStyle name="Normal - Style1 9 2 2" xfId="35985"/>
    <cellStyle name="Normal - Style1 9 3" xfId="35986"/>
    <cellStyle name="Normal - Style1 9 4" xfId="35987"/>
    <cellStyle name="Normal - Style1_(C) WHE Proforma with ITC cash grant 10 Yr Amort_for deferral_102809" xfId="11516"/>
    <cellStyle name="Normal [0]" xfId="35988"/>
    <cellStyle name="Normal [2]" xfId="35989"/>
    <cellStyle name="Normal 1" xfId="11517"/>
    <cellStyle name="Normal 1 2" xfId="11518"/>
    <cellStyle name="Normal 1 2 2" xfId="11519"/>
    <cellStyle name="Normal 1 2 2 2" xfId="35990"/>
    <cellStyle name="Normal 1 2 2 2 2" xfId="35991"/>
    <cellStyle name="Normal 1 2 2 2 2 2" xfId="35992"/>
    <cellStyle name="Normal 1 2 2 3" xfId="35993"/>
    <cellStyle name="Normal 1 2 2 3 2" xfId="35994"/>
    <cellStyle name="Normal 1 2 2 4" xfId="35995"/>
    <cellStyle name="Normal 1 2 2 4 2" xfId="35996"/>
    <cellStyle name="Normal 1 2 3" xfId="35997"/>
    <cellStyle name="Normal 1 2 3 2" xfId="35998"/>
    <cellStyle name="Normal 1 2 3 2 2" xfId="35999"/>
    <cellStyle name="Normal 1 2 4" xfId="36000"/>
    <cellStyle name="Normal 1 2 4 2" xfId="36001"/>
    <cellStyle name="Normal 1 2 5" xfId="36002"/>
    <cellStyle name="Normal 1 2 5 2" xfId="36003"/>
    <cellStyle name="Normal 1 3" xfId="11520"/>
    <cellStyle name="Normal 1 3 2" xfId="11521"/>
    <cellStyle name="Normal 1 3 2 2" xfId="36004"/>
    <cellStyle name="Normal 1 3 2 2 2" xfId="36005"/>
    <cellStyle name="Normal 1 3 3" xfId="36006"/>
    <cellStyle name="Normal 1 3 3 2" xfId="36007"/>
    <cellStyle name="Normal 1 3 4" xfId="36008"/>
    <cellStyle name="Normal 1 3 4 2" xfId="36009"/>
    <cellStyle name="Normal 1 4" xfId="11522"/>
    <cellStyle name="Normal 1 4 2" xfId="36010"/>
    <cellStyle name="Normal 1 4 2 2" xfId="36011"/>
    <cellStyle name="Normal 1 5" xfId="36012"/>
    <cellStyle name="Normal 1 5 2" xfId="36013"/>
    <cellStyle name="Normal 1 5 2 2" xfId="36014"/>
    <cellStyle name="Normal 1 5 2 3" xfId="36015"/>
    <cellStyle name="Normal 1 5 3" xfId="36016"/>
    <cellStyle name="Normal 1 5 4" xfId="36017"/>
    <cellStyle name="Normal 1 5 5" xfId="36018"/>
    <cellStyle name="Normal 1 6" xfId="36019"/>
    <cellStyle name="Normal 1 6 2" xfId="36020"/>
    <cellStyle name="Normal 1 6 2 2" xfId="36021"/>
    <cellStyle name="Normal 1 6 2 2 2" xfId="36022"/>
    <cellStyle name="Normal 1 6 2 3" xfId="36023"/>
    <cellStyle name="Normal 1 6 2 4" xfId="36024"/>
    <cellStyle name="Normal 1 6 3" xfId="36025"/>
    <cellStyle name="Normal 1 6 3 2" xfId="36026"/>
    <cellStyle name="Normal 1 6 4" xfId="36027"/>
    <cellStyle name="Normal 1 6 5" xfId="36028"/>
    <cellStyle name="Normal 1 7" xfId="36029"/>
    <cellStyle name="Normal 1 7 2" xfId="36030"/>
    <cellStyle name="Normal 1 8" xfId="36031"/>
    <cellStyle name="Normal 1 8 2" xfId="36032"/>
    <cellStyle name="Normal 10" xfId="11523"/>
    <cellStyle name="Normal 10 10" xfId="42541"/>
    <cellStyle name="Normal 10 11" xfId="42556"/>
    <cellStyle name="Normal 10 2" xfId="11524"/>
    <cellStyle name="Normal 10 2 2" xfId="11525"/>
    <cellStyle name="Normal 10 2 2 2" xfId="11526"/>
    <cellStyle name="Normal 10 2 2 2 2" xfId="36033"/>
    <cellStyle name="Normal 10 2 2 2 2 2" xfId="36034"/>
    <cellStyle name="Normal 10 2 2 3" xfId="11527"/>
    <cellStyle name="Normal 10 2 2 3 2" xfId="36035"/>
    <cellStyle name="Normal 10 2 2 3 3" xfId="36036"/>
    <cellStyle name="Normal 10 2 2 4" xfId="36037"/>
    <cellStyle name="Normal 10 2 2 4 2" xfId="36038"/>
    <cellStyle name="Normal 10 2 3" xfId="11528"/>
    <cellStyle name="Normal 10 2 3 2" xfId="36039"/>
    <cellStyle name="Normal 10 2 3 2 2" xfId="36040"/>
    <cellStyle name="Normal 10 2 4" xfId="11529"/>
    <cellStyle name="Normal 10 2 4 2" xfId="36041"/>
    <cellStyle name="Normal 10 2 4 3" xfId="36042"/>
    <cellStyle name="Normal 10 2 5" xfId="36043"/>
    <cellStyle name="Normal 10 2 5 2" xfId="36044"/>
    <cellStyle name="Normal 10 3" xfId="11530"/>
    <cellStyle name="Normal 10 3 2" xfId="11531"/>
    <cellStyle name="Normal 10 3 2 2" xfId="11532"/>
    <cellStyle name="Normal 10 3 2 2 2" xfId="36045"/>
    <cellStyle name="Normal 10 3 2 2 2 2" xfId="36046"/>
    <cellStyle name="Normal 10 3 2 3" xfId="36047"/>
    <cellStyle name="Normal 10 3 2 3 2" xfId="36048"/>
    <cellStyle name="Normal 10 3 2 3 3" xfId="36049"/>
    <cellStyle name="Normal 10 3 2 4" xfId="36050"/>
    <cellStyle name="Normal 10 3 2 4 2" xfId="36051"/>
    <cellStyle name="Normal 10 3 3" xfId="11533"/>
    <cellStyle name="Normal 10 3 3 2" xfId="36052"/>
    <cellStyle name="Normal 10 3 3 2 2" xfId="36053"/>
    <cellStyle name="Normal 10 3 4" xfId="11534"/>
    <cellStyle name="Normal 10 3 4 2" xfId="36054"/>
    <cellStyle name="Normal 10 3 4 3" xfId="36055"/>
    <cellStyle name="Normal 10 3 5" xfId="36056"/>
    <cellStyle name="Normal 10 3 5 2" xfId="36057"/>
    <cellStyle name="Normal 10 4" xfId="11535"/>
    <cellStyle name="Normal 10 4 2" xfId="11536"/>
    <cellStyle name="Normal 10 4 2 2" xfId="11537"/>
    <cellStyle name="Normal 10 4 2 2 2" xfId="36058"/>
    <cellStyle name="Normal 10 4 2 3" xfId="36059"/>
    <cellStyle name="Normal 10 4 3" xfId="11538"/>
    <cellStyle name="Normal 10 4 3 2" xfId="36060"/>
    <cellStyle name="Normal 10 4 3 2 2" xfId="36061"/>
    <cellStyle name="Normal 10 4 3 3" xfId="36062"/>
    <cellStyle name="Normal 10 4 3 4" xfId="36063"/>
    <cellStyle name="Normal 10 4 4" xfId="36064"/>
    <cellStyle name="Normal 10 4 4 2" xfId="36065"/>
    <cellStyle name="Normal 10 4 4 3" xfId="36066"/>
    <cellStyle name="Normal 10 4 5" xfId="36067"/>
    <cellStyle name="Normal 10 4 5 2" xfId="36068"/>
    <cellStyle name="Normal 10 4 6" xfId="36069"/>
    <cellStyle name="Normal 10 5" xfId="11539"/>
    <cellStyle name="Normal 10 5 2" xfId="11540"/>
    <cellStyle name="Normal 10 5 2 2" xfId="36070"/>
    <cellStyle name="Normal 10 5 3" xfId="11541"/>
    <cellStyle name="Normal 10 5 3 2" xfId="36071"/>
    <cellStyle name="Normal 10 5 4" xfId="36072"/>
    <cellStyle name="Normal 10 6" xfId="11542"/>
    <cellStyle name="Normal 10 6 2" xfId="11543"/>
    <cellStyle name="Normal 10 6 2 2" xfId="36073"/>
    <cellStyle name="Normal 10 6 3" xfId="36074"/>
    <cellStyle name="Normal 10 6 4" xfId="36075"/>
    <cellStyle name="Normal 10 7" xfId="11544"/>
    <cellStyle name="Normal 10 7 2" xfId="36076"/>
    <cellStyle name="Normal 10 7 2 2" xfId="36077"/>
    <cellStyle name="Normal 10 7 3" xfId="36078"/>
    <cellStyle name="Normal 10 8" xfId="11545"/>
    <cellStyle name="Normal 10 8 2" xfId="36079"/>
    <cellStyle name="Normal 10 9" xfId="11546"/>
    <cellStyle name="Normal 10_ Price Inputs" xfId="11547"/>
    <cellStyle name="Normal 100" xfId="11548"/>
    <cellStyle name="Normal 100 2" xfId="36080"/>
    <cellStyle name="Normal 100 2 2" xfId="36081"/>
    <cellStyle name="Normal 100 3" xfId="36082"/>
    <cellStyle name="Normal 100 4" xfId="36083"/>
    <cellStyle name="Normal 100 5" xfId="36084"/>
    <cellStyle name="Normal 101" xfId="11549"/>
    <cellStyle name="Normal 101 2" xfId="11550"/>
    <cellStyle name="Normal 101 2 2" xfId="36085"/>
    <cellStyle name="Normal 101 3" xfId="36086"/>
    <cellStyle name="Normal 101 4" xfId="36087"/>
    <cellStyle name="Normal 102" xfId="11551"/>
    <cellStyle name="Normal 102 2" xfId="36088"/>
    <cellStyle name="Normal 102 2 2" xfId="36089"/>
    <cellStyle name="Normal 102 3" xfId="36090"/>
    <cellStyle name="Normal 102 4" xfId="36091"/>
    <cellStyle name="Normal 103" xfId="11552"/>
    <cellStyle name="Normal 103 2" xfId="36092"/>
    <cellStyle name="Normal 103 2 2" xfId="36093"/>
    <cellStyle name="Normal 103 3" xfId="36094"/>
    <cellStyle name="Normal 103 4" xfId="36095"/>
    <cellStyle name="Normal 104" xfId="11553"/>
    <cellStyle name="Normal 104 2" xfId="36096"/>
    <cellStyle name="Normal 104 2 2" xfId="36097"/>
    <cellStyle name="Normal 104 3" xfId="36098"/>
    <cellStyle name="Normal 104 4" xfId="36099"/>
    <cellStyle name="Normal 105" xfId="11554"/>
    <cellStyle name="Normal 105 2" xfId="36100"/>
    <cellStyle name="Normal 105 2 2" xfId="36101"/>
    <cellStyle name="Normal 105 3" xfId="36102"/>
    <cellStyle name="Normal 105 4" xfId="36103"/>
    <cellStyle name="Normal 106" xfId="11555"/>
    <cellStyle name="Normal 106 2" xfId="36104"/>
    <cellStyle name="Normal 106 2 2" xfId="36105"/>
    <cellStyle name="Normal 106 3" xfId="36106"/>
    <cellStyle name="Normal 106 4" xfId="36107"/>
    <cellStyle name="Normal 107" xfId="11556"/>
    <cellStyle name="Normal 107 2" xfId="36108"/>
    <cellStyle name="Normal 107 2 2" xfId="36109"/>
    <cellStyle name="Normal 107 3" xfId="36110"/>
    <cellStyle name="Normal 107 4" xfId="36111"/>
    <cellStyle name="Normal 108" xfId="11557"/>
    <cellStyle name="Normal 108 2" xfId="36112"/>
    <cellStyle name="Normal 108 2 2" xfId="36113"/>
    <cellStyle name="Normal 108 3" xfId="36114"/>
    <cellStyle name="Normal 109" xfId="11558"/>
    <cellStyle name="Normal 109 2" xfId="36115"/>
    <cellStyle name="Normal 109 2 2" xfId="36116"/>
    <cellStyle name="Normal 109 3" xfId="36117"/>
    <cellStyle name="Normal 11" xfId="11559"/>
    <cellStyle name="Normal 11 2" xfId="11560"/>
    <cellStyle name="Normal 11 2 2" xfId="11561"/>
    <cellStyle name="Normal 11 2 2 2" xfId="11562"/>
    <cellStyle name="Normal 11 2 2 2 2" xfId="36118"/>
    <cellStyle name="Normal 11 2 2 2 3" xfId="36119"/>
    <cellStyle name="Normal 11 2 2 3" xfId="36120"/>
    <cellStyle name="Normal 11 2 3" xfId="11563"/>
    <cellStyle name="Normal 11 2 3 2" xfId="36121"/>
    <cellStyle name="Normal 11 2 3 2 2" xfId="36122"/>
    <cellStyle name="Normal 11 2 3 3" xfId="36123"/>
    <cellStyle name="Normal 11 2 3 4" xfId="36124"/>
    <cellStyle name="Normal 11 2 4" xfId="36125"/>
    <cellStyle name="Normal 11 2 4 2" xfId="36126"/>
    <cellStyle name="Normal 11 2 5" xfId="36127"/>
    <cellStyle name="Normal 11 2 6" xfId="36128"/>
    <cellStyle name="Normal 11 3" xfId="11564"/>
    <cellStyle name="Normal 11 3 2" xfId="11565"/>
    <cellStyle name="Normal 11 3 2 2" xfId="36129"/>
    <cellStyle name="Normal 11 3 2 3" xfId="36130"/>
    <cellStyle name="Normal 11 3 3" xfId="11566"/>
    <cellStyle name="Normal 11 3 3 2" xfId="36131"/>
    <cellStyle name="Normal 11 3 4" xfId="36132"/>
    <cellStyle name="Normal 11 4" xfId="11567"/>
    <cellStyle name="Normal 11 4 2" xfId="11568"/>
    <cellStyle name="Normal 11 4 2 2" xfId="36133"/>
    <cellStyle name="Normal 11 4 2 2 2" xfId="36134"/>
    <cellStyle name="Normal 11 4 2 3" xfId="36135"/>
    <cellStyle name="Normal 11 4 3" xfId="36136"/>
    <cellStyle name="Normal 11 4 3 2" xfId="36137"/>
    <cellStyle name="Normal 11 4 4" xfId="36138"/>
    <cellStyle name="Normal 11 5" xfId="11569"/>
    <cellStyle name="Normal 11 5 2" xfId="36139"/>
    <cellStyle name="Normal 11 5 2 2" xfId="36140"/>
    <cellStyle name="Normal 11 5 3" xfId="36141"/>
    <cellStyle name="Normal 11 6" xfId="11570"/>
    <cellStyle name="Normal 11 6 2" xfId="36142"/>
    <cellStyle name="Normal 11 7" xfId="11571"/>
    <cellStyle name="Normal 11 8" xfId="42542"/>
    <cellStyle name="Normal 11 9" xfId="42557"/>
    <cellStyle name="Normal 11_16.37E Wild Horse Expansion DeferralRevwrkingfile SF" xfId="11572"/>
    <cellStyle name="Normal 110" xfId="11573"/>
    <cellStyle name="Normal 110 2" xfId="36143"/>
    <cellStyle name="Normal 110 2 2" xfId="36144"/>
    <cellStyle name="Normal 110 3" xfId="36145"/>
    <cellStyle name="Normal 111" xfId="11574"/>
    <cellStyle name="Normal 111 2" xfId="36146"/>
    <cellStyle name="Normal 111 2 2" xfId="36147"/>
    <cellStyle name="Normal 111 3" xfId="36148"/>
    <cellStyle name="Normal 112" xfId="11575"/>
    <cellStyle name="Normal 112 2" xfId="11576"/>
    <cellStyle name="Normal 112 2 2" xfId="36149"/>
    <cellStyle name="Normal 112 3" xfId="36150"/>
    <cellStyle name="Normal 113" xfId="11577"/>
    <cellStyle name="Normal 113 2" xfId="36151"/>
    <cellStyle name="Normal 114" xfId="11578"/>
    <cellStyle name="Normal 114 2" xfId="36152"/>
    <cellStyle name="Normal 115" xfId="11579"/>
    <cellStyle name="Normal 115 2" xfId="36153"/>
    <cellStyle name="Normal 116" xfId="11580"/>
    <cellStyle name="Normal 116 2" xfId="11581"/>
    <cellStyle name="Normal 117" xfId="11582"/>
    <cellStyle name="Normal 117 2" xfId="36154"/>
    <cellStyle name="Normal 118" xfId="11583"/>
    <cellStyle name="Normal 118 2" xfId="36155"/>
    <cellStyle name="Normal 119" xfId="11584"/>
    <cellStyle name="Normal 119 2" xfId="36156"/>
    <cellStyle name="Normal 12" xfId="11585"/>
    <cellStyle name="Normal 12 2" xfId="11586"/>
    <cellStyle name="Normal 12 2 2" xfId="11587"/>
    <cellStyle name="Normal 12 2 2 2" xfId="11588"/>
    <cellStyle name="Normal 12 2 2 2 2" xfId="36157"/>
    <cellStyle name="Normal 12 2 2 3" xfId="36158"/>
    <cellStyle name="Normal 12 2 3" xfId="11589"/>
    <cellStyle name="Normal 12 2 3 2" xfId="36159"/>
    <cellStyle name="Normal 12 2 3 2 2" xfId="36160"/>
    <cellStyle name="Normal 12 2 3 3" xfId="36161"/>
    <cellStyle name="Normal 12 2 3 4" xfId="36162"/>
    <cellStyle name="Normal 12 2 4" xfId="36163"/>
    <cellStyle name="Normal 12 2 4 2" xfId="36164"/>
    <cellStyle name="Normal 12 2 5" xfId="36165"/>
    <cellStyle name="Normal 12 2 5 2" xfId="36166"/>
    <cellStyle name="Normal 12 3" xfId="11590"/>
    <cellStyle name="Normal 12 3 2" xfId="11591"/>
    <cellStyle name="Normal 12 3 2 2" xfId="36167"/>
    <cellStyle name="Normal 12 3 2 3" xfId="36168"/>
    <cellStyle name="Normal 12 3 3" xfId="11592"/>
    <cellStyle name="Normal 12 3 3 2" xfId="36169"/>
    <cellStyle name="Normal 12 3 4" xfId="36170"/>
    <cellStyle name="Normal 12 4" xfId="11593"/>
    <cellStyle name="Normal 12 4 2" xfId="11594"/>
    <cellStyle name="Normal 12 4 2 2" xfId="36171"/>
    <cellStyle name="Normal 12 4 3" xfId="36172"/>
    <cellStyle name="Normal 12 5" xfId="11595"/>
    <cellStyle name="Normal 12 5 2" xfId="36173"/>
    <cellStyle name="Normal 12 6" xfId="11596"/>
    <cellStyle name="Normal 12 6 2" xfId="36174"/>
    <cellStyle name="Normal 12 7" xfId="11597"/>
    <cellStyle name="Normal 12 8" xfId="42543"/>
    <cellStyle name="Normal 12 9" xfId="42558"/>
    <cellStyle name="Normal 12_2011 CBR Rev Calc by schedule" xfId="11598"/>
    <cellStyle name="Normal 120" xfId="11599"/>
    <cellStyle name="Normal 120 2" xfId="36175"/>
    <cellStyle name="Normal 121" xfId="11600"/>
    <cellStyle name="Normal 121 2" xfId="36176"/>
    <cellStyle name="Normal 122" xfId="11601"/>
    <cellStyle name="Normal 123" xfId="11602"/>
    <cellStyle name="Normal 124" xfId="11603"/>
    <cellStyle name="Normal 125" xfId="11604"/>
    <cellStyle name="Normal 125 2" xfId="36177"/>
    <cellStyle name="Normal 126" xfId="11605"/>
    <cellStyle name="Normal 127" xfId="11606"/>
    <cellStyle name="Normal 128" xfId="11607"/>
    <cellStyle name="Normal 129" xfId="11608"/>
    <cellStyle name="Normal 13" xfId="11609"/>
    <cellStyle name="Normal 13 2" xfId="11610"/>
    <cellStyle name="Normal 13 2 2" xfId="11611"/>
    <cellStyle name="Normal 13 2 2 2" xfId="11612"/>
    <cellStyle name="Normal 13 2 2 2 2" xfId="36178"/>
    <cellStyle name="Normal 13 2 2 3" xfId="36179"/>
    <cellStyle name="Normal 13 2 3" xfId="11613"/>
    <cellStyle name="Normal 13 2 3 2" xfId="36180"/>
    <cellStyle name="Normal 13 2 3 2 2" xfId="36181"/>
    <cellStyle name="Normal 13 2 3 3" xfId="36182"/>
    <cellStyle name="Normal 13 2 3 4" xfId="36183"/>
    <cellStyle name="Normal 13 2 4" xfId="36184"/>
    <cellStyle name="Normal 13 2 4 2" xfId="36185"/>
    <cellStyle name="Normal 13 2 5" xfId="36186"/>
    <cellStyle name="Normal 13 2 5 2" xfId="36187"/>
    <cellStyle name="Normal 13 3" xfId="11614"/>
    <cellStyle name="Normal 13 3 2" xfId="11615"/>
    <cellStyle name="Normal 13 3 2 2" xfId="36188"/>
    <cellStyle name="Normal 13 3 3" xfId="11616"/>
    <cellStyle name="Normal 13 3 3 2" xfId="36189"/>
    <cellStyle name="Normal 13 3 4" xfId="36190"/>
    <cellStyle name="Normal 13 4" xfId="11617"/>
    <cellStyle name="Normal 13 4 2" xfId="11618"/>
    <cellStyle name="Normal 13 4 2 2" xfId="36191"/>
    <cellStyle name="Normal 13 4 3" xfId="36192"/>
    <cellStyle name="Normal 13 5" xfId="11619"/>
    <cellStyle name="Normal 13 5 2" xfId="36193"/>
    <cellStyle name="Normal 13 5 2 2" xfId="36194"/>
    <cellStyle name="Normal 13 5 3" xfId="36195"/>
    <cellStyle name="Normal 13 6" xfId="11620"/>
    <cellStyle name="Normal 13 6 2" xfId="36196"/>
    <cellStyle name="Normal 13 7" xfId="11621"/>
    <cellStyle name="Normal 13 8" xfId="42544"/>
    <cellStyle name="Normal 13 9" xfId="42559"/>
    <cellStyle name="Normal 13_2011 CBR Rev Calc by schedule" xfId="11622"/>
    <cellStyle name="Normal 130" xfId="11623"/>
    <cellStyle name="Normal 131" xfId="11624"/>
    <cellStyle name="Normal 132" xfId="11625"/>
    <cellStyle name="Normal 133" xfId="11626"/>
    <cellStyle name="Normal 134" xfId="11627"/>
    <cellStyle name="Normal 135" xfId="11628"/>
    <cellStyle name="Normal 136" xfId="11629"/>
    <cellStyle name="Normal 137" xfId="11630"/>
    <cellStyle name="Normal 138" xfId="11631"/>
    <cellStyle name="Normal 139" xfId="11632"/>
    <cellStyle name="Normal 14" xfId="11633"/>
    <cellStyle name="Normal 14 2" xfId="11634"/>
    <cellStyle name="Normal 14 2 2" xfId="11635"/>
    <cellStyle name="Normal 14 2 2 2" xfId="36197"/>
    <cellStyle name="Normal 14 2 3" xfId="36198"/>
    <cellStyle name="Normal 14 2 3 2" xfId="36199"/>
    <cellStyle name="Normal 14 2 4" xfId="36200"/>
    <cellStyle name="Normal 14 3" xfId="11636"/>
    <cellStyle name="Normal 14 3 2" xfId="36201"/>
    <cellStyle name="Normal 14 3 2 2" xfId="36202"/>
    <cellStyle name="Normal 14 3 3" xfId="36203"/>
    <cellStyle name="Normal 14 4" xfId="11637"/>
    <cellStyle name="Normal 14 4 2" xfId="36204"/>
    <cellStyle name="Normal 14 4 2 2" xfId="36205"/>
    <cellStyle name="Normal 14 4 3" xfId="36206"/>
    <cellStyle name="Normal 14 4 4" xfId="36207"/>
    <cellStyle name="Normal 14 5" xfId="36208"/>
    <cellStyle name="Normal 14 6" xfId="42545"/>
    <cellStyle name="Normal 14 7" xfId="42560"/>
    <cellStyle name="Normal 14_2011 CBR Rev Calc by schedule" xfId="11638"/>
    <cellStyle name="Normal 140" xfId="11639"/>
    <cellStyle name="Normal 141" xfId="11640"/>
    <cellStyle name="Normal 142" xfId="11641"/>
    <cellStyle name="Normal 143" xfId="11642"/>
    <cellStyle name="Normal 144" xfId="11643"/>
    <cellStyle name="Normal 145" xfId="11644"/>
    <cellStyle name="Normal 146" xfId="11645"/>
    <cellStyle name="Normal 147" xfId="11646"/>
    <cellStyle name="Normal 148" xfId="11647"/>
    <cellStyle name="Normal 149" xfId="11648"/>
    <cellStyle name="Normal 15" xfId="11649"/>
    <cellStyle name="Normal 15 10" xfId="42561"/>
    <cellStyle name="Normal 15 2" xfId="11650"/>
    <cellStyle name="Normal 15 2 2" xfId="11651"/>
    <cellStyle name="Normal 15 2 2 2" xfId="36209"/>
    <cellStyle name="Normal 15 2 3" xfId="36210"/>
    <cellStyle name="Normal 15 2 3 2" xfId="36211"/>
    <cellStyle name="Normal 15 2 4" xfId="36212"/>
    <cellStyle name="Normal 15 3" xfId="11652"/>
    <cellStyle name="Normal 15 3 2" xfId="11653"/>
    <cellStyle name="Normal 15 3 2 2" xfId="36213"/>
    <cellStyle name="Normal 15 3 3" xfId="11654"/>
    <cellStyle name="Normal 15 3 3 2" xfId="36214"/>
    <cellStyle name="Normal 15 3 4" xfId="36215"/>
    <cellStyle name="Normal 15 4" xfId="11655"/>
    <cellStyle name="Normal 15 4 2" xfId="11656"/>
    <cellStyle name="Normal 15 4 2 2" xfId="36216"/>
    <cellStyle name="Normal 15 4 3" xfId="36217"/>
    <cellStyle name="Normal 15 4 4" xfId="36218"/>
    <cellStyle name="Normal 15 5" xfId="11657"/>
    <cellStyle name="Normal 15 5 2" xfId="36219"/>
    <cellStyle name="Normal 15 6" xfId="11658"/>
    <cellStyle name="Normal 15 6 2" xfId="36220"/>
    <cellStyle name="Normal 15 7" xfId="11659"/>
    <cellStyle name="Normal 15 8" xfId="11660"/>
    <cellStyle name="Normal 15 9" xfId="42546"/>
    <cellStyle name="Normal 15_2011 CBR Rev Calc by schedule" xfId="11661"/>
    <cellStyle name="Normal 150" xfId="11662"/>
    <cellStyle name="Normal 151" xfId="11663"/>
    <cellStyle name="Normal 152" xfId="11664"/>
    <cellStyle name="Normal 153" xfId="11665"/>
    <cellStyle name="Normal 154" xfId="36221"/>
    <cellStyle name="Normal 155" xfId="42554"/>
    <cellStyle name="Normal 156" xfId="42555"/>
    <cellStyle name="Normal 157" xfId="42570"/>
    <cellStyle name="Normal 16" xfId="11666"/>
    <cellStyle name="Normal 16 2" xfId="11667"/>
    <cellStyle name="Normal 16 2 2" xfId="11668"/>
    <cellStyle name="Normal 16 2 2 2" xfId="36222"/>
    <cellStyle name="Normal 16 2 2 2 2" xfId="36223"/>
    <cellStyle name="Normal 16 2 3" xfId="36224"/>
    <cellStyle name="Normal 16 2 3 2" xfId="36225"/>
    <cellStyle name="Normal 16 2 3 2 2" xfId="36226"/>
    <cellStyle name="Normal 16 2 3 3" xfId="36227"/>
    <cellStyle name="Normal 16 2 3 4" xfId="36228"/>
    <cellStyle name="Normal 16 2 4" xfId="36229"/>
    <cellStyle name="Normal 16 2 4 2" xfId="36230"/>
    <cellStyle name="Normal 16 2 5" xfId="36231"/>
    <cellStyle name="Normal 16 2 5 2" xfId="36232"/>
    <cellStyle name="Normal 16 3" xfId="11669"/>
    <cellStyle name="Normal 16 3 2" xfId="11670"/>
    <cellStyle name="Normal 16 3 2 2" xfId="36233"/>
    <cellStyle name="Normal 16 3 3" xfId="11671"/>
    <cellStyle name="Normal 16 3 3 2" xfId="36234"/>
    <cellStyle name="Normal 16 3 4" xfId="36235"/>
    <cellStyle name="Normal 16 4" xfId="11672"/>
    <cellStyle name="Normal 16 4 2" xfId="11673"/>
    <cellStyle name="Normal 16 4 2 2" xfId="36236"/>
    <cellStyle name="Normal 16 4 3" xfId="36237"/>
    <cellStyle name="Normal 16 5" xfId="11674"/>
    <cellStyle name="Normal 16 5 2" xfId="36238"/>
    <cellStyle name="Normal 16 6" xfId="11675"/>
    <cellStyle name="Normal 16 6 2" xfId="36239"/>
    <cellStyle name="Normal 16 7" xfId="11676"/>
    <cellStyle name="Normal 16 8" xfId="42562"/>
    <cellStyle name="Normal 16_2011 CBR Rev Calc by schedule" xfId="11677"/>
    <cellStyle name="Normal 17" xfId="11678"/>
    <cellStyle name="Normal 17 2" xfId="11679"/>
    <cellStyle name="Normal 17 2 2" xfId="11680"/>
    <cellStyle name="Normal 17 2 2 2" xfId="36240"/>
    <cellStyle name="Normal 17 2 2 2 2" xfId="36241"/>
    <cellStyle name="Normal 17 2 3" xfId="36242"/>
    <cellStyle name="Normal 17 2 3 2" xfId="36243"/>
    <cellStyle name="Normal 17 2 3 2 2" xfId="36244"/>
    <cellStyle name="Normal 17 2 3 3" xfId="36245"/>
    <cellStyle name="Normal 17 2 3 4" xfId="36246"/>
    <cellStyle name="Normal 17 2 4" xfId="36247"/>
    <cellStyle name="Normal 17 2 4 2" xfId="36248"/>
    <cellStyle name="Normal 17 2 5" xfId="36249"/>
    <cellStyle name="Normal 17 2 5 2" xfId="36250"/>
    <cellStyle name="Normal 17 3" xfId="11681"/>
    <cellStyle name="Normal 17 3 2" xfId="11682"/>
    <cellStyle name="Normal 17 3 2 2" xfId="36251"/>
    <cellStyle name="Normal 17 3 3" xfId="36252"/>
    <cellStyle name="Normal 17 4" xfId="11683"/>
    <cellStyle name="Normal 17 4 2" xfId="36253"/>
    <cellStyle name="Normal 17 4 3" xfId="36254"/>
    <cellStyle name="Normal 17 5" xfId="11684"/>
    <cellStyle name="Normal 17 5 2" xfId="36255"/>
    <cellStyle name="Normal 17 6" xfId="42563"/>
    <cellStyle name="Normal 18" xfId="11685"/>
    <cellStyle name="Normal 18 2" xfId="11686"/>
    <cellStyle name="Normal 18 2 2" xfId="11687"/>
    <cellStyle name="Normal 18 2 2 2" xfId="36256"/>
    <cellStyle name="Normal 18 2 2 2 2" xfId="36257"/>
    <cellStyle name="Normal 18 2 3" xfId="36258"/>
    <cellStyle name="Normal 18 2 3 2" xfId="36259"/>
    <cellStyle name="Normal 18 2 3 2 2" xfId="36260"/>
    <cellStyle name="Normal 18 2 3 3" xfId="36261"/>
    <cellStyle name="Normal 18 2 3 4" xfId="36262"/>
    <cellStyle name="Normal 18 2 4" xfId="36263"/>
    <cellStyle name="Normal 18 2 4 2" xfId="36264"/>
    <cellStyle name="Normal 18 2 5" xfId="36265"/>
    <cellStyle name="Normal 18 2 5 2" xfId="36266"/>
    <cellStyle name="Normal 18 3" xfId="11688"/>
    <cellStyle name="Normal 18 3 2" xfId="11689"/>
    <cellStyle name="Normal 18 3 2 2" xfId="36267"/>
    <cellStyle name="Normal 18 3 3" xfId="36268"/>
    <cellStyle name="Normal 18 4" xfId="11690"/>
    <cellStyle name="Normal 18 4 2" xfId="36269"/>
    <cellStyle name="Normal 18 4 3" xfId="36270"/>
    <cellStyle name="Normal 18 5" xfId="11691"/>
    <cellStyle name="Normal 18 5 2" xfId="36271"/>
    <cellStyle name="Normal 19" xfId="11692"/>
    <cellStyle name="Normal 19 2" xfId="11693"/>
    <cellStyle name="Normal 19 2 2" xfId="11694"/>
    <cellStyle name="Normal 19 2 2 2" xfId="36272"/>
    <cellStyle name="Normal 19 2 2 2 2" xfId="36273"/>
    <cellStyle name="Normal 19 2 3" xfId="36274"/>
    <cellStyle name="Normal 19 2 3 2" xfId="36275"/>
    <cellStyle name="Normal 19 2 3 2 2" xfId="36276"/>
    <cellStyle name="Normal 19 2 3 3" xfId="36277"/>
    <cellStyle name="Normal 19 2 3 4" xfId="36278"/>
    <cellStyle name="Normal 19 2 4" xfId="36279"/>
    <cellStyle name="Normal 19 2 4 2" xfId="36280"/>
    <cellStyle name="Normal 19 2 5" xfId="36281"/>
    <cellStyle name="Normal 19 2 5 2" xfId="36282"/>
    <cellStyle name="Normal 19 3" xfId="11695"/>
    <cellStyle name="Normal 19 3 2" xfId="11696"/>
    <cellStyle name="Normal 19 3 2 2" xfId="36283"/>
    <cellStyle name="Normal 19 3 3" xfId="36284"/>
    <cellStyle name="Normal 19 4" xfId="11697"/>
    <cellStyle name="Normal 19 4 2" xfId="36285"/>
    <cellStyle name="Normal 19 4 3" xfId="36286"/>
    <cellStyle name="Normal 19 5" xfId="36287"/>
    <cellStyle name="Normal 19 5 2" xfId="36288"/>
    <cellStyle name="Normal 2" xfId="61"/>
    <cellStyle name="Normal 2 10" xfId="11698"/>
    <cellStyle name="Normal 2 10 2" xfId="11699"/>
    <cellStyle name="Normal 2 10 2 2" xfId="11700"/>
    <cellStyle name="Normal 2 10 2 2 2" xfId="36289"/>
    <cellStyle name="Normal 2 10 3" xfId="11701"/>
    <cellStyle name="Normal 2 10 3 2" xfId="36290"/>
    <cellStyle name="Normal 2 10 4" xfId="36291"/>
    <cellStyle name="Normal 2 10 4 2" xfId="36292"/>
    <cellStyle name="Normal 2 11" xfId="11702"/>
    <cellStyle name="Normal 2 11 2" xfId="11703"/>
    <cellStyle name="Normal 2 11 2 2" xfId="36293"/>
    <cellStyle name="Normal 2 11 2 2 2" xfId="36294"/>
    <cellStyle name="Normal 2 11 3" xfId="36295"/>
    <cellStyle name="Normal 2 11 3 2" xfId="36296"/>
    <cellStyle name="Normal 2 11 4" xfId="36297"/>
    <cellStyle name="Normal 2 11 4 2" xfId="36298"/>
    <cellStyle name="Normal 2 12" xfId="11704"/>
    <cellStyle name="Normal 2 12 2" xfId="11705"/>
    <cellStyle name="Normal 2 12 2 2" xfId="36299"/>
    <cellStyle name="Normal 2 12 2 2 2" xfId="36300"/>
    <cellStyle name="Normal 2 12 2 3" xfId="36301"/>
    <cellStyle name="Normal 2 12 3" xfId="36302"/>
    <cellStyle name="Normal 2 12 3 2" xfId="36303"/>
    <cellStyle name="Normal 2 12 3 2 2" xfId="36304"/>
    <cellStyle name="Normal 2 12 3 3" xfId="36305"/>
    <cellStyle name="Normal 2 12 4" xfId="36306"/>
    <cellStyle name="Normal 2 12 4 2" xfId="36307"/>
    <cellStyle name="Normal 2 12 5" xfId="36308"/>
    <cellStyle name="Normal 2 12 5 2" xfId="36309"/>
    <cellStyle name="Normal 2 13" xfId="11706"/>
    <cellStyle name="Normal 2 13 2" xfId="11707"/>
    <cellStyle name="Normal 2 13 2 2" xfId="36310"/>
    <cellStyle name="Normal 2 13 2 3" xfId="36311"/>
    <cellStyle name="Normal 2 13 3" xfId="36312"/>
    <cellStyle name="Normal 2 13 3 2" xfId="36313"/>
    <cellStyle name="Normal 2 13 4" xfId="36314"/>
    <cellStyle name="Normal 2 14" xfId="11708"/>
    <cellStyle name="Normal 2 14 2" xfId="36315"/>
    <cellStyle name="Normal 2 15" xfId="11709"/>
    <cellStyle name="Normal 2 15 2" xfId="36316"/>
    <cellStyle name="Normal 2 15 3" xfId="36317"/>
    <cellStyle name="Normal 2 16" xfId="36318"/>
    <cellStyle name="Normal 2 16 2" xfId="36319"/>
    <cellStyle name="Normal 2 17" xfId="36320"/>
    <cellStyle name="Normal 2 2" xfId="11710"/>
    <cellStyle name="Normal 2 2 10" xfId="11711"/>
    <cellStyle name="Normal 2 2 10 2" xfId="36321"/>
    <cellStyle name="Normal 2 2 10 3" xfId="36322"/>
    <cellStyle name="Normal 2 2 11" xfId="11712"/>
    <cellStyle name="Normal 2 2 11 2" xfId="36323"/>
    <cellStyle name="Normal 2 2 12" xfId="36324"/>
    <cellStyle name="Normal 2 2 2" xfId="11713"/>
    <cellStyle name="Normal 2 2 2 2" xfId="11714"/>
    <cellStyle name="Normal 2 2 2 2 2" xfId="11715"/>
    <cellStyle name="Normal 2 2 2 2 2 2" xfId="11716"/>
    <cellStyle name="Normal 2 2 2 2 2 2 2" xfId="36325"/>
    <cellStyle name="Normal 2 2 2 2 2 3" xfId="36326"/>
    <cellStyle name="Normal 2 2 2 2 3" xfId="11717"/>
    <cellStyle name="Normal 2 2 2 2 3 2" xfId="11718"/>
    <cellStyle name="Normal 2 2 2 2 3 2 2" xfId="36327"/>
    <cellStyle name="Normal 2 2 2 2 3 3" xfId="36328"/>
    <cellStyle name="Normal 2 2 2 2 4" xfId="11719"/>
    <cellStyle name="Normal 2 2 2 2 4 2" xfId="36329"/>
    <cellStyle name="Normal 2 2 2 2 5" xfId="36330"/>
    <cellStyle name="Normal 2 2 2 2 5 2" xfId="36331"/>
    <cellStyle name="Normal 2 2 2 2 6" xfId="36332"/>
    <cellStyle name="Normal 2 2 2 3" xfId="11720"/>
    <cellStyle name="Normal 2 2 2 3 2" xfId="11721"/>
    <cellStyle name="Normal 2 2 2 3 2 2" xfId="11722"/>
    <cellStyle name="Normal 2 2 2 3 2 2 2" xfId="36333"/>
    <cellStyle name="Normal 2 2 2 3 2 3" xfId="36334"/>
    <cellStyle name="Normal 2 2 2 3 3" xfId="11723"/>
    <cellStyle name="Normal 2 2 2 3 3 2" xfId="11724"/>
    <cellStyle name="Normal 2 2 2 3 3 2 2" xfId="36335"/>
    <cellStyle name="Normal 2 2 2 3 3 3" xfId="36336"/>
    <cellStyle name="Normal 2 2 2 3 4" xfId="11725"/>
    <cellStyle name="Normal 2 2 2 3 4 2" xfId="36337"/>
    <cellStyle name="Normal 2 2 2 3 5" xfId="36338"/>
    <cellStyle name="Normal 2 2 2 4" xfId="11726"/>
    <cellStyle name="Normal 2 2 2 4 2" xfId="11727"/>
    <cellStyle name="Normal 2 2 2 4 2 2" xfId="36339"/>
    <cellStyle name="Normal 2 2 2 4 3" xfId="36340"/>
    <cellStyle name="Normal 2 2 2 5" xfId="11728"/>
    <cellStyle name="Normal 2 2 2 5 2" xfId="11729"/>
    <cellStyle name="Normal 2 2 2 5 2 2" xfId="36341"/>
    <cellStyle name="Normal 2 2 2 5 3" xfId="36342"/>
    <cellStyle name="Normal 2 2 2 6" xfId="11730"/>
    <cellStyle name="Normal 2 2 2 6 2" xfId="36343"/>
    <cellStyle name="Normal 2 2 2 7" xfId="11731"/>
    <cellStyle name="Normal 2 2 2 7 2" xfId="36344"/>
    <cellStyle name="Normal 2 2 2 8" xfId="36345"/>
    <cellStyle name="Normal 2 2 2_12PCORC Wind Vestas and Royalties" xfId="36346"/>
    <cellStyle name="Normal 2 2 3" xfId="11732"/>
    <cellStyle name="Normal 2 2 3 2" xfId="11733"/>
    <cellStyle name="Normal 2 2 3 2 2" xfId="11734"/>
    <cellStyle name="Normal 2 2 3 2 2 2" xfId="36347"/>
    <cellStyle name="Normal 2 2 3 2 3" xfId="36348"/>
    <cellStyle name="Normal 2 2 3 2 3 2" xfId="36349"/>
    <cellStyle name="Normal 2 2 3 2 3 3" xfId="36350"/>
    <cellStyle name="Normal 2 2 3 2 4" xfId="36351"/>
    <cellStyle name="Normal 2 2 3 3" xfId="11735"/>
    <cellStyle name="Normal 2 2 3 3 2" xfId="11736"/>
    <cellStyle name="Normal 2 2 3 3 2 2" xfId="36352"/>
    <cellStyle name="Normal 2 2 3 3 3" xfId="36353"/>
    <cellStyle name="Normal 2 2 3 4" xfId="11737"/>
    <cellStyle name="Normal 2 2 3 4 2" xfId="36354"/>
    <cellStyle name="Normal 2 2 3 5" xfId="36355"/>
    <cellStyle name="Normal 2 2 3 5 2" xfId="36356"/>
    <cellStyle name="Normal 2 2 3 5 3" xfId="36357"/>
    <cellStyle name="Normal 2 2 3 6" xfId="36358"/>
    <cellStyle name="Normal 2 2 4" xfId="11738"/>
    <cellStyle name="Normal 2 2 4 2" xfId="11739"/>
    <cellStyle name="Normal 2 2 4 2 2" xfId="36359"/>
    <cellStyle name="Normal 2 2 4 2 2 2" xfId="36360"/>
    <cellStyle name="Normal 2 2 4 3" xfId="36361"/>
    <cellStyle name="Normal 2 2 4 3 2" xfId="36362"/>
    <cellStyle name="Normal 2 2 4 3 3" xfId="36363"/>
    <cellStyle name="Normal 2 2 4 4" xfId="36364"/>
    <cellStyle name="Normal 2 2 4 4 2" xfId="36365"/>
    <cellStyle name="Normal 2 2 5" xfId="11740"/>
    <cellStyle name="Normal 2 2 5 2" xfId="36366"/>
    <cellStyle name="Normal 2 2 5 2 2" xfId="36367"/>
    <cellStyle name="Normal 2 2 5 3" xfId="36368"/>
    <cellStyle name="Normal 2 2 6" xfId="11741"/>
    <cellStyle name="Normal 2 2 6 2" xfId="36369"/>
    <cellStyle name="Normal 2 2 6 2 2" xfId="36370"/>
    <cellStyle name="Normal 2 2 6 3" xfId="36371"/>
    <cellStyle name="Normal 2 2 7" xfId="11742"/>
    <cellStyle name="Normal 2 2 7 2" xfId="36372"/>
    <cellStyle name="Normal 2 2 7 2 2" xfId="36373"/>
    <cellStyle name="Normal 2 2 7 3" xfId="36374"/>
    <cellStyle name="Normal 2 2 7 4" xfId="36375"/>
    <cellStyle name="Normal 2 2 8" xfId="11743"/>
    <cellStyle name="Normal 2 2 8 2" xfId="36376"/>
    <cellStyle name="Normal 2 2 8 2 2" xfId="36377"/>
    <cellStyle name="Normal 2 2 8 3" xfId="36378"/>
    <cellStyle name="Normal 2 2 9" xfId="11744"/>
    <cellStyle name="Normal 2 2 9 2" xfId="36379"/>
    <cellStyle name="Normal 2 2 9 3" xfId="36380"/>
    <cellStyle name="Normal 2 2_ Price Inputs" xfId="11745"/>
    <cellStyle name="Normal 2 3" xfId="11746"/>
    <cellStyle name="Normal 2 3 2" xfId="11747"/>
    <cellStyle name="Normal 2 3 2 2" xfId="11748"/>
    <cellStyle name="Normal 2 3 2 2 2" xfId="36381"/>
    <cellStyle name="Normal 2 3 2 2 2 2" xfId="36382"/>
    <cellStyle name="Normal 2 3 2 2 3" xfId="36383"/>
    <cellStyle name="Normal 2 3 2 3" xfId="36384"/>
    <cellStyle name="Normal 2 3 2 3 2" xfId="36385"/>
    <cellStyle name="Normal 2 3 2 3 3" xfId="36386"/>
    <cellStyle name="Normal 2 3 2 4" xfId="36387"/>
    <cellStyle name="Normal 2 3 2 4 2" xfId="36388"/>
    <cellStyle name="Normal 2 3 3" xfId="11749"/>
    <cellStyle name="Normal 2 3 3 2" xfId="11750"/>
    <cellStyle name="Normal 2 3 3 2 2" xfId="36389"/>
    <cellStyle name="Normal 2 3 3 3" xfId="36390"/>
    <cellStyle name="Normal 2 3 3 3 2" xfId="36391"/>
    <cellStyle name="Normal 2 3 3 4" xfId="36392"/>
    <cellStyle name="Normal 2 3 4" xfId="11751"/>
    <cellStyle name="Normal 2 3 4 2" xfId="36393"/>
    <cellStyle name="Normal 2 3 5" xfId="36394"/>
    <cellStyle name="Normal 2 3 5 2" xfId="36395"/>
    <cellStyle name="Normal 2 3 5 3" xfId="36396"/>
    <cellStyle name="Normal 2 3 6" xfId="36397"/>
    <cellStyle name="Normal 2 4" xfId="11752"/>
    <cellStyle name="Normal 2 4 2" xfId="11753"/>
    <cellStyle name="Normal 2 4 2 2" xfId="11754"/>
    <cellStyle name="Normal 2 4 2 2 2" xfId="36398"/>
    <cellStyle name="Normal 2 4 2 2 2 2" xfId="36399"/>
    <cellStyle name="Normal 2 4 2 2 3" xfId="36400"/>
    <cellStyle name="Normal 2 4 2 3" xfId="36401"/>
    <cellStyle name="Normal 2 4 2 3 2" xfId="36402"/>
    <cellStyle name="Normal 2 4 2 3 3" xfId="36403"/>
    <cellStyle name="Normal 2 4 2 4" xfId="36404"/>
    <cellStyle name="Normal 2 4 2 4 2" xfId="36405"/>
    <cellStyle name="Normal 2 4 3" xfId="11755"/>
    <cellStyle name="Normal 2 4 3 2" xfId="11756"/>
    <cellStyle name="Normal 2 4 3 2 2" xfId="36406"/>
    <cellStyle name="Normal 2 4 3 3" xfId="36407"/>
    <cellStyle name="Normal 2 4 4" xfId="11757"/>
    <cellStyle name="Normal 2 4 4 2" xfId="36408"/>
    <cellStyle name="Normal 2 4 5" xfId="36409"/>
    <cellStyle name="Normal 2 4 5 2" xfId="36410"/>
    <cellStyle name="Normal 2 4 5 3" xfId="36411"/>
    <cellStyle name="Normal 2 4 6" xfId="36412"/>
    <cellStyle name="Normal 2 5" xfId="11758"/>
    <cellStyle name="Normal 2 5 2" xfId="11759"/>
    <cellStyle name="Normal 2 5 2 2" xfId="11760"/>
    <cellStyle name="Normal 2 5 2 2 2" xfId="36413"/>
    <cellStyle name="Normal 2 5 2 2 2 2" xfId="36414"/>
    <cellStyle name="Normal 2 5 2 2 3" xfId="36415"/>
    <cellStyle name="Normal 2 5 2 3" xfId="36416"/>
    <cellStyle name="Normal 2 5 2 3 2" xfId="36417"/>
    <cellStyle name="Normal 2 5 2 3 3" xfId="36418"/>
    <cellStyle name="Normal 2 5 2 4" xfId="36419"/>
    <cellStyle name="Normal 2 5 2 4 2" xfId="36420"/>
    <cellStyle name="Normal 2 5 3" xfId="11761"/>
    <cellStyle name="Normal 2 5 3 2" xfId="11762"/>
    <cellStyle name="Normal 2 5 3 2 2" xfId="36421"/>
    <cellStyle name="Normal 2 5 3 3" xfId="36422"/>
    <cellStyle name="Normal 2 5 4" xfId="11763"/>
    <cellStyle name="Normal 2 5 4 2" xfId="36423"/>
    <cellStyle name="Normal 2 5 5" xfId="36424"/>
    <cellStyle name="Normal 2 5 5 2" xfId="36425"/>
    <cellStyle name="Normal 2 5 5 3" xfId="36426"/>
    <cellStyle name="Normal 2 5 6" xfId="36427"/>
    <cellStyle name="Normal 2 6" xfId="11764"/>
    <cellStyle name="Normal 2 6 2" xfId="11765"/>
    <cellStyle name="Normal 2 6 2 2" xfId="11766"/>
    <cellStyle name="Normal 2 6 2 2 2" xfId="36428"/>
    <cellStyle name="Normal 2 6 2 2 2 2" xfId="36429"/>
    <cellStyle name="Normal 2 6 2 3" xfId="36430"/>
    <cellStyle name="Normal 2 6 2 3 2" xfId="36431"/>
    <cellStyle name="Normal 2 6 2 3 3" xfId="36432"/>
    <cellStyle name="Normal 2 6 2 4" xfId="36433"/>
    <cellStyle name="Normal 2 6 2 4 2" xfId="36434"/>
    <cellStyle name="Normal 2 6 3" xfId="11767"/>
    <cellStyle name="Normal 2 6 3 2" xfId="36435"/>
    <cellStyle name="Normal 2 6 3 2 2" xfId="36436"/>
    <cellStyle name="Normal 2 6 4" xfId="11768"/>
    <cellStyle name="Normal 2 6 4 2" xfId="36437"/>
    <cellStyle name="Normal 2 6 4 3" xfId="36438"/>
    <cellStyle name="Normal 2 6 5" xfId="11769"/>
    <cellStyle name="Normal 2 6 5 2" xfId="36439"/>
    <cellStyle name="Normal 2 6 6" xfId="11770"/>
    <cellStyle name="Normal 2 7" xfId="11771"/>
    <cellStyle name="Normal 2 7 2" xfId="11772"/>
    <cellStyle name="Normal 2 7 2 2" xfId="11773"/>
    <cellStyle name="Normal 2 7 2 2 2" xfId="36440"/>
    <cellStyle name="Normal 2 7 2 2 3" xfId="36441"/>
    <cellStyle name="Normal 2 7 2 3" xfId="36442"/>
    <cellStyle name="Normal 2 7 2 4" xfId="36443"/>
    <cellStyle name="Normal 2 7 3" xfId="11774"/>
    <cellStyle name="Normal 2 7 3 2" xfId="36444"/>
    <cellStyle name="Normal 2 7 3 3" xfId="36445"/>
    <cellStyle name="Normal 2 7 4" xfId="11775"/>
    <cellStyle name="Normal 2 7 4 2" xfId="36446"/>
    <cellStyle name="Normal 2 7 5" xfId="36447"/>
    <cellStyle name="Normal 2 8" xfId="11776"/>
    <cellStyle name="Normal 2 8 2" xfId="11777"/>
    <cellStyle name="Normal 2 8 2 2" xfId="11778"/>
    <cellStyle name="Normal 2 8 2 2 2" xfId="11779"/>
    <cellStyle name="Normal 2 8 2 2 2 2" xfId="36448"/>
    <cellStyle name="Normal 2 8 2 2 3" xfId="36449"/>
    <cellStyle name="Normal 2 8 2 3" xfId="11780"/>
    <cellStyle name="Normal 2 8 2 3 2" xfId="36450"/>
    <cellStyle name="Normal 2 8 2 4" xfId="36451"/>
    <cellStyle name="Normal 2 8 3" xfId="11781"/>
    <cellStyle name="Normal 2 8 3 2" xfId="11782"/>
    <cellStyle name="Normal 2 8 3 2 2" xfId="36452"/>
    <cellStyle name="Normal 2 8 3 3" xfId="36453"/>
    <cellStyle name="Normal 2 8 3 4" xfId="36454"/>
    <cellStyle name="Normal 2 8 4" xfId="11783"/>
    <cellStyle name="Normal 2 8 4 2" xfId="36455"/>
    <cellStyle name="Normal 2 8 5" xfId="11784"/>
    <cellStyle name="Normal 2 9" xfId="11785"/>
    <cellStyle name="Normal 2 9 2" xfId="11786"/>
    <cellStyle name="Normal 2 9 2 2" xfId="11787"/>
    <cellStyle name="Normal 2 9 2 2 2" xfId="36456"/>
    <cellStyle name="Normal 2 9 2 3" xfId="36457"/>
    <cellStyle name="Normal 2 9 3" xfId="11788"/>
    <cellStyle name="Normal 2 9 3 2" xfId="36458"/>
    <cellStyle name="Normal 2 9 4" xfId="11789"/>
    <cellStyle name="Normal 2 9 4 2" xfId="36459"/>
    <cellStyle name="Normal 2_16.37E Wild Horse Expansion DeferralRevwrkingfile SF" xfId="11790"/>
    <cellStyle name="Normal 20" xfId="11791"/>
    <cellStyle name="Normal 20 2" xfId="11792"/>
    <cellStyle name="Normal 20 2 2" xfId="11793"/>
    <cellStyle name="Normal 20 2 2 2" xfId="36460"/>
    <cellStyle name="Normal 20 2 2 2 2" xfId="36461"/>
    <cellStyle name="Normal 20 2 3" xfId="36462"/>
    <cellStyle name="Normal 20 2 3 2" xfId="36463"/>
    <cellStyle name="Normal 20 2 3 3" xfId="36464"/>
    <cellStyle name="Normal 20 2 4" xfId="36465"/>
    <cellStyle name="Normal 20 2 4 2" xfId="36466"/>
    <cellStyle name="Normal 20 3" xfId="11794"/>
    <cellStyle name="Normal 20 3 2" xfId="11795"/>
    <cellStyle name="Normal 20 3 2 2" xfId="36467"/>
    <cellStyle name="Normal 20 3 2 2 2" xfId="36468"/>
    <cellStyle name="Normal 20 3 2 2 2 2" xfId="36469"/>
    <cellStyle name="Normal 20 3 2 2 3" xfId="36470"/>
    <cellStyle name="Normal 20 3 2 3" xfId="36471"/>
    <cellStyle name="Normal 20 3 2 3 2" xfId="36472"/>
    <cellStyle name="Normal 20 3 2 4" xfId="36473"/>
    <cellStyle name="Normal 20 3 3" xfId="36474"/>
    <cellStyle name="Normal 20 3 3 2" xfId="36475"/>
    <cellStyle name="Normal 20 3 3 2 2" xfId="36476"/>
    <cellStyle name="Normal 20 3 3 2 2 2" xfId="36477"/>
    <cellStyle name="Normal 20 3 3 2 2 2 2" xfId="36478"/>
    <cellStyle name="Normal 20 3 3 2 2 3" xfId="36479"/>
    <cellStyle name="Normal 20 3 3 2 3" xfId="36480"/>
    <cellStyle name="Normal 20 3 3 2 3 2" xfId="36481"/>
    <cellStyle name="Normal 20 3 3 2 4" xfId="36482"/>
    <cellStyle name="Normal 20 3 3 3" xfId="36483"/>
    <cellStyle name="Normal 20 3 3 3 2" xfId="36484"/>
    <cellStyle name="Normal 20 3 3 3 2 2" xfId="36485"/>
    <cellStyle name="Normal 20 3 3 3 3" xfId="36486"/>
    <cellStyle name="Normal 20 3 3 4" xfId="36487"/>
    <cellStyle name="Normal 20 3 3 4 2" xfId="36488"/>
    <cellStyle name="Normal 20 3 3 5" xfId="36489"/>
    <cellStyle name="Normal 20 3 4" xfId="36490"/>
    <cellStyle name="Normal 20 3 4 2" xfId="36491"/>
    <cellStyle name="Normal 20 3 4 2 2" xfId="36492"/>
    <cellStyle name="Normal 20 3 4 2 2 2" xfId="36493"/>
    <cellStyle name="Normal 20 3 4 2 3" xfId="36494"/>
    <cellStyle name="Normal 20 3 4 3" xfId="36495"/>
    <cellStyle name="Normal 20 3 4 3 2" xfId="36496"/>
    <cellStyle name="Normal 20 3 4 4" xfId="36497"/>
    <cellStyle name="Normal 20 3 5" xfId="36498"/>
    <cellStyle name="Normal 20 3 5 2" xfId="36499"/>
    <cellStyle name="Normal 20 3 5 2 2" xfId="36500"/>
    <cellStyle name="Normal 20 3 5 3" xfId="36501"/>
    <cellStyle name="Normal 20 3 6" xfId="36502"/>
    <cellStyle name="Normal 20 3 6 2" xfId="36503"/>
    <cellStyle name="Normal 20 3 7" xfId="36504"/>
    <cellStyle name="Normal 20 4" xfId="11796"/>
    <cellStyle name="Normal 20 4 2" xfId="11797"/>
    <cellStyle name="Normal 20 4 2 2" xfId="36505"/>
    <cellStyle name="Normal 20 4 3" xfId="36506"/>
    <cellStyle name="Normal 20 4 4" xfId="36507"/>
    <cellStyle name="Normal 20 5" xfId="11798"/>
    <cellStyle name="Normal 20 5 2" xfId="36508"/>
    <cellStyle name="Normal 20 6" xfId="11799"/>
    <cellStyle name="Normal 20 6 2" xfId="36509"/>
    <cellStyle name="Normal 21" xfId="11800"/>
    <cellStyle name="Normal 21 2" xfId="11801"/>
    <cellStyle name="Normal 21 2 2" xfId="11802"/>
    <cellStyle name="Normal 21 2 2 2" xfId="36510"/>
    <cellStyle name="Normal 21 2 2 2 2" xfId="36511"/>
    <cellStyle name="Normal 21 2 2 2 3" xfId="36512"/>
    <cellStyle name="Normal 21 2 2 3" xfId="36513"/>
    <cellStyle name="Normal 21 2 3" xfId="11803"/>
    <cellStyle name="Normal 21 2 3 2" xfId="36514"/>
    <cellStyle name="Normal 21 2 3 2 2" xfId="36515"/>
    <cellStyle name="Normal 21 2 3 3" xfId="36516"/>
    <cellStyle name="Normal 21 2 4" xfId="36517"/>
    <cellStyle name="Normal 21 2 4 2" xfId="36518"/>
    <cellStyle name="Normal 21 2 5" xfId="36519"/>
    <cellStyle name="Normal 21 2 5 2" xfId="36520"/>
    <cellStyle name="Normal 21 2 6" xfId="36521"/>
    <cellStyle name="Normal 21 3" xfId="11804"/>
    <cellStyle name="Normal 21 3 2" xfId="11805"/>
    <cellStyle name="Normal 21 3 2 2" xfId="36522"/>
    <cellStyle name="Normal 21 3 3" xfId="36523"/>
    <cellStyle name="Normal 21 4" xfId="11806"/>
    <cellStyle name="Normal 21 4 2" xfId="36524"/>
    <cellStyle name="Normal 21 4 2 2" xfId="36525"/>
    <cellStyle name="Normal 21 4 3" xfId="36526"/>
    <cellStyle name="Normal 21 4 4" xfId="36527"/>
    <cellStyle name="Normal 21 5" xfId="11807"/>
    <cellStyle name="Normal 21 5 2" xfId="36528"/>
    <cellStyle name="Normal 21 5 2 2" xfId="36529"/>
    <cellStyle name="Normal 21 5 3" xfId="36530"/>
    <cellStyle name="Normal 21 5 4" xfId="36531"/>
    <cellStyle name="Normal 21 6" xfId="11808"/>
    <cellStyle name="Normal 21 6 2" xfId="36532"/>
    <cellStyle name="Normal 21 7" xfId="36533"/>
    <cellStyle name="Normal 21 8" xfId="36534"/>
    <cellStyle name="Normal 21_4 31E Reg Asset  Liab and EXH D" xfId="11809"/>
    <cellStyle name="Normal 22" xfId="11810"/>
    <cellStyle name="Normal 22 2" xfId="11811"/>
    <cellStyle name="Normal 22 2 2" xfId="11812"/>
    <cellStyle name="Normal 22 2 2 2" xfId="36535"/>
    <cellStyle name="Normal 22 2 2 2 2" xfId="36536"/>
    <cellStyle name="Normal 22 2 2 3" xfId="36537"/>
    <cellStyle name="Normal 22 2 3" xfId="11813"/>
    <cellStyle name="Normal 22 2 3 2" xfId="36538"/>
    <cellStyle name="Normal 22 2 4" xfId="36539"/>
    <cellStyle name="Normal 22 3" xfId="11814"/>
    <cellStyle name="Normal 22 3 2" xfId="11815"/>
    <cellStyle name="Normal 22 3 2 2" xfId="36540"/>
    <cellStyle name="Normal 22 3 3" xfId="36541"/>
    <cellStyle name="Normal 22 4" xfId="11816"/>
    <cellStyle name="Normal 22 4 2" xfId="36542"/>
    <cellStyle name="Normal 22 5" xfId="11817"/>
    <cellStyle name="Normal 22 5 2" xfId="36543"/>
    <cellStyle name="Normal 22 6" xfId="11818"/>
    <cellStyle name="Normal 22 6 2" xfId="36544"/>
    <cellStyle name="Normal 22 7" xfId="36545"/>
    <cellStyle name="Normal 23" xfId="11819"/>
    <cellStyle name="Normal 23 2" xfId="11820"/>
    <cellStyle name="Normal 23 2 2" xfId="11821"/>
    <cellStyle name="Normal 23 2 2 2" xfId="36546"/>
    <cellStyle name="Normal 23 2 2 2 2" xfId="36547"/>
    <cellStyle name="Normal 23 2 2 3" xfId="36548"/>
    <cellStyle name="Normal 23 2 3" xfId="11822"/>
    <cellStyle name="Normal 23 2 3 2" xfId="36549"/>
    <cellStyle name="Normal 23 2 4" xfId="36550"/>
    <cellStyle name="Normal 23 3" xfId="11823"/>
    <cellStyle name="Normal 23 3 2" xfId="11824"/>
    <cellStyle name="Normal 23 3 2 2" xfId="36551"/>
    <cellStyle name="Normal 23 3 3" xfId="36552"/>
    <cellStyle name="Normal 23 4" xfId="11825"/>
    <cellStyle name="Normal 23 4 2" xfId="36553"/>
    <cellStyle name="Normal 23 4 3" xfId="36554"/>
    <cellStyle name="Normal 23 5" xfId="11826"/>
    <cellStyle name="Normal 23 5 2" xfId="36555"/>
    <cellStyle name="Normal 23 6" xfId="11827"/>
    <cellStyle name="Normal 24" xfId="11828"/>
    <cellStyle name="Normal 24 2" xfId="11829"/>
    <cellStyle name="Normal 24 2 2" xfId="11830"/>
    <cellStyle name="Normal 24 2 2 2" xfId="36556"/>
    <cellStyle name="Normal 24 2 2 2 2" xfId="36557"/>
    <cellStyle name="Normal 24 2 2 2 3" xfId="36558"/>
    <cellStyle name="Normal 24 2 2 3" xfId="36559"/>
    <cellStyle name="Normal 24 2 3" xfId="11831"/>
    <cellStyle name="Normal 24 2 3 2" xfId="36560"/>
    <cellStyle name="Normal 24 2 4" xfId="36561"/>
    <cellStyle name="Normal 24 2 4 2" xfId="36562"/>
    <cellStyle name="Normal 24 2 5" xfId="36563"/>
    <cellStyle name="Normal 24 2 5 2" xfId="36564"/>
    <cellStyle name="Normal 24 2 6" xfId="36565"/>
    <cellStyle name="Normal 24 3" xfId="11832"/>
    <cellStyle name="Normal 24 3 2" xfId="11833"/>
    <cellStyle name="Normal 24 3 2 2" xfId="36566"/>
    <cellStyle name="Normal 24 3 2 3" xfId="36567"/>
    <cellStyle name="Normal 24 3 3" xfId="36568"/>
    <cellStyle name="Normal 24 3 3 2" xfId="36569"/>
    <cellStyle name="Normal 24 3 4" xfId="36570"/>
    <cellStyle name="Normal 24 4" xfId="11834"/>
    <cellStyle name="Normal 24 4 2" xfId="36571"/>
    <cellStyle name="Normal 24 4 2 2" xfId="36572"/>
    <cellStyle name="Normal 24 4 3" xfId="36573"/>
    <cellStyle name="Normal 24 5" xfId="11835"/>
    <cellStyle name="Normal 24 5 2" xfId="36574"/>
    <cellStyle name="Normal 24 6" xfId="36575"/>
    <cellStyle name="Normal 24_PCA 11 -  Exhibit D Jan 2012 fr A Kellogg" xfId="36576"/>
    <cellStyle name="Normal 25" xfId="11836"/>
    <cellStyle name="Normal 25 2" xfId="11837"/>
    <cellStyle name="Normal 25 2 2" xfId="11838"/>
    <cellStyle name="Normal 25 2 2 2" xfId="36577"/>
    <cellStyle name="Normal 25 2 2 2 2" xfId="36578"/>
    <cellStyle name="Normal 25 2 2 3" xfId="36579"/>
    <cellStyle name="Normal 25 2 3" xfId="11839"/>
    <cellStyle name="Normal 25 2 3 2" xfId="36580"/>
    <cellStyle name="Normal 25 2 4" xfId="36581"/>
    <cellStyle name="Normal 25 2 4 2" xfId="36582"/>
    <cellStyle name="Normal 25 2 5" xfId="36583"/>
    <cellStyle name="Normal 25 3" xfId="11840"/>
    <cellStyle name="Normal 25 3 2" xfId="11841"/>
    <cellStyle name="Normal 25 3 2 2" xfId="36584"/>
    <cellStyle name="Normal 25 3 3" xfId="36585"/>
    <cellStyle name="Normal 25 3 4" xfId="36586"/>
    <cellStyle name="Normal 25 4" xfId="11842"/>
    <cellStyle name="Normal 25 4 2" xfId="36587"/>
    <cellStyle name="Normal 25 4 3" xfId="36588"/>
    <cellStyle name="Normal 25 5" xfId="11843"/>
    <cellStyle name="Normal 25 5 2" xfId="36589"/>
    <cellStyle name="Normal 25 6" xfId="36590"/>
    <cellStyle name="Normal 26" xfId="11844"/>
    <cellStyle name="Normal 26 2" xfId="11845"/>
    <cellStyle name="Normal 26 2 2" xfId="11846"/>
    <cellStyle name="Normal 26 2 2 2" xfId="36591"/>
    <cellStyle name="Normal 26 2 2 2 2" xfId="36592"/>
    <cellStyle name="Normal 26 2 2 3" xfId="36593"/>
    <cellStyle name="Normal 26 2 3" xfId="11847"/>
    <cellStyle name="Normal 26 2 3 2" xfId="36594"/>
    <cellStyle name="Normal 26 2 4" xfId="36595"/>
    <cellStyle name="Normal 26 3" xfId="11848"/>
    <cellStyle name="Normal 26 3 2" xfId="11849"/>
    <cellStyle name="Normal 26 3 2 2" xfId="36596"/>
    <cellStyle name="Normal 26 3 3" xfId="36597"/>
    <cellStyle name="Normal 26 4" xfId="11850"/>
    <cellStyle name="Normal 26 4 2" xfId="36598"/>
    <cellStyle name="Normal 26 4 2 2" xfId="36599"/>
    <cellStyle name="Normal 26 4 3" xfId="36600"/>
    <cellStyle name="Normal 26 4 4" xfId="36601"/>
    <cellStyle name="Normal 26 4 5" xfId="36602"/>
    <cellStyle name="Normal 26 5" xfId="11851"/>
    <cellStyle name="Normal 26 5 2" xfId="36603"/>
    <cellStyle name="Normal 26 5 3" xfId="36604"/>
    <cellStyle name="Normal 26 6" xfId="11852"/>
    <cellStyle name="Normal 26 7" xfId="36605"/>
    <cellStyle name="Normal 27" xfId="11853"/>
    <cellStyle name="Normal 27 2" xfId="11854"/>
    <cellStyle name="Normal 27 2 2" xfId="11855"/>
    <cellStyle name="Normal 27 2 2 2" xfId="36606"/>
    <cellStyle name="Normal 27 2 2 2 2" xfId="36607"/>
    <cellStyle name="Normal 27 2 2 3" xfId="36608"/>
    <cellStyle name="Normal 27 2 3" xfId="11856"/>
    <cellStyle name="Normal 27 2 3 2" xfId="36609"/>
    <cellStyle name="Normal 27 2 4" xfId="36610"/>
    <cellStyle name="Normal 27 3" xfId="11857"/>
    <cellStyle name="Normal 27 3 2" xfId="11858"/>
    <cellStyle name="Normal 27 3 2 2" xfId="36611"/>
    <cellStyle name="Normal 27 3 3" xfId="36612"/>
    <cellStyle name="Normal 27 4" xfId="11859"/>
    <cellStyle name="Normal 27 4 2" xfId="36613"/>
    <cellStyle name="Normal 27 5" xfId="11860"/>
    <cellStyle name="Normal 27 5 2" xfId="36614"/>
    <cellStyle name="Normal 27 6" xfId="36615"/>
    <cellStyle name="Normal 28" xfId="11861"/>
    <cellStyle name="Normal 28 2" xfId="11862"/>
    <cellStyle name="Normal 28 2 2" xfId="11863"/>
    <cellStyle name="Normal 28 2 2 2" xfId="36616"/>
    <cellStyle name="Normal 28 2 2 2 2" xfId="36617"/>
    <cellStyle name="Normal 28 2 2 3" xfId="36618"/>
    <cellStyle name="Normal 28 2 3" xfId="11864"/>
    <cellStyle name="Normal 28 2 3 2" xfId="36619"/>
    <cellStyle name="Normal 28 2 4" xfId="36620"/>
    <cellStyle name="Normal 28 3" xfId="11865"/>
    <cellStyle name="Normal 28 3 2" xfId="11866"/>
    <cellStyle name="Normal 28 3 2 2" xfId="36621"/>
    <cellStyle name="Normal 28 3 3" xfId="36622"/>
    <cellStyle name="Normal 28 3 4" xfId="36623"/>
    <cellStyle name="Normal 28 4" xfId="11867"/>
    <cellStyle name="Normal 28 4 2" xfId="36624"/>
    <cellStyle name="Normal 28 5" xfId="11868"/>
    <cellStyle name="Normal 28 5 2" xfId="36625"/>
    <cellStyle name="Normal 28 6" xfId="36626"/>
    <cellStyle name="Normal 29" xfId="11869"/>
    <cellStyle name="Normal 29 2" xfId="11870"/>
    <cellStyle name="Normal 29 2 2" xfId="11871"/>
    <cellStyle name="Normal 29 2 2 2" xfId="36627"/>
    <cellStyle name="Normal 29 2 2 2 2" xfId="36628"/>
    <cellStyle name="Normal 29 2 2 3" xfId="36629"/>
    <cellStyle name="Normal 29 2 3" xfId="11872"/>
    <cellStyle name="Normal 29 2 3 2" xfId="36630"/>
    <cellStyle name="Normal 29 2 4" xfId="36631"/>
    <cellStyle name="Normal 29 3" xfId="11873"/>
    <cellStyle name="Normal 29 3 2" xfId="11874"/>
    <cellStyle name="Normal 29 3 2 2" xfId="36632"/>
    <cellStyle name="Normal 29 3 3" xfId="36633"/>
    <cellStyle name="Normal 29 3 4" xfId="36634"/>
    <cellStyle name="Normal 29 4" xfId="11875"/>
    <cellStyle name="Normal 29 4 2" xfId="36635"/>
    <cellStyle name="Normal 29 5" xfId="11876"/>
    <cellStyle name="Normal 29 5 2" xfId="36636"/>
    <cellStyle name="Normal 29 6" xfId="36637"/>
    <cellStyle name="Normal 29 7" xfId="36638"/>
    <cellStyle name="Normal 3" xfId="11877"/>
    <cellStyle name="Normal 3 10" xfId="11878"/>
    <cellStyle name="Normal 3 10 2" xfId="11879"/>
    <cellStyle name="Normal 3 10 2 2" xfId="36639"/>
    <cellStyle name="Normal 3 10 3" xfId="36640"/>
    <cellStyle name="Normal 3 10 4" xfId="36641"/>
    <cellStyle name="Normal 3 11" xfId="11880"/>
    <cellStyle name="Normal 3 11 2" xfId="11881"/>
    <cellStyle name="Normal 3 11 2 2" xfId="36642"/>
    <cellStyle name="Normal 3 11 3" xfId="36643"/>
    <cellStyle name="Normal 3 12" xfId="11882"/>
    <cellStyle name="Normal 3 12 2" xfId="36644"/>
    <cellStyle name="Normal 3 13" xfId="11883"/>
    <cellStyle name="Normal 3 13 2" xfId="36645"/>
    <cellStyle name="Normal 3 14" xfId="36646"/>
    <cellStyle name="Normal 3 14 2" xfId="36647"/>
    <cellStyle name="Normal 3 15" xfId="36648"/>
    <cellStyle name="Normal 3 16" xfId="42547"/>
    <cellStyle name="Normal 3 2" xfId="11884"/>
    <cellStyle name="Normal 3 2 2" xfId="11885"/>
    <cellStyle name="Normal 3 2 2 2" xfId="11886"/>
    <cellStyle name="Normal 3 2 2 2 2" xfId="36649"/>
    <cellStyle name="Normal 3 2 2 2 2 2" xfId="36650"/>
    <cellStyle name="Normal 3 2 2 3" xfId="36651"/>
    <cellStyle name="Normal 3 2 2 3 2" xfId="36652"/>
    <cellStyle name="Normal 3 2 2 3 3" xfId="36653"/>
    <cellStyle name="Normal 3 2 2 4" xfId="36654"/>
    <cellStyle name="Normal 3 2 2 4 2" xfId="36655"/>
    <cellStyle name="Normal 3 2 3" xfId="62"/>
    <cellStyle name="Normal 3 2 3 2" xfId="11887"/>
    <cellStyle name="Normal 3 2 3 2 2" xfId="36656"/>
    <cellStyle name="Normal 3 2 3 2 2 2" xfId="36657"/>
    <cellStyle name="Normal 3 2 3 3" xfId="36658"/>
    <cellStyle name="Normal 3 2 3 3 2" xfId="36659"/>
    <cellStyle name="Normal 3 2 3 4" xfId="36660"/>
    <cellStyle name="Normal 3 2 3 4 2" xfId="36661"/>
    <cellStyle name="Normal 3 2 4" xfId="11888"/>
    <cellStyle name="Normal 3 2 4 2" xfId="36662"/>
    <cellStyle name="Normal 3 2 4 2 2" xfId="36663"/>
    <cellStyle name="Normal 3 2 5" xfId="11889"/>
    <cellStyle name="Normal 3 2 5 2" xfId="36664"/>
    <cellStyle name="Normal 3 2 5 3" xfId="36665"/>
    <cellStyle name="Normal 3 2 6" xfId="11890"/>
    <cellStyle name="Normal 3 2 6 2" xfId="36666"/>
    <cellStyle name="Normal 3 2_Chelan PUD Power Costs (8-10)" xfId="11891"/>
    <cellStyle name="Normal 3 3" xfId="11892"/>
    <cellStyle name="Normal 3 3 2" xfId="11893"/>
    <cellStyle name="Normal 3 3 2 2" xfId="11894"/>
    <cellStyle name="Normal 3 3 2 2 2" xfId="36667"/>
    <cellStyle name="Normal 3 3 2 2 2 2" xfId="36668"/>
    <cellStyle name="Normal 3 3 2 3" xfId="11895"/>
    <cellStyle name="Normal 3 3 2 3 2" xfId="36669"/>
    <cellStyle name="Normal 3 3 2 3 3" xfId="36670"/>
    <cellStyle name="Normal 3 3 2 4" xfId="36671"/>
    <cellStyle name="Normal 3 3 2 4 2" xfId="36672"/>
    <cellStyle name="Normal 3 3 3" xfId="11896"/>
    <cellStyle name="Normal 3 3 3 2" xfId="36673"/>
    <cellStyle name="Normal 3 3 3 2 2" xfId="36674"/>
    <cellStyle name="Normal 3 3 4" xfId="11897"/>
    <cellStyle name="Normal 3 3 4 2" xfId="36675"/>
    <cellStyle name="Normal 3 3 4 3" xfId="36676"/>
    <cellStyle name="Normal 3 3 5" xfId="11898"/>
    <cellStyle name="Normal 3 3 5 2" xfId="36677"/>
    <cellStyle name="Normal 3 3 6" xfId="11899"/>
    <cellStyle name="Normal 3 4" xfId="11900"/>
    <cellStyle name="Normal 3 4 2" xfId="11901"/>
    <cellStyle name="Normal 3 4 2 2" xfId="11902"/>
    <cellStyle name="Normal 3 4 2 2 2" xfId="36678"/>
    <cellStyle name="Normal 3 4 2 2 3" xfId="36679"/>
    <cellStyle name="Normal 3 4 2 3" xfId="36680"/>
    <cellStyle name="Normal 3 4 2 4" xfId="36681"/>
    <cellStyle name="Normal 3 4 3" xfId="11903"/>
    <cellStyle name="Normal 3 4 3 2" xfId="11904"/>
    <cellStyle name="Normal 3 4 3 2 2" xfId="36682"/>
    <cellStyle name="Normal 3 4 3 3" xfId="36683"/>
    <cellStyle name="Normal 3 4 3 4" xfId="36684"/>
    <cellStyle name="Normal 3 4 4" xfId="11905"/>
    <cellStyle name="Normal 3 4 4 2" xfId="11906"/>
    <cellStyle name="Normal 3 4 4 2 2" xfId="36685"/>
    <cellStyle name="Normal 3 4 4 3" xfId="36686"/>
    <cellStyle name="Normal 3 4 5" xfId="11907"/>
    <cellStyle name="Normal 3 4 5 2" xfId="36687"/>
    <cellStyle name="Normal 3 4 6" xfId="36688"/>
    <cellStyle name="Normal 3 5" xfId="11908"/>
    <cellStyle name="Normal 3 5 2" xfId="11909"/>
    <cellStyle name="Normal 3 5 2 2" xfId="36689"/>
    <cellStyle name="Normal 3 5 2 2 2" xfId="36690"/>
    <cellStyle name="Normal 3 5 2 3" xfId="36691"/>
    <cellStyle name="Normal 3 5 3" xfId="11910"/>
    <cellStyle name="Normal 3 5 3 2" xfId="36692"/>
    <cellStyle name="Normal 3 5 3 2 2" xfId="36693"/>
    <cellStyle name="Normal 3 5 3 3" xfId="36694"/>
    <cellStyle name="Normal 3 5 3 4" xfId="36695"/>
    <cellStyle name="Normal 3 5 4" xfId="36696"/>
    <cellStyle name="Normal 3 5 4 2" xfId="36697"/>
    <cellStyle name="Normal 3 5 5" xfId="36698"/>
    <cellStyle name="Normal 3 5 5 2" xfId="36699"/>
    <cellStyle name="Normal 3 6" xfId="11911"/>
    <cellStyle name="Normal 3 6 2" xfId="11912"/>
    <cellStyle name="Normal 3 6 2 2" xfId="36700"/>
    <cellStyle name="Normal 3 6 2 2 2" xfId="36701"/>
    <cellStyle name="Normal 3 6 3" xfId="36702"/>
    <cellStyle name="Normal 3 6 3 2" xfId="36703"/>
    <cellStyle name="Normal 3 6 3 2 2" xfId="36704"/>
    <cellStyle name="Normal 3 6 3 3" xfId="36705"/>
    <cellStyle name="Normal 3 6 3 4" xfId="36706"/>
    <cellStyle name="Normal 3 6 4" xfId="36707"/>
    <cellStyle name="Normal 3 6 4 2" xfId="36708"/>
    <cellStyle name="Normal 3 6 5" xfId="36709"/>
    <cellStyle name="Normal 3 6 5 2" xfId="36710"/>
    <cellStyle name="Normal 3 7" xfId="11913"/>
    <cellStyle name="Normal 3 7 2" xfId="11914"/>
    <cellStyle name="Normal 3 7 2 2" xfId="36711"/>
    <cellStyle name="Normal 3 7 2 2 2" xfId="36712"/>
    <cellStyle name="Normal 3 7 3" xfId="36713"/>
    <cellStyle name="Normal 3 7 3 2" xfId="36714"/>
    <cellStyle name="Normal 3 7 3 2 2" xfId="36715"/>
    <cellStyle name="Normal 3 7 3 3" xfId="36716"/>
    <cellStyle name="Normal 3 7 4" xfId="36717"/>
    <cellStyle name="Normal 3 7 4 2" xfId="36718"/>
    <cellStyle name="Normal 3 7 5" xfId="36719"/>
    <cellStyle name="Normal 3 7 5 2" xfId="36720"/>
    <cellStyle name="Normal 3 8" xfId="11915"/>
    <cellStyle name="Normal 3 8 2" xfId="11916"/>
    <cellStyle name="Normal 3 8 2 2" xfId="36721"/>
    <cellStyle name="Normal 3 8 2 2 2" xfId="36722"/>
    <cellStyle name="Normal 3 8 3" xfId="36723"/>
    <cellStyle name="Normal 3 8 3 2" xfId="36724"/>
    <cellStyle name="Normal 3 8 3 2 2" xfId="36725"/>
    <cellStyle name="Normal 3 8 3 3" xfId="36726"/>
    <cellStyle name="Normal 3 8 4" xfId="36727"/>
    <cellStyle name="Normal 3 8 4 2" xfId="36728"/>
    <cellStyle name="Normal 3 8 5" xfId="36729"/>
    <cellStyle name="Normal 3 8 5 2" xfId="36730"/>
    <cellStyle name="Normal 3 9" xfId="11917"/>
    <cellStyle name="Normal 3 9 2" xfId="11918"/>
    <cellStyle name="Normal 3 9 2 2" xfId="36731"/>
    <cellStyle name="Normal 3 9 2 2 2" xfId="36732"/>
    <cellStyle name="Normal 3 9 3" xfId="36733"/>
    <cellStyle name="Normal 3 9 3 2" xfId="36734"/>
    <cellStyle name="Normal 3 9 3 2 2" xfId="36735"/>
    <cellStyle name="Normal 3 9 3 3" xfId="36736"/>
    <cellStyle name="Normal 3 9 4" xfId="36737"/>
    <cellStyle name="Normal 3 9 4 2" xfId="36738"/>
    <cellStyle name="Normal 3 9 5" xfId="36739"/>
    <cellStyle name="Normal 3 9 5 2" xfId="36740"/>
    <cellStyle name="Normal 3_ Price Inputs" xfId="11919"/>
    <cellStyle name="Normal 30" xfId="11920"/>
    <cellStyle name="Normal 30 2" xfId="11921"/>
    <cellStyle name="Normal 30 2 2" xfId="11922"/>
    <cellStyle name="Normal 30 2 2 2" xfId="36741"/>
    <cellStyle name="Normal 30 2 2 2 2" xfId="36742"/>
    <cellStyle name="Normal 30 2 2 3" xfId="36743"/>
    <cellStyle name="Normal 30 2 3" xfId="11923"/>
    <cellStyle name="Normal 30 2 3 2" xfId="36744"/>
    <cellStyle name="Normal 30 2 4" xfId="36745"/>
    <cellStyle name="Normal 30 3" xfId="11924"/>
    <cellStyle name="Normal 30 3 2" xfId="11925"/>
    <cellStyle name="Normal 30 3 2 2" xfId="36746"/>
    <cellStyle name="Normal 30 3 3" xfId="36747"/>
    <cellStyle name="Normal 30 4" xfId="11926"/>
    <cellStyle name="Normal 30 4 2" xfId="36748"/>
    <cellStyle name="Normal 30 5" xfId="11927"/>
    <cellStyle name="Normal 30 5 2" xfId="36749"/>
    <cellStyle name="Normal 30 6" xfId="36750"/>
    <cellStyle name="Normal 31" xfId="11928"/>
    <cellStyle name="Normal 31 2" xfId="11929"/>
    <cellStyle name="Normal 31 2 2" xfId="11930"/>
    <cellStyle name="Normal 31 2 2 2" xfId="36751"/>
    <cellStyle name="Normal 31 2 2 2 2" xfId="36752"/>
    <cellStyle name="Normal 31 2 2 3" xfId="36753"/>
    <cellStyle name="Normal 31 2 3" xfId="11931"/>
    <cellStyle name="Normal 31 2 3 2" xfId="36754"/>
    <cellStyle name="Normal 31 2 4" xfId="36755"/>
    <cellStyle name="Normal 31 3" xfId="11932"/>
    <cellStyle name="Normal 31 3 2" xfId="11933"/>
    <cellStyle name="Normal 31 3 2 2" xfId="36756"/>
    <cellStyle name="Normal 31 3 3" xfId="36757"/>
    <cellStyle name="Normal 31 4" xfId="11934"/>
    <cellStyle name="Normal 31 4 2" xfId="36758"/>
    <cellStyle name="Normal 31 5" xfId="11935"/>
    <cellStyle name="Normal 31 5 2" xfId="36759"/>
    <cellStyle name="Normal 31 6" xfId="36760"/>
    <cellStyle name="Normal 32" xfId="11936"/>
    <cellStyle name="Normal 32 2" xfId="11937"/>
    <cellStyle name="Normal 32 2 2" xfId="11938"/>
    <cellStyle name="Normal 32 2 2 2" xfId="36761"/>
    <cellStyle name="Normal 32 2 2 2 2" xfId="36762"/>
    <cellStyle name="Normal 32 2 2 3" xfId="36763"/>
    <cellStyle name="Normal 32 2 3" xfId="11939"/>
    <cellStyle name="Normal 32 2 3 2" xfId="36764"/>
    <cellStyle name="Normal 32 2 4" xfId="36765"/>
    <cellStyle name="Normal 32 3" xfId="11940"/>
    <cellStyle name="Normal 32 3 2" xfId="11941"/>
    <cellStyle name="Normal 32 3 2 2" xfId="36766"/>
    <cellStyle name="Normal 32 3 3" xfId="36767"/>
    <cellStyle name="Normal 32 4" xfId="11942"/>
    <cellStyle name="Normal 32 4 2" xfId="36768"/>
    <cellStyle name="Normal 32 5" xfId="11943"/>
    <cellStyle name="Normal 32 5 2" xfId="36769"/>
    <cellStyle name="Normal 32 6" xfId="36770"/>
    <cellStyle name="Normal 33" xfId="11944"/>
    <cellStyle name="Normal 33 2" xfId="11945"/>
    <cellStyle name="Normal 33 2 2" xfId="11946"/>
    <cellStyle name="Normal 33 2 2 2" xfId="36771"/>
    <cellStyle name="Normal 33 2 2 2 2" xfId="36772"/>
    <cellStyle name="Normal 33 2 2 3" xfId="36773"/>
    <cellStyle name="Normal 33 2 3" xfId="11947"/>
    <cellStyle name="Normal 33 2 3 2" xfId="36774"/>
    <cellStyle name="Normal 33 2 4" xfId="36775"/>
    <cellStyle name="Normal 33 3" xfId="11948"/>
    <cellStyle name="Normal 33 3 2" xfId="11949"/>
    <cellStyle name="Normal 33 3 2 2" xfId="36776"/>
    <cellStyle name="Normal 33 3 3" xfId="36777"/>
    <cellStyle name="Normal 33 4" xfId="11950"/>
    <cellStyle name="Normal 33 4 2" xfId="36778"/>
    <cellStyle name="Normal 33 5" xfId="11951"/>
    <cellStyle name="Normal 33 5 2" xfId="36779"/>
    <cellStyle name="Normal 33 6" xfId="36780"/>
    <cellStyle name="Normal 34" xfId="11952"/>
    <cellStyle name="Normal 34 2" xfId="11953"/>
    <cellStyle name="Normal 34 2 2" xfId="11954"/>
    <cellStyle name="Normal 34 2 2 2" xfId="36781"/>
    <cellStyle name="Normal 34 2 2 2 2" xfId="36782"/>
    <cellStyle name="Normal 34 2 2 3" xfId="36783"/>
    <cellStyle name="Normal 34 2 3" xfId="11955"/>
    <cellStyle name="Normal 34 2 3 2" xfId="36784"/>
    <cellStyle name="Normal 34 2 4" xfId="36785"/>
    <cellStyle name="Normal 34 3" xfId="11956"/>
    <cellStyle name="Normal 34 3 2" xfId="11957"/>
    <cellStyle name="Normal 34 3 2 2" xfId="36786"/>
    <cellStyle name="Normal 34 3 3" xfId="36787"/>
    <cellStyle name="Normal 34 4" xfId="11958"/>
    <cellStyle name="Normal 34 4 2" xfId="36788"/>
    <cellStyle name="Normal 34 5" xfId="11959"/>
    <cellStyle name="Normal 34 5 2" xfId="36789"/>
    <cellStyle name="Normal 34 6" xfId="36790"/>
    <cellStyle name="Normal 35" xfId="11960"/>
    <cellStyle name="Normal 35 2" xfId="11961"/>
    <cellStyle name="Normal 35 2 2" xfId="11962"/>
    <cellStyle name="Normal 35 2 2 2" xfId="36791"/>
    <cellStyle name="Normal 35 2 2 2 2" xfId="36792"/>
    <cellStyle name="Normal 35 2 2 3" xfId="36793"/>
    <cellStyle name="Normal 35 2 3" xfId="11963"/>
    <cellStyle name="Normal 35 2 3 2" xfId="36794"/>
    <cellStyle name="Normal 35 2 4" xfId="36795"/>
    <cellStyle name="Normal 35 3" xfId="11964"/>
    <cellStyle name="Normal 35 3 2" xfId="11965"/>
    <cellStyle name="Normal 35 3 2 2" xfId="36796"/>
    <cellStyle name="Normal 35 3 3" xfId="36797"/>
    <cellStyle name="Normal 35 4" xfId="11966"/>
    <cellStyle name="Normal 35 4 2" xfId="36798"/>
    <cellStyle name="Normal 35 5" xfId="11967"/>
    <cellStyle name="Normal 35 5 2" xfId="36799"/>
    <cellStyle name="Normal 35 6" xfId="36800"/>
    <cellStyle name="Normal 36" xfId="11968"/>
    <cellStyle name="Normal 36 2" xfId="11969"/>
    <cellStyle name="Normal 36 2 2" xfId="11970"/>
    <cellStyle name="Normal 36 2 2 2" xfId="36801"/>
    <cellStyle name="Normal 36 2 2 2 2" xfId="36802"/>
    <cellStyle name="Normal 36 2 2 3" xfId="36803"/>
    <cellStyle name="Normal 36 2 3" xfId="11971"/>
    <cellStyle name="Normal 36 2 3 2" xfId="36804"/>
    <cellStyle name="Normal 36 2 4" xfId="36805"/>
    <cellStyle name="Normal 36 3" xfId="11972"/>
    <cellStyle name="Normal 36 3 2" xfId="11973"/>
    <cellStyle name="Normal 36 3 2 2" xfId="36806"/>
    <cellStyle name="Normal 36 3 3" xfId="36807"/>
    <cellStyle name="Normal 36 4" xfId="11974"/>
    <cellStyle name="Normal 36 4 2" xfId="36808"/>
    <cellStyle name="Normal 36 5" xfId="11975"/>
    <cellStyle name="Normal 36 5 2" xfId="36809"/>
    <cellStyle name="Normal 36 6" xfId="36810"/>
    <cellStyle name="Normal 37" xfId="11976"/>
    <cellStyle name="Normal 37 2" xfId="11977"/>
    <cellStyle name="Normal 37 2 2" xfId="11978"/>
    <cellStyle name="Normal 37 2 2 2" xfId="36811"/>
    <cellStyle name="Normal 37 2 2 2 2" xfId="36812"/>
    <cellStyle name="Normal 37 2 2 3" xfId="36813"/>
    <cellStyle name="Normal 37 2 3" xfId="11979"/>
    <cellStyle name="Normal 37 2 3 2" xfId="36814"/>
    <cellStyle name="Normal 37 2 4" xfId="36815"/>
    <cellStyle name="Normal 37 3" xfId="11980"/>
    <cellStyle name="Normal 37 3 2" xfId="11981"/>
    <cellStyle name="Normal 37 3 2 2" xfId="36816"/>
    <cellStyle name="Normal 37 3 3" xfId="36817"/>
    <cellStyle name="Normal 37 4" xfId="11982"/>
    <cellStyle name="Normal 37 4 2" xfId="36818"/>
    <cellStyle name="Normal 37 5" xfId="11983"/>
    <cellStyle name="Normal 37 5 2" xfId="36819"/>
    <cellStyle name="Normal 37 6" xfId="36820"/>
    <cellStyle name="Normal 38" xfId="11984"/>
    <cellStyle name="Normal 38 2" xfId="11985"/>
    <cellStyle name="Normal 38 2 2" xfId="11986"/>
    <cellStyle name="Normal 38 2 2 2" xfId="36821"/>
    <cellStyle name="Normal 38 2 2 2 2" xfId="36822"/>
    <cellStyle name="Normal 38 2 2 3" xfId="36823"/>
    <cellStyle name="Normal 38 2 3" xfId="11987"/>
    <cellStyle name="Normal 38 2 3 2" xfId="36824"/>
    <cellStyle name="Normal 38 2 4" xfId="36825"/>
    <cellStyle name="Normal 38 3" xfId="11988"/>
    <cellStyle name="Normal 38 3 2" xfId="11989"/>
    <cellStyle name="Normal 38 3 2 2" xfId="36826"/>
    <cellStyle name="Normal 38 3 3" xfId="36827"/>
    <cellStyle name="Normal 38 4" xfId="11990"/>
    <cellStyle name="Normal 38 4 2" xfId="36828"/>
    <cellStyle name="Normal 38 5" xfId="11991"/>
    <cellStyle name="Normal 38 5 2" xfId="36829"/>
    <cellStyle name="Normal 38 6" xfId="36830"/>
    <cellStyle name="Normal 39" xfId="11992"/>
    <cellStyle name="Normal 39 2" xfId="11993"/>
    <cellStyle name="Normal 39 2 2" xfId="11994"/>
    <cellStyle name="Normal 39 2 2 2" xfId="36831"/>
    <cellStyle name="Normal 39 2 2 2 2" xfId="36832"/>
    <cellStyle name="Normal 39 2 2 3" xfId="36833"/>
    <cellStyle name="Normal 39 2 3" xfId="11995"/>
    <cellStyle name="Normal 39 2 3 2" xfId="36834"/>
    <cellStyle name="Normal 39 2 4" xfId="36835"/>
    <cellStyle name="Normal 39 3" xfId="11996"/>
    <cellStyle name="Normal 39 3 2" xfId="11997"/>
    <cellStyle name="Normal 39 3 2 2" xfId="36836"/>
    <cellStyle name="Normal 39 3 3" xfId="36837"/>
    <cellStyle name="Normal 39 4" xfId="11998"/>
    <cellStyle name="Normal 39 4 2" xfId="36838"/>
    <cellStyle name="Normal 39 5" xfId="11999"/>
    <cellStyle name="Normal 39 5 2" xfId="36839"/>
    <cellStyle name="Normal 39 6" xfId="36840"/>
    <cellStyle name="Normal 4" xfId="12000"/>
    <cellStyle name="Normal 4 10" xfId="42564"/>
    <cellStyle name="Normal 4 2" xfId="12001"/>
    <cellStyle name="Normal 4 2 2" xfId="12002"/>
    <cellStyle name="Normal 4 2 2 2" xfId="12003"/>
    <cellStyle name="Normal 4 2 2 2 2" xfId="36841"/>
    <cellStyle name="Normal 4 2 2 2 2 2" xfId="36842"/>
    <cellStyle name="Normal 4 2 2 3" xfId="12004"/>
    <cellStyle name="Normal 4 2 2 3 2" xfId="36843"/>
    <cellStyle name="Normal 4 2 2 3 3" xfId="36844"/>
    <cellStyle name="Normal 4 2 2 4" xfId="12005"/>
    <cellStyle name="Normal 4 2 2 4 2" xfId="36845"/>
    <cellStyle name="Normal 4 2 3" xfId="12006"/>
    <cellStyle name="Normal 4 2 3 2" xfId="12007"/>
    <cellStyle name="Normal 4 2 3 2 2" xfId="36846"/>
    <cellStyle name="Normal 4 2 3 3" xfId="36847"/>
    <cellStyle name="Normal 4 2 3 4" xfId="36848"/>
    <cellStyle name="Normal 4 2 4" xfId="12008"/>
    <cellStyle name="Normal 4 2 4 2" xfId="12009"/>
    <cellStyle name="Normal 4 2 4 2 2" xfId="36849"/>
    <cellStyle name="Normal 4 2 4 3" xfId="36850"/>
    <cellStyle name="Normal 4 2 5" xfId="12010"/>
    <cellStyle name="Normal 4 2 5 2" xfId="36851"/>
    <cellStyle name="Normal 4 2 6" xfId="12011"/>
    <cellStyle name="Normal 4 2 6 2" xfId="36852"/>
    <cellStyle name="Normal 4 2 7" xfId="36853"/>
    <cellStyle name="Normal 4 2 7 2" xfId="36854"/>
    <cellStyle name="Normal 4 2 8" xfId="36855"/>
    <cellStyle name="Normal 4 3" xfId="12012"/>
    <cellStyle name="Normal 4 3 2" xfId="12013"/>
    <cellStyle name="Normal 4 3 2 2" xfId="36856"/>
    <cellStyle name="Normal 4 3 2 2 2" xfId="36857"/>
    <cellStyle name="Normal 4 3 3" xfId="36858"/>
    <cellStyle name="Normal 4 3 3 2" xfId="36859"/>
    <cellStyle name="Normal 4 3 3 2 2" xfId="36860"/>
    <cellStyle name="Normal 4 3 3 3" xfId="36861"/>
    <cellStyle name="Normal 4 3 3 4" xfId="36862"/>
    <cellStyle name="Normal 4 3 4" xfId="36863"/>
    <cellStyle name="Normal 4 3 4 2" xfId="36864"/>
    <cellStyle name="Normal 4 3 4 3" xfId="36865"/>
    <cellStyle name="Normal 4 3 5" xfId="36866"/>
    <cellStyle name="Normal 4 3 5 2" xfId="36867"/>
    <cellStyle name="Normal 4 3 6" xfId="36868"/>
    <cellStyle name="Normal 4 4" xfId="12014"/>
    <cellStyle name="Normal 4 4 2" xfId="12015"/>
    <cellStyle name="Normal 4 4 2 2" xfId="36869"/>
    <cellStyle name="Normal 4 4 2 2 2" xfId="36870"/>
    <cellStyle name="Normal 4 4 3" xfId="36871"/>
    <cellStyle name="Normal 4 4 3 2" xfId="36872"/>
    <cellStyle name="Normal 4 4 3 3" xfId="36873"/>
    <cellStyle name="Normal 4 4 4" xfId="36874"/>
    <cellStyle name="Normal 4 4 4 2" xfId="36875"/>
    <cellStyle name="Normal 4 5" xfId="12016"/>
    <cellStyle name="Normal 4 5 2" xfId="12017"/>
    <cellStyle name="Normal 4 5 2 2" xfId="36876"/>
    <cellStyle name="Normal 4 5 3" xfId="36877"/>
    <cellStyle name="Normal 4 6" xfId="12018"/>
    <cellStyle name="Normal 4 6 2" xfId="36878"/>
    <cellStyle name="Normal 4 6 3" xfId="36879"/>
    <cellStyle name="Normal 4 7" xfId="12019"/>
    <cellStyle name="Normal 4 8" xfId="36880"/>
    <cellStyle name="Normal 4 9" xfId="42548"/>
    <cellStyle name="Normal 4_ Price Inputs" xfId="12020"/>
    <cellStyle name="Normal 40" xfId="12021"/>
    <cellStyle name="Normal 40 2" xfId="12022"/>
    <cellStyle name="Normal 40 2 2" xfId="36881"/>
    <cellStyle name="Normal 40 2 2 2" xfId="36882"/>
    <cellStyle name="Normal 40 2 2 2 2" xfId="36883"/>
    <cellStyle name="Normal 40 2 2 3" xfId="36884"/>
    <cellStyle name="Normal 40 2 3" xfId="36885"/>
    <cellStyle name="Normal 40 2 3 2" xfId="36886"/>
    <cellStyle name="Normal 40 2 4" xfId="36887"/>
    <cellStyle name="Normal 40 3" xfId="36888"/>
    <cellStyle name="Normal 40 3 2" xfId="36889"/>
    <cellStyle name="Normal 40 3 2 2" xfId="36890"/>
    <cellStyle name="Normal 40 3 3" xfId="36891"/>
    <cellStyle name="Normal 40 4" xfId="36892"/>
    <cellStyle name="Normal 41" xfId="12023"/>
    <cellStyle name="Normal 41 2" xfId="12024"/>
    <cellStyle name="Normal 41 2 2" xfId="12025"/>
    <cellStyle name="Normal 41 2 2 2" xfId="36893"/>
    <cellStyle name="Normal 41 2 3" xfId="36894"/>
    <cellStyle name="Normal 41 2 3 2" xfId="36895"/>
    <cellStyle name="Normal 41 2 4" xfId="36896"/>
    <cellStyle name="Normal 41 3" xfId="12026"/>
    <cellStyle name="Normal 41 3 2" xfId="12027"/>
    <cellStyle name="Normal 41 3 2 2" xfId="36897"/>
    <cellStyle name="Normal 41 3 3" xfId="36898"/>
    <cellStyle name="Normal 41 4" xfId="12028"/>
    <cellStyle name="Normal 41 4 2" xfId="12029"/>
    <cellStyle name="Normal 41 4 2 2" xfId="36899"/>
    <cellStyle name="Normal 41 4 3" xfId="36900"/>
    <cellStyle name="Normal 41 5" xfId="36901"/>
    <cellStyle name="Normal 42" xfId="12030"/>
    <cellStyle name="Normal 42 2" xfId="12031"/>
    <cellStyle name="Normal 42 2 2" xfId="12032"/>
    <cellStyle name="Normal 42 2 2 2" xfId="12033"/>
    <cellStyle name="Normal 42 2 2 2 2" xfId="36902"/>
    <cellStyle name="Normal 42 2 2 3" xfId="36903"/>
    <cellStyle name="Normal 42 2 3" xfId="12034"/>
    <cellStyle name="Normal 42 2 3 2" xfId="36904"/>
    <cellStyle name="Normal 42 2 4" xfId="36905"/>
    <cellStyle name="Normal 42 3" xfId="12035"/>
    <cellStyle name="Normal 42 3 2" xfId="12036"/>
    <cellStyle name="Normal 42 3 2 2" xfId="36906"/>
    <cellStyle name="Normal 42 3 3" xfId="36907"/>
    <cellStyle name="Normal 42 4" xfId="12037"/>
    <cellStyle name="Normal 42 4 2" xfId="12038"/>
    <cellStyle name="Normal 42 4 2 2" xfId="36908"/>
    <cellStyle name="Normal 42 4 3" xfId="36909"/>
    <cellStyle name="Normal 42 5" xfId="12039"/>
    <cellStyle name="Normal 42 5 2" xfId="12040"/>
    <cellStyle name="Normal 42 5 2 2" xfId="36910"/>
    <cellStyle name="Normal 42 5 3" xfId="36911"/>
    <cellStyle name="Normal 42 6" xfId="36912"/>
    <cellStyle name="Normal 43" xfId="12041"/>
    <cellStyle name="Normal 43 2" xfId="12042"/>
    <cellStyle name="Normal 43 2 2" xfId="36913"/>
    <cellStyle name="Normal 43 2 2 2" xfId="36914"/>
    <cellStyle name="Normal 43 2 3" xfId="36915"/>
    <cellStyle name="Normal 43 2 3 2" xfId="36916"/>
    <cellStyle name="Normal 43 2 4" xfId="36917"/>
    <cellStyle name="Normal 43 3" xfId="12043"/>
    <cellStyle name="Normal 43 3 2" xfId="12044"/>
    <cellStyle name="Normal 43 3 2 2" xfId="36918"/>
    <cellStyle name="Normal 43 3 3" xfId="36919"/>
    <cellStyle name="Normal 43 4" xfId="36920"/>
    <cellStyle name="Normal 43 4 2" xfId="36921"/>
    <cellStyle name="Normal 43 5" xfId="36922"/>
    <cellStyle name="Normal 44" xfId="12045"/>
    <cellStyle name="Normal 44 2" xfId="12046"/>
    <cellStyle name="Normal 44 2 2" xfId="12047"/>
    <cellStyle name="Normal 44 2 2 2" xfId="12048"/>
    <cellStyle name="Normal 44 2 2 2 2" xfId="36923"/>
    <cellStyle name="Normal 44 2 2 3" xfId="36924"/>
    <cellStyle name="Normal 44 2 3" xfId="12049"/>
    <cellStyle name="Normal 44 2 3 2" xfId="36925"/>
    <cellStyle name="Normal 44 2 4" xfId="12050"/>
    <cellStyle name="Normal 44 2 4 2" xfId="36926"/>
    <cellStyle name="Normal 44 2 5" xfId="36927"/>
    <cellStyle name="Normal 44 3" xfId="12051"/>
    <cellStyle name="Normal 44 3 2" xfId="12052"/>
    <cellStyle name="Normal 44 3 2 2" xfId="36928"/>
    <cellStyle name="Normal 44 3 3" xfId="12053"/>
    <cellStyle name="Normal 44 3 3 2" xfId="36929"/>
    <cellStyle name="Normal 44 3 4" xfId="36930"/>
    <cellStyle name="Normal 44 4" xfId="12054"/>
    <cellStyle name="Normal 44 4 2" xfId="12055"/>
    <cellStyle name="Normal 44 4 2 2" xfId="36931"/>
    <cellStyle name="Normal 44 4 3" xfId="36932"/>
    <cellStyle name="Normal 44 5" xfId="12056"/>
    <cellStyle name="Normal 44 5 2" xfId="12057"/>
    <cellStyle name="Normal 44 5 2 2" xfId="36933"/>
    <cellStyle name="Normal 44 5 3" xfId="36934"/>
    <cellStyle name="Normal 44 6" xfId="12058"/>
    <cellStyle name="Normal 44 7" xfId="12059"/>
    <cellStyle name="Normal 45" xfId="12060"/>
    <cellStyle name="Normal 45 2" xfId="12061"/>
    <cellStyle name="Normal 45 2 2" xfId="12062"/>
    <cellStyle name="Normal 45 2 2 2" xfId="36935"/>
    <cellStyle name="Normal 45 2 3" xfId="36936"/>
    <cellStyle name="Normal 45 2 3 2" xfId="36937"/>
    <cellStyle name="Normal 45 2 4" xfId="36938"/>
    <cellStyle name="Normal 45 3" xfId="12063"/>
    <cellStyle name="Normal 45 3 2" xfId="36939"/>
    <cellStyle name="Normal 45 4" xfId="12064"/>
    <cellStyle name="Normal 45 4 2" xfId="36940"/>
    <cellStyle name="Normal 45 5" xfId="12065"/>
    <cellStyle name="Normal 45 5 2" xfId="36941"/>
    <cellStyle name="Normal 45 6" xfId="12066"/>
    <cellStyle name="Normal 45 7" xfId="12067"/>
    <cellStyle name="Normal 46" xfId="12068"/>
    <cellStyle name="Normal 46 2" xfId="12069"/>
    <cellStyle name="Normal 46 2 2" xfId="12070"/>
    <cellStyle name="Normal 46 2 2 2" xfId="36942"/>
    <cellStyle name="Normal 46 2 2 2 2" xfId="36943"/>
    <cellStyle name="Normal 46 2 2 3" xfId="36944"/>
    <cellStyle name="Normal 46 2 3" xfId="12071"/>
    <cellStyle name="Normal 46 2 3 2" xfId="36945"/>
    <cellStyle name="Normal 46 2 4" xfId="36946"/>
    <cellStyle name="Normal 46 2 5" xfId="36947"/>
    <cellStyle name="Normal 46 3" xfId="12072"/>
    <cellStyle name="Normal 46 3 2" xfId="36948"/>
    <cellStyle name="Normal 46 3 2 2" xfId="36949"/>
    <cellStyle name="Normal 46 3 3" xfId="36950"/>
    <cellStyle name="Normal 46 4" xfId="12073"/>
    <cellStyle name="Normal 46 4 2" xfId="36951"/>
    <cellStyle name="Normal 46 4 2 2" xfId="36952"/>
    <cellStyle name="Normal 46 4 3" xfId="36953"/>
    <cellStyle name="Normal 46 5" xfId="12074"/>
    <cellStyle name="Normal 46 5 2" xfId="36954"/>
    <cellStyle name="Normal 46 6" xfId="12075"/>
    <cellStyle name="Normal 47" xfId="12076"/>
    <cellStyle name="Normal 47 2" xfId="12077"/>
    <cellStyle name="Normal 47 2 2" xfId="12078"/>
    <cellStyle name="Normal 47 2 2 2" xfId="36955"/>
    <cellStyle name="Normal 47 2 3" xfId="36956"/>
    <cellStyle name="Normal 47 2 3 2" xfId="36957"/>
    <cellStyle name="Normal 47 2 4" xfId="36958"/>
    <cellStyle name="Normal 47 3" xfId="12079"/>
    <cellStyle name="Normal 47 3 2" xfId="12080"/>
    <cellStyle name="Normal 47 3 2 2" xfId="36959"/>
    <cellStyle name="Normal 47 3 3" xfId="36960"/>
    <cellStyle name="Normal 47 4" xfId="12081"/>
    <cellStyle name="Normal 47 4 2" xfId="12082"/>
    <cellStyle name="Normal 47 4 2 2" xfId="36961"/>
    <cellStyle name="Normal 47 4 3" xfId="36962"/>
    <cellStyle name="Normal 47 5" xfId="12083"/>
    <cellStyle name="Normal 47 5 2" xfId="36963"/>
    <cellStyle name="Normal 47 6" xfId="36964"/>
    <cellStyle name="Normal 48" xfId="12084"/>
    <cellStyle name="Normal 48 2" xfId="12085"/>
    <cellStyle name="Normal 48 2 2" xfId="12086"/>
    <cellStyle name="Normal 48 2 2 2" xfId="36965"/>
    <cellStyle name="Normal 48 2 3" xfId="36966"/>
    <cellStyle name="Normal 48 2 3 2" xfId="36967"/>
    <cellStyle name="Normal 48 2 4" xfId="36968"/>
    <cellStyle name="Normal 48 3" xfId="12087"/>
    <cellStyle name="Normal 48 3 2" xfId="12088"/>
    <cellStyle name="Normal 48 3 2 2" xfId="36969"/>
    <cellStyle name="Normal 48 3 3" xfId="36970"/>
    <cellStyle name="Normal 48 4" xfId="12089"/>
    <cellStyle name="Normal 48 4 2" xfId="12090"/>
    <cellStyle name="Normal 48 4 2 2" xfId="36971"/>
    <cellStyle name="Normal 48 4 3" xfId="36972"/>
    <cellStyle name="Normal 48 5" xfId="36973"/>
    <cellStyle name="Normal 49" xfId="12091"/>
    <cellStyle name="Normal 49 2" xfId="12092"/>
    <cellStyle name="Normal 49 2 2" xfId="12093"/>
    <cellStyle name="Normal 49 2 2 2" xfId="36974"/>
    <cellStyle name="Normal 49 2 3" xfId="36975"/>
    <cellStyle name="Normal 49 3" xfId="12094"/>
    <cellStyle name="Normal 49 3 2" xfId="12095"/>
    <cellStyle name="Normal 49 3 2 2" xfId="36976"/>
    <cellStyle name="Normal 49 3 3" xfId="36977"/>
    <cellStyle name="Normal 49 4" xfId="12096"/>
    <cellStyle name="Normal 49 4 2" xfId="12097"/>
    <cellStyle name="Normal 49 4 2 2" xfId="36978"/>
    <cellStyle name="Normal 49 4 3" xfId="36979"/>
    <cellStyle name="Normal 49 5" xfId="36980"/>
    <cellStyle name="Normal 49 5 2" xfId="36981"/>
    <cellStyle name="Normal 49 6" xfId="36982"/>
    <cellStyle name="Normal 5" xfId="12098"/>
    <cellStyle name="Normal 5 2" xfId="12099"/>
    <cellStyle name="Normal 5 2 2" xfId="12100"/>
    <cellStyle name="Normal 5 2 2 2" xfId="36983"/>
    <cellStyle name="Normal 5 2 2 2 2" xfId="36984"/>
    <cellStyle name="Normal 5 2 2 3" xfId="36985"/>
    <cellStyle name="Normal 5 2 3" xfId="12101"/>
    <cellStyle name="Normal 5 2 3 2" xfId="36986"/>
    <cellStyle name="Normal 5 2 3 2 2" xfId="36987"/>
    <cellStyle name="Normal 5 2 3 3" xfId="36988"/>
    <cellStyle name="Normal 5 2 3 4" xfId="36989"/>
    <cellStyle name="Normal 5 2 4" xfId="36990"/>
    <cellStyle name="Normal 5 2 4 2" xfId="36991"/>
    <cellStyle name="Normal 5 2 5" xfId="36992"/>
    <cellStyle name="Normal 5 2 5 2" xfId="36993"/>
    <cellStyle name="Normal 5 2 6" xfId="36994"/>
    <cellStyle name="Normal 5 3" xfId="12102"/>
    <cellStyle name="Normal 5 3 2" xfId="12103"/>
    <cellStyle name="Normal 5 3 2 2" xfId="36995"/>
    <cellStyle name="Normal 5 3 2 3" xfId="36996"/>
    <cellStyle name="Normal 5 3 3" xfId="36997"/>
    <cellStyle name="Normal 5 4" xfId="12104"/>
    <cellStyle name="Normal 5 4 2" xfId="12105"/>
    <cellStyle name="Normal 5 4 3" xfId="36998"/>
    <cellStyle name="Normal 5 5" xfId="12106"/>
    <cellStyle name="Normal 5 5 2" xfId="12107"/>
    <cellStyle name="Normal 5 6" xfId="12108"/>
    <cellStyle name="Normal 5 7" xfId="42549"/>
    <cellStyle name="Normal 5 8" xfId="42565"/>
    <cellStyle name="Normal 5_2011 CBR Rev Calc by schedule" xfId="12109"/>
    <cellStyle name="Normal 50" xfId="12110"/>
    <cellStyle name="Normal 50 2" xfId="12111"/>
    <cellStyle name="Normal 50 2 2" xfId="12112"/>
    <cellStyle name="Normal 50 2 2 2" xfId="36999"/>
    <cellStyle name="Normal 50 2 3" xfId="37000"/>
    <cellStyle name="Normal 50 3" xfId="12113"/>
    <cellStyle name="Normal 50 3 2" xfId="12114"/>
    <cellStyle name="Normal 50 3 2 2" xfId="37001"/>
    <cellStyle name="Normal 50 3 3" xfId="37002"/>
    <cellStyle name="Normal 50 4" xfId="12115"/>
    <cellStyle name="Normal 50 4 2" xfId="12116"/>
    <cellStyle name="Normal 50 4 2 2" xfId="37003"/>
    <cellStyle name="Normal 50 4 3" xfId="37004"/>
    <cellStyle name="Normal 50 5" xfId="37005"/>
    <cellStyle name="Normal 50 5 2" xfId="37006"/>
    <cellStyle name="Normal 50 6" xfId="37007"/>
    <cellStyle name="Normal 51" xfId="12117"/>
    <cellStyle name="Normal 51 2" xfId="12118"/>
    <cellStyle name="Normal 51 2 2" xfId="12119"/>
    <cellStyle name="Normal 51 2 2 2" xfId="37008"/>
    <cellStyle name="Normal 51 2 3" xfId="12120"/>
    <cellStyle name="Normal 51 2 3 2" xfId="37009"/>
    <cellStyle name="Normal 51 2 4" xfId="37010"/>
    <cellStyle name="Normal 51 3" xfId="12121"/>
    <cellStyle name="Normal 51 3 2" xfId="37011"/>
    <cellStyle name="Normal 51 4" xfId="12122"/>
    <cellStyle name="Normal 51 4 2" xfId="37012"/>
    <cellStyle name="Normal 51 5" xfId="12123"/>
    <cellStyle name="Normal 51 5 2" xfId="37013"/>
    <cellStyle name="Normal 51 6" xfId="12124"/>
    <cellStyle name="Normal 52" xfId="12125"/>
    <cellStyle name="Normal 52 2" xfId="37014"/>
    <cellStyle name="Normal 52 2 2" xfId="37015"/>
    <cellStyle name="Normal 52 2 2 2" xfId="37016"/>
    <cellStyle name="Normal 52 2 3" xfId="37017"/>
    <cellStyle name="Normal 52 3" xfId="37018"/>
    <cellStyle name="Normal 52 3 2" xfId="37019"/>
    <cellStyle name="Normal 52 4" xfId="37020"/>
    <cellStyle name="Normal 52 4 2" xfId="37021"/>
    <cellStyle name="Normal 52 5" xfId="37022"/>
    <cellStyle name="Normal 53" xfId="12126"/>
    <cellStyle name="Normal 53 2" xfId="12127"/>
    <cellStyle name="Normal 53 2 2" xfId="37023"/>
    <cellStyle name="Normal 53 2 2 2" xfId="37024"/>
    <cellStyle name="Normal 53 2 3" xfId="37025"/>
    <cellStyle name="Normal 53 2 4" xfId="37026"/>
    <cellStyle name="Normal 53 3" xfId="12128"/>
    <cellStyle name="Normal 53 3 2" xfId="12129"/>
    <cellStyle name="Normal 53 3 2 2" xfId="37027"/>
    <cellStyle name="Normal 53 3 3" xfId="37028"/>
    <cellStyle name="Normal 53 4" xfId="12130"/>
    <cellStyle name="Normal 53 4 2" xfId="37029"/>
    <cellStyle name="Normal 53 5" xfId="37030"/>
    <cellStyle name="Normal 54" xfId="12131"/>
    <cellStyle name="Normal 54 2" xfId="12132"/>
    <cellStyle name="Normal 54 2 2" xfId="37031"/>
    <cellStyle name="Normal 54 2 2 2" xfId="37032"/>
    <cellStyle name="Normal 54 2 3" xfId="37033"/>
    <cellStyle name="Normal 54 2 4" xfId="37034"/>
    <cellStyle name="Normal 54 3" xfId="12133"/>
    <cellStyle name="Normal 54 3 2" xfId="12134"/>
    <cellStyle name="Normal 54 3 2 2" xfId="37035"/>
    <cellStyle name="Normal 54 3 3" xfId="37036"/>
    <cellStyle name="Normal 54 4" xfId="12135"/>
    <cellStyle name="Normal 54 4 2" xfId="37037"/>
    <cellStyle name="Normal 54 5" xfId="12136"/>
    <cellStyle name="Normal 54 6" xfId="37038"/>
    <cellStyle name="Normal 55" xfId="12137"/>
    <cellStyle name="Normal 55 2" xfId="12138"/>
    <cellStyle name="Normal 55 2 2" xfId="12139"/>
    <cellStyle name="Normal 55 2 2 2" xfId="37039"/>
    <cellStyle name="Normal 55 2 3" xfId="37040"/>
    <cellStyle name="Normal 55 2 4" xfId="37041"/>
    <cellStyle name="Normal 55 3" xfId="12140"/>
    <cellStyle name="Normal 55 3 2" xfId="37042"/>
    <cellStyle name="Normal 55 4" xfId="37043"/>
    <cellStyle name="Normal 55 4 2" xfId="37044"/>
    <cellStyle name="Normal 55 5" xfId="37045"/>
    <cellStyle name="Normal 56" xfId="12141"/>
    <cellStyle name="Normal 56 2" xfId="12142"/>
    <cellStyle name="Normal 56 2 2" xfId="12143"/>
    <cellStyle name="Normal 56 2 2 2" xfId="37046"/>
    <cellStyle name="Normal 56 2 3" xfId="37047"/>
    <cellStyle name="Normal 56 2 4" xfId="37048"/>
    <cellStyle name="Normal 56 3" xfId="12144"/>
    <cellStyle name="Normal 56 3 2" xfId="37049"/>
    <cellStyle name="Normal 56 4" xfId="37050"/>
    <cellStyle name="Normal 56 4 2" xfId="37051"/>
    <cellStyle name="Normal 56 5" xfId="37052"/>
    <cellStyle name="Normal 57" xfId="12145"/>
    <cellStyle name="Normal 57 2" xfId="12146"/>
    <cellStyle name="Normal 57 2 2" xfId="37053"/>
    <cellStyle name="Normal 57 2 2 2" xfId="37054"/>
    <cellStyle name="Normal 57 2 3" xfId="37055"/>
    <cellStyle name="Normal 57 2 4" xfId="37056"/>
    <cellStyle name="Normal 57 3" xfId="37057"/>
    <cellStyle name="Normal 57 3 2" xfId="37058"/>
    <cellStyle name="Normal 57 4" xfId="37059"/>
    <cellStyle name="Normal 57 4 2" xfId="37060"/>
    <cellStyle name="Normal 57 5" xfId="37061"/>
    <cellStyle name="Normal 58" xfId="12147"/>
    <cellStyle name="Normal 58 2" xfId="12148"/>
    <cellStyle name="Normal 58 2 2" xfId="37062"/>
    <cellStyle name="Normal 58 2 2 2" xfId="37063"/>
    <cellStyle name="Normal 58 2 3" xfId="37064"/>
    <cellStyle name="Normal 58 2 4" xfId="37065"/>
    <cellStyle name="Normal 58 3" xfId="37066"/>
    <cellStyle name="Normal 58 3 2" xfId="37067"/>
    <cellStyle name="Normal 58 4" xfId="37068"/>
    <cellStyle name="Normal 58 4 2" xfId="37069"/>
    <cellStyle name="Normal 58 5" xfId="37070"/>
    <cellStyle name="Normal 59" xfId="12149"/>
    <cellStyle name="Normal 59 2" xfId="12150"/>
    <cellStyle name="Normal 59 2 2" xfId="37071"/>
    <cellStyle name="Normal 59 2 2 2" xfId="37072"/>
    <cellStyle name="Normal 59 2 3" xfId="37073"/>
    <cellStyle name="Normal 59 3" xfId="37074"/>
    <cellStyle name="Normal 59 3 2" xfId="37075"/>
    <cellStyle name="Normal 59 4" xfId="37076"/>
    <cellStyle name="Normal 59 4 2" xfId="37077"/>
    <cellStyle name="Normal 59 5" xfId="37078"/>
    <cellStyle name="Normal 6" xfId="12151"/>
    <cellStyle name="Normal 6 10" xfId="42550"/>
    <cellStyle name="Normal 6 11" xfId="42566"/>
    <cellStyle name="Normal 6 2" xfId="12152"/>
    <cellStyle name="Normal 6 2 2" xfId="12153"/>
    <cellStyle name="Normal 6 2 2 2" xfId="12154"/>
    <cellStyle name="Normal 6 2 2 2 2" xfId="37079"/>
    <cellStyle name="Normal 6 2 2 3" xfId="37080"/>
    <cellStyle name="Normal 6 2 3" xfId="12155"/>
    <cellStyle name="Normal 6 2 3 2" xfId="37081"/>
    <cellStyle name="Normal 6 2 3 2 2" xfId="37082"/>
    <cellStyle name="Normal 6 2 3 3" xfId="37083"/>
    <cellStyle name="Normal 6 2 3 4" xfId="37084"/>
    <cellStyle name="Normal 6 2 4" xfId="12156"/>
    <cellStyle name="Normal 6 2 4 2" xfId="37085"/>
    <cellStyle name="Normal 6 2 5" xfId="37086"/>
    <cellStyle name="Normal 6 3" xfId="12157"/>
    <cellStyle name="Normal 6 3 2" xfId="12158"/>
    <cellStyle name="Normal 6 3 2 2" xfId="37087"/>
    <cellStyle name="Normal 6 3 2 2 2" xfId="37088"/>
    <cellStyle name="Normal 6 3 2 3" xfId="37089"/>
    <cellStyle name="Normal 6 3 3" xfId="37090"/>
    <cellStyle name="Normal 6 3 3 2" xfId="37091"/>
    <cellStyle name="Normal 6 3 3 3" xfId="37092"/>
    <cellStyle name="Normal 6 3 4" xfId="37093"/>
    <cellStyle name="Normal 6 3 4 2" xfId="37094"/>
    <cellStyle name="Normal 6 4" xfId="12159"/>
    <cellStyle name="Normal 6 4 2" xfId="37095"/>
    <cellStyle name="Normal 6 4 2 2" xfId="37096"/>
    <cellStyle name="Normal 6 4 3" xfId="37097"/>
    <cellStyle name="Normal 6 5" xfId="12160"/>
    <cellStyle name="Normal 6 5 2" xfId="12161"/>
    <cellStyle name="Normal 6 5 3" xfId="37098"/>
    <cellStyle name="Normal 6 6" xfId="12162"/>
    <cellStyle name="Normal 6 6 2" xfId="37099"/>
    <cellStyle name="Normal 6 6 2 2" xfId="37100"/>
    <cellStyle name="Normal 6 6 3" xfId="37101"/>
    <cellStyle name="Normal 6 7" xfId="37102"/>
    <cellStyle name="Normal 6 8" xfId="37103"/>
    <cellStyle name="Normal 6 9" xfId="37104"/>
    <cellStyle name="Normal 6_2010 PTC's Sept10_Aug11 (Version 4)" xfId="37105"/>
    <cellStyle name="Normal 60" xfId="12163"/>
    <cellStyle name="Normal 60 2" xfId="12164"/>
    <cellStyle name="Normal 60 2 2" xfId="37106"/>
    <cellStyle name="Normal 60 2 2 2" xfId="37107"/>
    <cellStyle name="Normal 60 2 3" xfId="37108"/>
    <cellStyle name="Normal 60 3" xfId="37109"/>
    <cellStyle name="Normal 60 3 2" xfId="37110"/>
    <cellStyle name="Normal 60 4" xfId="37111"/>
    <cellStyle name="Normal 60 4 2" xfId="37112"/>
    <cellStyle name="Normal 60 5" xfId="37113"/>
    <cellStyle name="Normal 61" xfId="12165"/>
    <cellStyle name="Normal 61 2" xfId="12166"/>
    <cellStyle name="Normal 61 2 2" xfId="37114"/>
    <cellStyle name="Normal 61 2 2 2" xfId="37115"/>
    <cellStyle name="Normal 61 2 3" xfId="37116"/>
    <cellStyle name="Normal 61 3" xfId="37117"/>
    <cellStyle name="Normal 61 3 2" xfId="37118"/>
    <cellStyle name="Normal 61 4" xfId="37119"/>
    <cellStyle name="Normal 62" xfId="12167"/>
    <cellStyle name="Normal 62 2" xfId="12168"/>
    <cellStyle name="Normal 62 2 2" xfId="37120"/>
    <cellStyle name="Normal 62 3" xfId="37121"/>
    <cellStyle name="Normal 63" xfId="12169"/>
    <cellStyle name="Normal 63 2" xfId="12170"/>
    <cellStyle name="Normal 63 2 2" xfId="37122"/>
    <cellStyle name="Normal 63 2 3" xfId="37123"/>
    <cellStyle name="Normal 63 3" xfId="37124"/>
    <cellStyle name="Normal 63 3 2" xfId="37125"/>
    <cellStyle name="Normal 63 4" xfId="37126"/>
    <cellStyle name="Normal 64" xfId="12171"/>
    <cellStyle name="Normal 64 2" xfId="12172"/>
    <cellStyle name="Normal 64 2 2" xfId="37127"/>
    <cellStyle name="Normal 64 2 3" xfId="37128"/>
    <cellStyle name="Normal 64 3" xfId="37129"/>
    <cellStyle name="Normal 64 3 2" xfId="37130"/>
    <cellStyle name="Normal 64 4" xfId="37131"/>
    <cellStyle name="Normal 65" xfId="12173"/>
    <cellStyle name="Normal 65 2" xfId="12174"/>
    <cellStyle name="Normal 65 2 2" xfId="37132"/>
    <cellStyle name="Normal 65 2 3" xfId="37133"/>
    <cellStyle name="Normal 65 3" xfId="37134"/>
    <cellStyle name="Normal 65 3 2" xfId="37135"/>
    <cellStyle name="Normal 65 4" xfId="37136"/>
    <cellStyle name="Normal 66" xfId="12175"/>
    <cellStyle name="Normal 66 2" xfId="12176"/>
    <cellStyle name="Normal 66 2 2" xfId="37137"/>
    <cellStyle name="Normal 66 2 3" xfId="37138"/>
    <cellStyle name="Normal 66 3" xfId="37139"/>
    <cellStyle name="Normal 66 3 2" xfId="37140"/>
    <cellStyle name="Normal 66 4" xfId="37141"/>
    <cellStyle name="Normal 66 5" xfId="37142"/>
    <cellStyle name="Normal 67" xfId="12177"/>
    <cellStyle name="Normal 67 2" xfId="12178"/>
    <cellStyle name="Normal 67 2 2" xfId="37143"/>
    <cellStyle name="Normal 67 2 3" xfId="37144"/>
    <cellStyle name="Normal 67 3" xfId="37145"/>
    <cellStyle name="Normal 67 3 2" xfId="37146"/>
    <cellStyle name="Normal 67 4" xfId="37147"/>
    <cellStyle name="Normal 68" xfId="12179"/>
    <cellStyle name="Normal 68 2" xfId="12180"/>
    <cellStyle name="Normal 68 2 2" xfId="37148"/>
    <cellStyle name="Normal 68 2 3" xfId="37149"/>
    <cellStyle name="Normal 68 3" xfId="37150"/>
    <cellStyle name="Normal 68 3 2" xfId="37151"/>
    <cellStyle name="Normal 68 4" xfId="37152"/>
    <cellStyle name="Normal 69" xfId="12181"/>
    <cellStyle name="Normal 69 2" xfId="12182"/>
    <cellStyle name="Normal 69 2 2" xfId="37153"/>
    <cellStyle name="Normal 69 2 3" xfId="37154"/>
    <cellStyle name="Normal 69 3" xfId="37155"/>
    <cellStyle name="Normal 69 3 2" xfId="37156"/>
    <cellStyle name="Normal 69 4" xfId="37157"/>
    <cellStyle name="Normal 7" xfId="12183"/>
    <cellStyle name="Normal 7 2" xfId="12184"/>
    <cellStyle name="Normal 7 2 2" xfId="12185"/>
    <cellStyle name="Normal 7 2 2 2" xfId="12186"/>
    <cellStyle name="Normal 7 2 2 2 2" xfId="37158"/>
    <cellStyle name="Normal 7 2 2 2 3" xfId="37159"/>
    <cellStyle name="Normal 7 2 2 3" xfId="37160"/>
    <cellStyle name="Normal 7 2 3" xfId="12187"/>
    <cellStyle name="Normal 7 2 3 2" xfId="37161"/>
    <cellStyle name="Normal 7 2 3 2 2" xfId="37162"/>
    <cellStyle name="Normal 7 2 3 3" xfId="37163"/>
    <cellStyle name="Normal 7 2 3 4" xfId="37164"/>
    <cellStyle name="Normal 7 2 4" xfId="37165"/>
    <cellStyle name="Normal 7 2 4 2" xfId="37166"/>
    <cellStyle name="Normal 7 2 5" xfId="37167"/>
    <cellStyle name="Normal 7 2 6" xfId="37168"/>
    <cellStyle name="Normal 7 3" xfId="12188"/>
    <cellStyle name="Normal 7 3 2" xfId="37169"/>
    <cellStyle name="Normal 7 3 2 2" xfId="37170"/>
    <cellStyle name="Normal 7 3 2 3" xfId="37171"/>
    <cellStyle name="Normal 7 3 3" xfId="37172"/>
    <cellStyle name="Normal 7 4" xfId="12189"/>
    <cellStyle name="Normal 7 4 2" xfId="12190"/>
    <cellStyle name="Normal 7 4 3" xfId="37173"/>
    <cellStyle name="Normal 7 4 4" xfId="37174"/>
    <cellStyle name="Normal 7 5" xfId="12191"/>
    <cellStyle name="Normal 7 5 2" xfId="37175"/>
    <cellStyle name="Normal 7 5 2 2" xfId="37176"/>
    <cellStyle name="Normal 7 5 3" xfId="37177"/>
    <cellStyle name="Normal 7 6" xfId="12192"/>
    <cellStyle name="Normal 7 6 2" xfId="37178"/>
    <cellStyle name="Normal 7 7" xfId="37179"/>
    <cellStyle name="Normal 7 8" xfId="42551"/>
    <cellStyle name="Normal 7 9" xfId="42567"/>
    <cellStyle name="Normal 70" xfId="12193"/>
    <cellStyle name="Normal 70 2" xfId="12194"/>
    <cellStyle name="Normal 70 2 2" xfId="37180"/>
    <cellStyle name="Normal 70 2 3" xfId="37181"/>
    <cellStyle name="Normal 70 3" xfId="37182"/>
    <cellStyle name="Normal 71" xfId="12195"/>
    <cellStyle name="Normal 71 2" xfId="12196"/>
    <cellStyle name="Normal 71 2 2" xfId="37183"/>
    <cellStyle name="Normal 71 3" xfId="37184"/>
    <cellStyle name="Normal 72" xfId="12197"/>
    <cellStyle name="Normal 72 2" xfId="12198"/>
    <cellStyle name="Normal 72 2 2" xfId="37185"/>
    <cellStyle name="Normal 72 2 3" xfId="37186"/>
    <cellStyle name="Normal 72 3" xfId="37187"/>
    <cellStyle name="Normal 72 4" xfId="37188"/>
    <cellStyle name="Normal 73" xfId="12199"/>
    <cellStyle name="Normal 73 2" xfId="12200"/>
    <cellStyle name="Normal 73 2 2" xfId="37189"/>
    <cellStyle name="Normal 73 3" xfId="37190"/>
    <cellStyle name="Normal 73 3 2" xfId="37191"/>
    <cellStyle name="Normal 73 4" xfId="37192"/>
    <cellStyle name="Normal 74" xfId="12201"/>
    <cellStyle name="Normal 74 2" xfId="37193"/>
    <cellStyle name="Normal 74 2 2" xfId="37194"/>
    <cellStyle name="Normal 74 3" xfId="37195"/>
    <cellStyle name="Normal 74 3 2" xfId="37196"/>
    <cellStyle name="Normal 74 4" xfId="37197"/>
    <cellStyle name="Normal 75" xfId="12202"/>
    <cellStyle name="Normal 75 2" xfId="37198"/>
    <cellStyle name="Normal 75 2 2" xfId="37199"/>
    <cellStyle name="Normal 75 3" xfId="37200"/>
    <cellStyle name="Normal 75 3 2" xfId="37201"/>
    <cellStyle name="Normal 75 4" xfId="37202"/>
    <cellStyle name="Normal 76" xfId="12203"/>
    <cellStyle name="Normal 76 2" xfId="37203"/>
    <cellStyle name="Normal 76 2 2" xfId="37204"/>
    <cellStyle name="Normal 76 3" xfId="37205"/>
    <cellStyle name="Normal 76 3 2" xfId="37206"/>
    <cellStyle name="Normal 76 4" xfId="37207"/>
    <cellStyle name="Normal 77" xfId="12204"/>
    <cellStyle name="Normal 77 2" xfId="37208"/>
    <cellStyle name="Normal 77 2 2" xfId="37209"/>
    <cellStyle name="Normal 77 3" xfId="37210"/>
    <cellStyle name="Normal 77 3 2" xfId="37211"/>
    <cellStyle name="Normal 77 4" xfId="37212"/>
    <cellStyle name="Normal 78" xfId="12205"/>
    <cellStyle name="Normal 78 2" xfId="37213"/>
    <cellStyle name="Normal 78 2 2" xfId="37214"/>
    <cellStyle name="Normal 78 3" xfId="37215"/>
    <cellStyle name="Normal 78 3 2" xfId="37216"/>
    <cellStyle name="Normal 78 4" xfId="37217"/>
    <cellStyle name="Normal 79" xfId="12206"/>
    <cellStyle name="Normal 79 2" xfId="37218"/>
    <cellStyle name="Normal 79 2 2" xfId="37219"/>
    <cellStyle name="Normal 79 3" xfId="37220"/>
    <cellStyle name="Normal 79 3 2" xfId="37221"/>
    <cellStyle name="Normal 79 4" xfId="37222"/>
    <cellStyle name="Normal 8" xfId="12207"/>
    <cellStyle name="Normal 8 2" xfId="12208"/>
    <cellStyle name="Normal 8 2 2" xfId="12209"/>
    <cellStyle name="Normal 8 2 2 2" xfId="12210"/>
    <cellStyle name="Normal 8 2 2 2 2" xfId="37223"/>
    <cellStyle name="Normal 8 2 2 3" xfId="37224"/>
    <cellStyle name="Normal 8 2 3" xfId="12211"/>
    <cellStyle name="Normal 8 2 3 2" xfId="37225"/>
    <cellStyle name="Normal 8 2 3 2 2" xfId="37226"/>
    <cellStyle name="Normal 8 2 3 3" xfId="37227"/>
    <cellStyle name="Normal 8 2 3 4" xfId="37228"/>
    <cellStyle name="Normal 8 2 4" xfId="12212"/>
    <cellStyle name="Normal 8 2 4 2" xfId="37229"/>
    <cellStyle name="Normal 8 2 5" xfId="37230"/>
    <cellStyle name="Normal 8 2 5 2" xfId="37231"/>
    <cellStyle name="Normal 8 2 6" xfId="37232"/>
    <cellStyle name="Normal 8 3" xfId="12213"/>
    <cellStyle name="Normal 8 3 2" xfId="37233"/>
    <cellStyle name="Normal 8 3 2 2" xfId="37234"/>
    <cellStyle name="Normal 8 3 2 3" xfId="37235"/>
    <cellStyle name="Normal 8 3 3" xfId="37236"/>
    <cellStyle name="Normal 8 4" xfId="12214"/>
    <cellStyle name="Normal 8 4 2" xfId="12215"/>
    <cellStyle name="Normal 8 4 3" xfId="37237"/>
    <cellStyle name="Normal 8 5" xfId="12216"/>
    <cellStyle name="Normal 8 5 2" xfId="37238"/>
    <cellStyle name="Normal 8 6" xfId="12217"/>
    <cellStyle name="Normal 8 7" xfId="42552"/>
    <cellStyle name="Normal 8 8" xfId="42568"/>
    <cellStyle name="Normal 80" xfId="12218"/>
    <cellStyle name="Normal 80 2" xfId="37239"/>
    <cellStyle name="Normal 80 2 2" xfId="37240"/>
    <cellStyle name="Normal 80 3" xfId="37241"/>
    <cellStyle name="Normal 80 3 2" xfId="37242"/>
    <cellStyle name="Normal 80 4" xfId="37243"/>
    <cellStyle name="Normal 81" xfId="12219"/>
    <cellStyle name="Normal 81 2" xfId="37244"/>
    <cellStyle name="Normal 81 2 2" xfId="37245"/>
    <cellStyle name="Normal 81 3" xfId="37246"/>
    <cellStyle name="Normal 81 3 2" xfId="37247"/>
    <cellStyle name="Normal 81 4" xfId="37248"/>
    <cellStyle name="Normal 82" xfId="12220"/>
    <cellStyle name="Normal 82 2" xfId="37249"/>
    <cellStyle name="Normal 82 2 2" xfId="37250"/>
    <cellStyle name="Normal 82 3" xfId="37251"/>
    <cellStyle name="Normal 82 3 2" xfId="37252"/>
    <cellStyle name="Normal 82 4" xfId="37253"/>
    <cellStyle name="Normal 83" xfId="12221"/>
    <cellStyle name="Normal 83 2" xfId="37254"/>
    <cellStyle name="Normal 83 2 2" xfId="37255"/>
    <cellStyle name="Normal 83 2 3" xfId="37256"/>
    <cellStyle name="Normal 83 3" xfId="37257"/>
    <cellStyle name="Normal 83 3 2" xfId="37258"/>
    <cellStyle name="Normal 83 4" xfId="37259"/>
    <cellStyle name="Normal 84" xfId="12222"/>
    <cellStyle name="Normal 84 2" xfId="37260"/>
    <cellStyle name="Normal 84 2 2" xfId="37261"/>
    <cellStyle name="Normal 84 2 3" xfId="37262"/>
    <cellStyle name="Normal 84 3" xfId="37263"/>
    <cellStyle name="Normal 84 3 2" xfId="37264"/>
    <cellStyle name="Normal 84 4" xfId="37265"/>
    <cellStyle name="Normal 85" xfId="12223"/>
    <cellStyle name="Normal 85 2" xfId="37266"/>
    <cellStyle name="Normal 85 2 2" xfId="37267"/>
    <cellStyle name="Normal 85 2 3" xfId="37268"/>
    <cellStyle name="Normal 85 3" xfId="37269"/>
    <cellStyle name="Normal 85 3 2" xfId="37270"/>
    <cellStyle name="Normal 85 4" xfId="37271"/>
    <cellStyle name="Normal 86" xfId="12224"/>
    <cellStyle name="Normal 86 2" xfId="37272"/>
    <cellStyle name="Normal 86 2 2" xfId="37273"/>
    <cellStyle name="Normal 86 2 3" xfId="37274"/>
    <cellStyle name="Normal 86 3" xfId="37275"/>
    <cellStyle name="Normal 86 4" xfId="37276"/>
    <cellStyle name="Normal 87" xfId="12225"/>
    <cellStyle name="Normal 87 2" xfId="37277"/>
    <cellStyle name="Normal 87 2 2" xfId="37278"/>
    <cellStyle name="Normal 87 3" xfId="37279"/>
    <cellStyle name="Normal 88" xfId="12226"/>
    <cellStyle name="Normal 88 2" xfId="37280"/>
    <cellStyle name="Normal 88 2 2" xfId="37281"/>
    <cellStyle name="Normal 88 3" xfId="37282"/>
    <cellStyle name="Normal 89" xfId="12227"/>
    <cellStyle name="Normal 89 2" xfId="37283"/>
    <cellStyle name="Normal 89 2 2" xfId="37284"/>
    <cellStyle name="Normal 89 3" xfId="37285"/>
    <cellStyle name="Normal 9" xfId="12228"/>
    <cellStyle name="Normal 9 2" xfId="12229"/>
    <cellStyle name="Normal 9 2 2" xfId="12230"/>
    <cellStyle name="Normal 9 2 2 2" xfId="12231"/>
    <cellStyle name="Normal 9 2 2 2 2" xfId="37286"/>
    <cellStyle name="Normal 9 2 2 3" xfId="37287"/>
    <cellStyle name="Normal 9 2 3" xfId="12232"/>
    <cellStyle name="Normal 9 2 3 2" xfId="37288"/>
    <cellStyle name="Normal 9 2 3 2 2" xfId="37289"/>
    <cellStyle name="Normal 9 2 3 3" xfId="37290"/>
    <cellStyle name="Normal 9 2 3 4" xfId="37291"/>
    <cellStyle name="Normal 9 2 4" xfId="37292"/>
    <cellStyle name="Normal 9 2 4 2" xfId="37293"/>
    <cellStyle name="Normal 9 2 5" xfId="37294"/>
    <cellStyle name="Normal 9 2 5 2" xfId="37295"/>
    <cellStyle name="Normal 9 2 6" xfId="37296"/>
    <cellStyle name="Normal 9 3" xfId="12233"/>
    <cellStyle name="Normal 9 3 2" xfId="12234"/>
    <cellStyle name="Normal 9 3 2 2" xfId="37297"/>
    <cellStyle name="Normal 9 4" xfId="12235"/>
    <cellStyle name="Normal 9 4 2" xfId="37298"/>
    <cellStyle name="Normal 9 4 3" xfId="37299"/>
    <cellStyle name="Normal 9 4 4" xfId="37300"/>
    <cellStyle name="Normal 9 5" xfId="12236"/>
    <cellStyle name="Normal 9 5 2" xfId="37301"/>
    <cellStyle name="Normal 9 5 2 2" xfId="37302"/>
    <cellStyle name="Normal 9 5 3" xfId="37303"/>
    <cellStyle name="Normal 9 6" xfId="37304"/>
    <cellStyle name="Normal 9 7" xfId="37305"/>
    <cellStyle name="Normal 9 8" xfId="42553"/>
    <cellStyle name="Normal 9 9" xfId="42569"/>
    <cellStyle name="Normal 9_NOL Analysis(For Ann Kellog and  Pete Winne)" xfId="37306"/>
    <cellStyle name="Normal 90" xfId="12237"/>
    <cellStyle name="Normal 90 2" xfId="37307"/>
    <cellStyle name="Normal 90 2 2" xfId="37308"/>
    <cellStyle name="Normal 90 3" xfId="37309"/>
    <cellStyle name="Normal 91" xfId="12238"/>
    <cellStyle name="Normal 91 2" xfId="37310"/>
    <cellStyle name="Normal 91 2 2" xfId="37311"/>
    <cellStyle name="Normal 91 3" xfId="37312"/>
    <cellStyle name="Normal 92" xfId="12239"/>
    <cellStyle name="Normal 92 2" xfId="37313"/>
    <cellStyle name="Normal 92 2 2" xfId="37314"/>
    <cellStyle name="Normal 92 3" xfId="37315"/>
    <cellStyle name="Normal 93" xfId="12240"/>
    <cellStyle name="Normal 93 2" xfId="37316"/>
    <cellStyle name="Normal 93 2 2" xfId="37317"/>
    <cellStyle name="Normal 93 3" xfId="37318"/>
    <cellStyle name="Normal 94" xfId="12241"/>
    <cellStyle name="Normal 94 2" xfId="37319"/>
    <cellStyle name="Normal 94 2 2" xfId="37320"/>
    <cellStyle name="Normal 94 3" xfId="37321"/>
    <cellStyle name="Normal 94 3 2" xfId="37322"/>
    <cellStyle name="Normal 94 4" xfId="37323"/>
    <cellStyle name="Normal 95" xfId="12242"/>
    <cellStyle name="Normal 95 2" xfId="37324"/>
    <cellStyle name="Normal 95 2 2" xfId="37325"/>
    <cellStyle name="Normal 95 2 3" xfId="37326"/>
    <cellStyle name="Normal 95 3" xfId="37327"/>
    <cellStyle name="Normal 95 4" xfId="37328"/>
    <cellStyle name="Normal 95 5" xfId="37329"/>
    <cellStyle name="Normal 96" xfId="12243"/>
    <cellStyle name="Normal 96 2" xfId="12244"/>
    <cellStyle name="Normal 96 2 2" xfId="37330"/>
    <cellStyle name="Normal 96 3" xfId="37331"/>
    <cellStyle name="Normal 96 3 2" xfId="37332"/>
    <cellStyle name="Normal 96 4" xfId="37333"/>
    <cellStyle name="Normal 97" xfId="12245"/>
    <cellStyle name="Normal 97 2" xfId="37334"/>
    <cellStyle name="Normal 97 2 2" xfId="37335"/>
    <cellStyle name="Normal 97 3" xfId="37336"/>
    <cellStyle name="Normal 97 4" xfId="37337"/>
    <cellStyle name="Normal 98" xfId="12246"/>
    <cellStyle name="Normal 98 2" xfId="37338"/>
    <cellStyle name="Normal 98 2 2" xfId="37339"/>
    <cellStyle name="Normal 98 3" xfId="37340"/>
    <cellStyle name="Normal 98 4" xfId="37341"/>
    <cellStyle name="Normal 98 5" xfId="37342"/>
    <cellStyle name="Normal 99" xfId="12247"/>
    <cellStyle name="Normal 99 2" xfId="37343"/>
    <cellStyle name="Normal 99 2 2" xfId="37344"/>
    <cellStyle name="Normal 99 3" xfId="37345"/>
    <cellStyle name="Normal 99 4" xfId="37346"/>
    <cellStyle name="Normal 99 5" xfId="37347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8"/>
    <cellStyle name="Note 10 2" xfId="12249"/>
    <cellStyle name="Note 10 2 2" xfId="12250"/>
    <cellStyle name="Note 10 2 2 2" xfId="37348"/>
    <cellStyle name="Note 10 2 3" xfId="37349"/>
    <cellStyle name="Note 10 2 4" xfId="37350"/>
    <cellStyle name="Note 10 3" xfId="12251"/>
    <cellStyle name="Note 10 3 2" xfId="12252"/>
    <cellStyle name="Note 10 3 2 2" xfId="37351"/>
    <cellStyle name="Note 10 3 3" xfId="37352"/>
    <cellStyle name="Note 10 4" xfId="12253"/>
    <cellStyle name="Note 10 4 2" xfId="37353"/>
    <cellStyle name="Note 10 5" xfId="37354"/>
    <cellStyle name="Note 10 5 2" xfId="37355"/>
    <cellStyle name="Note 10 6" xfId="37356"/>
    <cellStyle name="Note 10 6 2" xfId="37357"/>
    <cellStyle name="Note 10 7" xfId="37358"/>
    <cellStyle name="Note 10 7 2" xfId="37359"/>
    <cellStyle name="Note 10 8" xfId="37360"/>
    <cellStyle name="Note 11" xfId="12254"/>
    <cellStyle name="Note 11 2" xfId="12255"/>
    <cellStyle name="Note 11 2 2" xfId="12256"/>
    <cellStyle name="Note 11 2 2 2" xfId="37361"/>
    <cellStyle name="Note 11 2 3" xfId="37362"/>
    <cellStyle name="Note 11 2 4" xfId="37363"/>
    <cellStyle name="Note 11 2 5" xfId="37364"/>
    <cellStyle name="Note 11 3" xfId="12257"/>
    <cellStyle name="Note 11 3 2" xfId="37365"/>
    <cellStyle name="Note 11 3 2 2" xfId="37366"/>
    <cellStyle name="Note 11 3 3" xfId="37367"/>
    <cellStyle name="Note 11 3 4" xfId="37368"/>
    <cellStyle name="Note 11 3 5" xfId="37369"/>
    <cellStyle name="Note 11 4" xfId="37370"/>
    <cellStyle name="Note 11 4 2" xfId="37371"/>
    <cellStyle name="Note 11 4 3" xfId="37372"/>
    <cellStyle name="Note 11 5" xfId="37373"/>
    <cellStyle name="Note 11 6" xfId="37374"/>
    <cellStyle name="Note 12" xfId="12258"/>
    <cellStyle name="Note 12 2" xfId="12259"/>
    <cellStyle name="Note 12 2 2" xfId="12260"/>
    <cellStyle name="Note 12 2 2 2" xfId="37375"/>
    <cellStyle name="Note 12 2 2 2 2" xfId="37376"/>
    <cellStyle name="Note 12 2 3" xfId="37377"/>
    <cellStyle name="Note 12 2 3 2" xfId="37378"/>
    <cellStyle name="Note 12 2 3 3" xfId="37379"/>
    <cellStyle name="Note 12 2 4" xfId="37380"/>
    <cellStyle name="Note 12 2 4 2" xfId="37381"/>
    <cellStyle name="Note 12 2 5" xfId="37382"/>
    <cellStyle name="Note 12 2 6" xfId="37383"/>
    <cellStyle name="Note 12 3" xfId="12261"/>
    <cellStyle name="Note 12 3 2" xfId="12262"/>
    <cellStyle name="Note 12 3 2 2" xfId="12263"/>
    <cellStyle name="Note 12 3 2 3" xfId="12264"/>
    <cellStyle name="Note 12 3 2 4" xfId="12265"/>
    <cellStyle name="Note 12 3 2 5" xfId="12266"/>
    <cellStyle name="Note 12 3 2 6" xfId="37384"/>
    <cellStyle name="Note 12 3 2 7" xfId="37385"/>
    <cellStyle name="Note 12 3 3" xfId="12267"/>
    <cellStyle name="Note 12 3 4" xfId="12268"/>
    <cellStyle name="Note 12 3 5" xfId="12269"/>
    <cellStyle name="Note 12 3 6" xfId="12270"/>
    <cellStyle name="Note 12 3 7" xfId="37386"/>
    <cellStyle name="Note 12 3 8" xfId="37387"/>
    <cellStyle name="Note 12 4" xfId="12271"/>
    <cellStyle name="Note 12 4 2" xfId="12272"/>
    <cellStyle name="Note 12 4 2 2" xfId="37388"/>
    <cellStyle name="Note 12 4 3" xfId="12273"/>
    <cellStyle name="Note 12 4 4" xfId="12274"/>
    <cellStyle name="Note 12 4 5" xfId="12275"/>
    <cellStyle name="Note 12 4 6" xfId="37389"/>
    <cellStyle name="Note 12 4 7" xfId="37390"/>
    <cellStyle name="Note 12 5" xfId="37391"/>
    <cellStyle name="Note 12 5 2" xfId="37392"/>
    <cellStyle name="Note 12 5 2 2" xfId="37393"/>
    <cellStyle name="Note 12 5 3" xfId="37394"/>
    <cellStyle name="Note 12 6" xfId="37395"/>
    <cellStyle name="Note 12 6 2" xfId="37396"/>
    <cellStyle name="Note 12 7" xfId="37397"/>
    <cellStyle name="Note 12 8" xfId="37398"/>
    <cellStyle name="Note 13" xfId="12276"/>
    <cellStyle name="Note 13 2" xfId="12277"/>
    <cellStyle name="Note 13 2 2" xfId="37399"/>
    <cellStyle name="Note 13 2 3" xfId="37400"/>
    <cellStyle name="Note 13 3" xfId="12278"/>
    <cellStyle name="Note 14" xfId="12279"/>
    <cellStyle name="Note 14 2" xfId="37401"/>
    <cellStyle name="Note 14 2 2" xfId="37402"/>
    <cellStyle name="Note 14 2 3" xfId="37403"/>
    <cellStyle name="Note 14 3" xfId="37404"/>
    <cellStyle name="Note 14 3 2" xfId="37405"/>
    <cellStyle name="Note 14 4" xfId="37406"/>
    <cellStyle name="Note 15" xfId="12280"/>
    <cellStyle name="Note 15 2" xfId="37407"/>
    <cellStyle name="Note 15 2 2" xfId="37408"/>
    <cellStyle name="Note 15 2 3" xfId="37409"/>
    <cellStyle name="Note 15 3" xfId="37410"/>
    <cellStyle name="Note 15 4" xfId="37411"/>
    <cellStyle name="Note 15 5" xfId="37412"/>
    <cellStyle name="Note 16" xfId="12281"/>
    <cellStyle name="Note 16 2" xfId="37413"/>
    <cellStyle name="Note 16 2 2" xfId="37414"/>
    <cellStyle name="Note 16 3" xfId="37415"/>
    <cellStyle name="Note 17" xfId="12282"/>
    <cellStyle name="Note 17 2" xfId="37416"/>
    <cellStyle name="Note 18" xfId="12283"/>
    <cellStyle name="Note 19" xfId="12284"/>
    <cellStyle name="Note 2" xfId="12285"/>
    <cellStyle name="Note 2 2" xfId="12286"/>
    <cellStyle name="Note 2 2 2" xfId="12287"/>
    <cellStyle name="Note 2 2 2 2" xfId="12288"/>
    <cellStyle name="Note 2 2 2 2 2" xfId="37417"/>
    <cellStyle name="Note 2 2 2 3" xfId="12289"/>
    <cellStyle name="Note 2 2 2 3 2" xfId="37418"/>
    <cellStyle name="Note 2 2 2 4" xfId="12290"/>
    <cellStyle name="Note 2 2 2 5" xfId="12291"/>
    <cellStyle name="Note 2 2 2 6" xfId="37419"/>
    <cellStyle name="Note 2 2 2 7" xfId="37420"/>
    <cellStyle name="Note 2 2 3" xfId="12292"/>
    <cellStyle name="Note 2 2 3 2" xfId="12293"/>
    <cellStyle name="Note 2 2 3 2 2" xfId="37421"/>
    <cellStyle name="Note 2 2 3 3" xfId="12294"/>
    <cellStyle name="Note 2 2 3 4" xfId="12295"/>
    <cellStyle name="Note 2 2 3 5" xfId="12296"/>
    <cellStyle name="Note 2 2 3 6" xfId="37422"/>
    <cellStyle name="Note 2 2 3 7" xfId="37423"/>
    <cellStyle name="Note 2 2 4" xfId="12297"/>
    <cellStyle name="Note 2 2 4 2" xfId="37424"/>
    <cellStyle name="Note 2 2 5" xfId="12298"/>
    <cellStyle name="Note 2 2 5 2" xfId="37425"/>
    <cellStyle name="Note 2 2 6" xfId="37426"/>
    <cellStyle name="Note 2 2 6 2" xfId="37427"/>
    <cellStyle name="Note 2 2 7" xfId="37428"/>
    <cellStyle name="Note 2 3" xfId="12299"/>
    <cellStyle name="Note 2 3 2" xfId="12300"/>
    <cellStyle name="Note 2 3 2 2" xfId="12301"/>
    <cellStyle name="Note 2 3 2 2 2" xfId="37429"/>
    <cellStyle name="Note 2 3 2 3" xfId="37430"/>
    <cellStyle name="Note 2 3 3" xfId="12302"/>
    <cellStyle name="Note 2 3 3 2" xfId="12303"/>
    <cellStyle name="Note 2 3 3 2 2" xfId="37431"/>
    <cellStyle name="Note 2 3 3 3" xfId="37432"/>
    <cellStyle name="Note 2 3 4" xfId="12304"/>
    <cellStyle name="Note 2 3 4 2" xfId="37433"/>
    <cellStyle name="Note 2 3 5" xfId="12305"/>
    <cellStyle name="Note 2 3 5 2" xfId="37434"/>
    <cellStyle name="Note 2 3 6" xfId="37435"/>
    <cellStyle name="Note 2 3 7" xfId="37436"/>
    <cellStyle name="Note 2 4" xfId="12306"/>
    <cellStyle name="Note 2 4 2" xfId="12307"/>
    <cellStyle name="Note 2 4 2 2" xfId="37437"/>
    <cellStyle name="Note 2 4 2 2 2" xfId="37438"/>
    <cellStyle name="Note 2 4 2 3" xfId="37439"/>
    <cellStyle name="Note 2 4 2 4" xfId="37440"/>
    <cellStyle name="Note 2 4 3" xfId="12308"/>
    <cellStyle name="Note 2 4 3 2" xfId="37441"/>
    <cellStyle name="Note 2 4 3 3" xfId="37442"/>
    <cellStyle name="Note 2 4 4" xfId="12309"/>
    <cellStyle name="Note 2 4 4 2" xfId="37443"/>
    <cellStyle name="Note 2 4 4 3" xfId="37444"/>
    <cellStyle name="Note 2 4 5" xfId="12310"/>
    <cellStyle name="Note 2 4 6" xfId="37445"/>
    <cellStyle name="Note 2 4 7" xfId="37446"/>
    <cellStyle name="Note 2 5" xfId="12311"/>
    <cellStyle name="Note 2 5 2" xfId="12312"/>
    <cellStyle name="Note 2 5 2 2" xfId="37447"/>
    <cellStyle name="Note 2 5 3" xfId="37448"/>
    <cellStyle name="Note 2 6" xfId="12313"/>
    <cellStyle name="Note 2 6 2" xfId="37449"/>
    <cellStyle name="Note 2 6 2 2" xfId="37450"/>
    <cellStyle name="Note 2 6 3" xfId="37451"/>
    <cellStyle name="Note 2 7" xfId="12314"/>
    <cellStyle name="Note 2 7 2" xfId="37452"/>
    <cellStyle name="Note 2 8" xfId="37453"/>
    <cellStyle name="Note 2_AURORA Total New" xfId="12315"/>
    <cellStyle name="Note 20" xfId="12316"/>
    <cellStyle name="Note 21" xfId="12317"/>
    <cellStyle name="Note 22" xfId="12318"/>
    <cellStyle name="Note 23" xfId="12319"/>
    <cellStyle name="Note 24" xfId="12320"/>
    <cellStyle name="Note 25" xfId="12321"/>
    <cellStyle name="Note 26" xfId="12322"/>
    <cellStyle name="Note 27" xfId="12323"/>
    <cellStyle name="Note 28" xfId="12324"/>
    <cellStyle name="Note 29" xfId="12325"/>
    <cellStyle name="Note 3" xfId="12326"/>
    <cellStyle name="Note 3 2" xfId="12327"/>
    <cellStyle name="Note 3 2 2" xfId="12328"/>
    <cellStyle name="Note 3 2 2 2" xfId="37454"/>
    <cellStyle name="Note 3 2 2 2 2" xfId="37455"/>
    <cellStyle name="Note 3 2 2 3" xfId="37456"/>
    <cellStyle name="Note 3 2 3" xfId="12329"/>
    <cellStyle name="Note 3 2 3 2" xfId="37457"/>
    <cellStyle name="Note 3 2 3 3" xfId="37458"/>
    <cellStyle name="Note 3 2 4" xfId="12330"/>
    <cellStyle name="Note 3 2 4 2" xfId="37459"/>
    <cellStyle name="Note 3 2 4 3" xfId="37460"/>
    <cellStyle name="Note 3 2 5" xfId="12331"/>
    <cellStyle name="Note 3 2 6" xfId="37461"/>
    <cellStyle name="Note 3 2 7" xfId="37462"/>
    <cellStyle name="Note 3 3" xfId="12332"/>
    <cellStyle name="Note 3 3 2" xfId="12333"/>
    <cellStyle name="Note 3 3 2 2" xfId="37463"/>
    <cellStyle name="Note 3 3 3" xfId="12334"/>
    <cellStyle name="Note 3 3 3 2" xfId="37464"/>
    <cellStyle name="Note 3 3 4" xfId="12335"/>
    <cellStyle name="Note 3 3 5" xfId="12336"/>
    <cellStyle name="Note 3 3 6" xfId="37465"/>
    <cellStyle name="Note 3 3 7" xfId="37466"/>
    <cellStyle name="Note 3 4" xfId="12337"/>
    <cellStyle name="Note 3 4 2" xfId="37467"/>
    <cellStyle name="Note 3 4 2 2" xfId="37468"/>
    <cellStyle name="Note 3 4 3" xfId="37469"/>
    <cellStyle name="Note 3 5" xfId="12338"/>
    <cellStyle name="Note 3 5 2" xfId="37470"/>
    <cellStyle name="Note 3 6" xfId="37471"/>
    <cellStyle name="Note 3 7" xfId="37472"/>
    <cellStyle name="Note 30" xfId="12339"/>
    <cellStyle name="Note 31" xfId="12340"/>
    <cellStyle name="Note 32" xfId="12341"/>
    <cellStyle name="Note 33" xfId="12342"/>
    <cellStyle name="Note 34" xfId="12343"/>
    <cellStyle name="Note 35" xfId="12344"/>
    <cellStyle name="Note 36" xfId="12345"/>
    <cellStyle name="Note 37" xfId="12346"/>
    <cellStyle name="Note 38" xfId="12347"/>
    <cellStyle name="Note 39" xfId="12348"/>
    <cellStyle name="Note 4" xfId="12349"/>
    <cellStyle name="Note 4 2" xfId="12350"/>
    <cellStyle name="Note 4 2 2" xfId="12351"/>
    <cellStyle name="Note 4 2 2 2" xfId="37473"/>
    <cellStyle name="Note 4 2 3" xfId="12352"/>
    <cellStyle name="Note 4 2 3 2" xfId="37474"/>
    <cellStyle name="Note 4 2 4" xfId="12353"/>
    <cellStyle name="Note 4 2 5" xfId="12354"/>
    <cellStyle name="Note 4 2 6" xfId="37475"/>
    <cellStyle name="Note 4 2 7" xfId="37476"/>
    <cellStyle name="Note 4 3" xfId="12355"/>
    <cellStyle name="Note 4 3 2" xfId="12356"/>
    <cellStyle name="Note 4 3 2 2" xfId="37477"/>
    <cellStyle name="Note 4 3 3" xfId="12357"/>
    <cellStyle name="Note 4 3 4" xfId="12358"/>
    <cellStyle name="Note 4 3 5" xfId="12359"/>
    <cellStyle name="Note 4 3 6" xfId="37478"/>
    <cellStyle name="Note 4 3 7" xfId="37479"/>
    <cellStyle name="Note 4 4" xfId="12360"/>
    <cellStyle name="Note 4 4 2" xfId="37480"/>
    <cellStyle name="Note 4 4 2 2" xfId="37481"/>
    <cellStyle name="Note 4 4 3" xfId="37482"/>
    <cellStyle name="Note 4 5" xfId="37483"/>
    <cellStyle name="Note 4 5 2" xfId="37484"/>
    <cellStyle name="Note 4 6" xfId="37485"/>
    <cellStyle name="Note 4 6 2" xfId="37486"/>
    <cellStyle name="Note 4 7" xfId="37487"/>
    <cellStyle name="Note 40" xfId="12361"/>
    <cellStyle name="Note 41" xfId="12362"/>
    <cellStyle name="Note 42" xfId="12363"/>
    <cellStyle name="Note 43" xfId="12364"/>
    <cellStyle name="Note 44" xfId="12365"/>
    <cellStyle name="Note 45" xfId="12366"/>
    <cellStyle name="Note 46" xfId="12367"/>
    <cellStyle name="Note 47" xfId="12368"/>
    <cellStyle name="Note 48" xfId="12369"/>
    <cellStyle name="Note 49" xfId="12370"/>
    <cellStyle name="Note 5" xfId="12371"/>
    <cellStyle name="Note 5 2" xfId="12372"/>
    <cellStyle name="Note 5 2 2" xfId="12373"/>
    <cellStyle name="Note 5 2 2 2" xfId="37488"/>
    <cellStyle name="Note 5 2 3" xfId="12374"/>
    <cellStyle name="Note 5 2 3 2" xfId="37489"/>
    <cellStyle name="Note 5 2 4" xfId="12375"/>
    <cellStyle name="Note 5 2 5" xfId="12376"/>
    <cellStyle name="Note 5 2 6" xfId="37490"/>
    <cellStyle name="Note 5 2 7" xfId="37491"/>
    <cellStyle name="Note 5 3" xfId="12377"/>
    <cellStyle name="Note 5 3 2" xfId="12378"/>
    <cellStyle name="Note 5 3 2 2" xfId="37492"/>
    <cellStyle name="Note 5 3 3" xfId="12379"/>
    <cellStyle name="Note 5 3 4" xfId="12380"/>
    <cellStyle name="Note 5 3 5" xfId="12381"/>
    <cellStyle name="Note 5 3 6" xfId="37493"/>
    <cellStyle name="Note 5 3 7" xfId="37494"/>
    <cellStyle name="Note 5 4" xfId="12382"/>
    <cellStyle name="Note 5 4 2" xfId="37495"/>
    <cellStyle name="Note 5 4 2 2" xfId="37496"/>
    <cellStyle name="Note 5 4 3" xfId="37497"/>
    <cellStyle name="Note 5 5" xfId="37498"/>
    <cellStyle name="Note 5 5 2" xfId="37499"/>
    <cellStyle name="Note 5 6" xfId="37500"/>
    <cellStyle name="Note 5 6 2" xfId="37501"/>
    <cellStyle name="Note 5 7" xfId="37502"/>
    <cellStyle name="Note 50" xfId="12383"/>
    <cellStyle name="Note 51" xfId="12384"/>
    <cellStyle name="Note 52" xfId="12385"/>
    <cellStyle name="Note 53" xfId="12386"/>
    <cellStyle name="Note 54" xfId="12387"/>
    <cellStyle name="Note 55" xfId="12388"/>
    <cellStyle name="Note 56" xfId="12389"/>
    <cellStyle name="Note 57" xfId="12390"/>
    <cellStyle name="Note 58" xfId="12391"/>
    <cellStyle name="Note 59" xfId="12392"/>
    <cellStyle name="Note 6" xfId="12393"/>
    <cellStyle name="Note 6 2" xfId="12394"/>
    <cellStyle name="Note 6 2 2" xfId="12395"/>
    <cellStyle name="Note 6 2 2 2" xfId="37503"/>
    <cellStyle name="Note 6 2 2 3" xfId="37504"/>
    <cellStyle name="Note 6 2 3" xfId="12396"/>
    <cellStyle name="Note 6 2 3 2" xfId="37505"/>
    <cellStyle name="Note 6 2 4" xfId="12397"/>
    <cellStyle name="Note 6 2 5" xfId="12398"/>
    <cellStyle name="Note 6 2 6" xfId="37506"/>
    <cellStyle name="Note 6 2 7" xfId="37507"/>
    <cellStyle name="Note 6 3" xfId="12399"/>
    <cellStyle name="Note 6 3 2" xfId="12400"/>
    <cellStyle name="Note 6 3 2 2" xfId="37508"/>
    <cellStyle name="Note 6 3 3" xfId="12401"/>
    <cellStyle name="Note 6 3 4" xfId="12402"/>
    <cellStyle name="Note 6 3 5" xfId="12403"/>
    <cellStyle name="Note 6 3 6" xfId="37509"/>
    <cellStyle name="Note 6 3 7" xfId="37510"/>
    <cellStyle name="Note 6 4" xfId="12404"/>
    <cellStyle name="Note 6 4 2" xfId="37511"/>
    <cellStyle name="Note 6 4 2 2" xfId="37512"/>
    <cellStyle name="Note 6 4 3" xfId="37513"/>
    <cellStyle name="Note 6 4 4" xfId="37514"/>
    <cellStyle name="Note 6 5" xfId="37515"/>
    <cellStyle name="Note 6 5 2" xfId="37516"/>
    <cellStyle name="Note 6 6" xfId="37517"/>
    <cellStyle name="Note 60" xfId="12405"/>
    <cellStyle name="Note 61" xfId="12406"/>
    <cellStyle name="Note 62" xfId="12407"/>
    <cellStyle name="Note 63" xfId="12408"/>
    <cellStyle name="Note 64" xfId="12409"/>
    <cellStyle name="Note 7" xfId="12410"/>
    <cellStyle name="Note 7 2" xfId="12411"/>
    <cellStyle name="Note 7 2 2" xfId="12412"/>
    <cellStyle name="Note 7 2 2 2" xfId="37518"/>
    <cellStyle name="Note 7 2 2 3" xfId="37519"/>
    <cellStyle name="Note 7 2 3" xfId="12413"/>
    <cellStyle name="Note 7 2 3 2" xfId="37520"/>
    <cellStyle name="Note 7 2 4" xfId="12414"/>
    <cellStyle name="Note 7 2 5" xfId="12415"/>
    <cellStyle name="Note 7 2 6" xfId="37521"/>
    <cellStyle name="Note 7 2 7" xfId="37522"/>
    <cellStyle name="Note 7 3" xfId="12416"/>
    <cellStyle name="Note 7 3 2" xfId="12417"/>
    <cellStyle name="Note 7 3 2 2" xfId="37523"/>
    <cellStyle name="Note 7 3 3" xfId="12418"/>
    <cellStyle name="Note 7 3 4" xfId="12419"/>
    <cellStyle name="Note 7 3 5" xfId="12420"/>
    <cellStyle name="Note 7 3 6" xfId="37524"/>
    <cellStyle name="Note 7 3 7" xfId="37525"/>
    <cellStyle name="Note 7 4" xfId="12421"/>
    <cellStyle name="Note 7 4 2" xfId="37526"/>
    <cellStyle name="Note 7 4 2 2" xfId="37527"/>
    <cellStyle name="Note 7 4 3" xfId="37528"/>
    <cellStyle name="Note 7 4 4" xfId="37529"/>
    <cellStyle name="Note 7 5" xfId="37530"/>
    <cellStyle name="Note 7 5 2" xfId="37531"/>
    <cellStyle name="Note 7 6" xfId="37532"/>
    <cellStyle name="Note 8" xfId="12422"/>
    <cellStyle name="Note 8 2" xfId="12423"/>
    <cellStyle name="Note 8 2 2" xfId="12424"/>
    <cellStyle name="Note 8 2 2 2" xfId="37533"/>
    <cellStyle name="Note 8 2 2 3" xfId="37534"/>
    <cellStyle name="Note 8 2 3" xfId="12425"/>
    <cellStyle name="Note 8 2 3 2" xfId="37535"/>
    <cellStyle name="Note 8 2 4" xfId="12426"/>
    <cellStyle name="Note 8 2 5" xfId="12427"/>
    <cellStyle name="Note 8 2 6" xfId="37536"/>
    <cellStyle name="Note 8 2 7" xfId="37537"/>
    <cellStyle name="Note 8 3" xfId="12428"/>
    <cellStyle name="Note 8 3 2" xfId="12429"/>
    <cellStyle name="Note 8 3 2 2" xfId="37538"/>
    <cellStyle name="Note 8 3 3" xfId="12430"/>
    <cellStyle name="Note 8 3 4" xfId="12431"/>
    <cellStyle name="Note 8 3 5" xfId="12432"/>
    <cellStyle name="Note 8 3 6" xfId="37539"/>
    <cellStyle name="Note 8 3 7" xfId="37540"/>
    <cellStyle name="Note 8 4" xfId="12433"/>
    <cellStyle name="Note 8 4 2" xfId="37541"/>
    <cellStyle name="Note 8 4 2 2" xfId="37542"/>
    <cellStyle name="Note 8 4 3" xfId="37543"/>
    <cellStyle name="Note 8 4 4" xfId="37544"/>
    <cellStyle name="Note 8 5" xfId="37545"/>
    <cellStyle name="Note 8 5 2" xfId="37546"/>
    <cellStyle name="Note 8 6" xfId="37547"/>
    <cellStyle name="Note 9" xfId="12434"/>
    <cellStyle name="Note 9 2" xfId="12435"/>
    <cellStyle name="Note 9 2 2" xfId="12436"/>
    <cellStyle name="Note 9 2 2 2" xfId="37548"/>
    <cellStyle name="Note 9 2 2 3" xfId="37549"/>
    <cellStyle name="Note 9 2 3" xfId="12437"/>
    <cellStyle name="Note 9 2 3 2" xfId="37550"/>
    <cellStyle name="Note 9 2 4" xfId="12438"/>
    <cellStyle name="Note 9 2 5" xfId="12439"/>
    <cellStyle name="Note 9 2 6" xfId="37551"/>
    <cellStyle name="Note 9 2 7" xfId="37552"/>
    <cellStyle name="Note 9 3" xfId="12440"/>
    <cellStyle name="Note 9 3 2" xfId="12441"/>
    <cellStyle name="Note 9 3 2 2" xfId="37553"/>
    <cellStyle name="Note 9 3 3" xfId="12442"/>
    <cellStyle name="Note 9 3 4" xfId="12443"/>
    <cellStyle name="Note 9 3 5" xfId="12444"/>
    <cellStyle name="Note 9 3 6" xfId="37554"/>
    <cellStyle name="Note 9 3 7" xfId="37555"/>
    <cellStyle name="Note 9 4" xfId="12445"/>
    <cellStyle name="Note 9 4 2" xfId="37556"/>
    <cellStyle name="Note 9 4 2 2" xfId="37557"/>
    <cellStyle name="Note 9 4 3" xfId="37558"/>
    <cellStyle name="Note 9 4 4" xfId="37559"/>
    <cellStyle name="Note 9 5" xfId="37560"/>
    <cellStyle name="Note 9 5 2" xfId="37561"/>
    <cellStyle name="Note 9 6" xfId="37562"/>
    <cellStyle name="Output" xfId="52" builtinId="21" customBuiltin="1"/>
    <cellStyle name="Output 10" xfId="12446"/>
    <cellStyle name="Output 11" xfId="12447"/>
    <cellStyle name="Output 12" xfId="12448"/>
    <cellStyle name="Output 13" xfId="12449"/>
    <cellStyle name="Output 14" xfId="12450"/>
    <cellStyle name="Output 15" xfId="12451"/>
    <cellStyle name="Output 16" xfId="12452"/>
    <cellStyle name="Output 17" xfId="12453"/>
    <cellStyle name="Output 18" xfId="12454"/>
    <cellStyle name="Output 19" xfId="12455"/>
    <cellStyle name="Output 2" xfId="12456"/>
    <cellStyle name="Output 2 2" xfId="12457"/>
    <cellStyle name="Output 2 2 2" xfId="12458"/>
    <cellStyle name="Output 2 2 2 2" xfId="12459"/>
    <cellStyle name="Output 2 2 2 2 2" xfId="37563"/>
    <cellStyle name="Output 2 2 2 3" xfId="12460"/>
    <cellStyle name="Output 2 2 2 4" xfId="12461"/>
    <cellStyle name="Output 2 2 2 5" xfId="12462"/>
    <cellStyle name="Output 2 2 2 6" xfId="37564"/>
    <cellStyle name="Output 2 2 2 7" xfId="37565"/>
    <cellStyle name="Output 2 2 3" xfId="12463"/>
    <cellStyle name="Output 2 2 3 2" xfId="12464"/>
    <cellStyle name="Output 2 2 3 2 2" xfId="37566"/>
    <cellStyle name="Output 2 2 3 3" xfId="37567"/>
    <cellStyle name="Output 2 2 4" xfId="37568"/>
    <cellStyle name="Output 2 2 4 2" xfId="37569"/>
    <cellStyle name="Output 2 2 5" xfId="37570"/>
    <cellStyle name="Output 2 3" xfId="12465"/>
    <cellStyle name="Output 2 3 2" xfId="37571"/>
    <cellStyle name="Output 2 3 2 2" xfId="37572"/>
    <cellStyle name="Output 2 3 2 2 2" xfId="37573"/>
    <cellStyle name="Output 2 3 2 3" xfId="37574"/>
    <cellStyle name="Output 2 3 2 4" xfId="37575"/>
    <cellStyle name="Output 2 3 3" xfId="37576"/>
    <cellStyle name="Output 2 3 3 2" xfId="37577"/>
    <cellStyle name="Output 2 3 4" xfId="37578"/>
    <cellStyle name="Output 2 3 4 2" xfId="37579"/>
    <cellStyle name="Output 2 4" xfId="12466"/>
    <cellStyle name="Output 2 4 2" xfId="12467"/>
    <cellStyle name="Output 2 4 2 2" xfId="37580"/>
    <cellStyle name="Output 2 4 3" xfId="37581"/>
    <cellStyle name="Output 2 4 4" xfId="37582"/>
    <cellStyle name="Output 2 5" xfId="12468"/>
    <cellStyle name="Output 2 5 2" xfId="37583"/>
    <cellStyle name="Output 2 5 3" xfId="37584"/>
    <cellStyle name="Output 2 6" xfId="12469"/>
    <cellStyle name="Output 2 6 2" xfId="37585"/>
    <cellStyle name="Output 2 7" xfId="12470"/>
    <cellStyle name="Output 2 8" xfId="37586"/>
    <cellStyle name="Output 2 9" xfId="37587"/>
    <cellStyle name="Output 20" xfId="12471"/>
    <cellStyle name="Output 21" xfId="12472"/>
    <cellStyle name="Output 22" xfId="12473"/>
    <cellStyle name="Output 23" xfId="12474"/>
    <cellStyle name="Output 24" xfId="12475"/>
    <cellStyle name="Output 25" xfId="12476"/>
    <cellStyle name="Output 26" xfId="12477"/>
    <cellStyle name="Output 27" xfId="12478"/>
    <cellStyle name="Output 28" xfId="12479"/>
    <cellStyle name="Output 29" xfId="12480"/>
    <cellStyle name="Output 3" xfId="12481"/>
    <cellStyle name="Output 3 10" xfId="37588"/>
    <cellStyle name="Output 3 2" xfId="12482"/>
    <cellStyle name="Output 3 2 2" xfId="37589"/>
    <cellStyle name="Output 3 2 2 2" xfId="37590"/>
    <cellStyle name="Output 3 2 3" xfId="37591"/>
    <cellStyle name="Output 3 2 4" xfId="37592"/>
    <cellStyle name="Output 3 3" xfId="12483"/>
    <cellStyle name="Output 3 3 2" xfId="12484"/>
    <cellStyle name="Output 3 3 2 2" xfId="37593"/>
    <cellStyle name="Output 3 3 3" xfId="37594"/>
    <cellStyle name="Output 3 4" xfId="12485"/>
    <cellStyle name="Output 3 4 2" xfId="37595"/>
    <cellStyle name="Output 3 5" xfId="12486"/>
    <cellStyle name="Output 3 6" xfId="12487"/>
    <cellStyle name="Output 3 7" xfId="12488"/>
    <cellStyle name="Output 3 8" xfId="12489"/>
    <cellStyle name="Output 3 9" xfId="37596"/>
    <cellStyle name="Output 30" xfId="12490"/>
    <cellStyle name="Output 31" xfId="12491"/>
    <cellStyle name="Output 32" xfId="12492"/>
    <cellStyle name="Output 33" xfId="12493"/>
    <cellStyle name="Output 34" xfId="12494"/>
    <cellStyle name="Output 35" xfId="12495"/>
    <cellStyle name="Output 36" xfId="12496"/>
    <cellStyle name="Output 37" xfId="12497"/>
    <cellStyle name="Output 38" xfId="12498"/>
    <cellStyle name="Output 39" xfId="12499"/>
    <cellStyle name="Output 4" xfId="12500"/>
    <cellStyle name="Output 4 2" xfId="12501"/>
    <cellStyle name="Output 4 2 2" xfId="37597"/>
    <cellStyle name="Output 4 2 2 2" xfId="37598"/>
    <cellStyle name="Output 4 2 3" xfId="37599"/>
    <cellStyle name="Output 4 2 4" xfId="37600"/>
    <cellStyle name="Output 4 3" xfId="37601"/>
    <cellStyle name="Output 4 3 2" xfId="37602"/>
    <cellStyle name="Output 4 3 3" xfId="37603"/>
    <cellStyle name="Output 4 4" xfId="37604"/>
    <cellStyle name="Output 4 4 2" xfId="37605"/>
    <cellStyle name="Output 40" xfId="12502"/>
    <cellStyle name="Output 41" xfId="12503"/>
    <cellStyle name="Output 42" xfId="12504"/>
    <cellStyle name="Output 43" xfId="12505"/>
    <cellStyle name="Output 44" xfId="12506"/>
    <cellStyle name="Output 45" xfId="12507"/>
    <cellStyle name="Output 46" xfId="12508"/>
    <cellStyle name="Output 47" xfId="12509"/>
    <cellStyle name="Output 48" xfId="12510"/>
    <cellStyle name="Output 49" xfId="12511"/>
    <cellStyle name="Output 5" xfId="12512"/>
    <cellStyle name="Output 5 2" xfId="37606"/>
    <cellStyle name="Output 5 2 2" xfId="37607"/>
    <cellStyle name="Output 5 2 3" xfId="37608"/>
    <cellStyle name="Output 5 3" xfId="37609"/>
    <cellStyle name="Output 5 3 2" xfId="37610"/>
    <cellStyle name="Output 5 4" xfId="37611"/>
    <cellStyle name="Output 50" xfId="12513"/>
    <cellStyle name="Output 51" xfId="12514"/>
    <cellStyle name="Output 52" xfId="12515"/>
    <cellStyle name="Output 53" xfId="12516"/>
    <cellStyle name="Output 54" xfId="12517"/>
    <cellStyle name="Output 55" xfId="12518"/>
    <cellStyle name="Output 56" xfId="12519"/>
    <cellStyle name="Output 57" xfId="12520"/>
    <cellStyle name="Output 58" xfId="12521"/>
    <cellStyle name="Output 59" xfId="12522"/>
    <cellStyle name="Output 6" xfId="12523"/>
    <cellStyle name="Output 6 2" xfId="12524"/>
    <cellStyle name="Output 6 2 2" xfId="37612"/>
    <cellStyle name="Output 6 3" xfId="37613"/>
    <cellStyle name="Output 6 4" xfId="37614"/>
    <cellStyle name="Output 60" xfId="12525"/>
    <cellStyle name="Output 61" xfId="12526"/>
    <cellStyle name="Output 62" xfId="12527"/>
    <cellStyle name="Output 63" xfId="12528"/>
    <cellStyle name="Output 64" xfId="12529"/>
    <cellStyle name="Output 7" xfId="12530"/>
    <cellStyle name="Output 7 2" xfId="37615"/>
    <cellStyle name="Output 8" xfId="12531"/>
    <cellStyle name="Output 8 2" xfId="37616"/>
    <cellStyle name="Output 9" xfId="12532"/>
    <cellStyle name="Percen - Style1" xfId="12533"/>
    <cellStyle name="Percen - Style1 2" xfId="12534"/>
    <cellStyle name="Percen - Style1 2 2" xfId="12535"/>
    <cellStyle name="Percen - Style1 2 2 2" xfId="37617"/>
    <cellStyle name="Percen - Style1 2 3" xfId="37618"/>
    <cellStyle name="Percen - Style1 3" xfId="12536"/>
    <cellStyle name="Percen - Style1 3 2" xfId="37619"/>
    <cellStyle name="Percen - Style1 3 3" xfId="37620"/>
    <cellStyle name="Percen - Style1 4" xfId="37621"/>
    <cellStyle name="Percen - Style1 4 2" xfId="37622"/>
    <cellStyle name="Percen - Style2" xfId="12537"/>
    <cellStyle name="Percen - Style2 2" xfId="12538"/>
    <cellStyle name="Percen - Style2 2 2" xfId="12539"/>
    <cellStyle name="Percen - Style2 2 2 2" xfId="37623"/>
    <cellStyle name="Percen - Style2 2 3" xfId="37624"/>
    <cellStyle name="Percen - Style2 3" xfId="12540"/>
    <cellStyle name="Percen - Style2 3 2" xfId="37625"/>
    <cellStyle name="Percen - Style2 3 3" xfId="37626"/>
    <cellStyle name="Percen - Style2 4" xfId="37627"/>
    <cellStyle name="Percen - Style2 4 2" xfId="37628"/>
    <cellStyle name="Percen - Style3" xfId="12541"/>
    <cellStyle name="Percen - Style3 2" xfId="12542"/>
    <cellStyle name="Percen - Style3 2 2" xfId="12543"/>
    <cellStyle name="Percen - Style3 2 2 2" xfId="37629"/>
    <cellStyle name="Percen - Style3 2 3" xfId="37630"/>
    <cellStyle name="Percen - Style3 3" xfId="12544"/>
    <cellStyle name="Percen - Style3 3 2" xfId="37631"/>
    <cellStyle name="Percen - Style3 3 2 2" xfId="37632"/>
    <cellStyle name="Percen - Style3 3 3" xfId="37633"/>
    <cellStyle name="Percen - Style3 3 4" xfId="37634"/>
    <cellStyle name="Percen - Style3 4" xfId="12545"/>
    <cellStyle name="Percen - Style3 4 2" xfId="37635"/>
    <cellStyle name="Percen - Style3 5" xfId="37636"/>
    <cellStyle name="Percen - Style3_ACCOUNTS" xfId="12546"/>
    <cellStyle name="Percent" xfId="53" builtinId="5"/>
    <cellStyle name="Percent (0)" xfId="12547"/>
    <cellStyle name="Percent (0) 2" xfId="37637"/>
    <cellStyle name="Percent (0) 3" xfId="37638"/>
    <cellStyle name="Percent [2]" xfId="54"/>
    <cellStyle name="Percent [2] 10" xfId="37639"/>
    <cellStyle name="Percent [2] 10 2" xfId="37640"/>
    <cellStyle name="Percent [2] 11" xfId="37641"/>
    <cellStyle name="Percent [2] 11 2" xfId="37642"/>
    <cellStyle name="Percent [2] 12" xfId="37643"/>
    <cellStyle name="Percent [2] 12 2" xfId="37644"/>
    <cellStyle name="Percent [2] 12 3" xfId="37645"/>
    <cellStyle name="Percent [2] 2" xfId="12548"/>
    <cellStyle name="Percent [2] 2 2" xfId="12549"/>
    <cellStyle name="Percent [2] 2 2 2" xfId="12550"/>
    <cellStyle name="Percent [2] 2 2 2 2" xfId="37646"/>
    <cellStyle name="Percent [2] 2 2 2 2 2" xfId="37647"/>
    <cellStyle name="Percent [2] 2 2 2 3" xfId="37648"/>
    <cellStyle name="Percent [2] 2 2 3" xfId="37649"/>
    <cellStyle name="Percent [2] 2 2 3 2" xfId="37650"/>
    <cellStyle name="Percent [2] 2 2 4" xfId="37651"/>
    <cellStyle name="Percent [2] 2 2 4 2" xfId="37652"/>
    <cellStyle name="Percent [2] 2 3" xfId="12551"/>
    <cellStyle name="Percent [2] 2 3 2" xfId="37653"/>
    <cellStyle name="Percent [2] 2 3 2 2" xfId="37654"/>
    <cellStyle name="Percent [2] 2 3 2 3" xfId="37655"/>
    <cellStyle name="Percent [2] 2 3 3" xfId="37656"/>
    <cellStyle name="Percent [2] 2 4" xfId="37657"/>
    <cellStyle name="Percent [2] 2 4 2" xfId="37658"/>
    <cellStyle name="Percent [2] 2 4 2 2" xfId="37659"/>
    <cellStyle name="Percent [2] 2 4 3" xfId="37660"/>
    <cellStyle name="Percent [2] 2 5" xfId="37661"/>
    <cellStyle name="Percent [2] 2 5 2" xfId="37662"/>
    <cellStyle name="Percent [2] 2 6" xfId="37663"/>
    <cellStyle name="Percent [2] 2 6 2" xfId="37664"/>
    <cellStyle name="Percent [2] 3" xfId="12552"/>
    <cellStyle name="Percent [2] 3 2" xfId="12553"/>
    <cellStyle name="Percent [2] 3 2 2" xfId="12554"/>
    <cellStyle name="Percent [2] 3 2 2 2" xfId="37665"/>
    <cellStyle name="Percent [2] 3 2 3" xfId="37666"/>
    <cellStyle name="Percent [2] 3 2 4" xfId="37667"/>
    <cellStyle name="Percent [2] 3 3" xfId="12555"/>
    <cellStyle name="Percent [2] 3 3 2" xfId="12556"/>
    <cellStyle name="Percent [2] 3 3 2 2" xfId="37668"/>
    <cellStyle name="Percent [2] 3 3 3" xfId="37669"/>
    <cellStyle name="Percent [2] 3 4" xfId="12557"/>
    <cellStyle name="Percent [2] 3 4 2" xfId="12558"/>
    <cellStyle name="Percent [2] 3 4 2 2" xfId="37670"/>
    <cellStyle name="Percent [2] 3 4 3" xfId="37671"/>
    <cellStyle name="Percent [2] 3 5" xfId="37672"/>
    <cellStyle name="Percent [2] 3 5 2" xfId="37673"/>
    <cellStyle name="Percent [2] 4" xfId="12559"/>
    <cellStyle name="Percent [2] 4 2" xfId="12560"/>
    <cellStyle name="Percent [2] 4 2 2" xfId="37674"/>
    <cellStyle name="Percent [2] 4 2 2 2" xfId="37675"/>
    <cellStyle name="Percent [2] 4 2 2 2 2" xfId="37676"/>
    <cellStyle name="Percent [2] 4 2 2 3" xfId="37677"/>
    <cellStyle name="Percent [2] 4 2 3" xfId="37678"/>
    <cellStyle name="Percent [2] 4 2 3 2" xfId="37679"/>
    <cellStyle name="Percent [2] 4 2 4" xfId="37680"/>
    <cellStyle name="Percent [2] 4 2 4 2" xfId="37681"/>
    <cellStyle name="Percent [2] 4 3" xfId="37682"/>
    <cellStyle name="Percent [2] 4 3 2" xfId="37683"/>
    <cellStyle name="Percent [2] 4 3 2 2" xfId="37684"/>
    <cellStyle name="Percent [2] 4 3 3" xfId="37685"/>
    <cellStyle name="Percent [2] 4 3 4" xfId="37686"/>
    <cellStyle name="Percent [2] 4 4" xfId="37687"/>
    <cellStyle name="Percent [2] 4 4 2" xfId="37688"/>
    <cellStyle name="Percent [2] 4 4 2 2" xfId="37689"/>
    <cellStyle name="Percent [2] 4 4 3" xfId="37690"/>
    <cellStyle name="Percent [2] 4 5" xfId="37691"/>
    <cellStyle name="Percent [2] 4 5 2" xfId="37692"/>
    <cellStyle name="Percent [2] 4 6" xfId="37693"/>
    <cellStyle name="Percent [2] 4 6 2" xfId="37694"/>
    <cellStyle name="Percent [2] 5" xfId="12561"/>
    <cellStyle name="Percent [2] 5 2" xfId="37695"/>
    <cellStyle name="Percent [2] 5 2 2" xfId="37696"/>
    <cellStyle name="Percent [2] 5 2 2 2" xfId="37697"/>
    <cellStyle name="Percent [2] 5 2 2 2 2" xfId="37698"/>
    <cellStyle name="Percent [2] 5 2 3" xfId="37699"/>
    <cellStyle name="Percent [2] 5 2 3 2" xfId="37700"/>
    <cellStyle name="Percent [2] 5 2 4" xfId="37701"/>
    <cellStyle name="Percent [2] 5 2 4 2" xfId="37702"/>
    <cellStyle name="Percent [2] 5 2 5" xfId="37703"/>
    <cellStyle name="Percent [2] 5 3" xfId="37704"/>
    <cellStyle name="Percent [2] 5 3 2" xfId="37705"/>
    <cellStyle name="Percent [2] 5 3 2 2" xfId="37706"/>
    <cellStyle name="Percent [2] 5 4" xfId="37707"/>
    <cellStyle name="Percent [2] 5 4 2" xfId="37708"/>
    <cellStyle name="Percent [2] 5 5" xfId="37709"/>
    <cellStyle name="Percent [2] 5 5 2" xfId="37710"/>
    <cellStyle name="Percent [2] 6" xfId="12562"/>
    <cellStyle name="Percent [2] 6 2" xfId="12563"/>
    <cellStyle name="Percent [2] 6 2 2" xfId="37711"/>
    <cellStyle name="Percent [2] 6 2 2 2" xfId="37712"/>
    <cellStyle name="Percent [2] 6 3" xfId="37713"/>
    <cellStyle name="Percent [2] 6 3 2" xfId="37714"/>
    <cellStyle name="Percent [2] 6 4" xfId="37715"/>
    <cellStyle name="Percent [2] 6 4 2" xfId="37716"/>
    <cellStyle name="Percent [2] 7" xfId="12564"/>
    <cellStyle name="Percent [2] 7 2" xfId="12565"/>
    <cellStyle name="Percent [2] 7 2 2" xfId="37717"/>
    <cellStyle name="Percent [2] 7 3" xfId="37718"/>
    <cellStyle name="Percent [2] 8" xfId="12566"/>
    <cellStyle name="Percent [2] 8 2" xfId="37719"/>
    <cellStyle name="Percent [2] 8 2 2" xfId="37720"/>
    <cellStyle name="Percent [2] 8 3" xfId="37721"/>
    <cellStyle name="Percent [2] 8 4" xfId="37722"/>
    <cellStyle name="Percent [2] 9" xfId="37723"/>
    <cellStyle name="Percent [2] 9 2" xfId="37724"/>
    <cellStyle name="Percent [2] 9 2 2" xfId="37725"/>
    <cellStyle name="Percent [2] 9 2 2 2" xfId="37726"/>
    <cellStyle name="Percent [2] 9 2 3" xfId="37727"/>
    <cellStyle name="Percent [2] 9 3" xfId="37728"/>
    <cellStyle name="Percent [2] 9 3 2" xfId="37729"/>
    <cellStyle name="Percent [2] 9 4" xfId="37730"/>
    <cellStyle name="Percent 10" xfId="12567"/>
    <cellStyle name="Percent 10 2" xfId="12568"/>
    <cellStyle name="Percent 10 2 2" xfId="37731"/>
    <cellStyle name="Percent 10 2 2 2" xfId="37732"/>
    <cellStyle name="Percent 10 2 2 2 2" xfId="37733"/>
    <cellStyle name="Percent 10 2 2 3" xfId="37734"/>
    <cellStyle name="Percent 10 2 3" xfId="37735"/>
    <cellStyle name="Percent 10 2 3 2" xfId="37736"/>
    <cellStyle name="Percent 10 2 4" xfId="37737"/>
    <cellStyle name="Percent 10 2 4 2" xfId="37738"/>
    <cellStyle name="Percent 10 3" xfId="12569"/>
    <cellStyle name="Percent 10 3 2" xfId="12570"/>
    <cellStyle name="Percent 10 3 2 2" xfId="37739"/>
    <cellStyle name="Percent 10 3 3" xfId="37740"/>
    <cellStyle name="Percent 10 3 3 2" xfId="37741"/>
    <cellStyle name="Percent 10 3 4" xfId="37742"/>
    <cellStyle name="Percent 10 4" xfId="12571"/>
    <cellStyle name="Percent 10 4 2" xfId="37743"/>
    <cellStyle name="Percent 10 4 2 2" xfId="37744"/>
    <cellStyle name="Percent 10 4 3" xfId="37745"/>
    <cellStyle name="Percent 10 4 4" xfId="37746"/>
    <cellStyle name="Percent 10 5" xfId="37747"/>
    <cellStyle name="Percent 10 5 2" xfId="37748"/>
    <cellStyle name="Percent 10 5 2 2" xfId="37749"/>
    <cellStyle name="Percent 10 5 3" xfId="37750"/>
    <cellStyle name="Percent 10 6" xfId="37751"/>
    <cellStyle name="Percent 10 6 2" xfId="37752"/>
    <cellStyle name="Percent 10 7" xfId="37753"/>
    <cellStyle name="Percent 100" xfId="12572"/>
    <cellStyle name="Percent 101" xfId="12573"/>
    <cellStyle name="Percent 102" xfId="12574"/>
    <cellStyle name="Percent 103" xfId="12575"/>
    <cellStyle name="Percent 104" xfId="12576"/>
    <cellStyle name="Percent 105" xfId="12577"/>
    <cellStyle name="Percent 106" xfId="12578"/>
    <cellStyle name="Percent 107" xfId="12579"/>
    <cellStyle name="Percent 108" xfId="12580"/>
    <cellStyle name="Percent 109" xfId="12581"/>
    <cellStyle name="Percent 11" xfId="12582"/>
    <cellStyle name="Percent 11 2" xfId="12583"/>
    <cellStyle name="Percent 11 2 2" xfId="12584"/>
    <cellStyle name="Percent 11 2 2 2" xfId="37754"/>
    <cellStyle name="Percent 11 2 2 2 2" xfId="37755"/>
    <cellStyle name="Percent 11 2 2 3" xfId="37756"/>
    <cellStyle name="Percent 11 2 3" xfId="37757"/>
    <cellStyle name="Percent 11 2 3 2" xfId="37758"/>
    <cellStyle name="Percent 11 2 4" xfId="37759"/>
    <cellStyle name="Percent 11 2 4 2" xfId="37760"/>
    <cellStyle name="Percent 11 3" xfId="12585"/>
    <cellStyle name="Percent 11 3 2" xfId="12586"/>
    <cellStyle name="Percent 11 3 2 2" xfId="37761"/>
    <cellStyle name="Percent 11 3 2 3" xfId="37762"/>
    <cellStyle name="Percent 11 3 3" xfId="37763"/>
    <cellStyle name="Percent 11 4" xfId="12587"/>
    <cellStyle name="Percent 11 4 2" xfId="12588"/>
    <cellStyle name="Percent 11 4 2 2" xfId="37764"/>
    <cellStyle name="Percent 11 4 3" xfId="37765"/>
    <cellStyle name="Percent 11 5" xfId="12589"/>
    <cellStyle name="Percent 11 5 2" xfId="37766"/>
    <cellStyle name="Percent 11 6" xfId="37767"/>
    <cellStyle name="Percent 11 6 2" xfId="37768"/>
    <cellStyle name="Percent 110" xfId="12590"/>
    <cellStyle name="Percent 111" xfId="12591"/>
    <cellStyle name="Percent 112" xfId="12592"/>
    <cellStyle name="Percent 113" xfId="12593"/>
    <cellStyle name="Percent 114" xfId="12594"/>
    <cellStyle name="Percent 115" xfId="12595"/>
    <cellStyle name="Percent 116" xfId="12596"/>
    <cellStyle name="Percent 117" xfId="12597"/>
    <cellStyle name="Percent 118" xfId="12598"/>
    <cellStyle name="Percent 119" xfId="12599"/>
    <cellStyle name="Percent 12" xfId="12600"/>
    <cellStyle name="Percent 12 2" xfId="12601"/>
    <cellStyle name="Percent 12 2 2" xfId="12602"/>
    <cellStyle name="Percent 12 2 2 2" xfId="12603"/>
    <cellStyle name="Percent 12 2 2 2 2" xfId="37769"/>
    <cellStyle name="Percent 12 2 2 3" xfId="37770"/>
    <cellStyle name="Percent 12 2 3" xfId="12604"/>
    <cellStyle name="Percent 12 2 3 2" xfId="37771"/>
    <cellStyle name="Percent 12 2 4" xfId="37772"/>
    <cellStyle name="Percent 12 2 4 2" xfId="37773"/>
    <cellStyle name="Percent 12 3" xfId="12605"/>
    <cellStyle name="Percent 12 3 2" xfId="12606"/>
    <cellStyle name="Percent 12 3 2 2" xfId="37774"/>
    <cellStyle name="Percent 12 3 3" xfId="37775"/>
    <cellStyle name="Percent 12 4" xfId="12607"/>
    <cellStyle name="Percent 12 4 2" xfId="12608"/>
    <cellStyle name="Percent 12 4 2 2" xfId="37776"/>
    <cellStyle name="Percent 12 4 3" xfId="37777"/>
    <cellStyle name="Percent 12 5" xfId="12609"/>
    <cellStyle name="Percent 12 5 2" xfId="12610"/>
    <cellStyle name="Percent 12 5 2 2" xfId="37778"/>
    <cellStyle name="Percent 12 5 3" xfId="37779"/>
    <cellStyle name="Percent 12 6" xfId="37780"/>
    <cellStyle name="Percent 12 6 2" xfId="37781"/>
    <cellStyle name="Percent 120" xfId="12611"/>
    <cellStyle name="Percent 121" xfId="12612"/>
    <cellStyle name="Percent 122" xfId="12613"/>
    <cellStyle name="Percent 123" xfId="42571"/>
    <cellStyle name="Percent 13" xfId="12614"/>
    <cellStyle name="Percent 13 2" xfId="12615"/>
    <cellStyle name="Percent 13 2 2" xfId="12616"/>
    <cellStyle name="Percent 13 2 2 2" xfId="37782"/>
    <cellStyle name="Percent 13 2 2 2 2" xfId="37783"/>
    <cellStyle name="Percent 13 2 2 3" xfId="37784"/>
    <cellStyle name="Percent 13 2 3" xfId="12617"/>
    <cellStyle name="Percent 13 2 3 2" xfId="37785"/>
    <cellStyle name="Percent 13 2 4" xfId="37786"/>
    <cellStyle name="Percent 13 2 4 2" xfId="37787"/>
    <cellStyle name="Percent 13 3" xfId="12618"/>
    <cellStyle name="Percent 13 3 2" xfId="12619"/>
    <cellStyle name="Percent 13 3 2 2" xfId="37788"/>
    <cellStyle name="Percent 13 3 3" xfId="37789"/>
    <cellStyle name="Percent 13 4" xfId="12620"/>
    <cellStyle name="Percent 13 4 2" xfId="37790"/>
    <cellStyle name="Percent 13 4 2 2" xfId="37791"/>
    <cellStyle name="Percent 13 4 3" xfId="37792"/>
    <cellStyle name="Percent 13 5" xfId="12621"/>
    <cellStyle name="Percent 13 5 2" xfId="37793"/>
    <cellStyle name="Percent 13 6" xfId="12622"/>
    <cellStyle name="Percent 13 6 2" xfId="37794"/>
    <cellStyle name="Percent 13 7" xfId="37795"/>
    <cellStyle name="Percent 14" xfId="12623"/>
    <cellStyle name="Percent 14 2" xfId="12624"/>
    <cellStyle name="Percent 14 2 2" xfId="12625"/>
    <cellStyle name="Percent 14 2 2 2" xfId="37796"/>
    <cellStyle name="Percent 14 2 2 2 2" xfId="37797"/>
    <cellStyle name="Percent 14 2 2 3" xfId="37798"/>
    <cellStyle name="Percent 14 2 3" xfId="37799"/>
    <cellStyle name="Percent 14 2 3 2" xfId="37800"/>
    <cellStyle name="Percent 14 2 4" xfId="37801"/>
    <cellStyle name="Percent 14 2 4 2" xfId="37802"/>
    <cellStyle name="Percent 14 3" xfId="12626"/>
    <cellStyle name="Percent 14 3 2" xfId="37803"/>
    <cellStyle name="Percent 14 3 2 2" xfId="37804"/>
    <cellStyle name="Percent 14 3 3" xfId="37805"/>
    <cellStyle name="Percent 14 4" xfId="12627"/>
    <cellStyle name="Percent 14 4 2" xfId="12628"/>
    <cellStyle name="Percent 14 4 2 2" xfId="37806"/>
    <cellStyle name="Percent 14 4 3" xfId="37807"/>
    <cellStyle name="Percent 14 5" xfId="12629"/>
    <cellStyle name="Percent 14 5 2" xfId="37808"/>
    <cellStyle name="Percent 14 6" xfId="37809"/>
    <cellStyle name="Percent 14 6 2" xfId="37810"/>
    <cellStyle name="Percent 15" xfId="12630"/>
    <cellStyle name="Percent 15 2" xfId="12631"/>
    <cellStyle name="Percent 15 2 2" xfId="12632"/>
    <cellStyle name="Percent 15 2 2 2" xfId="37811"/>
    <cellStyle name="Percent 15 2 2 2 2" xfId="37812"/>
    <cellStyle name="Percent 15 2 2 3" xfId="37813"/>
    <cellStyle name="Percent 15 2 3" xfId="12633"/>
    <cellStyle name="Percent 15 2 3 2" xfId="37814"/>
    <cellStyle name="Percent 15 2 4" xfId="12634"/>
    <cellStyle name="Percent 15 2 4 2" xfId="37815"/>
    <cellStyle name="Percent 15 2 5" xfId="37816"/>
    <cellStyle name="Percent 15 3" xfId="12635"/>
    <cellStyle name="Percent 15 3 2" xfId="12636"/>
    <cellStyle name="Percent 15 3 2 2" xfId="37817"/>
    <cellStyle name="Percent 15 3 3" xfId="37818"/>
    <cellStyle name="Percent 15 4" xfId="12637"/>
    <cellStyle name="Percent 15 4 2" xfId="12638"/>
    <cellStyle name="Percent 15 4 2 2" xfId="37819"/>
    <cellStyle name="Percent 15 4 3" xfId="37820"/>
    <cellStyle name="Percent 15 5" xfId="12639"/>
    <cellStyle name="Percent 15 5 2" xfId="37821"/>
    <cellStyle name="Percent 15 6" xfId="12640"/>
    <cellStyle name="Percent 15 6 2" xfId="37822"/>
    <cellStyle name="Percent 15 7" xfId="37823"/>
    <cellStyle name="Percent 16" xfId="12641"/>
    <cellStyle name="Percent 16 2" xfId="12642"/>
    <cellStyle name="Percent 16 2 2" xfId="12643"/>
    <cellStyle name="Percent 16 2 2 2" xfId="37824"/>
    <cellStyle name="Percent 16 2 2 2 2" xfId="37825"/>
    <cellStyle name="Percent 16 2 2 3" xfId="37826"/>
    <cellStyle name="Percent 16 2 3" xfId="37827"/>
    <cellStyle name="Percent 16 2 3 2" xfId="37828"/>
    <cellStyle name="Percent 16 2 4" xfId="37829"/>
    <cellStyle name="Percent 16 2 4 2" xfId="37830"/>
    <cellStyle name="Percent 16 3" xfId="12644"/>
    <cellStyle name="Percent 16 3 2" xfId="12645"/>
    <cellStyle name="Percent 16 3 2 2" xfId="37831"/>
    <cellStyle name="Percent 16 3 3" xfId="37832"/>
    <cellStyle name="Percent 16 4" xfId="12646"/>
    <cellStyle name="Percent 16 4 2" xfId="12647"/>
    <cellStyle name="Percent 16 4 2 2" xfId="37833"/>
    <cellStyle name="Percent 16 4 3" xfId="37834"/>
    <cellStyle name="Percent 16 5" xfId="37835"/>
    <cellStyle name="Percent 16 5 2" xfId="37836"/>
    <cellStyle name="Percent 17" xfId="12648"/>
    <cellStyle name="Percent 17 2" xfId="12649"/>
    <cellStyle name="Percent 17 2 2" xfId="12650"/>
    <cellStyle name="Percent 17 2 2 2" xfId="37837"/>
    <cellStyle name="Percent 17 2 2 2 2" xfId="37838"/>
    <cellStyle name="Percent 17 2 2 3" xfId="37839"/>
    <cellStyle name="Percent 17 2 3" xfId="12651"/>
    <cellStyle name="Percent 17 2 3 2" xfId="37840"/>
    <cellStyle name="Percent 17 2 4" xfId="37841"/>
    <cellStyle name="Percent 17 2 4 2" xfId="37842"/>
    <cellStyle name="Percent 17 3" xfId="12652"/>
    <cellStyle name="Percent 17 3 2" xfId="12653"/>
    <cellStyle name="Percent 17 3 2 2" xfId="37843"/>
    <cellStyle name="Percent 17 3 3" xfId="37844"/>
    <cellStyle name="Percent 17 3 4" xfId="37845"/>
    <cellStyle name="Percent 17 4" xfId="12654"/>
    <cellStyle name="Percent 17 4 2" xfId="12655"/>
    <cellStyle name="Percent 17 4 2 2" xfId="37846"/>
    <cellStyle name="Percent 17 4 3" xfId="37847"/>
    <cellStyle name="Percent 17 5" xfId="37848"/>
    <cellStyle name="Percent 17 5 2" xfId="37849"/>
    <cellStyle name="Percent 18" xfId="12656"/>
    <cellStyle name="Percent 18 2" xfId="12657"/>
    <cellStyle name="Percent 18 2 2" xfId="12658"/>
    <cellStyle name="Percent 18 2 2 2" xfId="37850"/>
    <cellStyle name="Percent 18 2 2 2 2" xfId="37851"/>
    <cellStyle name="Percent 18 2 2 3" xfId="37852"/>
    <cellStyle name="Percent 18 2 3" xfId="37853"/>
    <cellStyle name="Percent 18 2 3 2" xfId="37854"/>
    <cellStyle name="Percent 18 2 4" xfId="37855"/>
    <cellStyle name="Percent 18 2 4 2" xfId="37856"/>
    <cellStyle name="Percent 18 3" xfId="12659"/>
    <cellStyle name="Percent 18 3 2" xfId="12660"/>
    <cellStyle name="Percent 18 3 2 2" xfId="37857"/>
    <cellStyle name="Percent 18 3 3" xfId="37858"/>
    <cellStyle name="Percent 18 3 4" xfId="37859"/>
    <cellStyle name="Percent 18 4" xfId="12661"/>
    <cellStyle name="Percent 18 4 2" xfId="12662"/>
    <cellStyle name="Percent 18 4 2 2" xfId="37860"/>
    <cellStyle name="Percent 18 4 3" xfId="37861"/>
    <cellStyle name="Percent 18 5" xfId="12663"/>
    <cellStyle name="Percent 18 5 2" xfId="37862"/>
    <cellStyle name="Percent 19" xfId="12664"/>
    <cellStyle name="Percent 19 2" xfId="12665"/>
    <cellStyle name="Percent 19 2 2" xfId="12666"/>
    <cellStyle name="Percent 19 2 2 2" xfId="37863"/>
    <cellStyle name="Percent 19 2 2 2 2" xfId="37864"/>
    <cellStyle name="Percent 19 2 2 3" xfId="37865"/>
    <cellStyle name="Percent 19 2 3" xfId="37866"/>
    <cellStyle name="Percent 19 2 3 2" xfId="37867"/>
    <cellStyle name="Percent 19 2 4" xfId="37868"/>
    <cellStyle name="Percent 19 2 4 2" xfId="37869"/>
    <cellStyle name="Percent 19 3" xfId="12667"/>
    <cellStyle name="Percent 19 3 2" xfId="12668"/>
    <cellStyle name="Percent 19 3 2 2" xfId="37870"/>
    <cellStyle name="Percent 19 3 3" xfId="37871"/>
    <cellStyle name="Percent 19 4" xfId="12669"/>
    <cellStyle name="Percent 19 4 2" xfId="12670"/>
    <cellStyle name="Percent 19 4 2 2" xfId="37872"/>
    <cellStyle name="Percent 19 4 3" xfId="37873"/>
    <cellStyle name="Percent 19 5" xfId="37874"/>
    <cellStyle name="Percent 19 5 2" xfId="37875"/>
    <cellStyle name="Percent 2" xfId="55"/>
    <cellStyle name="Percent 2 2" xfId="12671"/>
    <cellStyle name="Percent 2 2 2" xfId="12672"/>
    <cellStyle name="Percent 2 2 2 2" xfId="12673"/>
    <cellStyle name="Percent 2 2 2 2 2" xfId="12674"/>
    <cellStyle name="Percent 2 2 2 2 2 2" xfId="37876"/>
    <cellStyle name="Percent 2 2 2 2 3" xfId="37877"/>
    <cellStyle name="Percent 2 2 2 3" xfId="37878"/>
    <cellStyle name="Percent 2 2 2 3 2" xfId="37879"/>
    <cellStyle name="Percent 2 2 2 3 2 2" xfId="37880"/>
    <cellStyle name="Percent 2 2 2 3 3" xfId="37881"/>
    <cellStyle name="Percent 2 2 2 3 4" xfId="37882"/>
    <cellStyle name="Percent 2 2 2 4" xfId="37883"/>
    <cellStyle name="Percent 2 2 2 4 2" xfId="37884"/>
    <cellStyle name="Percent 2 2 2 5" xfId="37885"/>
    <cellStyle name="Percent 2 2 2 5 2" xfId="37886"/>
    <cellStyle name="Percent 2 2 3" xfId="12675"/>
    <cellStyle name="Percent 2 2 3 2" xfId="12676"/>
    <cellStyle name="Percent 2 2 3 2 2" xfId="12677"/>
    <cellStyle name="Percent 2 2 3 2 2 2" xfId="37887"/>
    <cellStyle name="Percent 2 2 3 2 3" xfId="37888"/>
    <cellStyle name="Percent 2 2 3 3" xfId="37889"/>
    <cellStyle name="Percent 2 2 3 3 2" xfId="37890"/>
    <cellStyle name="Percent 2 2 3 3 2 2" xfId="37891"/>
    <cellStyle name="Percent 2 2 3 3 3" xfId="37892"/>
    <cellStyle name="Percent 2 2 3 4" xfId="37893"/>
    <cellStyle name="Percent 2 2 3 4 2" xfId="37894"/>
    <cellStyle name="Percent 2 2 3 5" xfId="37895"/>
    <cellStyle name="Percent 2 2 3 5 2" xfId="37896"/>
    <cellStyle name="Percent 2 2 4" xfId="12678"/>
    <cellStyle name="Percent 2 2 4 2" xfId="12679"/>
    <cellStyle name="Percent 2 2 4 2 2" xfId="37897"/>
    <cellStyle name="Percent 2 2 4 3" xfId="37898"/>
    <cellStyle name="Percent 2 2 5" xfId="37899"/>
    <cellStyle name="Percent 2 2 5 2" xfId="37900"/>
    <cellStyle name="Percent 2 2 5 2 2" xfId="37901"/>
    <cellStyle name="Percent 2 2 5 3" xfId="37902"/>
    <cellStyle name="Percent 2 2 5 4" xfId="37903"/>
    <cellStyle name="Percent 2 2 5 5" xfId="37904"/>
    <cellStyle name="Percent 2 2 6" xfId="37905"/>
    <cellStyle name="Percent 2 2 6 2" xfId="37906"/>
    <cellStyle name="Percent 2 2 7" xfId="37907"/>
    <cellStyle name="Percent 2 2 7 2" xfId="37908"/>
    <cellStyle name="Percent 2 3" xfId="12680"/>
    <cellStyle name="Percent 2 3 2" xfId="12681"/>
    <cellStyle name="Percent 2 3 2 2" xfId="12682"/>
    <cellStyle name="Percent 2 3 2 2 2" xfId="37909"/>
    <cellStyle name="Percent 2 3 2 3" xfId="37910"/>
    <cellStyle name="Percent 2 3 2 4" xfId="37911"/>
    <cellStyle name="Percent 2 3 3" xfId="12683"/>
    <cellStyle name="Percent 2 3 3 2" xfId="37912"/>
    <cellStyle name="Percent 2 3 3 3" xfId="37913"/>
    <cellStyle name="Percent 2 3 4" xfId="12684"/>
    <cellStyle name="Percent 2 3 4 2" xfId="37914"/>
    <cellStyle name="Percent 2 4" xfId="12685"/>
    <cellStyle name="Percent 2 4 2" xfId="12686"/>
    <cellStyle name="Percent 2 4 2 2" xfId="37915"/>
    <cellStyle name="Percent 2 4 3" xfId="37916"/>
    <cellStyle name="Percent 2 4 3 2" xfId="37917"/>
    <cellStyle name="Percent 2 4 4" xfId="37918"/>
    <cellStyle name="Percent 2 5" xfId="12687"/>
    <cellStyle name="Percent 2 5 2" xfId="37919"/>
    <cellStyle name="Percent 2 5 3" xfId="37920"/>
    <cellStyle name="Percent 2 6" xfId="12688"/>
    <cellStyle name="Percent 2 6 2" xfId="37921"/>
    <cellStyle name="Percent 2 7" xfId="37922"/>
    <cellStyle name="Percent 2 7 2" xfId="37923"/>
    <cellStyle name="Percent 20" xfId="12689"/>
    <cellStyle name="Percent 20 2" xfId="12690"/>
    <cellStyle name="Percent 20 2 2" xfId="12691"/>
    <cellStyle name="Percent 20 2 2 2" xfId="37924"/>
    <cellStyle name="Percent 20 2 2 2 2" xfId="37925"/>
    <cellStyle name="Percent 20 2 2 3" xfId="37926"/>
    <cellStyle name="Percent 20 2 3" xfId="12692"/>
    <cellStyle name="Percent 20 2 3 2" xfId="37927"/>
    <cellStyle name="Percent 20 2 4" xfId="12693"/>
    <cellStyle name="Percent 20 2 4 2" xfId="37928"/>
    <cellStyle name="Percent 20 2 5" xfId="37929"/>
    <cellStyle name="Percent 20 3" xfId="12694"/>
    <cellStyle name="Percent 20 3 2" xfId="37930"/>
    <cellStyle name="Percent 20 3 2 2" xfId="37931"/>
    <cellStyle name="Percent 20 3 3" xfId="37932"/>
    <cellStyle name="Percent 20 4" xfId="12695"/>
    <cellStyle name="Percent 20 4 2" xfId="37933"/>
    <cellStyle name="Percent 20 5" xfId="12696"/>
    <cellStyle name="Percent 20 5 2" xfId="37934"/>
    <cellStyle name="Percent 20 6" xfId="37935"/>
    <cellStyle name="Percent 21" xfId="12697"/>
    <cellStyle name="Percent 21 2" xfId="12698"/>
    <cellStyle name="Percent 21 2 2" xfId="37936"/>
    <cellStyle name="Percent 21 2 2 2" xfId="37937"/>
    <cellStyle name="Percent 21 2 3" xfId="37938"/>
    <cellStyle name="Percent 21 2 3 2" xfId="37939"/>
    <cellStyle name="Percent 21 2 4" xfId="37940"/>
    <cellStyle name="Percent 21 3" xfId="12699"/>
    <cellStyle name="Percent 21 3 2" xfId="37941"/>
    <cellStyle name="Percent 21 3 2 2" xfId="37942"/>
    <cellStyle name="Percent 21 3 3" xfId="37943"/>
    <cellStyle name="Percent 21 4" xfId="37944"/>
    <cellStyle name="Percent 21 4 2" xfId="37945"/>
    <cellStyle name="Percent 21 4 3" xfId="37946"/>
    <cellStyle name="Percent 21 5" xfId="37947"/>
    <cellStyle name="Percent 21 5 2" xfId="37948"/>
    <cellStyle name="Percent 22" xfId="12700"/>
    <cellStyle name="Percent 22 2" xfId="12701"/>
    <cellStyle name="Percent 22 2 2" xfId="37949"/>
    <cellStyle name="Percent 22 2 2 2" xfId="37950"/>
    <cellStyle name="Percent 22 2 3" xfId="37951"/>
    <cellStyle name="Percent 22 3" xfId="12702"/>
    <cellStyle name="Percent 22 3 2" xfId="12703"/>
    <cellStyle name="Percent 22 3 2 2" xfId="37952"/>
    <cellStyle name="Percent 22 3 3" xfId="37953"/>
    <cellStyle name="Percent 22 4" xfId="12704"/>
    <cellStyle name="Percent 22 4 2" xfId="37954"/>
    <cellStyle name="Percent 22 5" xfId="37955"/>
    <cellStyle name="Percent 23" xfId="12705"/>
    <cellStyle name="Percent 23 2" xfId="12706"/>
    <cellStyle name="Percent 23 2 2" xfId="37956"/>
    <cellStyle name="Percent 23 2 2 2" xfId="37957"/>
    <cellStyle name="Percent 23 2 3" xfId="37958"/>
    <cellStyle name="Percent 23 3" xfId="12707"/>
    <cellStyle name="Percent 23 3 2" xfId="12708"/>
    <cellStyle name="Percent 23 3 2 2" xfId="37959"/>
    <cellStyle name="Percent 23 3 3" xfId="37960"/>
    <cellStyle name="Percent 23 4" xfId="12709"/>
    <cellStyle name="Percent 23 4 2" xfId="37961"/>
    <cellStyle name="Percent 23 5" xfId="37962"/>
    <cellStyle name="Percent 24" xfId="12710"/>
    <cellStyle name="Percent 24 2" xfId="12711"/>
    <cellStyle name="Percent 24 2 2" xfId="12712"/>
    <cellStyle name="Percent 24 2 2 2" xfId="37963"/>
    <cellStyle name="Percent 24 2 3" xfId="37964"/>
    <cellStyle name="Percent 24 3" xfId="12713"/>
    <cellStyle name="Percent 24 3 2" xfId="12714"/>
    <cellStyle name="Percent 24 3 2 2" xfId="37965"/>
    <cellStyle name="Percent 24 3 3" xfId="37966"/>
    <cellStyle name="Percent 24 4" xfId="12715"/>
    <cellStyle name="Percent 24 4 2" xfId="12716"/>
    <cellStyle name="Percent 24 4 2 2" xfId="37967"/>
    <cellStyle name="Percent 24 4 3" xfId="37968"/>
    <cellStyle name="Percent 24 5" xfId="12717"/>
    <cellStyle name="Percent 24 5 2" xfId="37969"/>
    <cellStyle name="Percent 24 6" xfId="37970"/>
    <cellStyle name="Percent 25" xfId="12718"/>
    <cellStyle name="Percent 25 2" xfId="12719"/>
    <cellStyle name="Percent 25 2 2" xfId="12720"/>
    <cellStyle name="Percent 25 2 2 2" xfId="37971"/>
    <cellStyle name="Percent 25 2 3" xfId="37972"/>
    <cellStyle name="Percent 25 3" xfId="12721"/>
    <cellStyle name="Percent 25 3 2" xfId="37973"/>
    <cellStyle name="Percent 25 3 3" xfId="37974"/>
    <cellStyle name="Percent 25 4" xfId="37975"/>
    <cellStyle name="Percent 25 4 2" xfId="37976"/>
    <cellStyle name="Percent 25 4 3" xfId="37977"/>
    <cellStyle name="Percent 25 5" xfId="37978"/>
    <cellStyle name="Percent 25 6" xfId="37979"/>
    <cellStyle name="Percent 25 7" xfId="37980"/>
    <cellStyle name="Percent 26" xfId="12722"/>
    <cellStyle name="Percent 26 2" xfId="12723"/>
    <cellStyle name="Percent 26 2 2" xfId="37981"/>
    <cellStyle name="Percent 26 2 2 2" xfId="37982"/>
    <cellStyle name="Percent 26 3" xfId="37983"/>
    <cellStyle name="Percent 26 3 2" xfId="37984"/>
    <cellStyle name="Percent 26 4" xfId="37985"/>
    <cellStyle name="Percent 26 4 2" xfId="37986"/>
    <cellStyle name="Percent 27" xfId="12724"/>
    <cellStyle name="Percent 27 2" xfId="12725"/>
    <cellStyle name="Percent 27 2 2" xfId="37987"/>
    <cellStyle name="Percent 27 3" xfId="37988"/>
    <cellStyle name="Percent 28" xfId="12726"/>
    <cellStyle name="Percent 28 2" xfId="12727"/>
    <cellStyle name="Percent 28 2 2" xfId="37989"/>
    <cellStyle name="Percent 28 2 3" xfId="37990"/>
    <cellStyle name="Percent 28 3" xfId="37991"/>
    <cellStyle name="Percent 29" xfId="12728"/>
    <cellStyle name="Percent 29 2" xfId="12729"/>
    <cellStyle name="Percent 29 2 2" xfId="37992"/>
    <cellStyle name="Percent 29 2 3" xfId="37993"/>
    <cellStyle name="Percent 29 3" xfId="37994"/>
    <cellStyle name="Percent 3" xfId="12730"/>
    <cellStyle name="Percent 3 2" xfId="12731"/>
    <cellStyle name="Percent 3 2 2" xfId="12732"/>
    <cellStyle name="Percent 3 2 2 2" xfId="12733"/>
    <cellStyle name="Percent 3 2 2 2 2" xfId="37995"/>
    <cellStyle name="Percent 3 2 2 3" xfId="37996"/>
    <cellStyle name="Percent 3 2 3" xfId="12734"/>
    <cellStyle name="Percent 3 2 3 2" xfId="37997"/>
    <cellStyle name="Percent 3 2 3 2 2" xfId="37998"/>
    <cellStyle name="Percent 3 2 3 3" xfId="37999"/>
    <cellStyle name="Percent 3 2 3 4" xfId="38000"/>
    <cellStyle name="Percent 3 2 4" xfId="38001"/>
    <cellStyle name="Percent 3 2 4 2" xfId="38002"/>
    <cellStyle name="Percent 3 2 5" xfId="38003"/>
    <cellStyle name="Percent 3 2 5 2" xfId="38004"/>
    <cellStyle name="Percent 3 3" xfId="12735"/>
    <cellStyle name="Percent 3 3 2" xfId="12736"/>
    <cellStyle name="Percent 3 3 2 2" xfId="12737"/>
    <cellStyle name="Percent 3 3 2 2 2" xfId="38005"/>
    <cellStyle name="Percent 3 3 2 3" xfId="38006"/>
    <cellStyle name="Percent 3 3 3" xfId="38007"/>
    <cellStyle name="Percent 3 3 3 2" xfId="38008"/>
    <cellStyle name="Percent 3 3 3 2 2" xfId="38009"/>
    <cellStyle name="Percent 3 3 3 3" xfId="38010"/>
    <cellStyle name="Percent 3 3 3 4" xfId="38011"/>
    <cellStyle name="Percent 3 3 4" xfId="38012"/>
    <cellStyle name="Percent 3 3 4 2" xfId="38013"/>
    <cellStyle name="Percent 3 3 4 2 2" xfId="38014"/>
    <cellStyle name="Percent 3 3 4 3" xfId="38015"/>
    <cellStyle name="Percent 3 3 5" xfId="38016"/>
    <cellStyle name="Percent 3 3 5 2" xfId="38017"/>
    <cellStyle name="Percent 3 3 6" xfId="38018"/>
    <cellStyle name="Percent 3 4" xfId="12738"/>
    <cellStyle name="Percent 3 4 2" xfId="38019"/>
    <cellStyle name="Percent 3 4 2 2" xfId="38020"/>
    <cellStyle name="Percent 3 4 2 2 2" xfId="38021"/>
    <cellStyle name="Percent 3 4 2 3" xfId="38022"/>
    <cellStyle name="Percent 3 4 2 4" xfId="38023"/>
    <cellStyle name="Percent 3 4 3" xfId="38024"/>
    <cellStyle name="Percent 3 4 3 2" xfId="38025"/>
    <cellStyle name="Percent 3 4 3 3" xfId="38026"/>
    <cellStyle name="Percent 3 4 4" xfId="38027"/>
    <cellStyle name="Percent 3 4 4 2" xfId="38028"/>
    <cellStyle name="Percent 3 5" xfId="12739"/>
    <cellStyle name="Percent 3 5 2" xfId="12740"/>
    <cellStyle name="Percent 3 5 2 2" xfId="38029"/>
    <cellStyle name="Percent 3 5 3" xfId="12741"/>
    <cellStyle name="Percent 3 6" xfId="12742"/>
    <cellStyle name="Percent 3 6 2" xfId="12743"/>
    <cellStyle name="Percent 3 6 2 2" xfId="38030"/>
    <cellStyle name="Percent 3 6 3" xfId="38031"/>
    <cellStyle name="Percent 3 7" xfId="12744"/>
    <cellStyle name="Percent 3 7 2" xfId="38032"/>
    <cellStyle name="Percent 3 7 3" xfId="38033"/>
    <cellStyle name="Percent 3 8" xfId="38034"/>
    <cellStyle name="Percent 3 8 2" xfId="38035"/>
    <cellStyle name="Percent 3 9" xfId="38036"/>
    <cellStyle name="Percent 3 9 2" xfId="38037"/>
    <cellStyle name="Percent 30" xfId="12745"/>
    <cellStyle name="Percent 30 2" xfId="12746"/>
    <cellStyle name="Percent 30 2 2" xfId="38038"/>
    <cellStyle name="Percent 30 2 3" xfId="38039"/>
    <cellStyle name="Percent 30 3" xfId="38040"/>
    <cellStyle name="Percent 31" xfId="12747"/>
    <cellStyle name="Percent 31 2" xfId="12748"/>
    <cellStyle name="Percent 31 2 2" xfId="38041"/>
    <cellStyle name="Percent 31 2 3" xfId="38042"/>
    <cellStyle name="Percent 31 3" xfId="38043"/>
    <cellStyle name="Percent 32" xfId="12749"/>
    <cellStyle name="Percent 32 2" xfId="12750"/>
    <cellStyle name="Percent 32 2 2" xfId="38044"/>
    <cellStyle name="Percent 32 3" xfId="38045"/>
    <cellStyle name="Percent 32 4" xfId="38046"/>
    <cellStyle name="Percent 33" xfId="12751"/>
    <cellStyle name="Percent 33 2" xfId="12752"/>
    <cellStyle name="Percent 33 2 2" xfId="38047"/>
    <cellStyle name="Percent 33 2 3" xfId="38048"/>
    <cellStyle name="Percent 33 3" xfId="38049"/>
    <cellStyle name="Percent 33 4" xfId="38050"/>
    <cellStyle name="Percent 34" xfId="12753"/>
    <cellStyle name="Percent 34 2" xfId="12754"/>
    <cellStyle name="Percent 34 2 2" xfId="38051"/>
    <cellStyle name="Percent 34 3" xfId="38052"/>
    <cellStyle name="Percent 35" xfId="12755"/>
    <cellStyle name="Percent 35 2" xfId="12756"/>
    <cellStyle name="Percent 35 2 2" xfId="38053"/>
    <cellStyle name="Percent 35 3" xfId="38054"/>
    <cellStyle name="Percent 36" xfId="12757"/>
    <cellStyle name="Percent 36 2" xfId="12758"/>
    <cellStyle name="Percent 36 2 2" xfId="38055"/>
    <cellStyle name="Percent 36 3" xfId="38056"/>
    <cellStyle name="Percent 37" xfId="12759"/>
    <cellStyle name="Percent 37 2" xfId="12760"/>
    <cellStyle name="Percent 37 2 2" xfId="38057"/>
    <cellStyle name="Percent 37 3" xfId="38058"/>
    <cellStyle name="Percent 38" xfId="12761"/>
    <cellStyle name="Percent 38 2" xfId="12762"/>
    <cellStyle name="Percent 38 2 2" xfId="38059"/>
    <cellStyle name="Percent 38 3" xfId="38060"/>
    <cellStyle name="Percent 39" xfId="12763"/>
    <cellStyle name="Percent 39 2" xfId="12764"/>
    <cellStyle name="Percent 39 2 2" xfId="38061"/>
    <cellStyle name="Percent 39 3" xfId="38062"/>
    <cellStyle name="Percent 4" xfId="12765"/>
    <cellStyle name="Percent 4 2" xfId="12766"/>
    <cellStyle name="Percent 4 2 2" xfId="12767"/>
    <cellStyle name="Percent 4 2 2 2" xfId="38063"/>
    <cellStyle name="Percent 4 2 2 2 2" xfId="38064"/>
    <cellStyle name="Percent 4 2 2 2 3" xfId="38065"/>
    <cellStyle name="Percent 4 2 2 3" xfId="38066"/>
    <cellStyle name="Percent 4 2 2 3 2" xfId="38067"/>
    <cellStyle name="Percent 4 2 3" xfId="12768"/>
    <cellStyle name="Percent 4 2 3 2" xfId="12769"/>
    <cellStyle name="Percent 4 2 3 2 2" xfId="38068"/>
    <cellStyle name="Percent 4 2 3 3" xfId="38069"/>
    <cellStyle name="Percent 4 2 4" xfId="12770"/>
    <cellStyle name="Percent 4 2 4 2" xfId="38070"/>
    <cellStyle name="Percent 4 2 4 3" xfId="38071"/>
    <cellStyle name="Percent 4 2 5" xfId="12771"/>
    <cellStyle name="Percent 4 2 5 2" xfId="38072"/>
    <cellStyle name="Percent 4 3" xfId="12772"/>
    <cellStyle name="Percent 4 3 2" xfId="12773"/>
    <cellStyle name="Percent 4 3 2 2" xfId="38073"/>
    <cellStyle name="Percent 4 3 2 2 2" xfId="38074"/>
    <cellStyle name="Percent 4 3 2 3" xfId="38075"/>
    <cellStyle name="Percent 4 3 3" xfId="38076"/>
    <cellStyle name="Percent 4 3 3 2" xfId="38077"/>
    <cellStyle name="Percent 4 3 4" xfId="38078"/>
    <cellStyle name="Percent 4 3 4 2" xfId="38079"/>
    <cellStyle name="Percent 4 3 5" xfId="38080"/>
    <cellStyle name="Percent 4 4" xfId="12774"/>
    <cellStyle name="Percent 4 4 2" xfId="12775"/>
    <cellStyle name="Percent 4 4 2 2" xfId="38081"/>
    <cellStyle name="Percent 4 4 3" xfId="38082"/>
    <cellStyle name="Percent 4 5" xfId="12776"/>
    <cellStyle name="Percent 4 5 2" xfId="38083"/>
    <cellStyle name="Percent 4 5 2 2" xfId="38084"/>
    <cellStyle name="Percent 4 5 3" xfId="38085"/>
    <cellStyle name="Percent 4 5 4" xfId="38086"/>
    <cellStyle name="Percent 4 6" xfId="38087"/>
    <cellStyle name="Percent 4 6 2" xfId="38088"/>
    <cellStyle name="Percent 4 7" xfId="38089"/>
    <cellStyle name="Percent 4 7 2" xfId="38090"/>
    <cellStyle name="Percent 40" xfId="12777"/>
    <cellStyle name="Percent 40 2" xfId="12778"/>
    <cellStyle name="Percent 40 2 2" xfId="38091"/>
    <cellStyle name="Percent 40 3" xfId="38092"/>
    <cellStyle name="Percent 41" xfId="12779"/>
    <cellStyle name="Percent 41 2" xfId="12780"/>
    <cellStyle name="Percent 41 2 2" xfId="38093"/>
    <cellStyle name="Percent 41 3" xfId="38094"/>
    <cellStyle name="Percent 41 4" xfId="38095"/>
    <cellStyle name="Percent 42" xfId="12781"/>
    <cellStyle name="Percent 42 2" xfId="12782"/>
    <cellStyle name="Percent 42 2 2" xfId="38096"/>
    <cellStyle name="Percent 42 3" xfId="38097"/>
    <cellStyle name="Percent 43" xfId="12783"/>
    <cellStyle name="Percent 43 2" xfId="12784"/>
    <cellStyle name="Percent 43 2 2" xfId="38098"/>
    <cellStyle name="Percent 43 3" xfId="38099"/>
    <cellStyle name="Percent 44" xfId="12785"/>
    <cellStyle name="Percent 44 2" xfId="12786"/>
    <cellStyle name="Percent 44 2 2" xfId="38100"/>
    <cellStyle name="Percent 44 3" xfId="38101"/>
    <cellStyle name="Percent 45" xfId="12787"/>
    <cellStyle name="Percent 45 2" xfId="12788"/>
    <cellStyle name="Percent 45 2 2" xfId="38102"/>
    <cellStyle name="Percent 45 3" xfId="38103"/>
    <cellStyle name="Percent 46" xfId="12789"/>
    <cellStyle name="Percent 46 2" xfId="38104"/>
    <cellStyle name="Percent 46 2 2" xfId="38105"/>
    <cellStyle name="Percent 47" xfId="12790"/>
    <cellStyle name="Percent 47 2" xfId="38106"/>
    <cellStyle name="Percent 47 2 2" xfId="38107"/>
    <cellStyle name="Percent 48" xfId="12791"/>
    <cellStyle name="Percent 48 2" xfId="38108"/>
    <cellStyle name="Percent 48 2 2" xfId="38109"/>
    <cellStyle name="Percent 49" xfId="12792"/>
    <cellStyle name="Percent 49 2" xfId="38110"/>
    <cellStyle name="Percent 49 2 2" xfId="38111"/>
    <cellStyle name="Percent 5" xfId="12793"/>
    <cellStyle name="Percent 5 2" xfId="12794"/>
    <cellStyle name="Percent 5 2 2" xfId="12795"/>
    <cellStyle name="Percent 5 2 2 2" xfId="38112"/>
    <cellStyle name="Percent 5 2 2 2 2" xfId="38113"/>
    <cellStyle name="Percent 5 2 2 3" xfId="38114"/>
    <cellStyle name="Percent 5 2 3" xfId="38115"/>
    <cellStyle name="Percent 5 2 3 2" xfId="38116"/>
    <cellStyle name="Percent 5 2 4" xfId="38117"/>
    <cellStyle name="Percent 5 2 4 2" xfId="38118"/>
    <cellStyle name="Percent 5 3" xfId="12796"/>
    <cellStyle name="Percent 5 3 2" xfId="12797"/>
    <cellStyle name="Percent 5 3 2 2" xfId="38119"/>
    <cellStyle name="Percent 5 3 3" xfId="38120"/>
    <cellStyle name="Percent 5 4" xfId="12798"/>
    <cellStyle name="Percent 5 4 2" xfId="38121"/>
    <cellStyle name="Percent 5 4 2 2" xfId="38122"/>
    <cellStyle name="Percent 5 4 3" xfId="38123"/>
    <cellStyle name="Percent 5 4 4" xfId="38124"/>
    <cellStyle name="Percent 5 5" xfId="38125"/>
    <cellStyle name="Percent 5 5 2" xfId="38126"/>
    <cellStyle name="Percent 5 6" xfId="38127"/>
    <cellStyle name="Percent 5 6 2" xfId="38128"/>
    <cellStyle name="Percent 50" xfId="12799"/>
    <cellStyle name="Percent 50 2" xfId="38129"/>
    <cellStyle name="Percent 50 2 2" xfId="38130"/>
    <cellStyle name="Percent 51" xfId="12800"/>
    <cellStyle name="Percent 51 2" xfId="38131"/>
    <cellStyle name="Percent 51 2 2" xfId="38132"/>
    <cellStyle name="Percent 52" xfId="12801"/>
    <cellStyle name="Percent 52 2" xfId="38133"/>
    <cellStyle name="Percent 52 2 2" xfId="38134"/>
    <cellStyle name="Percent 53" xfId="12802"/>
    <cellStyle name="Percent 53 2" xfId="38135"/>
    <cellStyle name="Percent 53 2 2" xfId="38136"/>
    <cellStyle name="Percent 54" xfId="12803"/>
    <cellStyle name="Percent 54 2" xfId="38137"/>
    <cellStyle name="Percent 54 2 2" xfId="38138"/>
    <cellStyle name="Percent 55" xfId="12804"/>
    <cellStyle name="Percent 55 2" xfId="38139"/>
    <cellStyle name="Percent 55 2 2" xfId="38140"/>
    <cellStyle name="Percent 56" xfId="12805"/>
    <cellStyle name="Percent 56 2" xfId="38141"/>
    <cellStyle name="Percent 56 2 2" xfId="38142"/>
    <cellStyle name="Percent 57" xfId="12806"/>
    <cellStyle name="Percent 57 2" xfId="38143"/>
    <cellStyle name="Percent 57 2 2" xfId="38144"/>
    <cellStyle name="Percent 58" xfId="12807"/>
    <cellStyle name="Percent 58 2" xfId="38145"/>
    <cellStyle name="Percent 58 2 2" xfId="38146"/>
    <cellStyle name="Percent 59" xfId="12808"/>
    <cellStyle name="Percent 59 2" xfId="38147"/>
    <cellStyle name="Percent 59 2 2" xfId="38148"/>
    <cellStyle name="Percent 6" xfId="12809"/>
    <cellStyle name="Percent 6 2" xfId="12810"/>
    <cellStyle name="Percent 6 2 2" xfId="12811"/>
    <cellStyle name="Percent 6 2 2 2" xfId="12812"/>
    <cellStyle name="Percent 6 2 2 2 2" xfId="38149"/>
    <cellStyle name="Percent 6 2 2 2 3" xfId="38150"/>
    <cellStyle name="Percent 6 2 2 3" xfId="38151"/>
    <cellStyle name="Percent 6 2 3" xfId="12813"/>
    <cellStyle name="Percent 6 2 3 2" xfId="38152"/>
    <cellStyle name="Percent 6 2 3 2 2" xfId="38153"/>
    <cellStyle name="Percent 6 2 3 3" xfId="38154"/>
    <cellStyle name="Percent 6 2 4" xfId="38155"/>
    <cellStyle name="Percent 6 2 4 2" xfId="38156"/>
    <cellStyle name="Percent 6 2 5" xfId="38157"/>
    <cellStyle name="Percent 6 3" xfId="12814"/>
    <cellStyle name="Percent 6 3 2" xfId="12815"/>
    <cellStyle name="Percent 6 3 2 2" xfId="38158"/>
    <cellStyle name="Percent 6 3 3" xfId="38159"/>
    <cellStyle name="Percent 6 4" xfId="12816"/>
    <cellStyle name="Percent 6 4 2" xfId="38160"/>
    <cellStyle name="Percent 6 4 2 2" xfId="38161"/>
    <cellStyle name="Percent 6 4 3" xfId="38162"/>
    <cellStyle name="Percent 6 4 4" xfId="38163"/>
    <cellStyle name="Percent 6 5" xfId="12817"/>
    <cellStyle name="Percent 6 5 2" xfId="38164"/>
    <cellStyle name="Percent 6 6" xfId="38165"/>
    <cellStyle name="Percent 6 6 2" xfId="38166"/>
    <cellStyle name="Percent 60" xfId="12818"/>
    <cellStyle name="Percent 60 2" xfId="38167"/>
    <cellStyle name="Percent 60 2 2" xfId="38168"/>
    <cellStyle name="Percent 61" xfId="12819"/>
    <cellStyle name="Percent 61 2" xfId="38169"/>
    <cellStyle name="Percent 61 2 2" xfId="38170"/>
    <cellStyle name="Percent 62" xfId="12820"/>
    <cellStyle name="Percent 62 2" xfId="38171"/>
    <cellStyle name="Percent 62 2 2" xfId="38172"/>
    <cellStyle name="Percent 63" xfId="12821"/>
    <cellStyle name="Percent 63 2" xfId="38173"/>
    <cellStyle name="Percent 63 2 2" xfId="38174"/>
    <cellStyle name="Percent 64" xfId="12822"/>
    <cellStyle name="Percent 64 2" xfId="38175"/>
    <cellStyle name="Percent 64 2 2" xfId="38176"/>
    <cellStyle name="Percent 64 3" xfId="38177"/>
    <cellStyle name="Percent 65" xfId="12823"/>
    <cellStyle name="Percent 65 2" xfId="38178"/>
    <cellStyle name="Percent 65 2 2" xfId="38179"/>
    <cellStyle name="Percent 65 2 2 2" xfId="38180"/>
    <cellStyle name="Percent 65 2 3" xfId="38181"/>
    <cellStyle name="Percent 65 3" xfId="38182"/>
    <cellStyle name="Percent 65 3 2" xfId="38183"/>
    <cellStyle name="Percent 65 4" xfId="38184"/>
    <cellStyle name="Percent 66" xfId="12824"/>
    <cellStyle name="Percent 66 2" xfId="38185"/>
    <cellStyle name="Percent 66 2 2" xfId="38186"/>
    <cellStyle name="Percent 66 3" xfId="38187"/>
    <cellStyle name="Percent 67" xfId="12825"/>
    <cellStyle name="Percent 67 2" xfId="38188"/>
    <cellStyle name="Percent 67 2 2" xfId="38189"/>
    <cellStyle name="Percent 67 3" xfId="38190"/>
    <cellStyle name="Percent 68" xfId="12826"/>
    <cellStyle name="Percent 68 2" xfId="38191"/>
    <cellStyle name="Percent 68 2 2" xfId="38192"/>
    <cellStyle name="Percent 68 3" xfId="38193"/>
    <cellStyle name="Percent 69" xfId="12827"/>
    <cellStyle name="Percent 69 2" xfId="38194"/>
    <cellStyle name="Percent 69 2 2" xfId="38195"/>
    <cellStyle name="Percent 69 3" xfId="38196"/>
    <cellStyle name="Percent 7" xfId="12828"/>
    <cellStyle name="Percent 7 2" xfId="12829"/>
    <cellStyle name="Percent 7 2 2" xfId="12830"/>
    <cellStyle name="Percent 7 2 2 2" xfId="38197"/>
    <cellStyle name="Percent 7 2 3" xfId="12831"/>
    <cellStyle name="Percent 7 2 3 2" xfId="38198"/>
    <cellStyle name="Percent 7 2 4" xfId="38199"/>
    <cellStyle name="Percent 7 3" xfId="12832"/>
    <cellStyle name="Percent 7 3 2" xfId="12833"/>
    <cellStyle name="Percent 7 3 2 2" xfId="38200"/>
    <cellStyle name="Percent 7 3 3" xfId="12834"/>
    <cellStyle name="Percent 7 3 3 2" xfId="38201"/>
    <cellStyle name="Percent 7 3 4" xfId="12835"/>
    <cellStyle name="Percent 7 3 4 2" xfId="38202"/>
    <cellStyle name="Percent 7 3 5" xfId="38203"/>
    <cellStyle name="Percent 7 4" xfId="12836"/>
    <cellStyle name="Percent 7 4 2" xfId="12837"/>
    <cellStyle name="Percent 7 4 2 2" xfId="38204"/>
    <cellStyle name="Percent 7 4 3" xfId="38205"/>
    <cellStyle name="Percent 7 5" xfId="12838"/>
    <cellStyle name="Percent 7 5 2" xfId="12839"/>
    <cellStyle name="Percent 7 5 2 2" xfId="38206"/>
    <cellStyle name="Percent 7 5 3" xfId="38207"/>
    <cellStyle name="Percent 7 6" xfId="12840"/>
    <cellStyle name="Percent 7 6 2" xfId="38208"/>
    <cellStyle name="Percent 7 7" xfId="12841"/>
    <cellStyle name="Percent 7 7 2" xfId="38209"/>
    <cellStyle name="Percent 7 8" xfId="12842"/>
    <cellStyle name="Percent 7 8 2" xfId="38210"/>
    <cellStyle name="Percent 7 9" xfId="12843"/>
    <cellStyle name="Percent 70" xfId="12844"/>
    <cellStyle name="Percent 70 2" xfId="38211"/>
    <cellStyle name="Percent 70 2 2" xfId="38212"/>
    <cellStyle name="Percent 70 3" xfId="38213"/>
    <cellStyle name="Percent 71" xfId="12845"/>
    <cellStyle name="Percent 71 2" xfId="38214"/>
    <cellStyle name="Percent 71 2 2" xfId="38215"/>
    <cellStyle name="Percent 71 3" xfId="38216"/>
    <cellStyle name="Percent 72" xfId="12846"/>
    <cellStyle name="Percent 72 2" xfId="38217"/>
    <cellStyle name="Percent 72 2 2" xfId="38218"/>
    <cellStyle name="Percent 72 3" xfId="38219"/>
    <cellStyle name="Percent 73" xfId="12847"/>
    <cellStyle name="Percent 73 2" xfId="38220"/>
    <cellStyle name="Percent 73 2 2" xfId="38221"/>
    <cellStyle name="Percent 73 3" xfId="38222"/>
    <cellStyle name="Percent 74" xfId="12848"/>
    <cellStyle name="Percent 74 2" xfId="38223"/>
    <cellStyle name="Percent 74 2 2" xfId="38224"/>
    <cellStyle name="Percent 74 3" xfId="38225"/>
    <cellStyle name="Percent 75" xfId="12849"/>
    <cellStyle name="Percent 75 2" xfId="38226"/>
    <cellStyle name="Percent 75 2 2" xfId="38227"/>
    <cellStyle name="Percent 75 3" xfId="38228"/>
    <cellStyle name="Percent 76" xfId="12850"/>
    <cellStyle name="Percent 76 2" xfId="38229"/>
    <cellStyle name="Percent 76 2 2" xfId="38230"/>
    <cellStyle name="Percent 76 3" xfId="38231"/>
    <cellStyle name="Percent 77" xfId="12851"/>
    <cellStyle name="Percent 77 2" xfId="38232"/>
    <cellStyle name="Percent 78" xfId="12852"/>
    <cellStyle name="Percent 78 2" xfId="38233"/>
    <cellStyle name="Percent 79" xfId="12853"/>
    <cellStyle name="Percent 79 2" xfId="38234"/>
    <cellStyle name="Percent 79 3" xfId="38235"/>
    <cellStyle name="Percent 79 4" xfId="38236"/>
    <cellStyle name="Percent 8" xfId="12854"/>
    <cellStyle name="Percent 8 2" xfId="12855"/>
    <cellStyle name="Percent 8 2 2" xfId="12856"/>
    <cellStyle name="Percent 8 2 2 2" xfId="38237"/>
    <cellStyle name="Percent 8 2 2 2 2" xfId="38238"/>
    <cellStyle name="Percent 8 2 2 2 3" xfId="38239"/>
    <cellStyle name="Percent 8 2 2 3" xfId="38240"/>
    <cellStyle name="Percent 8 2 2 4" xfId="38241"/>
    <cellStyle name="Percent 8 2 3" xfId="38242"/>
    <cellStyle name="Percent 8 2 3 2" xfId="38243"/>
    <cellStyle name="Percent 8 2 3 2 2" xfId="38244"/>
    <cellStyle name="Percent 8 2 3 3" xfId="38245"/>
    <cellStyle name="Percent 8 2 4" xfId="38246"/>
    <cellStyle name="Percent 8 2 4 2" xfId="38247"/>
    <cellStyle name="Percent 8 2 5" xfId="38248"/>
    <cellStyle name="Percent 8 3" xfId="12857"/>
    <cellStyle name="Percent 8 3 2" xfId="12858"/>
    <cellStyle name="Percent 8 3 2 2" xfId="38249"/>
    <cellStyle name="Percent 8 3 3" xfId="38250"/>
    <cellStyle name="Percent 8 4" xfId="12859"/>
    <cellStyle name="Percent 8 4 2" xfId="38251"/>
    <cellStyle name="Percent 8 4 2 2" xfId="38252"/>
    <cellStyle name="Percent 8 4 3" xfId="38253"/>
    <cellStyle name="Percent 8 4 4" xfId="38254"/>
    <cellStyle name="Percent 8 5" xfId="38255"/>
    <cellStyle name="Percent 8 5 2" xfId="38256"/>
    <cellStyle name="Percent 8 5 2 2" xfId="38257"/>
    <cellStyle name="Percent 8 5 3" xfId="38258"/>
    <cellStyle name="Percent 8 6" xfId="38259"/>
    <cellStyle name="Percent 8 6 2" xfId="38260"/>
    <cellStyle name="Percent 8 7" xfId="38261"/>
    <cellStyle name="Percent 80" xfId="12860"/>
    <cellStyle name="Percent 80 2" xfId="38262"/>
    <cellStyle name="Percent 80 3" xfId="38263"/>
    <cellStyle name="Percent 80 4" xfId="38264"/>
    <cellStyle name="Percent 81" xfId="12861"/>
    <cellStyle name="Percent 81 2" xfId="38265"/>
    <cellStyle name="Percent 81 3" xfId="38266"/>
    <cellStyle name="Percent 81 4" xfId="38267"/>
    <cellStyle name="Percent 82" xfId="12862"/>
    <cellStyle name="Percent 82 2" xfId="38268"/>
    <cellStyle name="Percent 82 3" xfId="38269"/>
    <cellStyle name="Percent 82 4" xfId="38270"/>
    <cellStyle name="Percent 83" xfId="12863"/>
    <cellStyle name="Percent 83 2" xfId="38271"/>
    <cellStyle name="Percent 83 3" xfId="38272"/>
    <cellStyle name="Percent 83 4" xfId="38273"/>
    <cellStyle name="Percent 84" xfId="12864"/>
    <cellStyle name="Percent 84 2" xfId="38274"/>
    <cellStyle name="Percent 84 3" xfId="38275"/>
    <cellStyle name="Percent 84 4" xfId="38276"/>
    <cellStyle name="Percent 85" xfId="12865"/>
    <cellStyle name="Percent 85 2" xfId="38277"/>
    <cellStyle name="Percent 85 3" xfId="38278"/>
    <cellStyle name="Percent 85 4" xfId="38279"/>
    <cellStyle name="Percent 86" xfId="12866"/>
    <cellStyle name="Percent 86 2" xfId="38280"/>
    <cellStyle name="Percent 87" xfId="12867"/>
    <cellStyle name="Percent 87 2" xfId="38281"/>
    <cellStyle name="Percent 87 3" xfId="38282"/>
    <cellStyle name="Percent 88" xfId="12868"/>
    <cellStyle name="Percent 88 2" xfId="38283"/>
    <cellStyle name="Percent 88 3" xfId="38284"/>
    <cellStyle name="Percent 89" xfId="12869"/>
    <cellStyle name="Percent 89 2" xfId="38285"/>
    <cellStyle name="Percent 89 3" xfId="38286"/>
    <cellStyle name="Percent 9" xfId="12870"/>
    <cellStyle name="Percent 9 2" xfId="12871"/>
    <cellStyle name="Percent 9 2 2" xfId="12872"/>
    <cellStyle name="Percent 9 2 2 2" xfId="38287"/>
    <cellStyle name="Percent 9 2 2 2 2" xfId="38288"/>
    <cellStyle name="Percent 9 2 2 2 3" xfId="38289"/>
    <cellStyle name="Percent 9 2 2 3" xfId="38290"/>
    <cellStyle name="Percent 9 2 3" xfId="12873"/>
    <cellStyle name="Percent 9 2 3 2" xfId="38291"/>
    <cellStyle name="Percent 9 2 3 2 2" xfId="38292"/>
    <cellStyle name="Percent 9 2 3 3" xfId="38293"/>
    <cellStyle name="Percent 9 2 4" xfId="38294"/>
    <cellStyle name="Percent 9 2 4 2" xfId="38295"/>
    <cellStyle name="Percent 9 2 5" xfId="38296"/>
    <cellStyle name="Percent 9 3" xfId="12874"/>
    <cellStyle name="Percent 9 3 2" xfId="38297"/>
    <cellStyle name="Percent 9 3 2 2" xfId="38298"/>
    <cellStyle name="Percent 9 3 2 3" xfId="38299"/>
    <cellStyle name="Percent 9 3 3" xfId="38300"/>
    <cellStyle name="Percent 9 4" xfId="12875"/>
    <cellStyle name="Percent 9 4 2" xfId="38301"/>
    <cellStyle name="Percent 9 4 2 2" xfId="38302"/>
    <cellStyle name="Percent 9 4 3" xfId="38303"/>
    <cellStyle name="Percent 9 5" xfId="38304"/>
    <cellStyle name="Percent 9 5 2" xfId="38305"/>
    <cellStyle name="Percent 9 5 2 2" xfId="38306"/>
    <cellStyle name="Percent 9 5 3" xfId="38307"/>
    <cellStyle name="Percent 9 6" xfId="38308"/>
    <cellStyle name="Percent 9 6 2" xfId="38309"/>
    <cellStyle name="Percent 9 7" xfId="38310"/>
    <cellStyle name="Percent 90" xfId="12876"/>
    <cellStyle name="Percent 90 2" xfId="38311"/>
    <cellStyle name="Percent 91" xfId="12877"/>
    <cellStyle name="Percent 91 2" xfId="38312"/>
    <cellStyle name="Percent 92" xfId="12878"/>
    <cellStyle name="Percent 92 2" xfId="38313"/>
    <cellStyle name="Percent 93" xfId="12879"/>
    <cellStyle name="Percent 93 2" xfId="38314"/>
    <cellStyle name="Percent 94" xfId="12880"/>
    <cellStyle name="Percent 94 2" xfId="38315"/>
    <cellStyle name="Percent 95" xfId="12881"/>
    <cellStyle name="Percent 95 2" xfId="38316"/>
    <cellStyle name="Percent 96" xfId="12882"/>
    <cellStyle name="Percent 96 2" xfId="38317"/>
    <cellStyle name="Percent 97" xfId="12883"/>
    <cellStyle name="Percent 97 2" xfId="38318"/>
    <cellStyle name="Percent 98" xfId="12884"/>
    <cellStyle name="Percent 99" xfId="12885"/>
    <cellStyle name="Processing" xfId="12886"/>
    <cellStyle name="Processing 2" xfId="12887"/>
    <cellStyle name="Processing 2 2" xfId="12888"/>
    <cellStyle name="Processing 2 2 2" xfId="38319"/>
    <cellStyle name="Processing 2 2 2 2" xfId="38320"/>
    <cellStyle name="Processing 2 2 2 2 2" xfId="38321"/>
    <cellStyle name="Processing 2 2 2 3" xfId="38322"/>
    <cellStyle name="Processing 2 2 3" xfId="38323"/>
    <cellStyle name="Processing 2 2 3 2" xfId="38324"/>
    <cellStyle name="Processing 2 2 4" xfId="38325"/>
    <cellStyle name="Processing 2 2 4 2" xfId="38326"/>
    <cellStyle name="Processing 2 3" xfId="12889"/>
    <cellStyle name="Processing 2 3 2" xfId="38327"/>
    <cellStyle name="Processing 2 3 2 2" xfId="38328"/>
    <cellStyle name="Processing 2 3 3" xfId="38329"/>
    <cellStyle name="Processing 2 4" xfId="38330"/>
    <cellStyle name="Processing 2 4 2" xfId="38331"/>
    <cellStyle name="Processing 2 4 2 2" xfId="38332"/>
    <cellStyle name="Processing 2 4 3" xfId="38333"/>
    <cellStyle name="Processing 2 5" xfId="38334"/>
    <cellStyle name="Processing 2 5 2" xfId="38335"/>
    <cellStyle name="Processing 2 6" xfId="38336"/>
    <cellStyle name="Processing 2 6 2" xfId="38337"/>
    <cellStyle name="Processing 3" xfId="12890"/>
    <cellStyle name="Processing 3 2" xfId="38338"/>
    <cellStyle name="Processing 3 2 2" xfId="38339"/>
    <cellStyle name="Processing 3 2 2 2" xfId="38340"/>
    <cellStyle name="Processing 3 2 3" xfId="38341"/>
    <cellStyle name="Processing 3 3" xfId="38342"/>
    <cellStyle name="Processing 3 3 2" xfId="38343"/>
    <cellStyle name="Processing 3 4" xfId="38344"/>
    <cellStyle name="Processing 3 4 2" xfId="38345"/>
    <cellStyle name="Processing 4" xfId="12891"/>
    <cellStyle name="Processing 4 2" xfId="12892"/>
    <cellStyle name="Processing 4 2 2" xfId="38346"/>
    <cellStyle name="Processing 4 3" xfId="38347"/>
    <cellStyle name="Processing 5" xfId="12893"/>
    <cellStyle name="Processing 5 2" xfId="38348"/>
    <cellStyle name="Processing 5 2 2" xfId="38349"/>
    <cellStyle name="Processing 5 3" xfId="38350"/>
    <cellStyle name="Processing 5 4" xfId="38351"/>
    <cellStyle name="Processing 6" xfId="38352"/>
    <cellStyle name="Processing 6 2" xfId="38353"/>
    <cellStyle name="Processing 7" xfId="38354"/>
    <cellStyle name="Processing 7 2" xfId="38355"/>
    <cellStyle name="Processing_AURORA Total New" xfId="12894"/>
    <cellStyle name="Protected" xfId="38356"/>
    <cellStyle name="ProtectedDates" xfId="38357"/>
    <cellStyle name="PSChar" xfId="12895"/>
    <cellStyle name="PSChar 2" xfId="12896"/>
    <cellStyle name="PSChar 2 2" xfId="12897"/>
    <cellStyle name="PSChar 2 2 2" xfId="38358"/>
    <cellStyle name="PSChar 2 3" xfId="38359"/>
    <cellStyle name="PSChar 2 3 2" xfId="38360"/>
    <cellStyle name="PSChar 2 4" xfId="38361"/>
    <cellStyle name="PSChar 3" xfId="12898"/>
    <cellStyle name="PSChar 3 2" xfId="38362"/>
    <cellStyle name="PSChar 3 3" xfId="38363"/>
    <cellStyle name="PSChar 4" xfId="12899"/>
    <cellStyle name="PSChar 4 2" xfId="38364"/>
    <cellStyle name="PSChar 5" xfId="38365"/>
    <cellStyle name="PSDate" xfId="12900"/>
    <cellStyle name="PSDate 2" xfId="12901"/>
    <cellStyle name="PSDate 2 2" xfId="12902"/>
    <cellStyle name="PSDate 2 2 2" xfId="38366"/>
    <cellStyle name="PSDate 2 3" xfId="38367"/>
    <cellStyle name="PSDate 2 3 2" xfId="38368"/>
    <cellStyle name="PSDate 2 4" xfId="38369"/>
    <cellStyle name="PSDate 3" xfId="12903"/>
    <cellStyle name="PSDate 3 2" xfId="38370"/>
    <cellStyle name="PSDate 3 3" xfId="38371"/>
    <cellStyle name="PSDate 4" xfId="12904"/>
    <cellStyle name="PSDate 4 2" xfId="38372"/>
    <cellStyle name="PSDate 5" xfId="38373"/>
    <cellStyle name="PSDec" xfId="12905"/>
    <cellStyle name="PSDec 2" xfId="12906"/>
    <cellStyle name="PSDec 2 2" xfId="12907"/>
    <cellStyle name="PSDec 2 2 2" xfId="38374"/>
    <cellStyle name="PSDec 2 3" xfId="38375"/>
    <cellStyle name="PSDec 2 3 2" xfId="38376"/>
    <cellStyle name="PSDec 2 4" xfId="38377"/>
    <cellStyle name="PSDec 3" xfId="12908"/>
    <cellStyle name="PSDec 3 2" xfId="38378"/>
    <cellStyle name="PSDec 3 3" xfId="38379"/>
    <cellStyle name="PSDec 4" xfId="12909"/>
    <cellStyle name="PSDec 4 2" xfId="38380"/>
    <cellStyle name="PSDec 5" xfId="38381"/>
    <cellStyle name="PSHeading" xfId="12910"/>
    <cellStyle name="PSHeading 2" xfId="12911"/>
    <cellStyle name="PSHeading 2 2" xfId="12912"/>
    <cellStyle name="PSHeading 2 2 2" xfId="38382"/>
    <cellStyle name="PSHeading 2 2 3" xfId="38383"/>
    <cellStyle name="PSHeading 2 3" xfId="38384"/>
    <cellStyle name="PSHeading 2 3 2" xfId="38385"/>
    <cellStyle name="PSHeading 2 4" xfId="38386"/>
    <cellStyle name="PSHeading 3" xfId="12913"/>
    <cellStyle name="PSHeading 3 2" xfId="38387"/>
    <cellStyle name="PSHeading 3 3" xfId="38388"/>
    <cellStyle name="PSHeading 4" xfId="12914"/>
    <cellStyle name="PSHeading 4 2" xfId="38389"/>
    <cellStyle name="PSHeading 5" xfId="38390"/>
    <cellStyle name="PSInt" xfId="12915"/>
    <cellStyle name="PSInt 2" xfId="12916"/>
    <cellStyle name="PSInt 2 2" xfId="12917"/>
    <cellStyle name="PSInt 2 2 2" xfId="38391"/>
    <cellStyle name="PSInt 2 3" xfId="38392"/>
    <cellStyle name="PSInt 2 3 2" xfId="38393"/>
    <cellStyle name="PSInt 2 4" xfId="38394"/>
    <cellStyle name="PSInt 3" xfId="12918"/>
    <cellStyle name="PSInt 3 2" xfId="38395"/>
    <cellStyle name="PSInt 3 3" xfId="38396"/>
    <cellStyle name="PSInt 4" xfId="12919"/>
    <cellStyle name="PSInt 4 2" xfId="38397"/>
    <cellStyle name="PSInt 5" xfId="38398"/>
    <cellStyle name="PSSpacer" xfId="12920"/>
    <cellStyle name="PSSpacer 2" xfId="12921"/>
    <cellStyle name="PSSpacer 2 2" xfId="12922"/>
    <cellStyle name="PSSpacer 2 2 2" xfId="38399"/>
    <cellStyle name="PSSpacer 2 3" xfId="38400"/>
    <cellStyle name="PSSpacer 2 3 2" xfId="38401"/>
    <cellStyle name="PSSpacer 2 4" xfId="38402"/>
    <cellStyle name="PSSpacer 3" xfId="12923"/>
    <cellStyle name="PSSpacer 3 2" xfId="38403"/>
    <cellStyle name="PSSpacer 3 3" xfId="38404"/>
    <cellStyle name="PSSpacer 4" xfId="12924"/>
    <cellStyle name="PSSpacer 4 2" xfId="38405"/>
    <cellStyle name="PSSpacer 5" xfId="38406"/>
    <cellStyle name="purple - Style8" xfId="12925"/>
    <cellStyle name="purple - Style8 2" xfId="12926"/>
    <cellStyle name="purple - Style8 2 2" xfId="12927"/>
    <cellStyle name="purple - Style8 2 2 2" xfId="38407"/>
    <cellStyle name="purple - Style8 2 3" xfId="38408"/>
    <cellStyle name="purple - Style8 3" xfId="12928"/>
    <cellStyle name="purple - Style8 3 2" xfId="38409"/>
    <cellStyle name="purple - Style8 3 2 2" xfId="38410"/>
    <cellStyle name="purple - Style8 3 3" xfId="38411"/>
    <cellStyle name="purple - Style8 3 4" xfId="38412"/>
    <cellStyle name="purple - Style8 4" xfId="38413"/>
    <cellStyle name="purple - Style8 4 2" xfId="38414"/>
    <cellStyle name="purple - Style8 5" xfId="38415"/>
    <cellStyle name="purple - Style8_ACCOUNTS" xfId="12929"/>
    <cellStyle name="RED" xfId="12930"/>
    <cellStyle name="Red - Style7" xfId="12931"/>
    <cellStyle name="Red - Style7 2" xfId="12932"/>
    <cellStyle name="Red - Style7 2 2" xfId="12933"/>
    <cellStyle name="Red - Style7 2 2 2" xfId="38416"/>
    <cellStyle name="Red - Style7 2 3" xfId="38417"/>
    <cellStyle name="Red - Style7 3" xfId="12934"/>
    <cellStyle name="Red - Style7 3 2" xfId="38418"/>
    <cellStyle name="Red - Style7 3 2 2" xfId="38419"/>
    <cellStyle name="Red - Style7 3 3" xfId="38420"/>
    <cellStyle name="Red - Style7 3 4" xfId="38421"/>
    <cellStyle name="Red - Style7 4" xfId="38422"/>
    <cellStyle name="Red - Style7 4 2" xfId="38423"/>
    <cellStyle name="Red - Style7 5" xfId="38424"/>
    <cellStyle name="Red - Style7_ACCOUNTS" xfId="12935"/>
    <cellStyle name="RED 10" xfId="12936"/>
    <cellStyle name="RED 10 2" xfId="38425"/>
    <cellStyle name="RED 10 2 2" xfId="38426"/>
    <cellStyle name="RED 10 3" xfId="38427"/>
    <cellStyle name="RED 11" xfId="12937"/>
    <cellStyle name="RED 11 2" xfId="38428"/>
    <cellStyle name="RED 11 2 2" xfId="38429"/>
    <cellStyle name="RED 11 3" xfId="38430"/>
    <cellStyle name="RED 12" xfId="12938"/>
    <cellStyle name="RED 12 2" xfId="38431"/>
    <cellStyle name="RED 12 2 2" xfId="38432"/>
    <cellStyle name="RED 12 3" xfId="38433"/>
    <cellStyle name="RED 13" xfId="12939"/>
    <cellStyle name="RED 13 2" xfId="38434"/>
    <cellStyle name="RED 13 2 2" xfId="38435"/>
    <cellStyle name="RED 13 3" xfId="38436"/>
    <cellStyle name="RED 14" xfId="12940"/>
    <cellStyle name="RED 14 2" xfId="38437"/>
    <cellStyle name="RED 15" xfId="12941"/>
    <cellStyle name="RED 15 2" xfId="38438"/>
    <cellStyle name="RED 16" xfId="12942"/>
    <cellStyle name="RED 16 2" xfId="38439"/>
    <cellStyle name="RED 17" xfId="12943"/>
    <cellStyle name="RED 17 2" xfId="38440"/>
    <cellStyle name="RED 18" xfId="12944"/>
    <cellStyle name="RED 18 2" xfId="38441"/>
    <cellStyle name="RED 19" xfId="12945"/>
    <cellStyle name="RED 19 2" xfId="38442"/>
    <cellStyle name="RED 2" xfId="12946"/>
    <cellStyle name="RED 2 2" xfId="12947"/>
    <cellStyle name="RED 2 2 2" xfId="38443"/>
    <cellStyle name="RED 2 3" xfId="38444"/>
    <cellStyle name="RED 2 3 2" xfId="38445"/>
    <cellStyle name="RED 2 4" xfId="38446"/>
    <cellStyle name="RED 20" xfId="12948"/>
    <cellStyle name="RED 20 2" xfId="38447"/>
    <cellStyle name="RED 21" xfId="12949"/>
    <cellStyle name="RED 21 2" xfId="38448"/>
    <cellStyle name="RED 22" xfId="12950"/>
    <cellStyle name="RED 22 2" xfId="38449"/>
    <cellStyle name="RED 23" xfId="12951"/>
    <cellStyle name="RED 23 2" xfId="38450"/>
    <cellStyle name="RED 24" xfId="12952"/>
    <cellStyle name="RED 24 2" xfId="38451"/>
    <cellStyle name="RED 25" xfId="38452"/>
    <cellStyle name="RED 25 2" xfId="38453"/>
    <cellStyle name="RED 26" xfId="38454"/>
    <cellStyle name="RED 26 2" xfId="38455"/>
    <cellStyle name="RED 27" xfId="38456"/>
    <cellStyle name="RED 28" xfId="38457"/>
    <cellStyle name="RED 29" xfId="38458"/>
    <cellStyle name="RED 3" xfId="12953"/>
    <cellStyle name="RED 3 2" xfId="12954"/>
    <cellStyle name="RED 3 2 2" xfId="38459"/>
    <cellStyle name="RED 3 3" xfId="38460"/>
    <cellStyle name="RED 30" xfId="38461"/>
    <cellStyle name="RED 4" xfId="12955"/>
    <cellStyle name="RED 4 2" xfId="12956"/>
    <cellStyle name="RED 4 2 2" xfId="38462"/>
    <cellStyle name="RED 4 3" xfId="38463"/>
    <cellStyle name="RED 5" xfId="12957"/>
    <cellStyle name="RED 5 2" xfId="12958"/>
    <cellStyle name="RED 5 2 2" xfId="38464"/>
    <cellStyle name="RED 5 3" xfId="38465"/>
    <cellStyle name="RED 6" xfId="12959"/>
    <cellStyle name="RED 6 2" xfId="12960"/>
    <cellStyle name="RED 6 2 2" xfId="38466"/>
    <cellStyle name="RED 6 3" xfId="38467"/>
    <cellStyle name="RED 7" xfId="12961"/>
    <cellStyle name="RED 7 2" xfId="38468"/>
    <cellStyle name="RED 7 2 2" xfId="38469"/>
    <cellStyle name="RED 7 3" xfId="38470"/>
    <cellStyle name="RED 7 4" xfId="38471"/>
    <cellStyle name="RED 8" xfId="12962"/>
    <cellStyle name="RED 8 2" xfId="38472"/>
    <cellStyle name="RED 8 2 2" xfId="38473"/>
    <cellStyle name="RED 8 3" xfId="38474"/>
    <cellStyle name="RED 9" xfId="12963"/>
    <cellStyle name="RED 9 2" xfId="38475"/>
    <cellStyle name="RED 9 2 2" xfId="38476"/>
    <cellStyle name="RED 9 3" xfId="38477"/>
    <cellStyle name="RED_04 07E Wild Horse Wind Expansion (C) (2)" xfId="12964"/>
    <cellStyle name="Report" xfId="12965"/>
    <cellStyle name="Report - Style5" xfId="12966"/>
    <cellStyle name="Report - Style5 2" xfId="38478"/>
    <cellStyle name="Report - Style6" xfId="12967"/>
    <cellStyle name="Report - Style6 2" xfId="38479"/>
    <cellStyle name="Report - Style7" xfId="12968"/>
    <cellStyle name="Report - Style7 2" xfId="12969"/>
    <cellStyle name="Report - Style7 3" xfId="12970"/>
    <cellStyle name="Report - Style7 4" xfId="12971"/>
    <cellStyle name="Report - Style7 5" xfId="12972"/>
    <cellStyle name="Report - Style7 6" xfId="38480"/>
    <cellStyle name="Report - Style7 7" xfId="38481"/>
    <cellStyle name="Report - Style8" xfId="12973"/>
    <cellStyle name="Report - Style8 2" xfId="12974"/>
    <cellStyle name="Report - Style8 3" xfId="12975"/>
    <cellStyle name="Report - Style8 4" xfId="12976"/>
    <cellStyle name="Report - Style8 5" xfId="12977"/>
    <cellStyle name="Report - Style8 6" xfId="38482"/>
    <cellStyle name="Report - Style8 7" xfId="38483"/>
    <cellStyle name="Report 2" xfId="12978"/>
    <cellStyle name="Report 2 2" xfId="12979"/>
    <cellStyle name="Report 2 2 2" xfId="38484"/>
    <cellStyle name="Report 2 2 2 2" xfId="38485"/>
    <cellStyle name="Report 2 2 2 2 2" xfId="38486"/>
    <cellStyle name="Report 2 2 2 3" xfId="38487"/>
    <cellStyle name="Report 2 2 3" xfId="38488"/>
    <cellStyle name="Report 2 2 3 2" xfId="38489"/>
    <cellStyle name="Report 2 2 4" xfId="38490"/>
    <cellStyle name="Report 2 2 4 2" xfId="38491"/>
    <cellStyle name="Report 2 3" xfId="12980"/>
    <cellStyle name="Report 2 3 2" xfId="38492"/>
    <cellStyle name="Report 2 3 2 2" xfId="38493"/>
    <cellStyle name="Report 2 3 3" xfId="38494"/>
    <cellStyle name="Report 2 4" xfId="38495"/>
    <cellStyle name="Report 2 4 2" xfId="38496"/>
    <cellStyle name="Report 2 4 2 2" xfId="38497"/>
    <cellStyle name="Report 2 4 3" xfId="38498"/>
    <cellStyle name="Report 2 5" xfId="38499"/>
    <cellStyle name="Report 2 5 2" xfId="38500"/>
    <cellStyle name="Report 2 6" xfId="38501"/>
    <cellStyle name="Report 2 6 2" xfId="38502"/>
    <cellStyle name="Report 3" xfId="12981"/>
    <cellStyle name="Report 3 2" xfId="38503"/>
    <cellStyle name="Report 3 2 2" xfId="38504"/>
    <cellStyle name="Report 3 2 2 2" xfId="38505"/>
    <cellStyle name="Report 3 2 3" xfId="38506"/>
    <cellStyle name="Report 3 3" xfId="38507"/>
    <cellStyle name="Report 3 3 2" xfId="38508"/>
    <cellStyle name="Report 3 4" xfId="38509"/>
    <cellStyle name="Report 3 4 2" xfId="38510"/>
    <cellStyle name="Report 4" xfId="12982"/>
    <cellStyle name="Report 4 2" xfId="12983"/>
    <cellStyle name="Report 4 2 2" xfId="38511"/>
    <cellStyle name="Report 4 3" xfId="38512"/>
    <cellStyle name="Report 5" xfId="12984"/>
    <cellStyle name="Report 5 2" xfId="38513"/>
    <cellStyle name="Report 5 2 2" xfId="38514"/>
    <cellStyle name="Report 5 3" xfId="38515"/>
    <cellStyle name="Report 5 4" xfId="38516"/>
    <cellStyle name="Report 6" xfId="12985"/>
    <cellStyle name="Report 6 2" xfId="38517"/>
    <cellStyle name="Report 7" xfId="38518"/>
    <cellStyle name="Report 7 2" xfId="38519"/>
    <cellStyle name="Report Bar" xfId="12986"/>
    <cellStyle name="Report Bar 2" xfId="12987"/>
    <cellStyle name="Report Bar 2 2" xfId="12988"/>
    <cellStyle name="Report Bar 2 2 2" xfId="12989"/>
    <cellStyle name="Report Bar 2 2 2 2" xfId="38520"/>
    <cellStyle name="Report Bar 2 2 2 2 2" xfId="38521"/>
    <cellStyle name="Report Bar 2 2 2 3" xfId="38522"/>
    <cellStyle name="Report Bar 2 2 3" xfId="12990"/>
    <cellStyle name="Report Bar 2 2 3 2" xfId="38523"/>
    <cellStyle name="Report Bar 2 2 4" xfId="12991"/>
    <cellStyle name="Report Bar 2 2 4 2" xfId="38524"/>
    <cellStyle name="Report Bar 2 2 5" xfId="38525"/>
    <cellStyle name="Report Bar 2 2 6" xfId="38526"/>
    <cellStyle name="Report Bar 2 3" xfId="12992"/>
    <cellStyle name="Report Bar 2 3 2" xfId="38527"/>
    <cellStyle name="Report Bar 2 3 2 2" xfId="38528"/>
    <cellStyle name="Report Bar 2 3 3" xfId="38529"/>
    <cellStyle name="Report Bar 2 4" xfId="12993"/>
    <cellStyle name="Report Bar 2 4 2" xfId="38530"/>
    <cellStyle name="Report Bar 2 4 2 2" xfId="38531"/>
    <cellStyle name="Report Bar 2 4 3" xfId="38532"/>
    <cellStyle name="Report Bar 2 5" xfId="12994"/>
    <cellStyle name="Report Bar 2 5 2" xfId="38533"/>
    <cellStyle name="Report Bar 2 6" xfId="38534"/>
    <cellStyle name="Report Bar 2 6 2" xfId="38535"/>
    <cellStyle name="Report Bar 2 7" xfId="38536"/>
    <cellStyle name="Report Bar 3" xfId="12995"/>
    <cellStyle name="Report Bar 3 2" xfId="12996"/>
    <cellStyle name="Report Bar 3 2 2" xfId="38537"/>
    <cellStyle name="Report Bar 3 2 2 2" xfId="38538"/>
    <cellStyle name="Report Bar 3 2 3" xfId="38539"/>
    <cellStyle name="Report Bar 3 3" xfId="12997"/>
    <cellStyle name="Report Bar 3 3 2" xfId="38540"/>
    <cellStyle name="Report Bar 3 4" xfId="12998"/>
    <cellStyle name="Report Bar 3 4 2" xfId="38541"/>
    <cellStyle name="Report Bar 3 5" xfId="38542"/>
    <cellStyle name="Report Bar 3 6" xfId="38543"/>
    <cellStyle name="Report Bar 4" xfId="12999"/>
    <cellStyle name="Report Bar 4 2" xfId="13000"/>
    <cellStyle name="Report Bar 4 2 2" xfId="38544"/>
    <cellStyle name="Report Bar 4 3" xfId="13001"/>
    <cellStyle name="Report Bar 4 4" xfId="13002"/>
    <cellStyle name="Report Bar 4 5" xfId="13003"/>
    <cellStyle name="Report Bar 4 6" xfId="38545"/>
    <cellStyle name="Report Bar 4 7" xfId="38546"/>
    <cellStyle name="Report Bar 5" xfId="13004"/>
    <cellStyle name="Report Bar 5 2" xfId="38547"/>
    <cellStyle name="Report Bar 5 2 2" xfId="38548"/>
    <cellStyle name="Report Bar 5 3" xfId="38549"/>
    <cellStyle name="Report Bar 5 4" xfId="38550"/>
    <cellStyle name="Report Bar 6" xfId="38551"/>
    <cellStyle name="Report Bar 6 2" xfId="38552"/>
    <cellStyle name="Report Bar 7" xfId="38553"/>
    <cellStyle name="Report Bar 7 2" xfId="38554"/>
    <cellStyle name="Report Bar_AURORA Total New" xfId="13005"/>
    <cellStyle name="Report Heading" xfId="13006"/>
    <cellStyle name="Report Heading 2" xfId="13007"/>
    <cellStyle name="Report Heading 2 2" xfId="13008"/>
    <cellStyle name="Report Heading 2 2 2" xfId="38555"/>
    <cellStyle name="Report Heading 2 2 2 2" xfId="38556"/>
    <cellStyle name="Report Heading 2 2 3" xfId="38557"/>
    <cellStyle name="Report Heading 2 3" xfId="38558"/>
    <cellStyle name="Report Heading 2 3 2" xfId="38559"/>
    <cellStyle name="Report Heading 3" xfId="13009"/>
    <cellStyle name="Report Heading 3 2" xfId="38560"/>
    <cellStyle name="Report Heading 3 2 2" xfId="38561"/>
    <cellStyle name="Report Heading 3 3" xfId="38562"/>
    <cellStyle name="Report Heading 3 4" xfId="38563"/>
    <cellStyle name="Report Heading 4" xfId="38564"/>
    <cellStyle name="Report Heading 4 2" xfId="38565"/>
    <cellStyle name="Report Heading 5" xfId="38566"/>
    <cellStyle name="Report Heading 5 2" xfId="38567"/>
    <cellStyle name="Report Heading_Electric Rev Req Model (2009 GRC) Rebuttal" xfId="13010"/>
    <cellStyle name="Report Percent" xfId="13011"/>
    <cellStyle name="Report Percent 10" xfId="38568"/>
    <cellStyle name="Report Percent 10 2" xfId="38569"/>
    <cellStyle name="Report Percent 11" xfId="38570"/>
    <cellStyle name="Report Percent 11 2" xfId="38571"/>
    <cellStyle name="Report Percent 11 3" xfId="38572"/>
    <cellStyle name="Report Percent 2" xfId="13012"/>
    <cellStyle name="Report Percent 2 2" xfId="13013"/>
    <cellStyle name="Report Percent 2 2 2" xfId="13014"/>
    <cellStyle name="Report Percent 2 2 2 2" xfId="38573"/>
    <cellStyle name="Report Percent 2 2 2 2 2" xfId="38574"/>
    <cellStyle name="Report Percent 2 2 2 3" xfId="38575"/>
    <cellStyle name="Report Percent 2 2 3" xfId="38576"/>
    <cellStyle name="Report Percent 2 2 3 2" xfId="38577"/>
    <cellStyle name="Report Percent 2 2 4" xfId="38578"/>
    <cellStyle name="Report Percent 2 2 4 2" xfId="38579"/>
    <cellStyle name="Report Percent 2 3" xfId="13015"/>
    <cellStyle name="Report Percent 2 3 2" xfId="38580"/>
    <cellStyle name="Report Percent 2 3 2 2" xfId="38581"/>
    <cellStyle name="Report Percent 2 3 2 3" xfId="38582"/>
    <cellStyle name="Report Percent 2 3 3" xfId="38583"/>
    <cellStyle name="Report Percent 2 4" xfId="38584"/>
    <cellStyle name="Report Percent 2 4 2" xfId="38585"/>
    <cellStyle name="Report Percent 2 4 2 2" xfId="38586"/>
    <cellStyle name="Report Percent 2 4 3" xfId="38587"/>
    <cellStyle name="Report Percent 2 5" xfId="38588"/>
    <cellStyle name="Report Percent 2 5 2" xfId="38589"/>
    <cellStyle name="Report Percent 2 6" xfId="38590"/>
    <cellStyle name="Report Percent 2 6 2" xfId="38591"/>
    <cellStyle name="Report Percent 3" xfId="13016"/>
    <cellStyle name="Report Percent 3 2" xfId="13017"/>
    <cellStyle name="Report Percent 3 2 2" xfId="13018"/>
    <cellStyle name="Report Percent 3 2 2 2" xfId="38592"/>
    <cellStyle name="Report Percent 3 2 3" xfId="38593"/>
    <cellStyle name="Report Percent 3 2 4" xfId="38594"/>
    <cellStyle name="Report Percent 3 3" xfId="13019"/>
    <cellStyle name="Report Percent 3 3 2" xfId="13020"/>
    <cellStyle name="Report Percent 3 3 2 2" xfId="38595"/>
    <cellStyle name="Report Percent 3 3 3" xfId="38596"/>
    <cellStyle name="Report Percent 3 4" xfId="13021"/>
    <cellStyle name="Report Percent 3 4 2" xfId="13022"/>
    <cellStyle name="Report Percent 3 4 2 2" xfId="38597"/>
    <cellStyle name="Report Percent 3 4 3" xfId="38598"/>
    <cellStyle name="Report Percent 3 5" xfId="38599"/>
    <cellStyle name="Report Percent 3 5 2" xfId="38600"/>
    <cellStyle name="Report Percent 4" xfId="13023"/>
    <cellStyle name="Report Percent 4 2" xfId="13024"/>
    <cellStyle name="Report Percent 4 2 2" xfId="38601"/>
    <cellStyle name="Report Percent 4 2 2 2" xfId="38602"/>
    <cellStyle name="Report Percent 4 2 2 2 2" xfId="38603"/>
    <cellStyle name="Report Percent 4 2 2 3" xfId="38604"/>
    <cellStyle name="Report Percent 4 2 3" xfId="38605"/>
    <cellStyle name="Report Percent 4 2 3 2" xfId="38606"/>
    <cellStyle name="Report Percent 4 2 4" xfId="38607"/>
    <cellStyle name="Report Percent 4 2 4 2" xfId="38608"/>
    <cellStyle name="Report Percent 4 3" xfId="38609"/>
    <cellStyle name="Report Percent 4 3 2" xfId="38610"/>
    <cellStyle name="Report Percent 4 3 2 2" xfId="38611"/>
    <cellStyle name="Report Percent 4 3 3" xfId="38612"/>
    <cellStyle name="Report Percent 4 3 4" xfId="38613"/>
    <cellStyle name="Report Percent 4 4" xfId="38614"/>
    <cellStyle name="Report Percent 4 4 2" xfId="38615"/>
    <cellStyle name="Report Percent 4 4 2 2" xfId="38616"/>
    <cellStyle name="Report Percent 4 4 3" xfId="38617"/>
    <cellStyle name="Report Percent 4 5" xfId="38618"/>
    <cellStyle name="Report Percent 4 5 2" xfId="38619"/>
    <cellStyle name="Report Percent 4 6" xfId="38620"/>
    <cellStyle name="Report Percent 4 6 2" xfId="38621"/>
    <cellStyle name="Report Percent 5" xfId="13025"/>
    <cellStyle name="Report Percent 5 2" xfId="38622"/>
    <cellStyle name="Report Percent 5 2 2" xfId="38623"/>
    <cellStyle name="Report Percent 5 2 2 2" xfId="38624"/>
    <cellStyle name="Report Percent 5 2 2 2 2" xfId="38625"/>
    <cellStyle name="Report Percent 5 2 3" xfId="38626"/>
    <cellStyle name="Report Percent 5 2 3 2" xfId="38627"/>
    <cellStyle name="Report Percent 5 2 4" xfId="38628"/>
    <cellStyle name="Report Percent 5 2 4 2" xfId="38629"/>
    <cellStyle name="Report Percent 5 2 5" xfId="38630"/>
    <cellStyle name="Report Percent 5 3" xfId="38631"/>
    <cellStyle name="Report Percent 5 3 2" xfId="38632"/>
    <cellStyle name="Report Percent 5 3 2 2" xfId="38633"/>
    <cellStyle name="Report Percent 5 4" xfId="38634"/>
    <cellStyle name="Report Percent 5 4 2" xfId="38635"/>
    <cellStyle name="Report Percent 5 5" xfId="38636"/>
    <cellStyle name="Report Percent 5 5 2" xfId="38637"/>
    <cellStyle name="Report Percent 6" xfId="13026"/>
    <cellStyle name="Report Percent 6 2" xfId="13027"/>
    <cellStyle name="Report Percent 6 2 2" xfId="38638"/>
    <cellStyle name="Report Percent 6 2 2 2" xfId="38639"/>
    <cellStyle name="Report Percent 6 3" xfId="38640"/>
    <cellStyle name="Report Percent 6 3 2" xfId="38641"/>
    <cellStyle name="Report Percent 6 4" xfId="38642"/>
    <cellStyle name="Report Percent 6 4 2" xfId="38643"/>
    <cellStyle name="Report Percent 7" xfId="13028"/>
    <cellStyle name="Report Percent 7 2" xfId="13029"/>
    <cellStyle name="Report Percent 7 2 2" xfId="38644"/>
    <cellStyle name="Report Percent 7 3" xfId="38645"/>
    <cellStyle name="Report Percent 8" xfId="13030"/>
    <cellStyle name="Report Percent 8 2" xfId="38646"/>
    <cellStyle name="Report Percent 8 2 2" xfId="38647"/>
    <cellStyle name="Report Percent 8 3" xfId="38648"/>
    <cellStyle name="Report Percent 8 4" xfId="38649"/>
    <cellStyle name="Report Percent 9" xfId="38650"/>
    <cellStyle name="Report Percent 9 2" xfId="38651"/>
    <cellStyle name="Report Percent 9 2 2" xfId="38652"/>
    <cellStyle name="Report Percent 9 2 2 2" xfId="38653"/>
    <cellStyle name="Report Percent 9 2 3" xfId="38654"/>
    <cellStyle name="Report Percent 9 3" xfId="38655"/>
    <cellStyle name="Report Percent 9 3 2" xfId="38656"/>
    <cellStyle name="Report Percent 9 4" xfId="38657"/>
    <cellStyle name="Report Percent_ACCOUNTS" xfId="13031"/>
    <cellStyle name="Report Unit Cost" xfId="13032"/>
    <cellStyle name="Report Unit Cost 10" xfId="38658"/>
    <cellStyle name="Report Unit Cost 10 2" xfId="38659"/>
    <cellStyle name="Report Unit Cost 10 2 2" xfId="38660"/>
    <cellStyle name="Report Unit Cost 10 2 2 2" xfId="38661"/>
    <cellStyle name="Report Unit Cost 10 2 3" xfId="38662"/>
    <cellStyle name="Report Unit Cost 10 3" xfId="38663"/>
    <cellStyle name="Report Unit Cost 10 3 2" xfId="38664"/>
    <cellStyle name="Report Unit Cost 10 4" xfId="38665"/>
    <cellStyle name="Report Unit Cost 11" xfId="38666"/>
    <cellStyle name="Report Unit Cost 11 2" xfId="38667"/>
    <cellStyle name="Report Unit Cost 12" xfId="38668"/>
    <cellStyle name="Report Unit Cost 12 2" xfId="38669"/>
    <cellStyle name="Report Unit Cost 12 3" xfId="38670"/>
    <cellStyle name="Report Unit Cost 2" xfId="13033"/>
    <cellStyle name="Report Unit Cost 2 2" xfId="13034"/>
    <cellStyle name="Report Unit Cost 2 2 2" xfId="13035"/>
    <cellStyle name="Report Unit Cost 2 2 2 2" xfId="38671"/>
    <cellStyle name="Report Unit Cost 2 2 2 2 2" xfId="38672"/>
    <cellStyle name="Report Unit Cost 2 2 2 3" xfId="38673"/>
    <cellStyle name="Report Unit Cost 2 2 3" xfId="38674"/>
    <cellStyle name="Report Unit Cost 2 2 3 2" xfId="38675"/>
    <cellStyle name="Report Unit Cost 2 2 4" xfId="38676"/>
    <cellStyle name="Report Unit Cost 2 2 4 2" xfId="38677"/>
    <cellStyle name="Report Unit Cost 2 3" xfId="13036"/>
    <cellStyle name="Report Unit Cost 2 3 2" xfId="38678"/>
    <cellStyle name="Report Unit Cost 2 3 2 2" xfId="38679"/>
    <cellStyle name="Report Unit Cost 2 3 2 3" xfId="38680"/>
    <cellStyle name="Report Unit Cost 2 3 3" xfId="38681"/>
    <cellStyle name="Report Unit Cost 2 4" xfId="38682"/>
    <cellStyle name="Report Unit Cost 2 4 2" xfId="38683"/>
    <cellStyle name="Report Unit Cost 2 4 2 2" xfId="38684"/>
    <cellStyle name="Report Unit Cost 2 4 3" xfId="38685"/>
    <cellStyle name="Report Unit Cost 2 5" xfId="38686"/>
    <cellStyle name="Report Unit Cost 2 5 2" xfId="38687"/>
    <cellStyle name="Report Unit Cost 2 6" xfId="38688"/>
    <cellStyle name="Report Unit Cost 2 6 2" xfId="38689"/>
    <cellStyle name="Report Unit Cost 3" xfId="13037"/>
    <cellStyle name="Report Unit Cost 3 2" xfId="13038"/>
    <cellStyle name="Report Unit Cost 3 2 2" xfId="13039"/>
    <cellStyle name="Report Unit Cost 3 2 2 2" xfId="38690"/>
    <cellStyle name="Report Unit Cost 3 2 3" xfId="38691"/>
    <cellStyle name="Report Unit Cost 3 2 4" xfId="38692"/>
    <cellStyle name="Report Unit Cost 3 3" xfId="13040"/>
    <cellStyle name="Report Unit Cost 3 3 2" xfId="13041"/>
    <cellStyle name="Report Unit Cost 3 3 2 2" xfId="38693"/>
    <cellStyle name="Report Unit Cost 3 3 3" xfId="38694"/>
    <cellStyle name="Report Unit Cost 3 4" xfId="13042"/>
    <cellStyle name="Report Unit Cost 3 4 2" xfId="13043"/>
    <cellStyle name="Report Unit Cost 3 4 2 2" xfId="38695"/>
    <cellStyle name="Report Unit Cost 3 4 3" xfId="38696"/>
    <cellStyle name="Report Unit Cost 3 5" xfId="38697"/>
    <cellStyle name="Report Unit Cost 3 5 2" xfId="38698"/>
    <cellStyle name="Report Unit Cost 4" xfId="13044"/>
    <cellStyle name="Report Unit Cost 4 2" xfId="13045"/>
    <cellStyle name="Report Unit Cost 4 2 2" xfId="38699"/>
    <cellStyle name="Report Unit Cost 4 2 2 2" xfId="38700"/>
    <cellStyle name="Report Unit Cost 4 2 2 2 2" xfId="38701"/>
    <cellStyle name="Report Unit Cost 4 2 2 3" xfId="38702"/>
    <cellStyle name="Report Unit Cost 4 2 3" xfId="38703"/>
    <cellStyle name="Report Unit Cost 4 2 3 2" xfId="38704"/>
    <cellStyle name="Report Unit Cost 4 2 4" xfId="38705"/>
    <cellStyle name="Report Unit Cost 4 2 4 2" xfId="38706"/>
    <cellStyle name="Report Unit Cost 4 3" xfId="38707"/>
    <cellStyle name="Report Unit Cost 4 3 2" xfId="38708"/>
    <cellStyle name="Report Unit Cost 4 3 2 2" xfId="38709"/>
    <cellStyle name="Report Unit Cost 4 3 3" xfId="38710"/>
    <cellStyle name="Report Unit Cost 4 3 4" xfId="38711"/>
    <cellStyle name="Report Unit Cost 4 4" xfId="38712"/>
    <cellStyle name="Report Unit Cost 4 4 2" xfId="38713"/>
    <cellStyle name="Report Unit Cost 4 4 2 2" xfId="38714"/>
    <cellStyle name="Report Unit Cost 4 4 3" xfId="38715"/>
    <cellStyle name="Report Unit Cost 4 5" xfId="38716"/>
    <cellStyle name="Report Unit Cost 4 5 2" xfId="38717"/>
    <cellStyle name="Report Unit Cost 4 6" xfId="38718"/>
    <cellStyle name="Report Unit Cost 4 6 2" xfId="38719"/>
    <cellStyle name="Report Unit Cost 5" xfId="13046"/>
    <cellStyle name="Report Unit Cost 5 2" xfId="13047"/>
    <cellStyle name="Report Unit Cost 5 2 2" xfId="38720"/>
    <cellStyle name="Report Unit Cost 5 2 2 2" xfId="38721"/>
    <cellStyle name="Report Unit Cost 5 2 2 2 2" xfId="38722"/>
    <cellStyle name="Report Unit Cost 5 2 3" xfId="38723"/>
    <cellStyle name="Report Unit Cost 5 2 3 2" xfId="38724"/>
    <cellStyle name="Report Unit Cost 5 2 4" xfId="38725"/>
    <cellStyle name="Report Unit Cost 5 2 4 2" xfId="38726"/>
    <cellStyle name="Report Unit Cost 5 2 5" xfId="38727"/>
    <cellStyle name="Report Unit Cost 5 3" xfId="38728"/>
    <cellStyle name="Report Unit Cost 5 3 2" xfId="38729"/>
    <cellStyle name="Report Unit Cost 5 3 2 2" xfId="38730"/>
    <cellStyle name="Report Unit Cost 5 3 3" xfId="38731"/>
    <cellStyle name="Report Unit Cost 5 4" xfId="38732"/>
    <cellStyle name="Report Unit Cost 5 4 2" xfId="38733"/>
    <cellStyle name="Report Unit Cost 5 4 2 2" xfId="38734"/>
    <cellStyle name="Report Unit Cost 5 4 3" xfId="38735"/>
    <cellStyle name="Report Unit Cost 5 5" xfId="38736"/>
    <cellStyle name="Report Unit Cost 5 5 2" xfId="38737"/>
    <cellStyle name="Report Unit Cost 5 6" xfId="38738"/>
    <cellStyle name="Report Unit Cost 5 6 2" xfId="38739"/>
    <cellStyle name="Report Unit Cost 6" xfId="13048"/>
    <cellStyle name="Report Unit Cost 6 2" xfId="38740"/>
    <cellStyle name="Report Unit Cost 6 2 2" xfId="38741"/>
    <cellStyle name="Report Unit Cost 6 2 2 2" xfId="38742"/>
    <cellStyle name="Report Unit Cost 6 2 2 2 2" xfId="38743"/>
    <cellStyle name="Report Unit Cost 6 2 3" xfId="38744"/>
    <cellStyle name="Report Unit Cost 6 2 3 2" xfId="38745"/>
    <cellStyle name="Report Unit Cost 6 2 4" xfId="38746"/>
    <cellStyle name="Report Unit Cost 6 2 4 2" xfId="38747"/>
    <cellStyle name="Report Unit Cost 6 2 5" xfId="38748"/>
    <cellStyle name="Report Unit Cost 6 3" xfId="38749"/>
    <cellStyle name="Report Unit Cost 6 3 2" xfId="38750"/>
    <cellStyle name="Report Unit Cost 6 3 2 2" xfId="38751"/>
    <cellStyle name="Report Unit Cost 6 4" xfId="38752"/>
    <cellStyle name="Report Unit Cost 6 4 2" xfId="38753"/>
    <cellStyle name="Report Unit Cost 6 5" xfId="38754"/>
    <cellStyle name="Report Unit Cost 6 5 2" xfId="38755"/>
    <cellStyle name="Report Unit Cost 6 6" xfId="38756"/>
    <cellStyle name="Report Unit Cost 7" xfId="13049"/>
    <cellStyle name="Report Unit Cost 7 2" xfId="13050"/>
    <cellStyle name="Report Unit Cost 7 2 2" xfId="38757"/>
    <cellStyle name="Report Unit Cost 7 2 2 2" xfId="38758"/>
    <cellStyle name="Report Unit Cost 7 3" xfId="38759"/>
    <cellStyle name="Report Unit Cost 7 3 2" xfId="38760"/>
    <cellStyle name="Report Unit Cost 7 4" xfId="38761"/>
    <cellStyle name="Report Unit Cost 7 4 2" xfId="38762"/>
    <cellStyle name="Report Unit Cost 8" xfId="13051"/>
    <cellStyle name="Report Unit Cost 8 2" xfId="13052"/>
    <cellStyle name="Report Unit Cost 8 2 2" xfId="38763"/>
    <cellStyle name="Report Unit Cost 8 3" xfId="38764"/>
    <cellStyle name="Report Unit Cost 9" xfId="13053"/>
    <cellStyle name="Report Unit Cost 9 2" xfId="38765"/>
    <cellStyle name="Report Unit Cost 9 2 2" xfId="38766"/>
    <cellStyle name="Report Unit Cost 9 3" xfId="38767"/>
    <cellStyle name="Report Unit Cost 9 4" xfId="38768"/>
    <cellStyle name="Report Unit Cost_ACCOUNTS" xfId="13054"/>
    <cellStyle name="Report_Adj Bench DR 3 for Initial Briefs (Electric)" xfId="13055"/>
    <cellStyle name="Reports" xfId="13056"/>
    <cellStyle name="Reports 2" xfId="13057"/>
    <cellStyle name="Reports 2 2" xfId="13058"/>
    <cellStyle name="Reports 2 2 2" xfId="38769"/>
    <cellStyle name="Reports 2 3" xfId="38770"/>
    <cellStyle name="Reports 3" xfId="13059"/>
    <cellStyle name="Reports 3 2" xfId="38771"/>
    <cellStyle name="Reports 3 3" xfId="38772"/>
    <cellStyle name="Reports 4" xfId="38773"/>
    <cellStyle name="Reports 4 2" xfId="38774"/>
    <cellStyle name="Reports Total" xfId="13060"/>
    <cellStyle name="Reports Total 2" xfId="13061"/>
    <cellStyle name="Reports Total 2 2" xfId="13062"/>
    <cellStyle name="Reports Total 2 2 2" xfId="13063"/>
    <cellStyle name="Reports Total 2 2 2 2" xfId="38775"/>
    <cellStyle name="Reports Total 2 2 2 2 2" xfId="38776"/>
    <cellStyle name="Reports Total 2 2 2 3" xfId="38777"/>
    <cellStyle name="Reports Total 2 2 3" xfId="13064"/>
    <cellStyle name="Reports Total 2 2 3 2" xfId="38778"/>
    <cellStyle name="Reports Total 2 2 4" xfId="13065"/>
    <cellStyle name="Reports Total 2 2 4 2" xfId="38779"/>
    <cellStyle name="Reports Total 2 2 5" xfId="13066"/>
    <cellStyle name="Reports Total 2 2 6" xfId="38780"/>
    <cellStyle name="Reports Total 2 2 7" xfId="38781"/>
    <cellStyle name="Reports Total 2 3" xfId="13067"/>
    <cellStyle name="Reports Total 2 3 2" xfId="38782"/>
    <cellStyle name="Reports Total 2 3 2 2" xfId="38783"/>
    <cellStyle name="Reports Total 2 3 3" xfId="38784"/>
    <cellStyle name="Reports Total 2 4" xfId="13068"/>
    <cellStyle name="Reports Total 2 4 2" xfId="38785"/>
    <cellStyle name="Reports Total 2 4 2 2" xfId="38786"/>
    <cellStyle name="Reports Total 2 4 3" xfId="38787"/>
    <cellStyle name="Reports Total 2 5" xfId="13069"/>
    <cellStyle name="Reports Total 2 5 2" xfId="38788"/>
    <cellStyle name="Reports Total 2 6" xfId="13070"/>
    <cellStyle name="Reports Total 2 6 2" xfId="38789"/>
    <cellStyle name="Reports Total 2 7" xfId="38790"/>
    <cellStyle name="Reports Total 2 8" xfId="38791"/>
    <cellStyle name="Reports Total 3" xfId="13071"/>
    <cellStyle name="Reports Total 3 2" xfId="13072"/>
    <cellStyle name="Reports Total 3 2 2" xfId="38792"/>
    <cellStyle name="Reports Total 3 2 2 2" xfId="38793"/>
    <cellStyle name="Reports Total 3 2 3" xfId="38794"/>
    <cellStyle name="Reports Total 3 3" xfId="13073"/>
    <cellStyle name="Reports Total 3 3 2" xfId="38795"/>
    <cellStyle name="Reports Total 3 4" xfId="13074"/>
    <cellStyle name="Reports Total 3 4 2" xfId="38796"/>
    <cellStyle name="Reports Total 3 5" xfId="13075"/>
    <cellStyle name="Reports Total 3 6" xfId="38797"/>
    <cellStyle name="Reports Total 3 7" xfId="38798"/>
    <cellStyle name="Reports Total 4" xfId="13076"/>
    <cellStyle name="Reports Total 4 2" xfId="13077"/>
    <cellStyle name="Reports Total 4 2 2" xfId="38799"/>
    <cellStyle name="Reports Total 4 3" xfId="13078"/>
    <cellStyle name="Reports Total 4 4" xfId="13079"/>
    <cellStyle name="Reports Total 4 5" xfId="13080"/>
    <cellStyle name="Reports Total 4 6" xfId="38800"/>
    <cellStyle name="Reports Total 4 7" xfId="38801"/>
    <cellStyle name="Reports Total 5" xfId="13081"/>
    <cellStyle name="Reports Total 5 2" xfId="38802"/>
    <cellStyle name="Reports Total 5 2 2" xfId="38803"/>
    <cellStyle name="Reports Total 5 3" xfId="38804"/>
    <cellStyle name="Reports Total 5 4" xfId="38805"/>
    <cellStyle name="Reports Total 6" xfId="38806"/>
    <cellStyle name="Reports Total 6 2" xfId="38807"/>
    <cellStyle name="Reports Total 7" xfId="38808"/>
    <cellStyle name="Reports Total 7 2" xfId="38809"/>
    <cellStyle name="Reports Total_AURORA Total New" xfId="13082"/>
    <cellStyle name="Reports Unit Cost Total" xfId="13083"/>
    <cellStyle name="Reports Unit Cost Total 2" xfId="13084"/>
    <cellStyle name="Reports Unit Cost Total 2 2" xfId="13085"/>
    <cellStyle name="Reports Unit Cost Total 2 2 2" xfId="38810"/>
    <cellStyle name="Reports Unit Cost Total 2 2 2 2" xfId="38811"/>
    <cellStyle name="Reports Unit Cost Total 2 2 3" xfId="38812"/>
    <cellStyle name="Reports Unit Cost Total 2 2 4" xfId="38813"/>
    <cellStyle name="Reports Unit Cost Total 2 3" xfId="13086"/>
    <cellStyle name="Reports Unit Cost Total 2 3 2" xfId="38814"/>
    <cellStyle name="Reports Unit Cost Total 2 4" xfId="13087"/>
    <cellStyle name="Reports Unit Cost Total 2 4 2" xfId="38815"/>
    <cellStyle name="Reports Unit Cost Total 2 5" xfId="13088"/>
    <cellStyle name="Reports Unit Cost Total 2 6" xfId="38816"/>
    <cellStyle name="Reports Unit Cost Total 2 7" xfId="38817"/>
    <cellStyle name="Reports Unit Cost Total 3" xfId="13089"/>
    <cellStyle name="Reports Unit Cost Total 3 2" xfId="13090"/>
    <cellStyle name="Reports Unit Cost Total 3 2 2" xfId="38818"/>
    <cellStyle name="Reports Unit Cost Total 3 3" xfId="38819"/>
    <cellStyle name="Reports Unit Cost Total 4" xfId="13091"/>
    <cellStyle name="Reports Unit Cost Total 4 2" xfId="38820"/>
    <cellStyle name="Reports Unit Cost Total 4 3" xfId="38821"/>
    <cellStyle name="Reports Unit Cost Total 5" xfId="38822"/>
    <cellStyle name="Reports Unit Cost Total 5 2" xfId="38823"/>
    <cellStyle name="Reports_14.21G &amp; 16.28E Incentive Pay" xfId="13092"/>
    <cellStyle name="RevList" xfId="13093"/>
    <cellStyle name="RevList 2" xfId="13094"/>
    <cellStyle name="RevList 2 2" xfId="13095"/>
    <cellStyle name="RevList 2 2 2" xfId="38824"/>
    <cellStyle name="RevList 2 3" xfId="38825"/>
    <cellStyle name="RevList 3" xfId="13096"/>
    <cellStyle name="RevList 3 2" xfId="38826"/>
    <cellStyle name="RevList 3 3" xfId="38827"/>
    <cellStyle name="RevList 4" xfId="38828"/>
    <cellStyle name="RevList 4 2" xfId="38829"/>
    <cellStyle name="round100" xfId="13097"/>
    <cellStyle name="round100 10" xfId="38830"/>
    <cellStyle name="round100 10 2" xfId="38831"/>
    <cellStyle name="round100 11" xfId="38832"/>
    <cellStyle name="round100 11 2" xfId="38833"/>
    <cellStyle name="round100 11 3" xfId="38834"/>
    <cellStyle name="round100 2" xfId="13098"/>
    <cellStyle name="round100 2 2" xfId="13099"/>
    <cellStyle name="round100 2 2 2" xfId="13100"/>
    <cellStyle name="round100 2 2 2 2" xfId="38835"/>
    <cellStyle name="round100 2 2 2 2 2" xfId="38836"/>
    <cellStyle name="round100 2 2 2 3" xfId="38837"/>
    <cellStyle name="round100 2 2 3" xfId="38838"/>
    <cellStyle name="round100 2 2 3 2" xfId="38839"/>
    <cellStyle name="round100 2 2 4" xfId="38840"/>
    <cellStyle name="round100 2 2 4 2" xfId="38841"/>
    <cellStyle name="round100 2 3" xfId="13101"/>
    <cellStyle name="round100 2 3 2" xfId="38842"/>
    <cellStyle name="round100 2 3 2 2" xfId="38843"/>
    <cellStyle name="round100 2 3 2 3" xfId="38844"/>
    <cellStyle name="round100 2 3 3" xfId="38845"/>
    <cellStyle name="round100 2 4" xfId="38846"/>
    <cellStyle name="round100 2 4 2" xfId="38847"/>
    <cellStyle name="round100 2 4 2 2" xfId="38848"/>
    <cellStyle name="round100 2 4 3" xfId="38849"/>
    <cellStyle name="round100 2 5" xfId="38850"/>
    <cellStyle name="round100 2 5 2" xfId="38851"/>
    <cellStyle name="round100 2 6" xfId="38852"/>
    <cellStyle name="round100 2 6 2" xfId="38853"/>
    <cellStyle name="round100 3" xfId="13102"/>
    <cellStyle name="round100 3 2" xfId="13103"/>
    <cellStyle name="round100 3 2 2" xfId="13104"/>
    <cellStyle name="round100 3 2 2 2" xfId="38854"/>
    <cellStyle name="round100 3 2 3" xfId="38855"/>
    <cellStyle name="round100 3 2 4" xfId="38856"/>
    <cellStyle name="round100 3 3" xfId="13105"/>
    <cellStyle name="round100 3 3 2" xfId="13106"/>
    <cellStyle name="round100 3 3 2 2" xfId="38857"/>
    <cellStyle name="round100 3 3 3" xfId="38858"/>
    <cellStyle name="round100 3 4" xfId="13107"/>
    <cellStyle name="round100 3 4 2" xfId="13108"/>
    <cellStyle name="round100 3 4 2 2" xfId="38859"/>
    <cellStyle name="round100 3 4 3" xfId="38860"/>
    <cellStyle name="round100 3 5" xfId="38861"/>
    <cellStyle name="round100 3 5 2" xfId="38862"/>
    <cellStyle name="round100 4" xfId="13109"/>
    <cellStyle name="round100 4 2" xfId="13110"/>
    <cellStyle name="round100 4 2 2" xfId="38863"/>
    <cellStyle name="round100 4 2 2 2" xfId="38864"/>
    <cellStyle name="round100 4 2 2 2 2" xfId="38865"/>
    <cellStyle name="round100 4 2 2 3" xfId="38866"/>
    <cellStyle name="round100 4 2 3" xfId="38867"/>
    <cellStyle name="round100 4 2 3 2" xfId="38868"/>
    <cellStyle name="round100 4 2 4" xfId="38869"/>
    <cellStyle name="round100 4 2 4 2" xfId="38870"/>
    <cellStyle name="round100 4 3" xfId="38871"/>
    <cellStyle name="round100 4 3 2" xfId="38872"/>
    <cellStyle name="round100 4 3 2 2" xfId="38873"/>
    <cellStyle name="round100 4 3 3" xfId="38874"/>
    <cellStyle name="round100 4 3 4" xfId="38875"/>
    <cellStyle name="round100 4 4" xfId="38876"/>
    <cellStyle name="round100 4 4 2" xfId="38877"/>
    <cellStyle name="round100 4 4 2 2" xfId="38878"/>
    <cellStyle name="round100 4 4 3" xfId="38879"/>
    <cellStyle name="round100 4 5" xfId="38880"/>
    <cellStyle name="round100 4 5 2" xfId="38881"/>
    <cellStyle name="round100 4 6" xfId="38882"/>
    <cellStyle name="round100 4 6 2" xfId="38883"/>
    <cellStyle name="round100 5" xfId="13111"/>
    <cellStyle name="round100 5 2" xfId="38884"/>
    <cellStyle name="round100 5 2 2" xfId="38885"/>
    <cellStyle name="round100 5 2 2 2" xfId="38886"/>
    <cellStyle name="round100 5 2 2 2 2" xfId="38887"/>
    <cellStyle name="round100 5 2 3" xfId="38888"/>
    <cellStyle name="round100 5 2 3 2" xfId="38889"/>
    <cellStyle name="round100 5 2 4" xfId="38890"/>
    <cellStyle name="round100 5 2 4 2" xfId="38891"/>
    <cellStyle name="round100 5 2 5" xfId="38892"/>
    <cellStyle name="round100 5 3" xfId="38893"/>
    <cellStyle name="round100 5 3 2" xfId="38894"/>
    <cellStyle name="round100 5 3 2 2" xfId="38895"/>
    <cellStyle name="round100 5 4" xfId="38896"/>
    <cellStyle name="round100 5 4 2" xfId="38897"/>
    <cellStyle name="round100 5 5" xfId="38898"/>
    <cellStyle name="round100 5 5 2" xfId="38899"/>
    <cellStyle name="round100 6" xfId="13112"/>
    <cellStyle name="round100 6 2" xfId="13113"/>
    <cellStyle name="round100 6 2 2" xfId="38900"/>
    <cellStyle name="round100 6 2 2 2" xfId="38901"/>
    <cellStyle name="round100 6 3" xfId="38902"/>
    <cellStyle name="round100 6 3 2" xfId="38903"/>
    <cellStyle name="round100 6 4" xfId="38904"/>
    <cellStyle name="round100 6 4 2" xfId="38905"/>
    <cellStyle name="round100 7" xfId="13114"/>
    <cellStyle name="round100 7 2" xfId="13115"/>
    <cellStyle name="round100 7 2 2" xfId="38906"/>
    <cellStyle name="round100 7 3" xfId="38907"/>
    <cellStyle name="round100 8" xfId="13116"/>
    <cellStyle name="round100 8 2" xfId="38908"/>
    <cellStyle name="round100 8 2 2" xfId="38909"/>
    <cellStyle name="round100 8 3" xfId="38910"/>
    <cellStyle name="round100 8 4" xfId="38911"/>
    <cellStyle name="round100 9" xfId="38912"/>
    <cellStyle name="round100 9 2" xfId="38913"/>
    <cellStyle name="round100 9 2 2" xfId="38914"/>
    <cellStyle name="round100 9 2 2 2" xfId="38915"/>
    <cellStyle name="round100 9 2 3" xfId="38916"/>
    <cellStyle name="round100 9 3" xfId="38917"/>
    <cellStyle name="round100 9 3 2" xfId="38918"/>
    <cellStyle name="round100 9 4" xfId="38919"/>
    <cellStyle name="RowHeading" xfId="38920"/>
    <cellStyle name="SAPBEXaggData" xfId="13117"/>
    <cellStyle name="SAPBEXaggData 2" xfId="13118"/>
    <cellStyle name="SAPBEXaggData 2 2" xfId="13119"/>
    <cellStyle name="SAPBEXaggData 2 2 2" xfId="38921"/>
    <cellStyle name="SAPBEXaggData 2 3" xfId="13120"/>
    <cellStyle name="SAPBEXaggData 2 4" xfId="13121"/>
    <cellStyle name="SAPBEXaggData 2 5" xfId="13122"/>
    <cellStyle name="SAPBEXaggData 2 6" xfId="38922"/>
    <cellStyle name="SAPBEXaggData 2 7" xfId="38923"/>
    <cellStyle name="SAPBEXaggData 3" xfId="13123"/>
    <cellStyle name="SAPBEXaggData 3 2" xfId="38924"/>
    <cellStyle name="SAPBEXaggData 4" xfId="38925"/>
    <cellStyle name="SAPBEXaggData 4 2" xfId="38926"/>
    <cellStyle name="SAPBEXaggDataEmph" xfId="13124"/>
    <cellStyle name="SAPBEXaggDataEmph 2" xfId="13125"/>
    <cellStyle name="SAPBEXaggDataEmph 2 2" xfId="13126"/>
    <cellStyle name="SAPBEXaggDataEmph 2 2 2" xfId="38927"/>
    <cellStyle name="SAPBEXaggDataEmph 2 3" xfId="13127"/>
    <cellStyle name="SAPBEXaggDataEmph 2 4" xfId="13128"/>
    <cellStyle name="SAPBEXaggDataEmph 2 5" xfId="13129"/>
    <cellStyle name="SAPBEXaggDataEmph 2 6" xfId="38928"/>
    <cellStyle name="SAPBEXaggDataEmph 2 7" xfId="38929"/>
    <cellStyle name="SAPBEXaggDataEmph 3" xfId="13130"/>
    <cellStyle name="SAPBEXaggDataEmph 3 2" xfId="38930"/>
    <cellStyle name="SAPBEXaggDataEmph 4" xfId="38931"/>
    <cellStyle name="SAPBEXaggDataEmph 4 2" xfId="38932"/>
    <cellStyle name="SAPBEXaggItem" xfId="13131"/>
    <cellStyle name="SAPBEXaggItem 2" xfId="13132"/>
    <cellStyle name="SAPBEXaggItem 2 2" xfId="13133"/>
    <cellStyle name="SAPBEXaggItem 2 2 2" xfId="38933"/>
    <cellStyle name="SAPBEXaggItem 2 3" xfId="13134"/>
    <cellStyle name="SAPBEXaggItem 2 4" xfId="13135"/>
    <cellStyle name="SAPBEXaggItem 2 5" xfId="13136"/>
    <cellStyle name="SAPBEXaggItem 2 6" xfId="38934"/>
    <cellStyle name="SAPBEXaggItem 2 7" xfId="38935"/>
    <cellStyle name="SAPBEXaggItem 3" xfId="13137"/>
    <cellStyle name="SAPBEXaggItem 3 2" xfId="38936"/>
    <cellStyle name="SAPBEXaggItem 4" xfId="38937"/>
    <cellStyle name="SAPBEXaggItem 4 2" xfId="38938"/>
    <cellStyle name="SAPBEXaggItemX" xfId="13138"/>
    <cellStyle name="SAPBEXaggItemX 2" xfId="13139"/>
    <cellStyle name="SAPBEXaggItemX 2 2" xfId="13140"/>
    <cellStyle name="SAPBEXaggItemX 2 2 2" xfId="38939"/>
    <cellStyle name="SAPBEXaggItemX 2 3" xfId="13141"/>
    <cellStyle name="SAPBEXaggItemX 2 4" xfId="13142"/>
    <cellStyle name="SAPBEXaggItemX 2 5" xfId="13143"/>
    <cellStyle name="SAPBEXaggItemX 2 6" xfId="38940"/>
    <cellStyle name="SAPBEXaggItemX 2 7" xfId="38941"/>
    <cellStyle name="SAPBEXaggItemX 3" xfId="13144"/>
    <cellStyle name="SAPBEXaggItemX 3 2" xfId="38942"/>
    <cellStyle name="SAPBEXaggItemX 4" xfId="38943"/>
    <cellStyle name="SAPBEXaggItemX 4 2" xfId="38944"/>
    <cellStyle name="SAPBEXchaText" xfId="13145"/>
    <cellStyle name="SAPBEXchaText 2" xfId="13146"/>
    <cellStyle name="SAPBEXchaText 2 2" xfId="13147"/>
    <cellStyle name="SAPBEXchaText 2 2 2" xfId="13148"/>
    <cellStyle name="SAPBEXchaText 2 2 2 2" xfId="13149"/>
    <cellStyle name="SAPBEXchaText 2 2 2 3" xfId="13150"/>
    <cellStyle name="SAPBEXchaText 2 2 2 4" xfId="13151"/>
    <cellStyle name="SAPBEXchaText 2 2 2 5" xfId="13152"/>
    <cellStyle name="SAPBEXchaText 2 2 2 6" xfId="38945"/>
    <cellStyle name="SAPBEXchaText 2 2 2 7" xfId="38946"/>
    <cellStyle name="SAPBEXchaText 2 2 3" xfId="13153"/>
    <cellStyle name="SAPBEXchaText 2 2 4" xfId="13154"/>
    <cellStyle name="SAPBEXchaText 2 2 5" xfId="13155"/>
    <cellStyle name="SAPBEXchaText 2 2 6" xfId="13156"/>
    <cellStyle name="SAPBEXchaText 2 2 7" xfId="38947"/>
    <cellStyle name="SAPBEXchaText 2 2 8" xfId="38948"/>
    <cellStyle name="SAPBEXchaText 2 3" xfId="13157"/>
    <cellStyle name="SAPBEXchaText 2 3 2" xfId="13158"/>
    <cellStyle name="SAPBEXchaText 2 3 3" xfId="13159"/>
    <cellStyle name="SAPBEXchaText 2 3 4" xfId="13160"/>
    <cellStyle name="SAPBEXchaText 2 3 5" xfId="13161"/>
    <cellStyle name="SAPBEXchaText 2 3 6" xfId="38949"/>
    <cellStyle name="SAPBEXchaText 2 3 7" xfId="38950"/>
    <cellStyle name="SAPBEXchaText 2 4" xfId="13162"/>
    <cellStyle name="SAPBEXchaText 2 5" xfId="13163"/>
    <cellStyle name="SAPBEXchaText 2 6" xfId="13164"/>
    <cellStyle name="SAPBEXchaText 2 7" xfId="13165"/>
    <cellStyle name="SAPBEXchaText 2 8" xfId="38951"/>
    <cellStyle name="SAPBEXchaText 2 9" xfId="38952"/>
    <cellStyle name="SAPBEXchaText 3" xfId="13166"/>
    <cellStyle name="SAPBEXchaText 3 10" xfId="38953"/>
    <cellStyle name="SAPBEXchaText 3 2" xfId="13167"/>
    <cellStyle name="SAPBEXchaText 3 2 2" xfId="13168"/>
    <cellStyle name="SAPBEXchaText 3 2 2 2" xfId="13169"/>
    <cellStyle name="SAPBEXchaText 3 2 2 3" xfId="13170"/>
    <cellStyle name="SAPBEXchaText 3 2 2 4" xfId="13171"/>
    <cellStyle name="SAPBEXchaText 3 2 2 5" xfId="13172"/>
    <cellStyle name="SAPBEXchaText 3 2 2 6" xfId="38954"/>
    <cellStyle name="SAPBEXchaText 3 2 2 7" xfId="38955"/>
    <cellStyle name="SAPBEXchaText 3 2 3" xfId="13173"/>
    <cellStyle name="SAPBEXchaText 3 2 4" xfId="13174"/>
    <cellStyle name="SAPBEXchaText 3 2 5" xfId="13175"/>
    <cellStyle name="SAPBEXchaText 3 2 6" xfId="13176"/>
    <cellStyle name="SAPBEXchaText 3 2 7" xfId="38956"/>
    <cellStyle name="SAPBEXchaText 3 2 8" xfId="38957"/>
    <cellStyle name="SAPBEXchaText 3 3" xfId="13177"/>
    <cellStyle name="SAPBEXchaText 3 3 2" xfId="13178"/>
    <cellStyle name="SAPBEXchaText 3 3 2 2" xfId="13179"/>
    <cellStyle name="SAPBEXchaText 3 3 2 3" xfId="13180"/>
    <cellStyle name="SAPBEXchaText 3 3 2 4" xfId="13181"/>
    <cellStyle name="SAPBEXchaText 3 3 2 5" xfId="13182"/>
    <cellStyle name="SAPBEXchaText 3 3 2 6" xfId="38958"/>
    <cellStyle name="SAPBEXchaText 3 3 2 7" xfId="38959"/>
    <cellStyle name="SAPBEXchaText 3 3 3" xfId="13183"/>
    <cellStyle name="SAPBEXchaText 3 3 4" xfId="13184"/>
    <cellStyle name="SAPBEXchaText 3 3 5" xfId="13185"/>
    <cellStyle name="SAPBEXchaText 3 3 6" xfId="13186"/>
    <cellStyle name="SAPBEXchaText 3 3 7" xfId="38960"/>
    <cellStyle name="SAPBEXchaText 3 3 8" xfId="38961"/>
    <cellStyle name="SAPBEXchaText 3 4" xfId="13187"/>
    <cellStyle name="SAPBEXchaText 3 4 2" xfId="13188"/>
    <cellStyle name="SAPBEXchaText 3 4 2 2" xfId="13189"/>
    <cellStyle name="SAPBEXchaText 3 4 2 3" xfId="13190"/>
    <cellStyle name="SAPBEXchaText 3 4 2 4" xfId="13191"/>
    <cellStyle name="SAPBEXchaText 3 4 2 5" xfId="13192"/>
    <cellStyle name="SAPBEXchaText 3 4 2 6" xfId="38962"/>
    <cellStyle name="SAPBEXchaText 3 4 2 7" xfId="38963"/>
    <cellStyle name="SAPBEXchaText 3 4 3" xfId="13193"/>
    <cellStyle name="SAPBEXchaText 3 4 4" xfId="13194"/>
    <cellStyle name="SAPBEXchaText 3 4 5" xfId="13195"/>
    <cellStyle name="SAPBEXchaText 3 4 6" xfId="13196"/>
    <cellStyle name="SAPBEXchaText 3 4 7" xfId="38964"/>
    <cellStyle name="SAPBEXchaText 3 4 8" xfId="38965"/>
    <cellStyle name="SAPBEXchaText 3 5" xfId="13197"/>
    <cellStyle name="SAPBEXchaText 3 6" xfId="13198"/>
    <cellStyle name="SAPBEXchaText 3 7" xfId="13199"/>
    <cellStyle name="SAPBEXchaText 3 8" xfId="13200"/>
    <cellStyle name="SAPBEXchaText 3 9" xfId="38966"/>
    <cellStyle name="SAPBEXchaText 4" xfId="13201"/>
    <cellStyle name="SAPBEXchaText 4 2" xfId="13202"/>
    <cellStyle name="SAPBEXchaText 4 2 2" xfId="13203"/>
    <cellStyle name="SAPBEXchaText 4 2 3" xfId="13204"/>
    <cellStyle name="SAPBEXchaText 4 2 4" xfId="13205"/>
    <cellStyle name="SAPBEXchaText 4 2 5" xfId="13206"/>
    <cellStyle name="SAPBEXchaText 4 2 6" xfId="38967"/>
    <cellStyle name="SAPBEXchaText 4 2 7" xfId="38968"/>
    <cellStyle name="SAPBEXchaText 4 3" xfId="13207"/>
    <cellStyle name="SAPBEXchaText 4 4" xfId="13208"/>
    <cellStyle name="SAPBEXchaText 4 5" xfId="13209"/>
    <cellStyle name="SAPBEXchaText 4 6" xfId="13210"/>
    <cellStyle name="SAPBEXchaText 4 7" xfId="38969"/>
    <cellStyle name="SAPBEXchaText 4 8" xfId="38970"/>
    <cellStyle name="SAPBEXchaText 5" xfId="13211"/>
    <cellStyle name="SAPBEXchaText 5 2" xfId="13212"/>
    <cellStyle name="SAPBEXchaText 5 3" xfId="13213"/>
    <cellStyle name="SAPBEXchaText 5 4" xfId="13214"/>
    <cellStyle name="SAPBEXchaText 5 5" xfId="13215"/>
    <cellStyle name="SAPBEXchaText 5 6" xfId="38971"/>
    <cellStyle name="SAPBEXchaText 5 7" xfId="38972"/>
    <cellStyle name="SAPBEXchaText 6" xfId="13216"/>
    <cellStyle name="SAPBEXchaText 7" xfId="13217"/>
    <cellStyle name="SAPBEXchaText 8" xfId="13218"/>
    <cellStyle name="SAPBEXchaText 9" xfId="13219"/>
    <cellStyle name="SAPBEXexcBad7" xfId="13220"/>
    <cellStyle name="SAPBEXexcBad7 2" xfId="13221"/>
    <cellStyle name="SAPBEXexcBad7 2 2" xfId="13222"/>
    <cellStyle name="SAPBEXexcBad7 2 2 2" xfId="38973"/>
    <cellStyle name="SAPBEXexcBad7 2 3" xfId="13223"/>
    <cellStyle name="SAPBEXexcBad7 2 4" xfId="13224"/>
    <cellStyle name="SAPBEXexcBad7 2 5" xfId="13225"/>
    <cellStyle name="SAPBEXexcBad7 2 6" xfId="38974"/>
    <cellStyle name="SAPBEXexcBad7 2 7" xfId="38975"/>
    <cellStyle name="SAPBEXexcBad7 3" xfId="13226"/>
    <cellStyle name="SAPBEXexcBad7 3 2" xfId="38976"/>
    <cellStyle name="SAPBEXexcBad7 4" xfId="38977"/>
    <cellStyle name="SAPBEXexcBad7 4 2" xfId="38978"/>
    <cellStyle name="SAPBEXexcBad8" xfId="13227"/>
    <cellStyle name="SAPBEXexcBad8 2" xfId="13228"/>
    <cellStyle name="SAPBEXexcBad8 2 2" xfId="13229"/>
    <cellStyle name="SAPBEXexcBad8 2 2 2" xfId="38979"/>
    <cellStyle name="SAPBEXexcBad8 2 3" xfId="13230"/>
    <cellStyle name="SAPBEXexcBad8 2 4" xfId="13231"/>
    <cellStyle name="SAPBEXexcBad8 2 5" xfId="13232"/>
    <cellStyle name="SAPBEXexcBad8 2 6" xfId="38980"/>
    <cellStyle name="SAPBEXexcBad8 2 7" xfId="38981"/>
    <cellStyle name="SAPBEXexcBad8 3" xfId="13233"/>
    <cellStyle name="SAPBEXexcBad8 3 2" xfId="38982"/>
    <cellStyle name="SAPBEXexcBad8 4" xfId="38983"/>
    <cellStyle name="SAPBEXexcBad8 4 2" xfId="38984"/>
    <cellStyle name="SAPBEXexcBad9" xfId="13234"/>
    <cellStyle name="SAPBEXexcBad9 2" xfId="13235"/>
    <cellStyle name="SAPBEXexcBad9 2 2" xfId="13236"/>
    <cellStyle name="SAPBEXexcBad9 2 2 2" xfId="38985"/>
    <cellStyle name="SAPBEXexcBad9 2 3" xfId="13237"/>
    <cellStyle name="SAPBEXexcBad9 2 4" xfId="13238"/>
    <cellStyle name="SAPBEXexcBad9 2 5" xfId="13239"/>
    <cellStyle name="SAPBEXexcBad9 2 6" xfId="38986"/>
    <cellStyle name="SAPBEXexcBad9 2 7" xfId="38987"/>
    <cellStyle name="SAPBEXexcBad9 3" xfId="13240"/>
    <cellStyle name="SAPBEXexcBad9 3 2" xfId="38988"/>
    <cellStyle name="SAPBEXexcBad9 4" xfId="38989"/>
    <cellStyle name="SAPBEXexcBad9 4 2" xfId="38990"/>
    <cellStyle name="SAPBEXexcCritical4" xfId="13241"/>
    <cellStyle name="SAPBEXexcCritical4 2" xfId="13242"/>
    <cellStyle name="SAPBEXexcCritical4 2 2" xfId="13243"/>
    <cellStyle name="SAPBEXexcCritical4 2 2 2" xfId="38991"/>
    <cellStyle name="SAPBEXexcCritical4 2 3" xfId="13244"/>
    <cellStyle name="SAPBEXexcCritical4 2 4" xfId="13245"/>
    <cellStyle name="SAPBEXexcCritical4 2 5" xfId="13246"/>
    <cellStyle name="SAPBEXexcCritical4 2 6" xfId="38992"/>
    <cellStyle name="SAPBEXexcCritical4 2 7" xfId="38993"/>
    <cellStyle name="SAPBEXexcCritical4 3" xfId="13247"/>
    <cellStyle name="SAPBEXexcCritical4 3 2" xfId="38994"/>
    <cellStyle name="SAPBEXexcCritical4 4" xfId="38995"/>
    <cellStyle name="SAPBEXexcCritical4 4 2" xfId="38996"/>
    <cellStyle name="SAPBEXexcCritical5" xfId="13248"/>
    <cellStyle name="SAPBEXexcCritical5 2" xfId="13249"/>
    <cellStyle name="SAPBEXexcCritical5 2 2" xfId="13250"/>
    <cellStyle name="SAPBEXexcCritical5 2 2 2" xfId="38997"/>
    <cellStyle name="SAPBEXexcCritical5 2 3" xfId="13251"/>
    <cellStyle name="SAPBEXexcCritical5 2 4" xfId="13252"/>
    <cellStyle name="SAPBEXexcCritical5 2 5" xfId="13253"/>
    <cellStyle name="SAPBEXexcCritical5 2 6" xfId="38998"/>
    <cellStyle name="SAPBEXexcCritical5 2 7" xfId="38999"/>
    <cellStyle name="SAPBEXexcCritical5 3" xfId="13254"/>
    <cellStyle name="SAPBEXexcCritical5 3 2" xfId="39000"/>
    <cellStyle name="SAPBEXexcCritical5 4" xfId="39001"/>
    <cellStyle name="SAPBEXexcCritical5 4 2" xfId="39002"/>
    <cellStyle name="SAPBEXexcCritical6" xfId="13255"/>
    <cellStyle name="SAPBEXexcCritical6 2" xfId="13256"/>
    <cellStyle name="SAPBEXexcCritical6 2 2" xfId="13257"/>
    <cellStyle name="SAPBEXexcCritical6 2 2 2" xfId="39003"/>
    <cellStyle name="SAPBEXexcCritical6 2 3" xfId="13258"/>
    <cellStyle name="SAPBEXexcCritical6 2 4" xfId="13259"/>
    <cellStyle name="SAPBEXexcCritical6 2 5" xfId="13260"/>
    <cellStyle name="SAPBEXexcCritical6 2 6" xfId="39004"/>
    <cellStyle name="SAPBEXexcCritical6 2 7" xfId="39005"/>
    <cellStyle name="SAPBEXexcCritical6 3" xfId="13261"/>
    <cellStyle name="SAPBEXexcCritical6 3 2" xfId="39006"/>
    <cellStyle name="SAPBEXexcCritical6 4" xfId="39007"/>
    <cellStyle name="SAPBEXexcCritical6 4 2" xfId="39008"/>
    <cellStyle name="SAPBEXexcGood1" xfId="13262"/>
    <cellStyle name="SAPBEXexcGood1 2" xfId="13263"/>
    <cellStyle name="SAPBEXexcGood1 2 2" xfId="13264"/>
    <cellStyle name="SAPBEXexcGood1 2 2 2" xfId="39009"/>
    <cellStyle name="SAPBEXexcGood1 2 3" xfId="13265"/>
    <cellStyle name="SAPBEXexcGood1 2 4" xfId="13266"/>
    <cellStyle name="SAPBEXexcGood1 2 5" xfId="13267"/>
    <cellStyle name="SAPBEXexcGood1 2 6" xfId="39010"/>
    <cellStyle name="SAPBEXexcGood1 2 7" xfId="39011"/>
    <cellStyle name="SAPBEXexcGood1 3" xfId="13268"/>
    <cellStyle name="SAPBEXexcGood1 3 2" xfId="39012"/>
    <cellStyle name="SAPBEXexcGood1 4" xfId="39013"/>
    <cellStyle name="SAPBEXexcGood1 4 2" xfId="39014"/>
    <cellStyle name="SAPBEXexcGood2" xfId="13269"/>
    <cellStyle name="SAPBEXexcGood2 2" xfId="13270"/>
    <cellStyle name="SAPBEXexcGood2 2 2" xfId="13271"/>
    <cellStyle name="SAPBEXexcGood2 2 2 2" xfId="39015"/>
    <cellStyle name="SAPBEXexcGood2 2 3" xfId="13272"/>
    <cellStyle name="SAPBEXexcGood2 2 4" xfId="13273"/>
    <cellStyle name="SAPBEXexcGood2 2 5" xfId="13274"/>
    <cellStyle name="SAPBEXexcGood2 2 6" xfId="39016"/>
    <cellStyle name="SAPBEXexcGood2 2 7" xfId="39017"/>
    <cellStyle name="SAPBEXexcGood2 3" xfId="13275"/>
    <cellStyle name="SAPBEXexcGood2 3 2" xfId="39018"/>
    <cellStyle name="SAPBEXexcGood2 4" xfId="39019"/>
    <cellStyle name="SAPBEXexcGood2 4 2" xfId="39020"/>
    <cellStyle name="SAPBEXexcGood3" xfId="13276"/>
    <cellStyle name="SAPBEXexcGood3 2" xfId="13277"/>
    <cellStyle name="SAPBEXexcGood3 2 2" xfId="13278"/>
    <cellStyle name="SAPBEXexcGood3 2 2 2" xfId="39021"/>
    <cellStyle name="SAPBEXexcGood3 2 3" xfId="13279"/>
    <cellStyle name="SAPBEXexcGood3 2 4" xfId="13280"/>
    <cellStyle name="SAPBEXexcGood3 2 5" xfId="13281"/>
    <cellStyle name="SAPBEXexcGood3 2 6" xfId="39022"/>
    <cellStyle name="SAPBEXexcGood3 2 7" xfId="39023"/>
    <cellStyle name="SAPBEXexcGood3 3" xfId="13282"/>
    <cellStyle name="SAPBEXexcGood3 3 2" xfId="39024"/>
    <cellStyle name="SAPBEXexcGood3 4" xfId="39025"/>
    <cellStyle name="SAPBEXexcGood3 4 2" xfId="39026"/>
    <cellStyle name="SAPBEXfilterDrill" xfId="13283"/>
    <cellStyle name="SAPBEXfilterDrill 2" xfId="13284"/>
    <cellStyle name="SAPBEXfilterDrill 2 2" xfId="13285"/>
    <cellStyle name="SAPBEXfilterDrill 2 2 2" xfId="39027"/>
    <cellStyle name="SAPBEXfilterDrill 2 3" xfId="13286"/>
    <cellStyle name="SAPBEXfilterDrill 2 4" xfId="13287"/>
    <cellStyle name="SAPBEXfilterDrill 2 5" xfId="13288"/>
    <cellStyle name="SAPBEXfilterDrill 2 6" xfId="39028"/>
    <cellStyle name="SAPBEXfilterDrill 2 7" xfId="39029"/>
    <cellStyle name="SAPBEXfilterDrill 3" xfId="13289"/>
    <cellStyle name="SAPBEXfilterDrill 3 2" xfId="39030"/>
    <cellStyle name="SAPBEXfilterDrill 4" xfId="13290"/>
    <cellStyle name="SAPBEXfilterDrill 4 2" xfId="39031"/>
    <cellStyle name="SAPBEXfilterItem" xfId="13291"/>
    <cellStyle name="SAPBEXfilterItem 2" xfId="13292"/>
    <cellStyle name="SAPBEXfilterItem 2 2" xfId="13293"/>
    <cellStyle name="SAPBEXfilterItem 2 2 2" xfId="39032"/>
    <cellStyle name="SAPBEXfilterItem 2 3" xfId="13294"/>
    <cellStyle name="SAPBEXfilterItem 2 4" xfId="13295"/>
    <cellStyle name="SAPBEXfilterItem 2 5" xfId="13296"/>
    <cellStyle name="SAPBEXfilterItem 2 6" xfId="39033"/>
    <cellStyle name="SAPBEXfilterItem 2 7" xfId="39034"/>
    <cellStyle name="SAPBEXfilterItem 3" xfId="13297"/>
    <cellStyle name="SAPBEXfilterItem 3 2" xfId="39035"/>
    <cellStyle name="SAPBEXfilterItem 4" xfId="39036"/>
    <cellStyle name="SAPBEXfilterItem 4 2" xfId="39037"/>
    <cellStyle name="SAPBEXfilterText" xfId="13298"/>
    <cellStyle name="SAPBEXfilterText 2" xfId="13299"/>
    <cellStyle name="SAPBEXfilterText 2 2" xfId="13300"/>
    <cellStyle name="SAPBEXfilterText 2 2 2" xfId="39038"/>
    <cellStyle name="SAPBEXfilterText 2 3" xfId="39039"/>
    <cellStyle name="SAPBEXfilterText 3" xfId="13301"/>
    <cellStyle name="SAPBEXfilterText 3 2" xfId="39040"/>
    <cellStyle name="SAPBEXfilterText 4" xfId="39041"/>
    <cellStyle name="SAPBEXfilterText 4 2" xfId="39042"/>
    <cellStyle name="SAPBEXformats" xfId="13302"/>
    <cellStyle name="SAPBEXformats 2" xfId="13303"/>
    <cellStyle name="SAPBEXformats 2 2" xfId="13304"/>
    <cellStyle name="SAPBEXformats 2 2 2" xfId="13305"/>
    <cellStyle name="SAPBEXformats 2 2 3" xfId="13306"/>
    <cellStyle name="SAPBEXformats 2 2 4" xfId="13307"/>
    <cellStyle name="SAPBEXformats 2 2 5" xfId="13308"/>
    <cellStyle name="SAPBEXformats 2 2 6" xfId="39043"/>
    <cellStyle name="SAPBEXformats 2 2 7" xfId="39044"/>
    <cellStyle name="SAPBEXformats 2 3" xfId="13309"/>
    <cellStyle name="SAPBEXformats 2 4" xfId="13310"/>
    <cellStyle name="SAPBEXformats 2 5" xfId="13311"/>
    <cellStyle name="SAPBEXformats 2 6" xfId="13312"/>
    <cellStyle name="SAPBEXformats 2 7" xfId="39045"/>
    <cellStyle name="SAPBEXformats 2 8" xfId="39046"/>
    <cellStyle name="SAPBEXformats 3" xfId="13313"/>
    <cellStyle name="SAPBEXformats 3 2" xfId="13314"/>
    <cellStyle name="SAPBEXformats 3 2 2" xfId="39047"/>
    <cellStyle name="SAPBEXformats 3 3" xfId="13315"/>
    <cellStyle name="SAPBEXformats 3 4" xfId="13316"/>
    <cellStyle name="SAPBEXformats 3 5" xfId="13317"/>
    <cellStyle name="SAPBEXformats 3 6" xfId="39048"/>
    <cellStyle name="SAPBEXformats 3 7" xfId="39049"/>
    <cellStyle name="SAPBEXformats 4" xfId="13318"/>
    <cellStyle name="SAPBEXformats 4 2" xfId="39050"/>
    <cellStyle name="SAPBEXformats 5" xfId="39051"/>
    <cellStyle name="SAPBEXformats 5 2" xfId="39052"/>
    <cellStyle name="SAPBEXheaderItem" xfId="13319"/>
    <cellStyle name="SAPBEXheaderItem 2" xfId="13320"/>
    <cellStyle name="SAPBEXheaderItem 2 2" xfId="13321"/>
    <cellStyle name="SAPBEXheaderItem 2 2 2" xfId="39053"/>
    <cellStyle name="SAPBEXheaderItem 2 3" xfId="13322"/>
    <cellStyle name="SAPBEXheaderItem 2 4" xfId="13323"/>
    <cellStyle name="SAPBEXheaderItem 2 5" xfId="13324"/>
    <cellStyle name="SAPBEXheaderItem 2 6" xfId="39054"/>
    <cellStyle name="SAPBEXheaderItem 2 7" xfId="39055"/>
    <cellStyle name="SAPBEXheaderItem 3" xfId="13325"/>
    <cellStyle name="SAPBEXheaderItem 3 2" xfId="39056"/>
    <cellStyle name="SAPBEXheaderItem 4" xfId="13326"/>
    <cellStyle name="SAPBEXheaderItem 4 2" xfId="39057"/>
    <cellStyle name="SAPBEXheaderText" xfId="13327"/>
    <cellStyle name="SAPBEXheaderText 2" xfId="13328"/>
    <cellStyle name="SAPBEXheaderText 2 2" xfId="13329"/>
    <cellStyle name="SAPBEXheaderText 2 2 2" xfId="39058"/>
    <cellStyle name="SAPBEXheaderText 2 3" xfId="13330"/>
    <cellStyle name="SAPBEXheaderText 2 4" xfId="13331"/>
    <cellStyle name="SAPBEXheaderText 2 5" xfId="13332"/>
    <cellStyle name="SAPBEXheaderText 2 6" xfId="39059"/>
    <cellStyle name="SAPBEXheaderText 2 7" xfId="39060"/>
    <cellStyle name="SAPBEXheaderText 3" xfId="13333"/>
    <cellStyle name="SAPBEXheaderText 3 2" xfId="39061"/>
    <cellStyle name="SAPBEXheaderText 4" xfId="13334"/>
    <cellStyle name="SAPBEXheaderText 4 2" xfId="39062"/>
    <cellStyle name="SAPBEXHLevel0" xfId="13335"/>
    <cellStyle name="SAPBEXHLevel0 2" xfId="13336"/>
    <cellStyle name="SAPBEXHLevel0 2 2" xfId="13337"/>
    <cellStyle name="SAPBEXHLevel0 2 2 2" xfId="13338"/>
    <cellStyle name="SAPBEXHLevel0 2 2 3" xfId="13339"/>
    <cellStyle name="SAPBEXHLevel0 2 2 4" xfId="13340"/>
    <cellStyle name="SAPBEXHLevel0 2 2 5" xfId="13341"/>
    <cellStyle name="SAPBEXHLevel0 2 2 6" xfId="39063"/>
    <cellStyle name="SAPBEXHLevel0 2 2 7" xfId="39064"/>
    <cellStyle name="SAPBEXHLevel0 2 3" xfId="13342"/>
    <cellStyle name="SAPBEXHLevel0 2 4" xfId="13343"/>
    <cellStyle name="SAPBEXHLevel0 2 5" xfId="13344"/>
    <cellStyle name="SAPBEXHLevel0 2 6" xfId="13345"/>
    <cellStyle name="SAPBEXHLevel0 2 7" xfId="39065"/>
    <cellStyle name="SAPBEXHLevel0 2 8" xfId="39066"/>
    <cellStyle name="SAPBEXHLevel0 3" xfId="13346"/>
    <cellStyle name="SAPBEXHLevel0 3 2" xfId="13347"/>
    <cellStyle name="SAPBEXHLevel0 3 2 2" xfId="39067"/>
    <cellStyle name="SAPBEXHLevel0 3 3" xfId="13348"/>
    <cellStyle name="SAPBEXHLevel0 3 4" xfId="13349"/>
    <cellStyle name="SAPBEXHLevel0 3 5" xfId="13350"/>
    <cellStyle name="SAPBEXHLevel0 3 6" xfId="39068"/>
    <cellStyle name="SAPBEXHLevel0 3 7" xfId="39069"/>
    <cellStyle name="SAPBEXHLevel0 4" xfId="13351"/>
    <cellStyle name="SAPBEXHLevel0 4 2" xfId="39070"/>
    <cellStyle name="SAPBEXHLevel0 5" xfId="39071"/>
    <cellStyle name="SAPBEXHLevel0 5 2" xfId="39072"/>
    <cellStyle name="SAPBEXHLevel0X" xfId="13352"/>
    <cellStyle name="SAPBEXHLevel0X 2" xfId="13353"/>
    <cellStyle name="SAPBEXHLevel0X 2 2" xfId="13354"/>
    <cellStyle name="SAPBEXHLevel0X 2 2 2" xfId="13355"/>
    <cellStyle name="SAPBEXHLevel0X 2 2 2 2" xfId="13356"/>
    <cellStyle name="SAPBEXHLevel0X 2 2 2 3" xfId="13357"/>
    <cellStyle name="SAPBEXHLevel0X 2 2 2 4" xfId="13358"/>
    <cellStyle name="SAPBEXHLevel0X 2 2 2 5" xfId="13359"/>
    <cellStyle name="SAPBEXHLevel0X 2 2 2 6" xfId="39073"/>
    <cellStyle name="SAPBEXHLevel0X 2 2 2 7" xfId="39074"/>
    <cellStyle name="SAPBEXHLevel0X 2 2 3" xfId="13360"/>
    <cellStyle name="SAPBEXHLevel0X 2 2 4" xfId="13361"/>
    <cellStyle name="SAPBEXHLevel0X 2 2 5" xfId="13362"/>
    <cellStyle name="SAPBEXHLevel0X 2 2 6" xfId="13363"/>
    <cellStyle name="SAPBEXHLevel0X 2 2 7" xfId="39075"/>
    <cellStyle name="SAPBEXHLevel0X 2 2 8" xfId="39076"/>
    <cellStyle name="SAPBEXHLevel0X 2 3" xfId="13364"/>
    <cellStyle name="SAPBEXHLevel0X 2 3 2" xfId="13365"/>
    <cellStyle name="SAPBEXHLevel0X 2 3 3" xfId="13366"/>
    <cellStyle name="SAPBEXHLevel0X 2 3 4" xfId="13367"/>
    <cellStyle name="SAPBEXHLevel0X 2 3 5" xfId="13368"/>
    <cellStyle name="SAPBEXHLevel0X 2 3 6" xfId="39077"/>
    <cellStyle name="SAPBEXHLevel0X 2 3 7" xfId="39078"/>
    <cellStyle name="SAPBEXHLevel0X 2 4" xfId="13369"/>
    <cellStyle name="SAPBEXHLevel0X 2 5" xfId="13370"/>
    <cellStyle name="SAPBEXHLevel0X 2 6" xfId="13371"/>
    <cellStyle name="SAPBEXHLevel0X 2 7" xfId="13372"/>
    <cellStyle name="SAPBEXHLevel0X 2 8" xfId="39079"/>
    <cellStyle name="SAPBEXHLevel0X 2 9" xfId="39080"/>
    <cellStyle name="SAPBEXHLevel0X 3" xfId="13373"/>
    <cellStyle name="SAPBEXHLevel0X 3 10" xfId="39081"/>
    <cellStyle name="SAPBEXHLevel0X 3 2" xfId="13374"/>
    <cellStyle name="SAPBEXHLevel0X 3 2 2" xfId="13375"/>
    <cellStyle name="SAPBEXHLevel0X 3 2 2 2" xfId="13376"/>
    <cellStyle name="SAPBEXHLevel0X 3 2 2 3" xfId="13377"/>
    <cellStyle name="SAPBEXHLevel0X 3 2 2 4" xfId="13378"/>
    <cellStyle name="SAPBEXHLevel0X 3 2 2 5" xfId="13379"/>
    <cellStyle name="SAPBEXHLevel0X 3 2 2 6" xfId="39082"/>
    <cellStyle name="SAPBEXHLevel0X 3 2 2 7" xfId="39083"/>
    <cellStyle name="SAPBEXHLevel0X 3 2 3" xfId="13380"/>
    <cellStyle name="SAPBEXHLevel0X 3 2 4" xfId="13381"/>
    <cellStyle name="SAPBEXHLevel0X 3 2 5" xfId="13382"/>
    <cellStyle name="SAPBEXHLevel0X 3 2 6" xfId="13383"/>
    <cellStyle name="SAPBEXHLevel0X 3 2 7" xfId="39084"/>
    <cellStyle name="SAPBEXHLevel0X 3 2 8" xfId="39085"/>
    <cellStyle name="SAPBEXHLevel0X 3 3" xfId="13384"/>
    <cellStyle name="SAPBEXHLevel0X 3 3 2" xfId="13385"/>
    <cellStyle name="SAPBEXHLevel0X 3 3 2 2" xfId="13386"/>
    <cellStyle name="SAPBEXHLevel0X 3 3 2 3" xfId="13387"/>
    <cellStyle name="SAPBEXHLevel0X 3 3 2 4" xfId="13388"/>
    <cellStyle name="SAPBEXHLevel0X 3 3 2 5" xfId="13389"/>
    <cellStyle name="SAPBEXHLevel0X 3 3 2 6" xfId="39086"/>
    <cellStyle name="SAPBEXHLevel0X 3 3 2 7" xfId="39087"/>
    <cellStyle name="SAPBEXHLevel0X 3 3 3" xfId="13390"/>
    <cellStyle name="SAPBEXHLevel0X 3 3 4" xfId="13391"/>
    <cellStyle name="SAPBEXHLevel0X 3 3 5" xfId="13392"/>
    <cellStyle name="SAPBEXHLevel0X 3 3 6" xfId="13393"/>
    <cellStyle name="SAPBEXHLevel0X 3 3 7" xfId="39088"/>
    <cellStyle name="SAPBEXHLevel0X 3 3 8" xfId="39089"/>
    <cellStyle name="SAPBEXHLevel0X 3 4" xfId="13394"/>
    <cellStyle name="SAPBEXHLevel0X 3 4 2" xfId="13395"/>
    <cellStyle name="SAPBEXHLevel0X 3 4 2 2" xfId="13396"/>
    <cellStyle name="SAPBEXHLevel0X 3 4 2 3" xfId="13397"/>
    <cellStyle name="SAPBEXHLevel0X 3 4 2 4" xfId="13398"/>
    <cellStyle name="SAPBEXHLevel0X 3 4 2 5" xfId="13399"/>
    <cellStyle name="SAPBEXHLevel0X 3 4 2 6" xfId="39090"/>
    <cellStyle name="SAPBEXHLevel0X 3 4 2 7" xfId="39091"/>
    <cellStyle name="SAPBEXHLevel0X 3 4 3" xfId="13400"/>
    <cellStyle name="SAPBEXHLevel0X 3 4 4" xfId="13401"/>
    <cellStyle name="SAPBEXHLevel0X 3 4 5" xfId="13402"/>
    <cellStyle name="SAPBEXHLevel0X 3 4 6" xfId="13403"/>
    <cellStyle name="SAPBEXHLevel0X 3 4 7" xfId="39092"/>
    <cellStyle name="SAPBEXHLevel0X 3 4 8" xfId="39093"/>
    <cellStyle name="SAPBEXHLevel0X 3 5" xfId="13404"/>
    <cellStyle name="SAPBEXHLevel0X 3 6" xfId="13405"/>
    <cellStyle name="SAPBEXHLevel0X 3 7" xfId="13406"/>
    <cellStyle name="SAPBEXHLevel0X 3 8" xfId="13407"/>
    <cellStyle name="SAPBEXHLevel0X 3 9" xfId="39094"/>
    <cellStyle name="SAPBEXHLevel0X 4" xfId="13408"/>
    <cellStyle name="SAPBEXHLevel0X 4 2" xfId="13409"/>
    <cellStyle name="SAPBEXHLevel0X 4 2 2" xfId="13410"/>
    <cellStyle name="SAPBEXHLevel0X 4 2 3" xfId="13411"/>
    <cellStyle name="SAPBEXHLevel0X 4 2 4" xfId="13412"/>
    <cellStyle name="SAPBEXHLevel0X 4 2 5" xfId="13413"/>
    <cellStyle name="SAPBEXHLevel0X 4 2 6" xfId="39095"/>
    <cellStyle name="SAPBEXHLevel0X 4 2 7" xfId="39096"/>
    <cellStyle name="SAPBEXHLevel0X 4 3" xfId="13414"/>
    <cellStyle name="SAPBEXHLevel0X 4 4" xfId="13415"/>
    <cellStyle name="SAPBEXHLevel0X 4 5" xfId="13416"/>
    <cellStyle name="SAPBEXHLevel0X 4 6" xfId="13417"/>
    <cellStyle name="SAPBEXHLevel0X 4 7" xfId="39097"/>
    <cellStyle name="SAPBEXHLevel0X 4 8" xfId="39098"/>
    <cellStyle name="SAPBEXHLevel0X 5" xfId="13418"/>
    <cellStyle name="SAPBEXHLevel0X 5 2" xfId="13419"/>
    <cellStyle name="SAPBEXHLevel0X 5 3" xfId="13420"/>
    <cellStyle name="SAPBEXHLevel0X 5 4" xfId="13421"/>
    <cellStyle name="SAPBEXHLevel0X 5 5" xfId="13422"/>
    <cellStyle name="SAPBEXHLevel0X 5 6" xfId="39099"/>
    <cellStyle name="SAPBEXHLevel0X 5 7" xfId="39100"/>
    <cellStyle name="SAPBEXHLevel0X 6" xfId="13423"/>
    <cellStyle name="SAPBEXHLevel0X 7" xfId="13424"/>
    <cellStyle name="SAPBEXHLevel0X 8" xfId="13425"/>
    <cellStyle name="SAPBEXHLevel1" xfId="13426"/>
    <cellStyle name="SAPBEXHLevel1 2" xfId="13427"/>
    <cellStyle name="SAPBEXHLevel1 2 2" xfId="13428"/>
    <cellStyle name="SAPBEXHLevel1 2 2 2" xfId="13429"/>
    <cellStyle name="SAPBEXHLevel1 2 2 3" xfId="13430"/>
    <cellStyle name="SAPBEXHLevel1 2 2 4" xfId="13431"/>
    <cellStyle name="SAPBEXHLevel1 2 2 5" xfId="13432"/>
    <cellStyle name="SAPBEXHLevel1 2 2 6" xfId="39101"/>
    <cellStyle name="SAPBEXHLevel1 2 2 7" xfId="39102"/>
    <cellStyle name="SAPBEXHLevel1 2 3" xfId="13433"/>
    <cellStyle name="SAPBEXHLevel1 2 4" xfId="13434"/>
    <cellStyle name="SAPBEXHLevel1 2 5" xfId="13435"/>
    <cellStyle name="SAPBEXHLevel1 2 6" xfId="13436"/>
    <cellStyle name="SAPBEXHLevel1 2 7" xfId="39103"/>
    <cellStyle name="SAPBEXHLevel1 2 8" xfId="39104"/>
    <cellStyle name="SAPBEXHLevel1 3" xfId="13437"/>
    <cellStyle name="SAPBEXHLevel1 3 2" xfId="13438"/>
    <cellStyle name="SAPBEXHLevel1 3 2 2" xfId="39105"/>
    <cellStyle name="SAPBEXHLevel1 3 3" xfId="13439"/>
    <cellStyle name="SAPBEXHLevel1 3 4" xfId="13440"/>
    <cellStyle name="SAPBEXHLevel1 3 5" xfId="13441"/>
    <cellStyle name="SAPBEXHLevel1 3 6" xfId="39106"/>
    <cellStyle name="SAPBEXHLevel1 3 7" xfId="39107"/>
    <cellStyle name="SAPBEXHLevel1 4" xfId="13442"/>
    <cellStyle name="SAPBEXHLevel1 4 2" xfId="39108"/>
    <cellStyle name="SAPBEXHLevel1 5" xfId="39109"/>
    <cellStyle name="SAPBEXHLevel1 5 2" xfId="39110"/>
    <cellStyle name="SAPBEXHLevel1X" xfId="13443"/>
    <cellStyle name="SAPBEXHLevel1X 2" xfId="13444"/>
    <cellStyle name="SAPBEXHLevel1X 2 2" xfId="13445"/>
    <cellStyle name="SAPBEXHLevel1X 2 2 2" xfId="13446"/>
    <cellStyle name="SAPBEXHLevel1X 2 2 3" xfId="13447"/>
    <cellStyle name="SAPBEXHLevel1X 2 2 4" xfId="13448"/>
    <cellStyle name="SAPBEXHLevel1X 2 2 5" xfId="13449"/>
    <cellStyle name="SAPBEXHLevel1X 2 2 6" xfId="39111"/>
    <cellStyle name="SAPBEXHLevel1X 2 2 7" xfId="39112"/>
    <cellStyle name="SAPBEXHLevel1X 2 3" xfId="13450"/>
    <cellStyle name="SAPBEXHLevel1X 2 4" xfId="13451"/>
    <cellStyle name="SAPBEXHLevel1X 2 5" xfId="13452"/>
    <cellStyle name="SAPBEXHLevel1X 2 6" xfId="13453"/>
    <cellStyle name="SAPBEXHLevel1X 2 7" xfId="39113"/>
    <cellStyle name="SAPBEXHLevel1X 2 8" xfId="39114"/>
    <cellStyle name="SAPBEXHLevel1X 3" xfId="13454"/>
    <cellStyle name="SAPBEXHLevel1X 3 2" xfId="13455"/>
    <cellStyle name="SAPBEXHLevel1X 3 2 2" xfId="39115"/>
    <cellStyle name="SAPBEXHLevel1X 3 3" xfId="13456"/>
    <cellStyle name="SAPBEXHLevel1X 3 4" xfId="13457"/>
    <cellStyle name="SAPBEXHLevel1X 3 5" xfId="13458"/>
    <cellStyle name="SAPBEXHLevel1X 3 6" xfId="39116"/>
    <cellStyle name="SAPBEXHLevel1X 3 7" xfId="39117"/>
    <cellStyle name="SAPBEXHLevel1X 4" xfId="13459"/>
    <cellStyle name="SAPBEXHLevel1X 4 2" xfId="39118"/>
    <cellStyle name="SAPBEXHLevel1X 5" xfId="39119"/>
    <cellStyle name="SAPBEXHLevel1X 5 2" xfId="39120"/>
    <cellStyle name="SAPBEXHLevel2" xfId="13460"/>
    <cellStyle name="SAPBEXHLevel2 2" xfId="13461"/>
    <cellStyle name="SAPBEXHLevel2 2 2" xfId="13462"/>
    <cellStyle name="SAPBEXHLevel2 2 2 2" xfId="13463"/>
    <cellStyle name="SAPBEXHLevel2 2 2 3" xfId="13464"/>
    <cellStyle name="SAPBEXHLevel2 2 2 4" xfId="13465"/>
    <cellStyle name="SAPBEXHLevel2 2 2 5" xfId="13466"/>
    <cellStyle name="SAPBEXHLevel2 2 2 6" xfId="39121"/>
    <cellStyle name="SAPBEXHLevel2 2 2 7" xfId="39122"/>
    <cellStyle name="SAPBEXHLevel2 2 3" xfId="13467"/>
    <cellStyle name="SAPBEXHLevel2 2 4" xfId="13468"/>
    <cellStyle name="SAPBEXHLevel2 2 5" xfId="13469"/>
    <cellStyle name="SAPBEXHLevel2 2 6" xfId="13470"/>
    <cellStyle name="SAPBEXHLevel2 2 7" xfId="39123"/>
    <cellStyle name="SAPBEXHLevel2 2 8" xfId="39124"/>
    <cellStyle name="SAPBEXHLevel2 3" xfId="13471"/>
    <cellStyle name="SAPBEXHLevel2 3 2" xfId="13472"/>
    <cellStyle name="SAPBEXHLevel2 3 2 2" xfId="39125"/>
    <cellStyle name="SAPBEXHLevel2 3 3" xfId="13473"/>
    <cellStyle name="SAPBEXHLevel2 3 4" xfId="13474"/>
    <cellStyle name="SAPBEXHLevel2 3 5" xfId="13475"/>
    <cellStyle name="SAPBEXHLevel2 3 6" xfId="39126"/>
    <cellStyle name="SAPBEXHLevel2 3 7" xfId="39127"/>
    <cellStyle name="SAPBEXHLevel2 4" xfId="13476"/>
    <cellStyle name="SAPBEXHLevel2 4 2" xfId="39128"/>
    <cellStyle name="SAPBEXHLevel2 5" xfId="39129"/>
    <cellStyle name="SAPBEXHLevel2 5 2" xfId="39130"/>
    <cellStyle name="SAPBEXHLevel2X" xfId="13477"/>
    <cellStyle name="SAPBEXHLevel2X 2" xfId="13478"/>
    <cellStyle name="SAPBEXHLevel2X 2 2" xfId="13479"/>
    <cellStyle name="SAPBEXHLevel2X 2 2 2" xfId="13480"/>
    <cellStyle name="SAPBEXHLevel2X 2 2 3" xfId="13481"/>
    <cellStyle name="SAPBEXHLevel2X 2 2 4" xfId="13482"/>
    <cellStyle name="SAPBEXHLevel2X 2 2 5" xfId="13483"/>
    <cellStyle name="SAPBEXHLevel2X 2 2 6" xfId="39131"/>
    <cellStyle name="SAPBEXHLevel2X 2 2 7" xfId="39132"/>
    <cellStyle name="SAPBEXHLevel2X 2 3" xfId="13484"/>
    <cellStyle name="SAPBEXHLevel2X 2 4" xfId="13485"/>
    <cellStyle name="SAPBEXHLevel2X 2 5" xfId="13486"/>
    <cellStyle name="SAPBEXHLevel2X 2 6" xfId="13487"/>
    <cellStyle name="SAPBEXHLevel2X 2 7" xfId="39133"/>
    <cellStyle name="SAPBEXHLevel2X 2 8" xfId="39134"/>
    <cellStyle name="SAPBEXHLevel2X 3" xfId="13488"/>
    <cellStyle name="SAPBEXHLevel2X 3 2" xfId="13489"/>
    <cellStyle name="SAPBEXHLevel2X 3 2 2" xfId="39135"/>
    <cellStyle name="SAPBEXHLevel2X 3 3" xfId="13490"/>
    <cellStyle name="SAPBEXHLevel2X 3 4" xfId="13491"/>
    <cellStyle name="SAPBEXHLevel2X 3 5" xfId="13492"/>
    <cellStyle name="SAPBEXHLevel2X 3 6" xfId="39136"/>
    <cellStyle name="SAPBEXHLevel2X 3 7" xfId="39137"/>
    <cellStyle name="SAPBEXHLevel2X 4" xfId="13493"/>
    <cellStyle name="SAPBEXHLevel2X 4 2" xfId="39138"/>
    <cellStyle name="SAPBEXHLevel2X 5" xfId="39139"/>
    <cellStyle name="SAPBEXHLevel2X 5 2" xfId="39140"/>
    <cellStyle name="SAPBEXHLevel3" xfId="13494"/>
    <cellStyle name="SAPBEXHLevel3 2" xfId="13495"/>
    <cellStyle name="SAPBEXHLevel3 2 2" xfId="13496"/>
    <cellStyle name="SAPBEXHLevel3 2 2 2" xfId="13497"/>
    <cellStyle name="SAPBEXHLevel3 2 2 3" xfId="13498"/>
    <cellStyle name="SAPBEXHLevel3 2 2 4" xfId="13499"/>
    <cellStyle name="SAPBEXHLevel3 2 2 5" xfId="13500"/>
    <cellStyle name="SAPBEXHLevel3 2 2 6" xfId="39141"/>
    <cellStyle name="SAPBEXHLevel3 2 2 7" xfId="39142"/>
    <cellStyle name="SAPBEXHLevel3 2 3" xfId="13501"/>
    <cellStyle name="SAPBEXHLevel3 2 4" xfId="13502"/>
    <cellStyle name="SAPBEXHLevel3 2 5" xfId="13503"/>
    <cellStyle name="SAPBEXHLevel3 2 6" xfId="13504"/>
    <cellStyle name="SAPBEXHLevel3 2 7" xfId="39143"/>
    <cellStyle name="SAPBEXHLevel3 2 8" xfId="39144"/>
    <cellStyle name="SAPBEXHLevel3 3" xfId="13505"/>
    <cellStyle name="SAPBEXHLevel3 3 2" xfId="13506"/>
    <cellStyle name="SAPBEXHLevel3 3 2 2" xfId="39145"/>
    <cellStyle name="SAPBEXHLevel3 3 3" xfId="13507"/>
    <cellStyle name="SAPBEXHLevel3 3 4" xfId="13508"/>
    <cellStyle name="SAPBEXHLevel3 3 5" xfId="13509"/>
    <cellStyle name="SAPBEXHLevel3 3 6" xfId="39146"/>
    <cellStyle name="SAPBEXHLevel3 3 7" xfId="39147"/>
    <cellStyle name="SAPBEXHLevel3 4" xfId="13510"/>
    <cellStyle name="SAPBEXHLevel3 4 2" xfId="39148"/>
    <cellStyle name="SAPBEXHLevel3 5" xfId="39149"/>
    <cellStyle name="SAPBEXHLevel3 5 2" xfId="39150"/>
    <cellStyle name="SAPBEXHLevel3X" xfId="13511"/>
    <cellStyle name="SAPBEXHLevel3X 2" xfId="13512"/>
    <cellStyle name="SAPBEXHLevel3X 2 2" xfId="13513"/>
    <cellStyle name="SAPBEXHLevel3X 2 2 2" xfId="13514"/>
    <cellStyle name="SAPBEXHLevel3X 2 2 3" xfId="13515"/>
    <cellStyle name="SAPBEXHLevel3X 2 2 4" xfId="13516"/>
    <cellStyle name="SAPBEXHLevel3X 2 2 5" xfId="13517"/>
    <cellStyle name="SAPBEXHLevel3X 2 2 6" xfId="39151"/>
    <cellStyle name="SAPBEXHLevel3X 2 2 7" xfId="39152"/>
    <cellStyle name="SAPBEXHLevel3X 2 3" xfId="13518"/>
    <cellStyle name="SAPBEXHLevel3X 2 4" xfId="13519"/>
    <cellStyle name="SAPBEXHLevel3X 2 5" xfId="13520"/>
    <cellStyle name="SAPBEXHLevel3X 2 6" xfId="13521"/>
    <cellStyle name="SAPBEXHLevel3X 2 7" xfId="39153"/>
    <cellStyle name="SAPBEXHLevel3X 2 8" xfId="39154"/>
    <cellStyle name="SAPBEXHLevel3X 3" xfId="13522"/>
    <cellStyle name="SAPBEXHLevel3X 3 2" xfId="13523"/>
    <cellStyle name="SAPBEXHLevel3X 3 2 2" xfId="39155"/>
    <cellStyle name="SAPBEXHLevel3X 3 3" xfId="13524"/>
    <cellStyle name="SAPBEXHLevel3X 3 4" xfId="13525"/>
    <cellStyle name="SAPBEXHLevel3X 3 5" xfId="13526"/>
    <cellStyle name="SAPBEXHLevel3X 3 6" xfId="39156"/>
    <cellStyle name="SAPBEXHLevel3X 3 7" xfId="39157"/>
    <cellStyle name="SAPBEXHLevel3X 4" xfId="13527"/>
    <cellStyle name="SAPBEXHLevel3X 4 2" xfId="39158"/>
    <cellStyle name="SAPBEXHLevel3X 5" xfId="39159"/>
    <cellStyle name="SAPBEXHLevel3X 5 2" xfId="39160"/>
    <cellStyle name="SAPBEXinputData" xfId="13528"/>
    <cellStyle name="SAPBEXinputData 2" xfId="13529"/>
    <cellStyle name="SAPBEXinputData 2 2" xfId="13530"/>
    <cellStyle name="SAPBEXinputData 2 2 2" xfId="13531"/>
    <cellStyle name="SAPBEXinputData 2 2 3" xfId="13532"/>
    <cellStyle name="SAPBEXinputData 2 2 4" xfId="13533"/>
    <cellStyle name="SAPBEXinputData 2 2 5" xfId="13534"/>
    <cellStyle name="SAPBEXinputData 2 2 6" xfId="39161"/>
    <cellStyle name="SAPBEXinputData 2 2 7" xfId="39162"/>
    <cellStyle name="SAPBEXinputData 2 3" xfId="13535"/>
    <cellStyle name="SAPBEXinputData 2 4" xfId="13536"/>
    <cellStyle name="SAPBEXinputData 2 5" xfId="13537"/>
    <cellStyle name="SAPBEXinputData 2 6" xfId="13538"/>
    <cellStyle name="SAPBEXinputData 2 7" xfId="39163"/>
    <cellStyle name="SAPBEXinputData 2 8" xfId="39164"/>
    <cellStyle name="SAPBEXinputData 3" xfId="13539"/>
    <cellStyle name="SAPBEXinputData 3 2" xfId="13540"/>
    <cellStyle name="SAPBEXinputData 3 3" xfId="13541"/>
    <cellStyle name="SAPBEXinputData 3 4" xfId="13542"/>
    <cellStyle name="SAPBEXinputData 3 5" xfId="13543"/>
    <cellStyle name="SAPBEXinputData 3 6" xfId="39165"/>
    <cellStyle name="SAPBEXinputData 3 7" xfId="39166"/>
    <cellStyle name="SAPBEXinputData 4" xfId="39167"/>
    <cellStyle name="SAPBEXItemHeader" xfId="13544"/>
    <cellStyle name="SAPBEXItemHeader 2" xfId="39168"/>
    <cellStyle name="SAPBEXresData" xfId="13545"/>
    <cellStyle name="SAPBEXresData 2" xfId="13546"/>
    <cellStyle name="SAPBEXresData 2 2" xfId="13547"/>
    <cellStyle name="SAPBEXresData 2 2 2" xfId="39169"/>
    <cellStyle name="SAPBEXresData 2 3" xfId="13548"/>
    <cellStyle name="SAPBEXresData 2 4" xfId="13549"/>
    <cellStyle name="SAPBEXresData 2 5" xfId="13550"/>
    <cellStyle name="SAPBEXresData 2 6" xfId="39170"/>
    <cellStyle name="SAPBEXresData 2 7" xfId="39171"/>
    <cellStyle name="SAPBEXresData 3" xfId="13551"/>
    <cellStyle name="SAPBEXresData 3 2" xfId="39172"/>
    <cellStyle name="SAPBEXresData 4" xfId="39173"/>
    <cellStyle name="SAPBEXresData 4 2" xfId="39174"/>
    <cellStyle name="SAPBEXresDataEmph" xfId="13552"/>
    <cellStyle name="SAPBEXresDataEmph 2" xfId="13553"/>
    <cellStyle name="SAPBEXresDataEmph 2 2" xfId="13554"/>
    <cellStyle name="SAPBEXresDataEmph 2 2 2" xfId="39175"/>
    <cellStyle name="SAPBEXresDataEmph 2 3" xfId="13555"/>
    <cellStyle name="SAPBEXresDataEmph 2 4" xfId="13556"/>
    <cellStyle name="SAPBEXresDataEmph 2 5" xfId="13557"/>
    <cellStyle name="SAPBEXresDataEmph 2 6" xfId="39176"/>
    <cellStyle name="SAPBEXresDataEmph 2 7" xfId="39177"/>
    <cellStyle name="SAPBEXresDataEmph 3" xfId="13558"/>
    <cellStyle name="SAPBEXresDataEmph 3 2" xfId="39178"/>
    <cellStyle name="SAPBEXresDataEmph 4" xfId="39179"/>
    <cellStyle name="SAPBEXresDataEmph 4 2" xfId="39180"/>
    <cellStyle name="SAPBEXresItem" xfId="13559"/>
    <cellStyle name="SAPBEXresItem 2" xfId="13560"/>
    <cellStyle name="SAPBEXresItem 2 2" xfId="13561"/>
    <cellStyle name="SAPBEXresItem 2 2 2" xfId="39181"/>
    <cellStyle name="SAPBEXresItem 2 3" xfId="13562"/>
    <cellStyle name="SAPBEXresItem 2 4" xfId="13563"/>
    <cellStyle name="SAPBEXresItem 2 5" xfId="13564"/>
    <cellStyle name="SAPBEXresItem 2 6" xfId="39182"/>
    <cellStyle name="SAPBEXresItem 2 7" xfId="39183"/>
    <cellStyle name="SAPBEXresItem 3" xfId="13565"/>
    <cellStyle name="SAPBEXresItem 3 2" xfId="39184"/>
    <cellStyle name="SAPBEXresItem 4" xfId="39185"/>
    <cellStyle name="SAPBEXresItem 4 2" xfId="39186"/>
    <cellStyle name="SAPBEXresItemX" xfId="13566"/>
    <cellStyle name="SAPBEXresItemX 2" xfId="13567"/>
    <cellStyle name="SAPBEXresItemX 2 2" xfId="13568"/>
    <cellStyle name="SAPBEXresItemX 2 2 2" xfId="39187"/>
    <cellStyle name="SAPBEXresItemX 2 3" xfId="13569"/>
    <cellStyle name="SAPBEXresItemX 2 4" xfId="13570"/>
    <cellStyle name="SAPBEXresItemX 2 5" xfId="13571"/>
    <cellStyle name="SAPBEXresItemX 2 6" xfId="39188"/>
    <cellStyle name="SAPBEXresItemX 2 7" xfId="39189"/>
    <cellStyle name="SAPBEXresItemX 3" xfId="13572"/>
    <cellStyle name="SAPBEXresItemX 3 2" xfId="39190"/>
    <cellStyle name="SAPBEXresItemX 4" xfId="39191"/>
    <cellStyle name="SAPBEXresItemX 4 2" xfId="39192"/>
    <cellStyle name="SAPBEXstdData" xfId="13573"/>
    <cellStyle name="SAPBEXstdData 2" xfId="13574"/>
    <cellStyle name="SAPBEXstdData 2 2" xfId="13575"/>
    <cellStyle name="SAPBEXstdData 2 2 2" xfId="39193"/>
    <cellStyle name="SAPBEXstdData 2 2 3" xfId="39194"/>
    <cellStyle name="SAPBEXstdData 2 3" xfId="13576"/>
    <cellStyle name="SAPBEXstdData 2 3 2" xfId="39195"/>
    <cellStyle name="SAPBEXstdData 2 4" xfId="13577"/>
    <cellStyle name="SAPBEXstdData 2 5" xfId="13578"/>
    <cellStyle name="SAPBEXstdData 2 6" xfId="39196"/>
    <cellStyle name="SAPBEXstdData 2 7" xfId="39197"/>
    <cellStyle name="SAPBEXstdData 3" xfId="13579"/>
    <cellStyle name="SAPBEXstdData 3 2" xfId="13580"/>
    <cellStyle name="SAPBEXstdData 3 2 2" xfId="39198"/>
    <cellStyle name="SAPBEXstdData 3 3" xfId="13581"/>
    <cellStyle name="SAPBEXstdData 3 4" xfId="13582"/>
    <cellStyle name="SAPBEXstdData 3 5" xfId="13583"/>
    <cellStyle name="SAPBEXstdData 3 6" xfId="39199"/>
    <cellStyle name="SAPBEXstdData 3 7" xfId="39200"/>
    <cellStyle name="SAPBEXstdData 4" xfId="13584"/>
    <cellStyle name="SAPBEXstdData 4 2" xfId="39201"/>
    <cellStyle name="SAPBEXstdData 4 3" xfId="39202"/>
    <cellStyle name="SAPBEXstdData 5" xfId="39203"/>
    <cellStyle name="SAPBEXstdData 5 2" xfId="39204"/>
    <cellStyle name="SAPBEXstdDataEmph" xfId="13585"/>
    <cellStyle name="SAPBEXstdDataEmph 2" xfId="13586"/>
    <cellStyle name="SAPBEXstdDataEmph 2 2" xfId="13587"/>
    <cellStyle name="SAPBEXstdDataEmph 2 2 2" xfId="39205"/>
    <cellStyle name="SAPBEXstdDataEmph 2 3" xfId="13588"/>
    <cellStyle name="SAPBEXstdDataEmph 2 4" xfId="13589"/>
    <cellStyle name="SAPBEXstdDataEmph 2 5" xfId="13590"/>
    <cellStyle name="SAPBEXstdDataEmph 2 6" xfId="39206"/>
    <cellStyle name="SAPBEXstdDataEmph 2 7" xfId="39207"/>
    <cellStyle name="SAPBEXstdDataEmph 3" xfId="13591"/>
    <cellStyle name="SAPBEXstdDataEmph 3 2" xfId="39208"/>
    <cellStyle name="SAPBEXstdDataEmph 4" xfId="39209"/>
    <cellStyle name="SAPBEXstdDataEmph 4 2" xfId="39210"/>
    <cellStyle name="SAPBEXstdItem" xfId="13592"/>
    <cellStyle name="SAPBEXstdItem 2" xfId="13593"/>
    <cellStyle name="SAPBEXstdItem 2 2" xfId="13594"/>
    <cellStyle name="SAPBEXstdItem 2 2 2" xfId="13595"/>
    <cellStyle name="SAPBEXstdItem 2 2 2 2" xfId="13596"/>
    <cellStyle name="SAPBEXstdItem 2 2 2 3" xfId="13597"/>
    <cellStyle name="SAPBEXstdItem 2 2 2 4" xfId="13598"/>
    <cellStyle name="SAPBEXstdItem 2 2 2 5" xfId="13599"/>
    <cellStyle name="SAPBEXstdItem 2 2 2 6" xfId="39211"/>
    <cellStyle name="SAPBEXstdItem 2 2 2 7" xfId="39212"/>
    <cellStyle name="SAPBEXstdItem 2 2 3" xfId="13600"/>
    <cellStyle name="SAPBEXstdItem 2 2 4" xfId="13601"/>
    <cellStyle name="SAPBEXstdItem 2 2 5" xfId="13602"/>
    <cellStyle name="SAPBEXstdItem 2 2 6" xfId="13603"/>
    <cellStyle name="SAPBEXstdItem 2 2 7" xfId="39213"/>
    <cellStyle name="SAPBEXstdItem 2 2 8" xfId="39214"/>
    <cellStyle name="SAPBEXstdItem 2 3" xfId="13604"/>
    <cellStyle name="SAPBEXstdItem 2 3 2" xfId="13605"/>
    <cellStyle name="SAPBEXstdItem 2 3 3" xfId="13606"/>
    <cellStyle name="SAPBEXstdItem 2 3 4" xfId="13607"/>
    <cellStyle name="SAPBEXstdItem 2 3 5" xfId="13608"/>
    <cellStyle name="SAPBEXstdItem 2 3 6" xfId="39215"/>
    <cellStyle name="SAPBEXstdItem 2 3 7" xfId="39216"/>
    <cellStyle name="SAPBEXstdItem 2 4" xfId="13609"/>
    <cellStyle name="SAPBEXstdItem 2 5" xfId="13610"/>
    <cellStyle name="SAPBEXstdItem 2 6" xfId="13611"/>
    <cellStyle name="SAPBEXstdItem 2 7" xfId="13612"/>
    <cellStyle name="SAPBEXstdItem 2 8" xfId="39217"/>
    <cellStyle name="SAPBEXstdItem 2 9" xfId="39218"/>
    <cellStyle name="SAPBEXstdItem 3" xfId="13613"/>
    <cellStyle name="SAPBEXstdItem 3 10" xfId="39219"/>
    <cellStyle name="SAPBEXstdItem 3 2" xfId="13614"/>
    <cellStyle name="SAPBEXstdItem 3 2 2" xfId="13615"/>
    <cellStyle name="SAPBEXstdItem 3 2 2 2" xfId="13616"/>
    <cellStyle name="SAPBEXstdItem 3 2 2 3" xfId="13617"/>
    <cellStyle name="SAPBEXstdItem 3 2 2 4" xfId="13618"/>
    <cellStyle name="SAPBEXstdItem 3 2 2 5" xfId="13619"/>
    <cellStyle name="SAPBEXstdItem 3 2 2 6" xfId="39220"/>
    <cellStyle name="SAPBEXstdItem 3 2 2 7" xfId="39221"/>
    <cellStyle name="SAPBEXstdItem 3 2 3" xfId="13620"/>
    <cellStyle name="SAPBEXstdItem 3 2 4" xfId="13621"/>
    <cellStyle name="SAPBEXstdItem 3 2 5" xfId="13622"/>
    <cellStyle name="SAPBEXstdItem 3 2 6" xfId="13623"/>
    <cellStyle name="SAPBEXstdItem 3 2 7" xfId="39222"/>
    <cellStyle name="SAPBEXstdItem 3 2 8" xfId="39223"/>
    <cellStyle name="SAPBEXstdItem 3 3" xfId="13624"/>
    <cellStyle name="SAPBEXstdItem 3 3 2" xfId="13625"/>
    <cellStyle name="SAPBEXstdItem 3 3 2 2" xfId="13626"/>
    <cellStyle name="SAPBEXstdItem 3 3 2 3" xfId="13627"/>
    <cellStyle name="SAPBEXstdItem 3 3 2 4" xfId="13628"/>
    <cellStyle name="SAPBEXstdItem 3 3 2 5" xfId="13629"/>
    <cellStyle name="SAPBEXstdItem 3 3 2 6" xfId="39224"/>
    <cellStyle name="SAPBEXstdItem 3 3 2 7" xfId="39225"/>
    <cellStyle name="SAPBEXstdItem 3 3 3" xfId="13630"/>
    <cellStyle name="SAPBEXstdItem 3 3 4" xfId="13631"/>
    <cellStyle name="SAPBEXstdItem 3 3 5" xfId="13632"/>
    <cellStyle name="SAPBEXstdItem 3 3 6" xfId="13633"/>
    <cellStyle name="SAPBEXstdItem 3 3 7" xfId="39226"/>
    <cellStyle name="SAPBEXstdItem 3 3 8" xfId="39227"/>
    <cellStyle name="SAPBEXstdItem 3 4" xfId="13634"/>
    <cellStyle name="SAPBEXstdItem 3 4 2" xfId="13635"/>
    <cellStyle name="SAPBEXstdItem 3 4 2 2" xfId="13636"/>
    <cellStyle name="SAPBEXstdItem 3 4 2 3" xfId="13637"/>
    <cellStyle name="SAPBEXstdItem 3 4 2 4" xfId="13638"/>
    <cellStyle name="SAPBEXstdItem 3 4 2 5" xfId="13639"/>
    <cellStyle name="SAPBEXstdItem 3 4 2 6" xfId="39228"/>
    <cellStyle name="SAPBEXstdItem 3 4 2 7" xfId="39229"/>
    <cellStyle name="SAPBEXstdItem 3 4 3" xfId="13640"/>
    <cellStyle name="SAPBEXstdItem 3 4 4" xfId="13641"/>
    <cellStyle name="SAPBEXstdItem 3 4 5" xfId="13642"/>
    <cellStyle name="SAPBEXstdItem 3 4 6" xfId="13643"/>
    <cellStyle name="SAPBEXstdItem 3 4 7" xfId="39230"/>
    <cellStyle name="SAPBEXstdItem 3 4 8" xfId="39231"/>
    <cellStyle name="SAPBEXstdItem 3 5" xfId="13644"/>
    <cellStyle name="SAPBEXstdItem 3 6" xfId="13645"/>
    <cellStyle name="SAPBEXstdItem 3 7" xfId="13646"/>
    <cellStyle name="SAPBEXstdItem 3 8" xfId="13647"/>
    <cellStyle name="SAPBEXstdItem 3 9" xfId="39232"/>
    <cellStyle name="SAPBEXstdItem 4" xfId="13648"/>
    <cellStyle name="SAPBEXstdItem 4 2" xfId="13649"/>
    <cellStyle name="SAPBEXstdItem 4 2 2" xfId="13650"/>
    <cellStyle name="SAPBEXstdItem 4 2 3" xfId="13651"/>
    <cellStyle name="SAPBEXstdItem 4 2 4" xfId="13652"/>
    <cellStyle name="SAPBEXstdItem 4 2 5" xfId="13653"/>
    <cellStyle name="SAPBEXstdItem 4 2 6" xfId="39233"/>
    <cellStyle name="SAPBEXstdItem 4 2 7" xfId="39234"/>
    <cellStyle name="SAPBEXstdItem 4 3" xfId="13654"/>
    <cellStyle name="SAPBEXstdItem 4 4" xfId="13655"/>
    <cellStyle name="SAPBEXstdItem 4 5" xfId="13656"/>
    <cellStyle name="SAPBEXstdItem 4 6" xfId="13657"/>
    <cellStyle name="SAPBEXstdItem 4 7" xfId="39235"/>
    <cellStyle name="SAPBEXstdItem 4 8" xfId="39236"/>
    <cellStyle name="SAPBEXstdItem 5" xfId="13658"/>
    <cellStyle name="SAPBEXstdItem 5 2" xfId="13659"/>
    <cellStyle name="SAPBEXstdItem 5 3" xfId="13660"/>
    <cellStyle name="SAPBEXstdItem 5 4" xfId="13661"/>
    <cellStyle name="SAPBEXstdItem 5 5" xfId="13662"/>
    <cellStyle name="SAPBEXstdItem 5 6" xfId="39237"/>
    <cellStyle name="SAPBEXstdItem 5 7" xfId="39238"/>
    <cellStyle name="SAPBEXstdItem 6" xfId="13663"/>
    <cellStyle name="SAPBEXstdItem 7" xfId="13664"/>
    <cellStyle name="SAPBEXstdItem 8" xfId="13665"/>
    <cellStyle name="SAPBEXstdItemX" xfId="13666"/>
    <cellStyle name="SAPBEXstdItemX 2" xfId="13667"/>
    <cellStyle name="SAPBEXstdItemX 2 2" xfId="13668"/>
    <cellStyle name="SAPBEXstdItemX 2 2 2" xfId="13669"/>
    <cellStyle name="SAPBEXstdItemX 2 2 2 2" xfId="13670"/>
    <cellStyle name="SAPBEXstdItemX 2 2 2 3" xfId="13671"/>
    <cellStyle name="SAPBEXstdItemX 2 2 2 4" xfId="13672"/>
    <cellStyle name="SAPBEXstdItemX 2 2 2 5" xfId="13673"/>
    <cellStyle name="SAPBEXstdItemX 2 2 2 6" xfId="39239"/>
    <cellStyle name="SAPBEXstdItemX 2 2 2 7" xfId="39240"/>
    <cellStyle name="SAPBEXstdItemX 2 2 3" xfId="13674"/>
    <cellStyle name="SAPBEXstdItemX 2 2 4" xfId="13675"/>
    <cellStyle name="SAPBEXstdItemX 2 2 5" xfId="13676"/>
    <cellStyle name="SAPBEXstdItemX 2 2 6" xfId="13677"/>
    <cellStyle name="SAPBEXstdItemX 2 2 7" xfId="39241"/>
    <cellStyle name="SAPBEXstdItemX 2 2 8" xfId="39242"/>
    <cellStyle name="SAPBEXstdItemX 2 3" xfId="13678"/>
    <cellStyle name="SAPBEXstdItemX 2 3 2" xfId="13679"/>
    <cellStyle name="SAPBEXstdItemX 2 3 3" xfId="13680"/>
    <cellStyle name="SAPBEXstdItemX 2 3 4" xfId="13681"/>
    <cellStyle name="SAPBEXstdItemX 2 3 5" xfId="13682"/>
    <cellStyle name="SAPBEXstdItemX 2 3 6" xfId="39243"/>
    <cellStyle name="SAPBEXstdItemX 2 3 7" xfId="39244"/>
    <cellStyle name="SAPBEXstdItemX 2 4" xfId="13683"/>
    <cellStyle name="SAPBEXstdItemX 2 5" xfId="13684"/>
    <cellStyle name="SAPBEXstdItemX 2 6" xfId="13685"/>
    <cellStyle name="SAPBEXstdItemX 2 7" xfId="13686"/>
    <cellStyle name="SAPBEXstdItemX 2 8" xfId="39245"/>
    <cellStyle name="SAPBEXstdItemX 2 9" xfId="39246"/>
    <cellStyle name="SAPBEXstdItemX 3" xfId="13687"/>
    <cellStyle name="SAPBEXstdItemX 3 10" xfId="39247"/>
    <cellStyle name="SAPBEXstdItemX 3 2" xfId="13688"/>
    <cellStyle name="SAPBEXstdItemX 3 2 2" xfId="13689"/>
    <cellStyle name="SAPBEXstdItemX 3 2 2 2" xfId="13690"/>
    <cellStyle name="SAPBEXstdItemX 3 2 2 3" xfId="13691"/>
    <cellStyle name="SAPBEXstdItemX 3 2 2 4" xfId="13692"/>
    <cellStyle name="SAPBEXstdItemX 3 2 2 5" xfId="13693"/>
    <cellStyle name="SAPBEXstdItemX 3 2 2 6" xfId="39248"/>
    <cellStyle name="SAPBEXstdItemX 3 2 2 7" xfId="39249"/>
    <cellStyle name="SAPBEXstdItemX 3 2 3" xfId="13694"/>
    <cellStyle name="SAPBEXstdItemX 3 2 4" xfId="13695"/>
    <cellStyle name="SAPBEXstdItemX 3 2 5" xfId="13696"/>
    <cellStyle name="SAPBEXstdItemX 3 2 6" xfId="13697"/>
    <cellStyle name="SAPBEXstdItemX 3 2 7" xfId="39250"/>
    <cellStyle name="SAPBEXstdItemX 3 2 8" xfId="39251"/>
    <cellStyle name="SAPBEXstdItemX 3 3" xfId="13698"/>
    <cellStyle name="SAPBEXstdItemX 3 3 2" xfId="13699"/>
    <cellStyle name="SAPBEXstdItemX 3 3 2 2" xfId="13700"/>
    <cellStyle name="SAPBEXstdItemX 3 3 2 3" xfId="13701"/>
    <cellStyle name="SAPBEXstdItemX 3 3 2 4" xfId="13702"/>
    <cellStyle name="SAPBEXstdItemX 3 3 2 5" xfId="13703"/>
    <cellStyle name="SAPBEXstdItemX 3 3 2 6" xfId="39252"/>
    <cellStyle name="SAPBEXstdItemX 3 3 2 7" xfId="39253"/>
    <cellStyle name="SAPBEXstdItemX 3 3 3" xfId="13704"/>
    <cellStyle name="SAPBEXstdItemX 3 3 4" xfId="13705"/>
    <cellStyle name="SAPBEXstdItemX 3 3 5" xfId="13706"/>
    <cellStyle name="SAPBEXstdItemX 3 3 6" xfId="13707"/>
    <cellStyle name="SAPBEXstdItemX 3 3 7" xfId="39254"/>
    <cellStyle name="SAPBEXstdItemX 3 3 8" xfId="39255"/>
    <cellStyle name="SAPBEXstdItemX 3 4" xfId="13708"/>
    <cellStyle name="SAPBEXstdItemX 3 4 2" xfId="13709"/>
    <cellStyle name="SAPBEXstdItemX 3 4 2 2" xfId="13710"/>
    <cellStyle name="SAPBEXstdItemX 3 4 2 3" xfId="13711"/>
    <cellStyle name="SAPBEXstdItemX 3 4 2 4" xfId="13712"/>
    <cellStyle name="SAPBEXstdItemX 3 4 2 5" xfId="13713"/>
    <cellStyle name="SAPBEXstdItemX 3 4 2 6" xfId="39256"/>
    <cellStyle name="SAPBEXstdItemX 3 4 2 7" xfId="39257"/>
    <cellStyle name="SAPBEXstdItemX 3 4 3" xfId="13714"/>
    <cellStyle name="SAPBEXstdItemX 3 4 4" xfId="13715"/>
    <cellStyle name="SAPBEXstdItemX 3 4 5" xfId="13716"/>
    <cellStyle name="SAPBEXstdItemX 3 4 6" xfId="13717"/>
    <cellStyle name="SAPBEXstdItemX 3 4 7" xfId="39258"/>
    <cellStyle name="SAPBEXstdItemX 3 4 8" xfId="39259"/>
    <cellStyle name="SAPBEXstdItemX 3 5" xfId="13718"/>
    <cellStyle name="SAPBEXstdItemX 3 6" xfId="13719"/>
    <cellStyle name="SAPBEXstdItemX 3 7" xfId="13720"/>
    <cellStyle name="SAPBEXstdItemX 3 8" xfId="13721"/>
    <cellStyle name="SAPBEXstdItemX 3 9" xfId="39260"/>
    <cellStyle name="SAPBEXstdItemX 4" xfId="13722"/>
    <cellStyle name="SAPBEXstdItemX 4 2" xfId="13723"/>
    <cellStyle name="SAPBEXstdItemX 4 2 2" xfId="13724"/>
    <cellStyle name="SAPBEXstdItemX 4 2 3" xfId="13725"/>
    <cellStyle name="SAPBEXstdItemX 4 2 4" xfId="13726"/>
    <cellStyle name="SAPBEXstdItemX 4 2 5" xfId="13727"/>
    <cellStyle name="SAPBEXstdItemX 4 2 6" xfId="39261"/>
    <cellStyle name="SAPBEXstdItemX 4 2 7" xfId="39262"/>
    <cellStyle name="SAPBEXstdItemX 4 3" xfId="13728"/>
    <cellStyle name="SAPBEXstdItemX 4 4" xfId="13729"/>
    <cellStyle name="SAPBEXstdItemX 4 5" xfId="13730"/>
    <cellStyle name="SAPBEXstdItemX 4 6" xfId="13731"/>
    <cellStyle name="SAPBEXstdItemX 4 7" xfId="39263"/>
    <cellStyle name="SAPBEXstdItemX 4 8" xfId="39264"/>
    <cellStyle name="SAPBEXstdItemX 5" xfId="13732"/>
    <cellStyle name="SAPBEXstdItemX 5 2" xfId="13733"/>
    <cellStyle name="SAPBEXstdItemX 5 3" xfId="13734"/>
    <cellStyle name="SAPBEXstdItemX 5 4" xfId="13735"/>
    <cellStyle name="SAPBEXstdItemX 5 5" xfId="13736"/>
    <cellStyle name="SAPBEXstdItemX 5 6" xfId="39265"/>
    <cellStyle name="SAPBEXstdItemX 5 7" xfId="39266"/>
    <cellStyle name="SAPBEXstdItemX 6" xfId="13737"/>
    <cellStyle name="SAPBEXstdItemX 7" xfId="13738"/>
    <cellStyle name="SAPBEXstdItemX 8" xfId="13739"/>
    <cellStyle name="SAPBEXtitle" xfId="13740"/>
    <cellStyle name="SAPBEXtitle 2" xfId="13741"/>
    <cellStyle name="SAPBEXtitle 2 2" xfId="13742"/>
    <cellStyle name="SAPBEXtitle 2 2 2" xfId="39267"/>
    <cellStyle name="SAPBEXtitle 2 3" xfId="39268"/>
    <cellStyle name="SAPBEXtitle 3" xfId="13743"/>
    <cellStyle name="SAPBEXtitle 3 2" xfId="39269"/>
    <cellStyle name="SAPBEXtitle 4" xfId="39270"/>
    <cellStyle name="SAPBEXtitle 4 2" xfId="39271"/>
    <cellStyle name="SAPBEXunassignedItem" xfId="13744"/>
    <cellStyle name="SAPBEXunassignedItem 2" xfId="39272"/>
    <cellStyle name="SAPBEXundefined" xfId="13745"/>
    <cellStyle name="SAPBEXundefined 2" xfId="13746"/>
    <cellStyle name="SAPBEXundefined 2 2" xfId="13747"/>
    <cellStyle name="SAPBEXundefined 2 2 2" xfId="39273"/>
    <cellStyle name="SAPBEXundefined 2 3" xfId="13748"/>
    <cellStyle name="SAPBEXundefined 2 4" xfId="13749"/>
    <cellStyle name="SAPBEXundefined 2 5" xfId="13750"/>
    <cellStyle name="SAPBEXundefined 2 6" xfId="39274"/>
    <cellStyle name="SAPBEXundefined 2 7" xfId="39275"/>
    <cellStyle name="SAPBEXundefined 3" xfId="13751"/>
    <cellStyle name="SAPBEXundefined 3 2" xfId="39276"/>
    <cellStyle name="SAPBEXundefined 4" xfId="39277"/>
    <cellStyle name="SAPBEXundefined 4 2" xfId="39278"/>
    <cellStyle name="shade" xfId="13752"/>
    <cellStyle name="shade 10" xfId="39279"/>
    <cellStyle name="shade 10 2" xfId="39280"/>
    <cellStyle name="shade 11" xfId="39281"/>
    <cellStyle name="shade 11 2" xfId="39282"/>
    <cellStyle name="shade 12" xfId="39283"/>
    <cellStyle name="shade 12 2" xfId="39284"/>
    <cellStyle name="shade 12 3" xfId="39285"/>
    <cellStyle name="shade 2" xfId="13753"/>
    <cellStyle name="shade 2 2" xfId="13754"/>
    <cellStyle name="shade 2 2 2" xfId="13755"/>
    <cellStyle name="shade 2 2 2 2" xfId="39286"/>
    <cellStyle name="shade 2 2 2 2 2" xfId="39287"/>
    <cellStyle name="shade 2 2 2 3" xfId="39288"/>
    <cellStyle name="shade 2 2 3" xfId="39289"/>
    <cellStyle name="shade 2 2 3 2" xfId="39290"/>
    <cellStyle name="shade 2 2 4" xfId="39291"/>
    <cellStyle name="shade 2 2 4 2" xfId="39292"/>
    <cellStyle name="shade 2 3" xfId="13756"/>
    <cellStyle name="shade 2 3 2" xfId="39293"/>
    <cellStyle name="shade 2 3 2 2" xfId="39294"/>
    <cellStyle name="shade 2 3 2 3" xfId="39295"/>
    <cellStyle name="shade 2 3 3" xfId="39296"/>
    <cellStyle name="shade 2 4" xfId="39297"/>
    <cellStyle name="shade 2 4 2" xfId="39298"/>
    <cellStyle name="shade 2 4 2 2" xfId="39299"/>
    <cellStyle name="shade 2 4 3" xfId="39300"/>
    <cellStyle name="shade 2 5" xfId="39301"/>
    <cellStyle name="shade 2 5 2" xfId="39302"/>
    <cellStyle name="shade 2 6" xfId="39303"/>
    <cellStyle name="shade 2 6 2" xfId="39304"/>
    <cellStyle name="shade 3" xfId="13757"/>
    <cellStyle name="shade 3 2" xfId="13758"/>
    <cellStyle name="shade 3 2 2" xfId="13759"/>
    <cellStyle name="shade 3 2 2 2" xfId="39305"/>
    <cellStyle name="shade 3 2 3" xfId="39306"/>
    <cellStyle name="shade 3 2 4" xfId="39307"/>
    <cellStyle name="shade 3 3" xfId="13760"/>
    <cellStyle name="shade 3 3 2" xfId="13761"/>
    <cellStyle name="shade 3 3 2 2" xfId="39308"/>
    <cellStyle name="shade 3 3 3" xfId="39309"/>
    <cellStyle name="shade 3 4" xfId="13762"/>
    <cellStyle name="shade 3 4 2" xfId="13763"/>
    <cellStyle name="shade 3 4 2 2" xfId="39310"/>
    <cellStyle name="shade 3 4 3" xfId="39311"/>
    <cellStyle name="shade 3 5" xfId="39312"/>
    <cellStyle name="shade 3 5 2" xfId="39313"/>
    <cellStyle name="shade 4" xfId="13764"/>
    <cellStyle name="shade 4 2" xfId="13765"/>
    <cellStyle name="shade 4 2 2" xfId="39314"/>
    <cellStyle name="shade 4 2 2 2" xfId="39315"/>
    <cellStyle name="shade 4 2 2 2 2" xfId="39316"/>
    <cellStyle name="shade 4 2 2 3" xfId="39317"/>
    <cellStyle name="shade 4 2 3" xfId="39318"/>
    <cellStyle name="shade 4 2 3 2" xfId="39319"/>
    <cellStyle name="shade 4 2 4" xfId="39320"/>
    <cellStyle name="shade 4 2 4 2" xfId="39321"/>
    <cellStyle name="shade 4 3" xfId="39322"/>
    <cellStyle name="shade 4 3 2" xfId="39323"/>
    <cellStyle name="shade 4 3 2 2" xfId="39324"/>
    <cellStyle name="shade 4 3 3" xfId="39325"/>
    <cellStyle name="shade 4 3 4" xfId="39326"/>
    <cellStyle name="shade 4 4" xfId="39327"/>
    <cellStyle name="shade 4 4 2" xfId="39328"/>
    <cellStyle name="shade 4 4 2 2" xfId="39329"/>
    <cellStyle name="shade 4 4 3" xfId="39330"/>
    <cellStyle name="shade 4 5" xfId="39331"/>
    <cellStyle name="shade 4 5 2" xfId="39332"/>
    <cellStyle name="shade 4 6" xfId="39333"/>
    <cellStyle name="shade 4 6 2" xfId="39334"/>
    <cellStyle name="shade 5" xfId="13766"/>
    <cellStyle name="shade 5 2" xfId="39335"/>
    <cellStyle name="shade 5 2 2" xfId="39336"/>
    <cellStyle name="shade 5 2 2 2" xfId="39337"/>
    <cellStyle name="shade 5 2 2 2 2" xfId="39338"/>
    <cellStyle name="shade 5 2 3" xfId="39339"/>
    <cellStyle name="shade 5 2 3 2" xfId="39340"/>
    <cellStyle name="shade 5 2 4" xfId="39341"/>
    <cellStyle name="shade 5 2 4 2" xfId="39342"/>
    <cellStyle name="shade 5 2 5" xfId="39343"/>
    <cellStyle name="shade 5 3" xfId="39344"/>
    <cellStyle name="shade 5 3 2" xfId="39345"/>
    <cellStyle name="shade 5 3 2 2" xfId="39346"/>
    <cellStyle name="shade 5 4" xfId="39347"/>
    <cellStyle name="shade 5 4 2" xfId="39348"/>
    <cellStyle name="shade 5 5" xfId="39349"/>
    <cellStyle name="shade 5 5 2" xfId="39350"/>
    <cellStyle name="shade 6" xfId="13767"/>
    <cellStyle name="shade 6 2" xfId="13768"/>
    <cellStyle name="shade 6 2 2" xfId="39351"/>
    <cellStyle name="shade 6 2 2 2" xfId="39352"/>
    <cellStyle name="shade 6 3" xfId="39353"/>
    <cellStyle name="shade 6 3 2" xfId="39354"/>
    <cellStyle name="shade 6 4" xfId="39355"/>
    <cellStyle name="shade 6 4 2" xfId="39356"/>
    <cellStyle name="shade 7" xfId="13769"/>
    <cellStyle name="shade 7 2" xfId="13770"/>
    <cellStyle name="shade 7 2 2" xfId="39357"/>
    <cellStyle name="shade 7 3" xfId="39358"/>
    <cellStyle name="shade 8" xfId="13771"/>
    <cellStyle name="shade 8 2" xfId="39359"/>
    <cellStyle name="shade 8 2 2" xfId="39360"/>
    <cellStyle name="shade 8 3" xfId="39361"/>
    <cellStyle name="shade 8 4" xfId="39362"/>
    <cellStyle name="shade 9" xfId="39363"/>
    <cellStyle name="shade 9 2" xfId="39364"/>
    <cellStyle name="shade 9 2 2" xfId="39365"/>
    <cellStyle name="shade 9 2 2 2" xfId="39366"/>
    <cellStyle name="shade 9 2 3" xfId="39367"/>
    <cellStyle name="shade 9 3" xfId="39368"/>
    <cellStyle name="shade 9 3 2" xfId="39369"/>
    <cellStyle name="shade 9 4" xfId="39370"/>
    <cellStyle name="shade_ACCOUNTS" xfId="13772"/>
    <cellStyle name="Sheet Title" xfId="13773"/>
    <cellStyle name="Sheet Title 2" xfId="39371"/>
    <cellStyle name="StmtTtl1" xfId="56"/>
    <cellStyle name="StmtTtl1 2" xfId="13774"/>
    <cellStyle name="StmtTtl1 2 2" xfId="13775"/>
    <cellStyle name="StmtTtl1 2 2 2" xfId="13776"/>
    <cellStyle name="StmtTtl1 2 2 2 2" xfId="39372"/>
    <cellStyle name="StmtTtl1 2 2 3" xfId="39373"/>
    <cellStyle name="StmtTtl1 2 3" xfId="13777"/>
    <cellStyle name="StmtTtl1 2 3 2" xfId="39374"/>
    <cellStyle name="StmtTtl1 2 3 3" xfId="39375"/>
    <cellStyle name="StmtTtl1 2 4" xfId="13778"/>
    <cellStyle name="StmtTtl1 2 4 2" xfId="39376"/>
    <cellStyle name="StmtTtl1 3" xfId="13779"/>
    <cellStyle name="StmtTtl1 3 2" xfId="13780"/>
    <cellStyle name="StmtTtl1 3 2 2" xfId="13781"/>
    <cellStyle name="StmtTtl1 3 2 2 2" xfId="39377"/>
    <cellStyle name="StmtTtl1 3 2 3" xfId="39378"/>
    <cellStyle name="StmtTtl1 3 3" xfId="13782"/>
    <cellStyle name="StmtTtl1 3 3 2" xfId="39379"/>
    <cellStyle name="StmtTtl1 3 3 3" xfId="39380"/>
    <cellStyle name="StmtTtl1 3 4" xfId="13783"/>
    <cellStyle name="StmtTtl1 3 4 2" xfId="39381"/>
    <cellStyle name="StmtTtl1 4" xfId="13784"/>
    <cellStyle name="StmtTtl1 4 2" xfId="13785"/>
    <cellStyle name="StmtTtl1 4 2 2" xfId="13786"/>
    <cellStyle name="StmtTtl1 4 2 2 2" xfId="39382"/>
    <cellStyle name="StmtTtl1 4 2 3" xfId="39383"/>
    <cellStyle name="StmtTtl1 4 3" xfId="13787"/>
    <cellStyle name="StmtTtl1 4 3 2" xfId="39384"/>
    <cellStyle name="StmtTtl1 4 3 3" xfId="39385"/>
    <cellStyle name="StmtTtl1 4 4" xfId="13788"/>
    <cellStyle name="StmtTtl1 4 4 2" xfId="39386"/>
    <cellStyle name="StmtTtl1 5" xfId="13789"/>
    <cellStyle name="StmtTtl1 5 2" xfId="13790"/>
    <cellStyle name="StmtTtl1 5 2 2" xfId="39387"/>
    <cellStyle name="StmtTtl1 5 3" xfId="39388"/>
    <cellStyle name="StmtTtl1 5 3 2" xfId="39389"/>
    <cellStyle name="StmtTtl1 5 4" xfId="39390"/>
    <cellStyle name="StmtTtl1 6" xfId="13791"/>
    <cellStyle name="StmtTtl1 6 2" xfId="13792"/>
    <cellStyle name="StmtTtl1 6 3" xfId="39391"/>
    <cellStyle name="StmtTtl1 7" xfId="13793"/>
    <cellStyle name="StmtTtl1 7 2" xfId="39392"/>
    <cellStyle name="StmtTtl1 8" xfId="13794"/>
    <cellStyle name="StmtTtl1 8 2" xfId="39393"/>
    <cellStyle name="StmtTtl1_(C) WHE Proforma with ITC cash grant 10 Yr Amort_for deferral_102809" xfId="13795"/>
    <cellStyle name="StmtTtl2" xfId="57"/>
    <cellStyle name="StmtTtl2 2" xfId="13796"/>
    <cellStyle name="StmtTtl2 2 2" xfId="13797"/>
    <cellStyle name="StmtTtl2 2 2 2" xfId="39394"/>
    <cellStyle name="StmtTtl2 2 2 3" xfId="39395"/>
    <cellStyle name="StmtTtl2 2 3" xfId="13798"/>
    <cellStyle name="StmtTtl2 2 3 2" xfId="39396"/>
    <cellStyle name="StmtTtl2 2 4" xfId="13799"/>
    <cellStyle name="StmtTtl2 2 5" xfId="13800"/>
    <cellStyle name="StmtTtl2 2 6" xfId="39397"/>
    <cellStyle name="StmtTtl2 2 7" xfId="39398"/>
    <cellStyle name="StmtTtl2 3" xfId="13801"/>
    <cellStyle name="StmtTtl2 3 2" xfId="13802"/>
    <cellStyle name="StmtTtl2 3 2 2" xfId="13803"/>
    <cellStyle name="StmtTtl2 3 2 3" xfId="13804"/>
    <cellStyle name="StmtTtl2 3 2 4" xfId="13805"/>
    <cellStyle name="StmtTtl2 3 2 5" xfId="13806"/>
    <cellStyle name="StmtTtl2 3 2 6" xfId="39399"/>
    <cellStyle name="StmtTtl2 3 2 7" xfId="39400"/>
    <cellStyle name="StmtTtl2 3 3" xfId="39401"/>
    <cellStyle name="StmtTtl2 3 3 2" xfId="39402"/>
    <cellStyle name="StmtTtl2 3 4" xfId="39403"/>
    <cellStyle name="StmtTtl2 4" xfId="13807"/>
    <cellStyle name="StmtTtl2 4 2" xfId="13808"/>
    <cellStyle name="StmtTtl2 4 3" xfId="13809"/>
    <cellStyle name="StmtTtl2 4 4" xfId="13810"/>
    <cellStyle name="StmtTtl2 4 5" xfId="13811"/>
    <cellStyle name="StmtTtl2 4 6" xfId="39404"/>
    <cellStyle name="StmtTtl2 4 7" xfId="39405"/>
    <cellStyle name="StmtTtl2 5" xfId="13812"/>
    <cellStyle name="StmtTtl2 5 2" xfId="39406"/>
    <cellStyle name="StmtTtl2 6" xfId="13813"/>
    <cellStyle name="StmtTtl2 6 2" xfId="39407"/>
    <cellStyle name="StmtTtl2 7" xfId="13814"/>
    <cellStyle name="StmtTtl2 8" xfId="13815"/>
    <cellStyle name="StmtTtl2 9" xfId="13816"/>
    <cellStyle name="StmtTtl2_4.32E Depreciation Study Robs file" xfId="13817"/>
    <cellStyle name="STYL1 - Style1" xfId="13818"/>
    <cellStyle name="STYL1 - Style1 2" xfId="13819"/>
    <cellStyle name="STYL1 - Style1 2 2" xfId="13820"/>
    <cellStyle name="STYL1 - Style1 2 2 2" xfId="39408"/>
    <cellStyle name="STYL1 - Style1 2 3" xfId="39409"/>
    <cellStyle name="STYL1 - Style1 2 4" xfId="39410"/>
    <cellStyle name="STYL1 - Style1 3" xfId="13821"/>
    <cellStyle name="STYL1 - Style1 3 2" xfId="39411"/>
    <cellStyle name="STYL1 - Style1 3 3" xfId="39412"/>
    <cellStyle name="STYL1 - Style1 4" xfId="39413"/>
    <cellStyle name="STYL1 - Style1 4 2" xfId="39414"/>
    <cellStyle name="STYL1 - Style1 5" xfId="39415"/>
    <cellStyle name="STYL1 - Style1 5 2" xfId="39416"/>
    <cellStyle name="Style 1" xfId="1"/>
    <cellStyle name="Style 1 10" xfId="13822"/>
    <cellStyle name="Style 1 10 2" xfId="13823"/>
    <cellStyle name="Style 1 10 2 2" xfId="39417"/>
    <cellStyle name="Style 1 10 2 2 2" xfId="39418"/>
    <cellStyle name="Style 1 10 2 2 2 2" xfId="39419"/>
    <cellStyle name="Style 1 10 2 3" xfId="39420"/>
    <cellStyle name="Style 1 10 2 3 2" xfId="39421"/>
    <cellStyle name="Style 1 10 2 4" xfId="39422"/>
    <cellStyle name="Style 1 10 2 4 2" xfId="39423"/>
    <cellStyle name="Style 1 10 3" xfId="39424"/>
    <cellStyle name="Style 1 10 3 2" xfId="39425"/>
    <cellStyle name="Style 1 10 3 2 2" xfId="39426"/>
    <cellStyle name="Style 1 10 3 3" xfId="39427"/>
    <cellStyle name="Style 1 10 4" xfId="39428"/>
    <cellStyle name="Style 1 10 4 2" xfId="39429"/>
    <cellStyle name="Style 1 10 4 2 2" xfId="39430"/>
    <cellStyle name="Style 1 10 4 3" xfId="39431"/>
    <cellStyle name="Style 1 10 5" xfId="39432"/>
    <cellStyle name="Style 1 10 5 2" xfId="39433"/>
    <cellStyle name="Style 1 10 6" xfId="39434"/>
    <cellStyle name="Style 1 10 6 2" xfId="39435"/>
    <cellStyle name="Style 1 10 7" xfId="39436"/>
    <cellStyle name="Style 1 11" xfId="13824"/>
    <cellStyle name="Style 1 11 2" xfId="39437"/>
    <cellStyle name="Style 1 11 2 2" xfId="39438"/>
    <cellStyle name="Style 1 11 2 2 2" xfId="39439"/>
    <cellStyle name="Style 1 11 2 2 2 2" xfId="39440"/>
    <cellStyle name="Style 1 11 2 3" xfId="39441"/>
    <cellStyle name="Style 1 11 2 3 2" xfId="39442"/>
    <cellStyle name="Style 1 11 2 4" xfId="39443"/>
    <cellStyle name="Style 1 11 2 4 2" xfId="39444"/>
    <cellStyle name="Style 1 11 2 5" xfId="39445"/>
    <cellStyle name="Style 1 11 2 6" xfId="39446"/>
    <cellStyle name="Style 1 11 3" xfId="39447"/>
    <cellStyle name="Style 1 11 3 2" xfId="39448"/>
    <cellStyle name="Style 1 11 3 2 2" xfId="39449"/>
    <cellStyle name="Style 1 11 4" xfId="39450"/>
    <cellStyle name="Style 1 11 4 2" xfId="39451"/>
    <cellStyle name="Style 1 11 5" xfId="39452"/>
    <cellStyle name="Style 1 11 5 2" xfId="39453"/>
    <cellStyle name="Style 1 11 6" xfId="39454"/>
    <cellStyle name="Style 1 12" xfId="13825"/>
    <cellStyle name="Style 1 12 2" xfId="13826"/>
    <cellStyle name="Style 1 12 2 2" xfId="39455"/>
    <cellStyle name="Style 1 12 2 2 2" xfId="39456"/>
    <cellStyle name="Style 1 12 2 3" xfId="39457"/>
    <cellStyle name="Style 1 12 3" xfId="39458"/>
    <cellStyle name="Style 1 12 3 2" xfId="39459"/>
    <cellStyle name="Style 1 12 3 3" xfId="39460"/>
    <cellStyle name="Style 1 12 4" xfId="39461"/>
    <cellStyle name="Style 1 12 4 2" xfId="39462"/>
    <cellStyle name="Style 1 12 5" xfId="39463"/>
    <cellStyle name="Style 1 13" xfId="13827"/>
    <cellStyle name="Style 1 13 2" xfId="39464"/>
    <cellStyle name="Style 1 13 2 2" xfId="39465"/>
    <cellStyle name="Style 1 13 3" xfId="39466"/>
    <cellStyle name="Style 1 14" xfId="13828"/>
    <cellStyle name="Style 1 14 2" xfId="39467"/>
    <cellStyle name="Style 1 14 2 2" xfId="39468"/>
    <cellStyle name="Style 1 14 3" xfId="39469"/>
    <cellStyle name="Style 1 15" xfId="13829"/>
    <cellStyle name="Style 1 15 2" xfId="39470"/>
    <cellStyle name="Style 1 15 2 2" xfId="39471"/>
    <cellStyle name="Style 1 15 2 2 2" xfId="39472"/>
    <cellStyle name="Style 1 15 2 3" xfId="39473"/>
    <cellStyle name="Style 1 15 3" xfId="39474"/>
    <cellStyle name="Style 1 15 3 2" xfId="39475"/>
    <cellStyle name="Style 1 15 4" xfId="39476"/>
    <cellStyle name="Style 1 16" xfId="39477"/>
    <cellStyle name="Style 1 16 2" xfId="39478"/>
    <cellStyle name="Style 1 17" xfId="39479"/>
    <cellStyle name="Style 1 17 2" xfId="39480"/>
    <cellStyle name="Style 1 18" xfId="39481"/>
    <cellStyle name="Style 1 18 2" xfId="39482"/>
    <cellStyle name="Style 1 19" xfId="39483"/>
    <cellStyle name="Style 1 2" xfId="13830"/>
    <cellStyle name="Style 1 2 2" xfId="13831"/>
    <cellStyle name="Style 1 2 2 2" xfId="13832"/>
    <cellStyle name="Style 1 2 2 2 2" xfId="13833"/>
    <cellStyle name="Style 1 2 2 2 2 2" xfId="39484"/>
    <cellStyle name="Style 1 2 2 2 3" xfId="39485"/>
    <cellStyle name="Style 1 2 2 3" xfId="13834"/>
    <cellStyle name="Style 1 2 2 3 2" xfId="39486"/>
    <cellStyle name="Style 1 2 2 3 2 2" xfId="39487"/>
    <cellStyle name="Style 1 2 2 3 3" xfId="39488"/>
    <cellStyle name="Style 1 2 2 3 4" xfId="39489"/>
    <cellStyle name="Style 1 2 2 3 5" xfId="39490"/>
    <cellStyle name="Style 1 2 2 4" xfId="39491"/>
    <cellStyle name="Style 1 2 2 4 2" xfId="39492"/>
    <cellStyle name="Style 1 2 2 4 3" xfId="39493"/>
    <cellStyle name="Style 1 2 2 5" xfId="39494"/>
    <cellStyle name="Style 1 2 2 5 2" xfId="39495"/>
    <cellStyle name="Style 1 2 3" xfId="13835"/>
    <cellStyle name="Style 1 2 3 2" xfId="13836"/>
    <cellStyle name="Style 1 2 3 2 2" xfId="39496"/>
    <cellStyle name="Style 1 2 3 2 2 2" xfId="39497"/>
    <cellStyle name="Style 1 2 3 2 3" xfId="39498"/>
    <cellStyle name="Style 1 2 3 2 4" xfId="39499"/>
    <cellStyle name="Style 1 2 3 3" xfId="39500"/>
    <cellStyle name="Style 1 2 3 3 2" xfId="39501"/>
    <cellStyle name="Style 1 2 3 3 2 2" xfId="39502"/>
    <cellStyle name="Style 1 2 3 3 3" xfId="39503"/>
    <cellStyle name="Style 1 2 3 3 4" xfId="39504"/>
    <cellStyle name="Style 1 2 3 3 5" xfId="39505"/>
    <cellStyle name="Style 1 2 3 4" xfId="39506"/>
    <cellStyle name="Style 1 2 3 4 2" xfId="39507"/>
    <cellStyle name="Style 1 2 3 5" xfId="39508"/>
    <cellStyle name="Style 1 2 3 5 2" xfId="39509"/>
    <cellStyle name="Style 1 2 3 6" xfId="39510"/>
    <cellStyle name="Style 1 2 4" xfId="13837"/>
    <cellStyle name="Style 1 2 4 2" xfId="13838"/>
    <cellStyle name="Style 1 2 4 2 2" xfId="39511"/>
    <cellStyle name="Style 1 2 4 2 3" xfId="39512"/>
    <cellStyle name="Style 1 2 4 3" xfId="13839"/>
    <cellStyle name="Style 1 2 5" xfId="13840"/>
    <cellStyle name="Style 1 2 5 2" xfId="13841"/>
    <cellStyle name="Style 1 2 5 2 2" xfId="39513"/>
    <cellStyle name="Style 1 2 5 2 3" xfId="39514"/>
    <cellStyle name="Style 1 2 5 3" xfId="39515"/>
    <cellStyle name="Style 1 2 5 4" xfId="39516"/>
    <cellStyle name="Style 1 2 6" xfId="13842"/>
    <cellStyle name="Style 1 2 6 2" xfId="39517"/>
    <cellStyle name="Style 1 2 6 3" xfId="39518"/>
    <cellStyle name="Style 1 2 6 4" xfId="39519"/>
    <cellStyle name="Style 1 2 7" xfId="13843"/>
    <cellStyle name="Style 1 2 7 2" xfId="39520"/>
    <cellStyle name="Style 1 2 7 2 2" xfId="39521"/>
    <cellStyle name="Style 1 2 7 3" xfId="39522"/>
    <cellStyle name="Style 1 2 8" xfId="39523"/>
    <cellStyle name="Style 1 2 8 2" xfId="39524"/>
    <cellStyle name="Style 1 2 9" xfId="39525"/>
    <cellStyle name="Style 1 2_4 31E Reg Asset  Liab and EXH D" xfId="13844"/>
    <cellStyle name="Style 1 3" xfId="13845"/>
    <cellStyle name="Style 1 3 2" xfId="13846"/>
    <cellStyle name="Style 1 3 2 2" xfId="13847"/>
    <cellStyle name="Style 1 3 2 2 2" xfId="13848"/>
    <cellStyle name="Style 1 3 2 2 2 2" xfId="39526"/>
    <cellStyle name="Style 1 3 2 2 3" xfId="39527"/>
    <cellStyle name="Style 1 3 2 2 3 2" xfId="39528"/>
    <cellStyle name="Style 1 3 2 2 3 3" xfId="39529"/>
    <cellStyle name="Style 1 3 2 2 4" xfId="39530"/>
    <cellStyle name="Style 1 3 2 3" xfId="13849"/>
    <cellStyle name="Style 1 3 2 3 2" xfId="39531"/>
    <cellStyle name="Style 1 3 2 3 2 2" xfId="39532"/>
    <cellStyle name="Style 1 3 2 3 2 3" xfId="39533"/>
    <cellStyle name="Style 1 3 2 3 3" xfId="39534"/>
    <cellStyle name="Style 1 3 2 3 4" xfId="39535"/>
    <cellStyle name="Style 1 3 2 4" xfId="39536"/>
    <cellStyle name="Style 1 3 2 4 2" xfId="39537"/>
    <cellStyle name="Style 1 3 2 5" xfId="39538"/>
    <cellStyle name="Style 1 3 2 5 2" xfId="39539"/>
    <cellStyle name="Style 1 3 3" xfId="13850"/>
    <cellStyle name="Style 1 3 3 2" xfId="13851"/>
    <cellStyle name="Style 1 3 3 2 2" xfId="13852"/>
    <cellStyle name="Style 1 3 3 2 2 2" xfId="39540"/>
    <cellStyle name="Style 1 3 3 2 3" xfId="39541"/>
    <cellStyle name="Style 1 3 3 3" xfId="39542"/>
    <cellStyle name="Style 1 3 3 3 2" xfId="39543"/>
    <cellStyle name="Style 1 3 3 3 2 2" xfId="39544"/>
    <cellStyle name="Style 1 3 3 3 3" xfId="39545"/>
    <cellStyle name="Style 1 3 3 3 4" xfId="39546"/>
    <cellStyle name="Style 1 3 3 4" xfId="39547"/>
    <cellStyle name="Style 1 3 3 4 2" xfId="39548"/>
    <cellStyle name="Style 1 3 3 5" xfId="39549"/>
    <cellStyle name="Style 1 3 3 5 2" xfId="39550"/>
    <cellStyle name="Style 1 3 4" xfId="13853"/>
    <cellStyle name="Style 1 3 4 2" xfId="13854"/>
    <cellStyle name="Style 1 3 4 2 2" xfId="39551"/>
    <cellStyle name="Style 1 3 4 3" xfId="39552"/>
    <cellStyle name="Style 1 3 4 3 2" xfId="39553"/>
    <cellStyle name="Style 1 3 4 3 3" xfId="39554"/>
    <cellStyle name="Style 1 3 4 4" xfId="39555"/>
    <cellStyle name="Style 1 3 5" xfId="13855"/>
    <cellStyle name="Style 1 3 5 2" xfId="39556"/>
    <cellStyle name="Style 1 3 5 2 2" xfId="39557"/>
    <cellStyle name="Style 1 3 5 2 3" xfId="39558"/>
    <cellStyle name="Style 1 3 5 3" xfId="39559"/>
    <cellStyle name="Style 1 3 5 4" xfId="39560"/>
    <cellStyle name="Style 1 3 6" xfId="39561"/>
    <cellStyle name="Style 1 3 6 2" xfId="39562"/>
    <cellStyle name="Style 1 3 7" xfId="39563"/>
    <cellStyle name="Style 1 3 7 2" xfId="39564"/>
    <cellStyle name="Style 1 4" xfId="13856"/>
    <cellStyle name="Style 1 4 2" xfId="13857"/>
    <cellStyle name="Style 1 4 2 2" xfId="13858"/>
    <cellStyle name="Style 1 4 2 2 2" xfId="39565"/>
    <cellStyle name="Style 1 4 2 2 2 2" xfId="39566"/>
    <cellStyle name="Style 1 4 2 2 3" xfId="39567"/>
    <cellStyle name="Style 1 4 2 3" xfId="39568"/>
    <cellStyle name="Style 1 4 2 3 2" xfId="39569"/>
    <cellStyle name="Style 1 4 2 4" xfId="39570"/>
    <cellStyle name="Style 1 4 2 4 2" xfId="39571"/>
    <cellStyle name="Style 1 4 3" xfId="13859"/>
    <cellStyle name="Style 1 4 3 2" xfId="13860"/>
    <cellStyle name="Style 1 4 3 2 2" xfId="39572"/>
    <cellStyle name="Style 1 4 3 3" xfId="39573"/>
    <cellStyle name="Style 1 4 4" xfId="13861"/>
    <cellStyle name="Style 1 4 4 2" xfId="39574"/>
    <cellStyle name="Style 1 4 4 2 2" xfId="39575"/>
    <cellStyle name="Style 1 4 4 3" xfId="39576"/>
    <cellStyle name="Style 1 4 4 4" xfId="39577"/>
    <cellStyle name="Style 1 4 5" xfId="39578"/>
    <cellStyle name="Style 1 4 5 2" xfId="39579"/>
    <cellStyle name="Style 1 4 5 3" xfId="39580"/>
    <cellStyle name="Style 1 4 6" xfId="39581"/>
    <cellStyle name="Style 1 4 6 2" xfId="39582"/>
    <cellStyle name="Style 1 5" xfId="13862"/>
    <cellStyle name="Style 1 5 2" xfId="13863"/>
    <cellStyle name="Style 1 5 2 2" xfId="13864"/>
    <cellStyle name="Style 1 5 2 2 2" xfId="39583"/>
    <cellStyle name="Style 1 5 2 2 2 2" xfId="39584"/>
    <cellStyle name="Style 1 5 2 2 3" xfId="39585"/>
    <cellStyle name="Style 1 5 2 3" xfId="39586"/>
    <cellStyle name="Style 1 5 2 3 2" xfId="39587"/>
    <cellStyle name="Style 1 5 2 4" xfId="39588"/>
    <cellStyle name="Style 1 5 2 4 2" xfId="39589"/>
    <cellStyle name="Style 1 5 3" xfId="13865"/>
    <cellStyle name="Style 1 5 3 2" xfId="13866"/>
    <cellStyle name="Style 1 5 3 2 2" xfId="39590"/>
    <cellStyle name="Style 1 5 3 3" xfId="39591"/>
    <cellStyle name="Style 1 5 3 3 2" xfId="39592"/>
    <cellStyle name="Style 1 5 3 4" xfId="39593"/>
    <cellStyle name="Style 1 5 4" xfId="13867"/>
    <cellStyle name="Style 1 5 4 2" xfId="13868"/>
    <cellStyle name="Style 1 5 4 2 2" xfId="39594"/>
    <cellStyle name="Style 1 5 4 3" xfId="39595"/>
    <cellStyle name="Style 1 5 5" xfId="39596"/>
    <cellStyle name="Style 1 5 5 2" xfId="39597"/>
    <cellStyle name="Style 1 5 5 2 2" xfId="39598"/>
    <cellStyle name="Style 1 5 5 3" xfId="39599"/>
    <cellStyle name="Style 1 5 5 4" xfId="39600"/>
    <cellStyle name="Style 1 5 6" xfId="39601"/>
    <cellStyle name="Style 1 5 6 2" xfId="39602"/>
    <cellStyle name="Style 1 6" xfId="13869"/>
    <cellStyle name="Style 1 6 10" xfId="39603"/>
    <cellStyle name="Style 1 6 2" xfId="13870"/>
    <cellStyle name="Style 1 6 2 2" xfId="13871"/>
    <cellStyle name="Style 1 6 2 2 2" xfId="13872"/>
    <cellStyle name="Style 1 6 2 2 2 2" xfId="39604"/>
    <cellStyle name="Style 1 6 2 2 3" xfId="39605"/>
    <cellStyle name="Style 1 6 2 3" xfId="13873"/>
    <cellStyle name="Style 1 6 2 3 2" xfId="39606"/>
    <cellStyle name="Style 1 6 2 3 2 2" xfId="39607"/>
    <cellStyle name="Style 1 6 2 3 3" xfId="39608"/>
    <cellStyle name="Style 1 6 2 3 4" xfId="39609"/>
    <cellStyle name="Style 1 6 2 4" xfId="39610"/>
    <cellStyle name="Style 1 6 2 4 2" xfId="39611"/>
    <cellStyle name="Style 1 6 2 5" xfId="39612"/>
    <cellStyle name="Style 1 6 2 5 2" xfId="39613"/>
    <cellStyle name="Style 1 6 2 6" xfId="39614"/>
    <cellStyle name="Style 1 6 3" xfId="13874"/>
    <cellStyle name="Style 1 6 3 2" xfId="13875"/>
    <cellStyle name="Style 1 6 3 2 2" xfId="13876"/>
    <cellStyle name="Style 1 6 3 2 2 2" xfId="39615"/>
    <cellStyle name="Style 1 6 3 2 3" xfId="39616"/>
    <cellStyle name="Style 1 6 3 3" xfId="39617"/>
    <cellStyle name="Style 1 6 3 3 2" xfId="39618"/>
    <cellStyle name="Style 1 6 3 3 2 2" xfId="39619"/>
    <cellStyle name="Style 1 6 3 3 3" xfId="39620"/>
    <cellStyle name="Style 1 6 3 4" xfId="39621"/>
    <cellStyle name="Style 1 6 3 4 2" xfId="39622"/>
    <cellStyle name="Style 1 6 3 5" xfId="39623"/>
    <cellStyle name="Style 1 6 3 5 2" xfId="39624"/>
    <cellStyle name="Style 1 6 3 6" xfId="39625"/>
    <cellStyle name="Style 1 6 4" xfId="13877"/>
    <cellStyle name="Style 1 6 4 2" xfId="13878"/>
    <cellStyle name="Style 1 6 4 2 2" xfId="13879"/>
    <cellStyle name="Style 1 6 4 2 2 2" xfId="39626"/>
    <cellStyle name="Style 1 6 4 2 3" xfId="39627"/>
    <cellStyle name="Style 1 6 4 3" xfId="39628"/>
    <cellStyle name="Style 1 6 4 3 2" xfId="39629"/>
    <cellStyle name="Style 1 6 4 3 2 2" xfId="39630"/>
    <cellStyle name="Style 1 6 4 3 3" xfId="39631"/>
    <cellStyle name="Style 1 6 4 4" xfId="39632"/>
    <cellStyle name="Style 1 6 4 4 2" xfId="39633"/>
    <cellStyle name="Style 1 6 4 5" xfId="39634"/>
    <cellStyle name="Style 1 6 4 5 2" xfId="39635"/>
    <cellStyle name="Style 1 6 4 6" xfId="39636"/>
    <cellStyle name="Style 1 6 5" xfId="13880"/>
    <cellStyle name="Style 1 6 5 2" xfId="13881"/>
    <cellStyle name="Style 1 6 5 2 2" xfId="13882"/>
    <cellStyle name="Style 1 6 5 2 2 2" xfId="39637"/>
    <cellStyle name="Style 1 6 5 2 3" xfId="39638"/>
    <cellStyle name="Style 1 6 5 3" xfId="39639"/>
    <cellStyle name="Style 1 6 5 3 2" xfId="39640"/>
    <cellStyle name="Style 1 6 5 3 2 2" xfId="39641"/>
    <cellStyle name="Style 1 6 5 3 3" xfId="39642"/>
    <cellStyle name="Style 1 6 5 4" xfId="39643"/>
    <cellStyle name="Style 1 6 5 4 2" xfId="39644"/>
    <cellStyle name="Style 1 6 5 5" xfId="39645"/>
    <cellStyle name="Style 1 6 5 5 2" xfId="39646"/>
    <cellStyle name="Style 1 6 6" xfId="13883"/>
    <cellStyle name="Style 1 6 6 2" xfId="13884"/>
    <cellStyle name="Style 1 6 6 2 2" xfId="39647"/>
    <cellStyle name="Style 1 6 6 3" xfId="39648"/>
    <cellStyle name="Style 1 6 7" xfId="13885"/>
    <cellStyle name="Style 1 6 7 2" xfId="39649"/>
    <cellStyle name="Style 1 6 7 2 2" xfId="39650"/>
    <cellStyle name="Style 1 6 7 3" xfId="39651"/>
    <cellStyle name="Style 1 6 7 4" xfId="39652"/>
    <cellStyle name="Style 1 6 8" xfId="39653"/>
    <cellStyle name="Style 1 6 8 2" xfId="39654"/>
    <cellStyle name="Style 1 6 9" xfId="39655"/>
    <cellStyle name="Style 1 6 9 2" xfId="39656"/>
    <cellStyle name="Style 1 7" xfId="13886"/>
    <cellStyle name="Style 1 7 2" xfId="13887"/>
    <cellStyle name="Style 1 7 2 2" xfId="39657"/>
    <cellStyle name="Style 1 7 2 2 2" xfId="39658"/>
    <cellStyle name="Style 1 7 2 2 2 2" xfId="39659"/>
    <cellStyle name="Style 1 7 2 3" xfId="39660"/>
    <cellStyle name="Style 1 7 2 3 2" xfId="39661"/>
    <cellStyle name="Style 1 7 2 4" xfId="39662"/>
    <cellStyle name="Style 1 7 2 4 2" xfId="39663"/>
    <cellStyle name="Style 1 7 2 5" xfId="39664"/>
    <cellStyle name="Style 1 7 3" xfId="13888"/>
    <cellStyle name="Style 1 7 3 2" xfId="39665"/>
    <cellStyle name="Style 1 7 3 2 2" xfId="39666"/>
    <cellStyle name="Style 1 7 3 3" xfId="39667"/>
    <cellStyle name="Style 1 7 4" xfId="39668"/>
    <cellStyle name="Style 1 7 4 2" xfId="39669"/>
    <cellStyle name="Style 1 7 4 2 2" xfId="39670"/>
    <cellStyle name="Style 1 7 4 3" xfId="39671"/>
    <cellStyle name="Style 1 7 5" xfId="39672"/>
    <cellStyle name="Style 1 7 5 2" xfId="39673"/>
    <cellStyle name="Style 1 7 6" xfId="39674"/>
    <cellStyle name="Style 1 7 6 2" xfId="39675"/>
    <cellStyle name="Style 1 7 7" xfId="39676"/>
    <cellStyle name="Style 1 8" xfId="13889"/>
    <cellStyle name="Style 1 8 2" xfId="13890"/>
    <cellStyle name="Style 1 8 2 2" xfId="39677"/>
    <cellStyle name="Style 1 8 2 2 2" xfId="39678"/>
    <cellStyle name="Style 1 8 2 2 2 2" xfId="39679"/>
    <cellStyle name="Style 1 8 2 3" xfId="39680"/>
    <cellStyle name="Style 1 8 2 3 2" xfId="39681"/>
    <cellStyle name="Style 1 8 2 4" xfId="39682"/>
    <cellStyle name="Style 1 8 2 4 2" xfId="39683"/>
    <cellStyle name="Style 1 8 2 5" xfId="39684"/>
    <cellStyle name="Style 1 8 3" xfId="39685"/>
    <cellStyle name="Style 1 8 3 2" xfId="39686"/>
    <cellStyle name="Style 1 8 3 2 2" xfId="39687"/>
    <cellStyle name="Style 1 8 3 3" xfId="39688"/>
    <cellStyle name="Style 1 8 4" xfId="39689"/>
    <cellStyle name="Style 1 8 4 2" xfId="39690"/>
    <cellStyle name="Style 1 8 4 2 2" xfId="39691"/>
    <cellStyle name="Style 1 8 4 3" xfId="39692"/>
    <cellStyle name="Style 1 8 5" xfId="39693"/>
    <cellStyle name="Style 1 8 5 2" xfId="39694"/>
    <cellStyle name="Style 1 8 6" xfId="39695"/>
    <cellStyle name="Style 1 8 6 2" xfId="39696"/>
    <cellStyle name="Style 1 8 7" xfId="39697"/>
    <cellStyle name="Style 1 9" xfId="13891"/>
    <cellStyle name="Style 1 9 2" xfId="13892"/>
    <cellStyle name="Style 1 9 2 2" xfId="39698"/>
    <cellStyle name="Style 1 9 2 2 2" xfId="39699"/>
    <cellStyle name="Style 1 9 2 2 2 2" xfId="39700"/>
    <cellStyle name="Style 1 9 2 3" xfId="39701"/>
    <cellStyle name="Style 1 9 2 3 2" xfId="39702"/>
    <cellStyle name="Style 1 9 2 4" xfId="39703"/>
    <cellStyle name="Style 1 9 2 4 2" xfId="39704"/>
    <cellStyle name="Style 1 9 3" xfId="39705"/>
    <cellStyle name="Style 1 9 3 2" xfId="39706"/>
    <cellStyle name="Style 1 9 3 2 2" xfId="39707"/>
    <cellStyle name="Style 1 9 3 3" xfId="39708"/>
    <cellStyle name="Style 1 9 4" xfId="39709"/>
    <cellStyle name="Style 1 9 4 2" xfId="39710"/>
    <cellStyle name="Style 1 9 4 2 2" xfId="39711"/>
    <cellStyle name="Style 1 9 4 3" xfId="39712"/>
    <cellStyle name="Style 1 9 5" xfId="39713"/>
    <cellStyle name="Style 1 9 5 2" xfId="39714"/>
    <cellStyle name="Style 1 9 6" xfId="39715"/>
    <cellStyle name="Style 1 9 6 2" xfId="39716"/>
    <cellStyle name="Style 1 9 7" xfId="39717"/>
    <cellStyle name="Style 1_ Price Inputs" xfId="13893"/>
    <cellStyle name="Style 21" xfId="13894"/>
    <cellStyle name="Style 21 2" xfId="39718"/>
    <cellStyle name="Style 21 2 2" xfId="39719"/>
    <cellStyle name="Style 21 2 2 2" xfId="39720"/>
    <cellStyle name="Style 21 2 3" xfId="39721"/>
    <cellStyle name="Style 21 2 4" xfId="39722"/>
    <cellStyle name="Style 21 3" xfId="39723"/>
    <cellStyle name="Style 21 3 2" xfId="39724"/>
    <cellStyle name="Style 21 4" xfId="39725"/>
    <cellStyle name="Style 21 4 2" xfId="39726"/>
    <cellStyle name="Style 21 5" xfId="39727"/>
    <cellStyle name="Style 22" xfId="13895"/>
    <cellStyle name="Style 22 2" xfId="39728"/>
    <cellStyle name="Style 22 2 2" xfId="39729"/>
    <cellStyle name="Style 22 2 2 2" xfId="39730"/>
    <cellStyle name="Style 22 2 3" xfId="39731"/>
    <cellStyle name="Style 22 2 4" xfId="39732"/>
    <cellStyle name="Style 22 3" xfId="39733"/>
    <cellStyle name="Style 22 3 2" xfId="39734"/>
    <cellStyle name="Style 22 4" xfId="39735"/>
    <cellStyle name="Style 22 4 2" xfId="39736"/>
    <cellStyle name="Style 22 5" xfId="39737"/>
    <cellStyle name="Style 23" xfId="13896"/>
    <cellStyle name="Style 23 2" xfId="39738"/>
    <cellStyle name="Style 23 2 2" xfId="39739"/>
    <cellStyle name="Style 23 2 2 2" xfId="39740"/>
    <cellStyle name="Style 23 2 3" xfId="39741"/>
    <cellStyle name="Style 23 2 4" xfId="39742"/>
    <cellStyle name="Style 23 2 5" xfId="39743"/>
    <cellStyle name="Style 23 3" xfId="39744"/>
    <cellStyle name="Style 23 3 2" xfId="39745"/>
    <cellStyle name="Style 23 4" xfId="39746"/>
    <cellStyle name="Style 23 4 2" xfId="39747"/>
    <cellStyle name="Style 23 5" xfId="39748"/>
    <cellStyle name="Style 24" xfId="13897"/>
    <cellStyle name="Style 24 2" xfId="39749"/>
    <cellStyle name="Style 24 2 2" xfId="39750"/>
    <cellStyle name="Style 24 2 2 2" xfId="39751"/>
    <cellStyle name="Style 24 2 3" xfId="39752"/>
    <cellStyle name="Style 24 2 4" xfId="39753"/>
    <cellStyle name="Style 24 2 5" xfId="39754"/>
    <cellStyle name="Style 24 3" xfId="39755"/>
    <cellStyle name="Style 24 3 2" xfId="39756"/>
    <cellStyle name="Style 24 4" xfId="39757"/>
    <cellStyle name="Style 24 4 2" xfId="39758"/>
    <cellStyle name="Style 24 5" xfId="39759"/>
    <cellStyle name="Style 25" xfId="13898"/>
    <cellStyle name="Style 25 2" xfId="39760"/>
    <cellStyle name="Style 25 2 2" xfId="39761"/>
    <cellStyle name="Style 25 2 2 2" xfId="39762"/>
    <cellStyle name="Style 25 2 3" xfId="39763"/>
    <cellStyle name="Style 25 2 4" xfId="39764"/>
    <cellStyle name="Style 25 2 5" xfId="39765"/>
    <cellStyle name="Style 25 3" xfId="39766"/>
    <cellStyle name="Style 25 3 2" xfId="39767"/>
    <cellStyle name="Style 25 4" xfId="39768"/>
    <cellStyle name="Style 25 4 2" xfId="39769"/>
    <cellStyle name="Style 25 5" xfId="39770"/>
    <cellStyle name="Style 26" xfId="13899"/>
    <cellStyle name="Style 26 2" xfId="39771"/>
    <cellStyle name="Style 26 2 2" xfId="39772"/>
    <cellStyle name="Style 26 2 2 2" xfId="39773"/>
    <cellStyle name="Style 26 2 3" xfId="39774"/>
    <cellStyle name="Style 26 2 4" xfId="39775"/>
    <cellStyle name="Style 26 2 5" xfId="39776"/>
    <cellStyle name="Style 26 3" xfId="39777"/>
    <cellStyle name="Style 26 3 2" xfId="39778"/>
    <cellStyle name="Style 26 4" xfId="39779"/>
    <cellStyle name="Style 26 4 2" xfId="39780"/>
    <cellStyle name="Style 26 5" xfId="39781"/>
    <cellStyle name="Style 27" xfId="13900"/>
    <cellStyle name="Style 27 2" xfId="39782"/>
    <cellStyle name="Style 27 2 2" xfId="39783"/>
    <cellStyle name="Style 27 2 2 2" xfId="39784"/>
    <cellStyle name="Style 27 2 3" xfId="39785"/>
    <cellStyle name="Style 27 2 4" xfId="39786"/>
    <cellStyle name="Style 27 2 5" xfId="39787"/>
    <cellStyle name="Style 27 3" xfId="39788"/>
    <cellStyle name="Style 27 3 2" xfId="39789"/>
    <cellStyle name="Style 27 4" xfId="39790"/>
    <cellStyle name="Style 27 4 2" xfId="39791"/>
    <cellStyle name="Style 27 5" xfId="39792"/>
    <cellStyle name="Style 28" xfId="13901"/>
    <cellStyle name="Style 28 2" xfId="39793"/>
    <cellStyle name="Style 28 2 2" xfId="39794"/>
    <cellStyle name="Style 28 2 2 2" xfId="39795"/>
    <cellStyle name="Style 28 2 3" xfId="39796"/>
    <cellStyle name="Style 28 2 4" xfId="39797"/>
    <cellStyle name="Style 28 2 5" xfId="39798"/>
    <cellStyle name="Style 28 3" xfId="39799"/>
    <cellStyle name="Style 28 3 2" xfId="39800"/>
    <cellStyle name="Style 28 4" xfId="39801"/>
    <cellStyle name="Style 28 4 2" xfId="39802"/>
    <cellStyle name="Style 28 5" xfId="39803"/>
    <cellStyle name="Style 29" xfId="13902"/>
    <cellStyle name="Style 29 2" xfId="13903"/>
    <cellStyle name="Style 29 2 2" xfId="39804"/>
    <cellStyle name="Style 29 2 2 2" xfId="39805"/>
    <cellStyle name="Style 29 2 2 2 2" xfId="39806"/>
    <cellStyle name="Style 29 2 3" xfId="39807"/>
    <cellStyle name="Style 29 2 3 2" xfId="39808"/>
    <cellStyle name="Style 29 2 4" xfId="39809"/>
    <cellStyle name="Style 29 2 4 2" xfId="39810"/>
    <cellStyle name="Style 29 2 5" xfId="39811"/>
    <cellStyle name="Style 29 3" xfId="39812"/>
    <cellStyle name="Style 29 3 2" xfId="39813"/>
    <cellStyle name="Style 29 3 2 2" xfId="39814"/>
    <cellStyle name="Style 29 3 3" xfId="39815"/>
    <cellStyle name="Style 29 4" xfId="39816"/>
    <cellStyle name="Style 29 4 2" xfId="39817"/>
    <cellStyle name="Style 29 4 2 2" xfId="39818"/>
    <cellStyle name="Style 29 4 3" xfId="39819"/>
    <cellStyle name="Style 29 5" xfId="39820"/>
    <cellStyle name="Style 29 5 2" xfId="39821"/>
    <cellStyle name="Style 29 6" xfId="39822"/>
    <cellStyle name="Style 29 6 2" xfId="39823"/>
    <cellStyle name="Style 29 7" xfId="39824"/>
    <cellStyle name="Style 30" xfId="13904"/>
    <cellStyle name="Style 30 2" xfId="13905"/>
    <cellStyle name="Style 30 2 2" xfId="39825"/>
    <cellStyle name="Style 30 2 2 2" xfId="39826"/>
    <cellStyle name="Style 30 2 2 2 2" xfId="39827"/>
    <cellStyle name="Style 30 2 3" xfId="39828"/>
    <cellStyle name="Style 30 2 3 2" xfId="39829"/>
    <cellStyle name="Style 30 2 4" xfId="39830"/>
    <cellStyle name="Style 30 2 4 2" xfId="39831"/>
    <cellStyle name="Style 30 2 5" xfId="39832"/>
    <cellStyle name="Style 30 3" xfId="39833"/>
    <cellStyle name="Style 30 3 2" xfId="39834"/>
    <cellStyle name="Style 30 3 2 2" xfId="39835"/>
    <cellStyle name="Style 30 3 3" xfId="39836"/>
    <cellStyle name="Style 30 4" xfId="39837"/>
    <cellStyle name="Style 30 4 2" xfId="39838"/>
    <cellStyle name="Style 30 4 2 2" xfId="39839"/>
    <cellStyle name="Style 30 4 3" xfId="39840"/>
    <cellStyle name="Style 30 5" xfId="39841"/>
    <cellStyle name="Style 30 5 2" xfId="39842"/>
    <cellStyle name="Style 30 6" xfId="39843"/>
    <cellStyle name="Style 30 6 2" xfId="39844"/>
    <cellStyle name="Style 30 7" xfId="39845"/>
    <cellStyle name="Style 31" xfId="13906"/>
    <cellStyle name="Style 31 2" xfId="39846"/>
    <cellStyle name="Style 31 2 2" xfId="39847"/>
    <cellStyle name="Style 31 2 2 2" xfId="39848"/>
    <cellStyle name="Style 31 2 3" xfId="39849"/>
    <cellStyle name="Style 31 2 4" xfId="39850"/>
    <cellStyle name="Style 31 2 5" xfId="39851"/>
    <cellStyle name="Style 31 3" xfId="39852"/>
    <cellStyle name="Style 31 3 2" xfId="39853"/>
    <cellStyle name="Style 31 4" xfId="39854"/>
    <cellStyle name="Style 31 4 2" xfId="39855"/>
    <cellStyle name="Style 31 5" xfId="39856"/>
    <cellStyle name="Style 32" xfId="13907"/>
    <cellStyle name="Style 32 2" xfId="39857"/>
    <cellStyle name="Style 32 2 2" xfId="39858"/>
    <cellStyle name="Style 32 2 2 2" xfId="39859"/>
    <cellStyle name="Style 32 2 3" xfId="39860"/>
    <cellStyle name="Style 32 2 4" xfId="39861"/>
    <cellStyle name="Style 32 2 5" xfId="39862"/>
    <cellStyle name="Style 32 3" xfId="39863"/>
    <cellStyle name="Style 32 3 2" xfId="39864"/>
    <cellStyle name="Style 32 4" xfId="39865"/>
    <cellStyle name="Style 32 4 2" xfId="39866"/>
    <cellStyle name="Style 32 5" xfId="39867"/>
    <cellStyle name="Style 33" xfId="13908"/>
    <cellStyle name="Style 33 2" xfId="13909"/>
    <cellStyle name="Style 33 2 2" xfId="39868"/>
    <cellStyle name="Style 33 2 2 2" xfId="39869"/>
    <cellStyle name="Style 33 2 2 2 2" xfId="39870"/>
    <cellStyle name="Style 33 2 3" xfId="39871"/>
    <cellStyle name="Style 33 2 3 2" xfId="39872"/>
    <cellStyle name="Style 33 2 4" xfId="39873"/>
    <cellStyle name="Style 33 2 4 2" xfId="39874"/>
    <cellStyle name="Style 33 2 5" xfId="39875"/>
    <cellStyle name="Style 33 3" xfId="39876"/>
    <cellStyle name="Style 33 3 2" xfId="39877"/>
    <cellStyle name="Style 33 3 2 2" xfId="39878"/>
    <cellStyle name="Style 33 3 3" xfId="39879"/>
    <cellStyle name="Style 33 4" xfId="39880"/>
    <cellStyle name="Style 33 4 2" xfId="39881"/>
    <cellStyle name="Style 33 4 2 2" xfId="39882"/>
    <cellStyle name="Style 33 4 3" xfId="39883"/>
    <cellStyle name="Style 33 5" xfId="39884"/>
    <cellStyle name="Style 33 5 2" xfId="39885"/>
    <cellStyle name="Style 33 6" xfId="39886"/>
    <cellStyle name="Style 33 6 2" xfId="39887"/>
    <cellStyle name="Style 33 7" xfId="39888"/>
    <cellStyle name="Style 34" xfId="13910"/>
    <cellStyle name="Style 34 2" xfId="13911"/>
    <cellStyle name="Style 34 2 2" xfId="39889"/>
    <cellStyle name="Style 34 2 2 2" xfId="39890"/>
    <cellStyle name="Style 34 2 2 2 2" xfId="39891"/>
    <cellStyle name="Style 34 2 3" xfId="39892"/>
    <cellStyle name="Style 34 2 3 2" xfId="39893"/>
    <cellStyle name="Style 34 2 4" xfId="39894"/>
    <cellStyle name="Style 34 2 4 2" xfId="39895"/>
    <cellStyle name="Style 34 3" xfId="39896"/>
    <cellStyle name="Style 34 3 2" xfId="39897"/>
    <cellStyle name="Style 34 3 2 2" xfId="39898"/>
    <cellStyle name="Style 34 3 3" xfId="39899"/>
    <cellStyle name="Style 34 4" xfId="39900"/>
    <cellStyle name="Style 34 4 2" xfId="39901"/>
    <cellStyle name="Style 34 4 2 2" xfId="39902"/>
    <cellStyle name="Style 34 4 3" xfId="39903"/>
    <cellStyle name="Style 34 5" xfId="39904"/>
    <cellStyle name="Style 34 5 2" xfId="39905"/>
    <cellStyle name="Style 34 6" xfId="39906"/>
    <cellStyle name="Style 34 6 2" xfId="39907"/>
    <cellStyle name="Style 34 7" xfId="39908"/>
    <cellStyle name="Style 35" xfId="13912"/>
    <cellStyle name="Style 35 2" xfId="13913"/>
    <cellStyle name="Style 35 2 2" xfId="39909"/>
    <cellStyle name="Style 35 2 2 2" xfId="39910"/>
    <cellStyle name="Style 35 2 2 2 2" xfId="39911"/>
    <cellStyle name="Style 35 2 3" xfId="39912"/>
    <cellStyle name="Style 35 2 3 2" xfId="39913"/>
    <cellStyle name="Style 35 2 4" xfId="39914"/>
    <cellStyle name="Style 35 2 4 2" xfId="39915"/>
    <cellStyle name="Style 35 3" xfId="39916"/>
    <cellStyle name="Style 35 3 2" xfId="39917"/>
    <cellStyle name="Style 35 3 2 2" xfId="39918"/>
    <cellStyle name="Style 35 3 3" xfId="39919"/>
    <cellStyle name="Style 35 4" xfId="39920"/>
    <cellStyle name="Style 35 4 2" xfId="39921"/>
    <cellStyle name="Style 35 4 2 2" xfId="39922"/>
    <cellStyle name="Style 35 4 3" xfId="39923"/>
    <cellStyle name="Style 35 5" xfId="39924"/>
    <cellStyle name="Style 35 5 2" xfId="39925"/>
    <cellStyle name="Style 35 6" xfId="39926"/>
    <cellStyle name="Style 35 6 2" xfId="39927"/>
    <cellStyle name="Style 35 7" xfId="39928"/>
    <cellStyle name="Style 36" xfId="13914"/>
    <cellStyle name="Style 36 2" xfId="13915"/>
    <cellStyle name="Style 36 2 2" xfId="39929"/>
    <cellStyle name="Style 36 2 2 2" xfId="39930"/>
    <cellStyle name="Style 36 2 2 2 2" xfId="39931"/>
    <cellStyle name="Style 36 2 3" xfId="39932"/>
    <cellStyle name="Style 36 2 3 2" xfId="39933"/>
    <cellStyle name="Style 36 2 4" xfId="39934"/>
    <cellStyle name="Style 36 2 4 2" xfId="39935"/>
    <cellStyle name="Style 36 3" xfId="39936"/>
    <cellStyle name="Style 36 3 2" xfId="39937"/>
    <cellStyle name="Style 36 3 2 2" xfId="39938"/>
    <cellStyle name="Style 36 3 3" xfId="39939"/>
    <cellStyle name="Style 36 4" xfId="39940"/>
    <cellStyle name="Style 36 4 2" xfId="39941"/>
    <cellStyle name="Style 36 4 2 2" xfId="39942"/>
    <cellStyle name="Style 36 4 3" xfId="39943"/>
    <cellStyle name="Style 36 5" xfId="39944"/>
    <cellStyle name="Style 36 5 2" xfId="39945"/>
    <cellStyle name="Style 36 6" xfId="39946"/>
    <cellStyle name="Style 36 6 2" xfId="39947"/>
    <cellStyle name="Style 36 7" xfId="39948"/>
    <cellStyle name="Style 39" xfId="13916"/>
    <cellStyle name="Style 39 2" xfId="13917"/>
    <cellStyle name="Style 39 2 2" xfId="39949"/>
    <cellStyle name="Style 39 2 2 2" xfId="39950"/>
    <cellStyle name="Style 39 2 2 2 2" xfId="39951"/>
    <cellStyle name="Style 39 2 3" xfId="39952"/>
    <cellStyle name="Style 39 2 3 2" xfId="39953"/>
    <cellStyle name="Style 39 2 4" xfId="39954"/>
    <cellStyle name="Style 39 2 4 2" xfId="39955"/>
    <cellStyle name="Style 39 3" xfId="39956"/>
    <cellStyle name="Style 39 3 2" xfId="39957"/>
    <cellStyle name="Style 39 3 2 2" xfId="39958"/>
    <cellStyle name="Style 39 3 3" xfId="39959"/>
    <cellStyle name="Style 39 4" xfId="39960"/>
    <cellStyle name="Style 39 4 2" xfId="39961"/>
    <cellStyle name="Style 39 4 2 2" xfId="39962"/>
    <cellStyle name="Style 39 4 3" xfId="39963"/>
    <cellStyle name="Style 39 5" xfId="39964"/>
    <cellStyle name="Style 39 5 2" xfId="39965"/>
    <cellStyle name="Style 39 6" xfId="39966"/>
    <cellStyle name="Style 39 6 2" xfId="39967"/>
    <cellStyle name="STYLE1" xfId="13918"/>
    <cellStyle name="STYLE1 2" xfId="39968"/>
    <cellStyle name="STYLE2" xfId="13919"/>
    <cellStyle name="STYLE2 2" xfId="39969"/>
    <cellStyle name="STYLE3" xfId="13920"/>
    <cellStyle name="STYLE3 2" xfId="39970"/>
    <cellStyle name="SubHeading" xfId="39971"/>
    <cellStyle name="SubsidTitle" xfId="39972"/>
    <cellStyle name="sub-tl - Style3" xfId="13921"/>
    <cellStyle name="subtot - Style5" xfId="13922"/>
    <cellStyle name="Subtotal" xfId="13923"/>
    <cellStyle name="Sub-total" xfId="13924"/>
    <cellStyle name="Subtotal 10" xfId="39973"/>
    <cellStyle name="Sub-total 10" xfId="39974"/>
    <cellStyle name="Subtotal 10 10" xfId="39975"/>
    <cellStyle name="Sub-total 10 10" xfId="39976"/>
    <cellStyle name="Subtotal 10 10 2" xfId="39977"/>
    <cellStyle name="Sub-total 10 10 2" xfId="39978"/>
    <cellStyle name="Subtotal 10 10 3" xfId="39979"/>
    <cellStyle name="Sub-total 10 10 3" xfId="39980"/>
    <cellStyle name="Subtotal 10 10 4" xfId="39981"/>
    <cellStyle name="Sub-total 10 10 4" xfId="39982"/>
    <cellStyle name="Subtotal 10 10 5" xfId="39983"/>
    <cellStyle name="Sub-total 10 10 5" xfId="39984"/>
    <cellStyle name="Subtotal 10 10 6" xfId="39985"/>
    <cellStyle name="Sub-total 10 10 6" xfId="39986"/>
    <cellStyle name="Subtotal 10 11" xfId="39987"/>
    <cellStyle name="Sub-total 10 11" xfId="39988"/>
    <cellStyle name="Subtotal 10 11 2" xfId="39989"/>
    <cellStyle name="Sub-total 10 11 2" xfId="39990"/>
    <cellStyle name="Subtotal 10 11 3" xfId="39991"/>
    <cellStyle name="Sub-total 10 11 3" xfId="39992"/>
    <cellStyle name="Subtotal 10 11 4" xfId="39993"/>
    <cellStyle name="Sub-total 10 11 4" xfId="39994"/>
    <cellStyle name="Subtotal 10 11 5" xfId="39995"/>
    <cellStyle name="Sub-total 10 11 5" xfId="39996"/>
    <cellStyle name="Subtotal 10 11 6" xfId="39997"/>
    <cellStyle name="Sub-total 10 11 6" xfId="39998"/>
    <cellStyle name="Subtotal 10 12" xfId="39999"/>
    <cellStyle name="Sub-total 10 12" xfId="40000"/>
    <cellStyle name="Subtotal 10 12 2" xfId="40001"/>
    <cellStyle name="Sub-total 10 12 2" xfId="40002"/>
    <cellStyle name="Subtotal 10 12 3" xfId="40003"/>
    <cellStyle name="Sub-total 10 12 3" xfId="40004"/>
    <cellStyle name="Subtotal 10 12 4" xfId="40005"/>
    <cellStyle name="Sub-total 10 12 4" xfId="40006"/>
    <cellStyle name="Subtotal 10 12 5" xfId="40007"/>
    <cellStyle name="Sub-total 10 12 5" xfId="40008"/>
    <cellStyle name="Subtotal 10 12 6" xfId="40009"/>
    <cellStyle name="Sub-total 10 12 6" xfId="40010"/>
    <cellStyle name="Subtotal 10 13" xfId="40011"/>
    <cellStyle name="Sub-total 10 13" xfId="40012"/>
    <cellStyle name="Subtotal 10 13 2" xfId="40013"/>
    <cellStyle name="Sub-total 10 13 2" xfId="40014"/>
    <cellStyle name="Subtotal 10 13 3" xfId="40015"/>
    <cellStyle name="Sub-total 10 13 3" xfId="40016"/>
    <cellStyle name="Subtotal 10 13 4" xfId="40017"/>
    <cellStyle name="Sub-total 10 13 4" xfId="40018"/>
    <cellStyle name="Subtotal 10 13 5" xfId="40019"/>
    <cellStyle name="Sub-total 10 13 5" xfId="40020"/>
    <cellStyle name="Subtotal 10 13 6" xfId="40021"/>
    <cellStyle name="Sub-total 10 13 6" xfId="40022"/>
    <cellStyle name="Subtotal 10 14" xfId="40023"/>
    <cellStyle name="Sub-total 10 14" xfId="40024"/>
    <cellStyle name="Subtotal 10 15" xfId="40025"/>
    <cellStyle name="Sub-total 10 15" xfId="40026"/>
    <cellStyle name="Subtotal 10 16" xfId="40027"/>
    <cellStyle name="Sub-total 10 16" xfId="40028"/>
    <cellStyle name="Subtotal 10 17" xfId="40029"/>
    <cellStyle name="Sub-total 10 17" xfId="40030"/>
    <cellStyle name="Subtotal 10 18" xfId="40031"/>
    <cellStyle name="Sub-total 10 18" xfId="40032"/>
    <cellStyle name="Subtotal 10 2" xfId="40033"/>
    <cellStyle name="Sub-total 10 2" xfId="40034"/>
    <cellStyle name="Subtotal 10 2 2" xfId="40035"/>
    <cellStyle name="Sub-total 10 2 2" xfId="40036"/>
    <cellStyle name="Subtotal 10 2 3" xfId="40037"/>
    <cellStyle name="Sub-total 10 2 3" xfId="40038"/>
    <cellStyle name="Subtotal 10 2 4" xfId="40039"/>
    <cellStyle name="Sub-total 10 2 4" xfId="40040"/>
    <cellStyle name="Subtotal 10 2 5" xfId="40041"/>
    <cellStyle name="Sub-total 10 2 5" xfId="40042"/>
    <cellStyle name="Subtotal 10 2 6" xfId="40043"/>
    <cellStyle name="Sub-total 10 2 6" xfId="40044"/>
    <cellStyle name="Subtotal 10 3" xfId="40045"/>
    <cellStyle name="Sub-total 10 3" xfId="40046"/>
    <cellStyle name="Subtotal 10 3 2" xfId="40047"/>
    <cellStyle name="Sub-total 10 3 2" xfId="40048"/>
    <cellStyle name="Subtotal 10 3 3" xfId="40049"/>
    <cellStyle name="Sub-total 10 3 3" xfId="40050"/>
    <cellStyle name="Subtotal 10 3 4" xfId="40051"/>
    <cellStyle name="Sub-total 10 3 4" xfId="40052"/>
    <cellStyle name="Subtotal 10 3 5" xfId="40053"/>
    <cellStyle name="Sub-total 10 3 5" xfId="40054"/>
    <cellStyle name="Subtotal 10 3 6" xfId="40055"/>
    <cellStyle name="Sub-total 10 3 6" xfId="40056"/>
    <cellStyle name="Subtotal 10 4" xfId="40057"/>
    <cellStyle name="Sub-total 10 4" xfId="40058"/>
    <cellStyle name="Subtotal 10 4 2" xfId="40059"/>
    <cellStyle name="Sub-total 10 4 2" xfId="40060"/>
    <cellStyle name="Subtotal 10 4 3" xfId="40061"/>
    <cellStyle name="Sub-total 10 4 3" xfId="40062"/>
    <cellStyle name="Subtotal 10 4 4" xfId="40063"/>
    <cellStyle name="Sub-total 10 4 4" xfId="40064"/>
    <cellStyle name="Subtotal 10 4 5" xfId="40065"/>
    <cellStyle name="Sub-total 10 4 5" xfId="40066"/>
    <cellStyle name="Subtotal 10 4 6" xfId="40067"/>
    <cellStyle name="Sub-total 10 4 6" xfId="40068"/>
    <cellStyle name="Subtotal 10 5" xfId="40069"/>
    <cellStyle name="Sub-total 10 5" xfId="40070"/>
    <cellStyle name="Subtotal 10 5 2" xfId="40071"/>
    <cellStyle name="Sub-total 10 5 2" xfId="40072"/>
    <cellStyle name="Subtotal 10 5 3" xfId="40073"/>
    <cellStyle name="Sub-total 10 5 3" xfId="40074"/>
    <cellStyle name="Subtotal 10 5 4" xfId="40075"/>
    <cellStyle name="Sub-total 10 5 4" xfId="40076"/>
    <cellStyle name="Subtotal 10 5 5" xfId="40077"/>
    <cellStyle name="Sub-total 10 5 5" xfId="40078"/>
    <cellStyle name="Subtotal 10 5 6" xfId="40079"/>
    <cellStyle name="Sub-total 10 5 6" xfId="40080"/>
    <cellStyle name="Subtotal 10 6" xfId="40081"/>
    <cellStyle name="Sub-total 10 6" xfId="40082"/>
    <cellStyle name="Subtotal 10 6 2" xfId="40083"/>
    <cellStyle name="Sub-total 10 6 2" xfId="40084"/>
    <cellStyle name="Subtotal 10 6 3" xfId="40085"/>
    <cellStyle name="Sub-total 10 6 3" xfId="40086"/>
    <cellStyle name="Subtotal 10 6 4" xfId="40087"/>
    <cellStyle name="Sub-total 10 6 4" xfId="40088"/>
    <cellStyle name="Subtotal 10 6 5" xfId="40089"/>
    <cellStyle name="Sub-total 10 6 5" xfId="40090"/>
    <cellStyle name="Subtotal 10 6 6" xfId="40091"/>
    <cellStyle name="Sub-total 10 6 6" xfId="40092"/>
    <cellStyle name="Subtotal 10 7" xfId="40093"/>
    <cellStyle name="Sub-total 10 7" xfId="40094"/>
    <cellStyle name="Subtotal 10 7 2" xfId="40095"/>
    <cellStyle name="Sub-total 10 7 2" xfId="40096"/>
    <cellStyle name="Subtotal 10 7 3" xfId="40097"/>
    <cellStyle name="Sub-total 10 7 3" xfId="40098"/>
    <cellStyle name="Subtotal 10 7 4" xfId="40099"/>
    <cellStyle name="Sub-total 10 7 4" xfId="40100"/>
    <cellStyle name="Subtotal 10 7 5" xfId="40101"/>
    <cellStyle name="Sub-total 10 7 5" xfId="40102"/>
    <cellStyle name="Subtotal 10 7 6" xfId="40103"/>
    <cellStyle name="Sub-total 10 7 6" xfId="40104"/>
    <cellStyle name="Subtotal 10 8" xfId="40105"/>
    <cellStyle name="Sub-total 10 8" xfId="40106"/>
    <cellStyle name="Subtotal 10 8 2" xfId="40107"/>
    <cellStyle name="Sub-total 10 8 2" xfId="40108"/>
    <cellStyle name="Subtotal 10 8 3" xfId="40109"/>
    <cellStyle name="Sub-total 10 8 3" xfId="40110"/>
    <cellStyle name="Subtotal 10 8 4" xfId="40111"/>
    <cellStyle name="Sub-total 10 8 4" xfId="40112"/>
    <cellStyle name="Subtotal 10 8 5" xfId="40113"/>
    <cellStyle name="Sub-total 10 8 5" xfId="40114"/>
    <cellStyle name="Subtotal 10 8 6" xfId="40115"/>
    <cellStyle name="Sub-total 10 8 6" xfId="40116"/>
    <cellStyle name="Subtotal 10 9" xfId="40117"/>
    <cellStyle name="Sub-total 10 9" xfId="40118"/>
    <cellStyle name="Subtotal 10 9 2" xfId="40119"/>
    <cellStyle name="Sub-total 10 9 2" xfId="40120"/>
    <cellStyle name="Subtotal 10 9 3" xfId="40121"/>
    <cellStyle name="Sub-total 10 9 3" xfId="40122"/>
    <cellStyle name="Subtotal 10 9 4" xfId="40123"/>
    <cellStyle name="Sub-total 10 9 4" xfId="40124"/>
    <cellStyle name="Subtotal 10 9 5" xfId="40125"/>
    <cellStyle name="Sub-total 10 9 5" xfId="40126"/>
    <cellStyle name="Subtotal 10 9 6" xfId="40127"/>
    <cellStyle name="Sub-total 10 9 6" xfId="40128"/>
    <cellStyle name="Subtotal 11" xfId="40129"/>
    <cellStyle name="Sub-total 11" xfId="40130"/>
    <cellStyle name="Subtotal 11 10" xfId="40131"/>
    <cellStyle name="Sub-total 11 10" xfId="40132"/>
    <cellStyle name="Subtotal 11 10 2" xfId="40133"/>
    <cellStyle name="Sub-total 11 10 2" xfId="40134"/>
    <cellStyle name="Subtotal 11 10 3" xfId="40135"/>
    <cellStyle name="Sub-total 11 10 3" xfId="40136"/>
    <cellStyle name="Subtotal 11 10 4" xfId="40137"/>
    <cellStyle name="Sub-total 11 10 4" xfId="40138"/>
    <cellStyle name="Subtotal 11 10 5" xfId="40139"/>
    <cellStyle name="Sub-total 11 10 5" xfId="40140"/>
    <cellStyle name="Subtotal 11 10 6" xfId="40141"/>
    <cellStyle name="Sub-total 11 10 6" xfId="40142"/>
    <cellStyle name="Subtotal 11 11" xfId="40143"/>
    <cellStyle name="Sub-total 11 11" xfId="40144"/>
    <cellStyle name="Subtotal 11 11 2" xfId="40145"/>
    <cellStyle name="Sub-total 11 11 2" xfId="40146"/>
    <cellStyle name="Subtotal 11 11 3" xfId="40147"/>
    <cellStyle name="Sub-total 11 11 3" xfId="40148"/>
    <cellStyle name="Subtotal 11 11 4" xfId="40149"/>
    <cellStyle name="Sub-total 11 11 4" xfId="40150"/>
    <cellStyle name="Subtotal 11 11 5" xfId="40151"/>
    <cellStyle name="Sub-total 11 11 5" xfId="40152"/>
    <cellStyle name="Subtotal 11 11 6" xfId="40153"/>
    <cellStyle name="Sub-total 11 11 6" xfId="40154"/>
    <cellStyle name="Subtotal 11 12" xfId="40155"/>
    <cellStyle name="Sub-total 11 12" xfId="40156"/>
    <cellStyle name="Subtotal 11 12 2" xfId="40157"/>
    <cellStyle name="Sub-total 11 12 2" xfId="40158"/>
    <cellStyle name="Subtotal 11 12 3" xfId="40159"/>
    <cellStyle name="Sub-total 11 12 3" xfId="40160"/>
    <cellStyle name="Subtotal 11 12 4" xfId="40161"/>
    <cellStyle name="Sub-total 11 12 4" xfId="40162"/>
    <cellStyle name="Subtotal 11 12 5" xfId="40163"/>
    <cellStyle name="Sub-total 11 12 5" xfId="40164"/>
    <cellStyle name="Subtotal 11 12 6" xfId="40165"/>
    <cellStyle name="Sub-total 11 12 6" xfId="40166"/>
    <cellStyle name="Subtotal 11 13" xfId="40167"/>
    <cellStyle name="Sub-total 11 13" xfId="40168"/>
    <cellStyle name="Subtotal 11 13 2" xfId="40169"/>
    <cellStyle name="Sub-total 11 13 2" xfId="40170"/>
    <cellStyle name="Subtotal 11 13 3" xfId="40171"/>
    <cellStyle name="Sub-total 11 13 3" xfId="40172"/>
    <cellStyle name="Subtotal 11 13 4" xfId="40173"/>
    <cellStyle name="Sub-total 11 13 4" xfId="40174"/>
    <cellStyle name="Subtotal 11 13 5" xfId="40175"/>
    <cellStyle name="Sub-total 11 13 5" xfId="40176"/>
    <cellStyle name="Subtotal 11 13 6" xfId="40177"/>
    <cellStyle name="Sub-total 11 13 6" xfId="40178"/>
    <cellStyle name="Subtotal 11 14" xfId="40179"/>
    <cellStyle name="Sub-total 11 14" xfId="40180"/>
    <cellStyle name="Subtotal 11 15" xfId="40181"/>
    <cellStyle name="Sub-total 11 15" xfId="40182"/>
    <cellStyle name="Subtotal 11 16" xfId="40183"/>
    <cellStyle name="Sub-total 11 16" xfId="40184"/>
    <cellStyle name="Subtotal 11 17" xfId="40185"/>
    <cellStyle name="Sub-total 11 17" xfId="40186"/>
    <cellStyle name="Subtotal 11 18" xfId="40187"/>
    <cellStyle name="Sub-total 11 18" xfId="40188"/>
    <cellStyle name="Subtotal 11 2" xfId="40189"/>
    <cellStyle name="Sub-total 11 2" xfId="40190"/>
    <cellStyle name="Subtotal 11 2 2" xfId="40191"/>
    <cellStyle name="Sub-total 11 2 2" xfId="40192"/>
    <cellStyle name="Subtotal 11 2 3" xfId="40193"/>
    <cellStyle name="Sub-total 11 2 3" xfId="40194"/>
    <cellStyle name="Subtotal 11 2 4" xfId="40195"/>
    <cellStyle name="Sub-total 11 2 4" xfId="40196"/>
    <cellStyle name="Subtotal 11 2 5" xfId="40197"/>
    <cellStyle name="Sub-total 11 2 5" xfId="40198"/>
    <cellStyle name="Subtotal 11 2 6" xfId="40199"/>
    <cellStyle name="Sub-total 11 2 6" xfId="40200"/>
    <cellStyle name="Subtotal 11 3" xfId="40201"/>
    <cellStyle name="Sub-total 11 3" xfId="40202"/>
    <cellStyle name="Subtotal 11 3 2" xfId="40203"/>
    <cellStyle name="Sub-total 11 3 2" xfId="40204"/>
    <cellStyle name="Subtotal 11 3 3" xfId="40205"/>
    <cellStyle name="Sub-total 11 3 3" xfId="40206"/>
    <cellStyle name="Subtotal 11 3 4" xfId="40207"/>
    <cellStyle name="Sub-total 11 3 4" xfId="40208"/>
    <cellStyle name="Subtotal 11 3 5" xfId="40209"/>
    <cellStyle name="Sub-total 11 3 5" xfId="40210"/>
    <cellStyle name="Subtotal 11 3 6" xfId="40211"/>
    <cellStyle name="Sub-total 11 3 6" xfId="40212"/>
    <cellStyle name="Subtotal 11 4" xfId="40213"/>
    <cellStyle name="Sub-total 11 4" xfId="40214"/>
    <cellStyle name="Subtotal 11 4 2" xfId="40215"/>
    <cellStyle name="Sub-total 11 4 2" xfId="40216"/>
    <cellStyle name="Subtotal 11 4 3" xfId="40217"/>
    <cellStyle name="Sub-total 11 4 3" xfId="40218"/>
    <cellStyle name="Subtotal 11 4 4" xfId="40219"/>
    <cellStyle name="Sub-total 11 4 4" xfId="40220"/>
    <cellStyle name="Subtotal 11 4 5" xfId="40221"/>
    <cellStyle name="Sub-total 11 4 5" xfId="40222"/>
    <cellStyle name="Subtotal 11 4 6" xfId="40223"/>
    <cellStyle name="Sub-total 11 4 6" xfId="40224"/>
    <cellStyle name="Subtotal 11 5" xfId="40225"/>
    <cellStyle name="Sub-total 11 5" xfId="40226"/>
    <cellStyle name="Subtotal 11 5 2" xfId="40227"/>
    <cellStyle name="Sub-total 11 5 2" xfId="40228"/>
    <cellStyle name="Subtotal 11 5 3" xfId="40229"/>
    <cellStyle name="Sub-total 11 5 3" xfId="40230"/>
    <cellStyle name="Subtotal 11 5 4" xfId="40231"/>
    <cellStyle name="Sub-total 11 5 4" xfId="40232"/>
    <cellStyle name="Subtotal 11 5 5" xfId="40233"/>
    <cellStyle name="Sub-total 11 5 5" xfId="40234"/>
    <cellStyle name="Subtotal 11 5 6" xfId="40235"/>
    <cellStyle name="Sub-total 11 5 6" xfId="40236"/>
    <cellStyle name="Subtotal 11 6" xfId="40237"/>
    <cellStyle name="Sub-total 11 6" xfId="40238"/>
    <cellStyle name="Subtotal 11 6 2" xfId="40239"/>
    <cellStyle name="Sub-total 11 6 2" xfId="40240"/>
    <cellStyle name="Subtotal 11 6 3" xfId="40241"/>
    <cellStyle name="Sub-total 11 6 3" xfId="40242"/>
    <cellStyle name="Subtotal 11 6 4" xfId="40243"/>
    <cellStyle name="Sub-total 11 6 4" xfId="40244"/>
    <cellStyle name="Subtotal 11 6 5" xfId="40245"/>
    <cellStyle name="Sub-total 11 6 5" xfId="40246"/>
    <cellStyle name="Subtotal 11 6 6" xfId="40247"/>
    <cellStyle name="Sub-total 11 6 6" xfId="40248"/>
    <cellStyle name="Subtotal 11 7" xfId="40249"/>
    <cellStyle name="Sub-total 11 7" xfId="40250"/>
    <cellStyle name="Subtotal 11 7 2" xfId="40251"/>
    <cellStyle name="Sub-total 11 7 2" xfId="40252"/>
    <cellStyle name="Subtotal 11 7 3" xfId="40253"/>
    <cellStyle name="Sub-total 11 7 3" xfId="40254"/>
    <cellStyle name="Subtotal 11 7 4" xfId="40255"/>
    <cellStyle name="Sub-total 11 7 4" xfId="40256"/>
    <cellStyle name="Subtotal 11 7 5" xfId="40257"/>
    <cellStyle name="Sub-total 11 7 5" xfId="40258"/>
    <cellStyle name="Subtotal 11 7 6" xfId="40259"/>
    <cellStyle name="Sub-total 11 7 6" xfId="40260"/>
    <cellStyle name="Subtotal 11 8" xfId="40261"/>
    <cellStyle name="Sub-total 11 8" xfId="40262"/>
    <cellStyle name="Subtotal 11 8 2" xfId="40263"/>
    <cellStyle name="Sub-total 11 8 2" xfId="40264"/>
    <cellStyle name="Subtotal 11 8 3" xfId="40265"/>
    <cellStyle name="Sub-total 11 8 3" xfId="40266"/>
    <cellStyle name="Subtotal 11 8 4" xfId="40267"/>
    <cellStyle name="Sub-total 11 8 4" xfId="40268"/>
    <cellStyle name="Subtotal 11 8 5" xfId="40269"/>
    <cellStyle name="Sub-total 11 8 5" xfId="40270"/>
    <cellStyle name="Subtotal 11 8 6" xfId="40271"/>
    <cellStyle name="Sub-total 11 8 6" xfId="40272"/>
    <cellStyle name="Subtotal 11 9" xfId="40273"/>
    <cellStyle name="Sub-total 11 9" xfId="40274"/>
    <cellStyle name="Subtotal 11 9 2" xfId="40275"/>
    <cellStyle name="Sub-total 11 9 2" xfId="40276"/>
    <cellStyle name="Subtotal 11 9 3" xfId="40277"/>
    <cellStyle name="Sub-total 11 9 3" xfId="40278"/>
    <cellStyle name="Subtotal 11 9 4" xfId="40279"/>
    <cellStyle name="Sub-total 11 9 4" xfId="40280"/>
    <cellStyle name="Subtotal 11 9 5" xfId="40281"/>
    <cellStyle name="Sub-total 11 9 5" xfId="40282"/>
    <cellStyle name="Subtotal 11 9 6" xfId="40283"/>
    <cellStyle name="Sub-total 11 9 6" xfId="40284"/>
    <cellStyle name="Subtotal 12" xfId="40285"/>
    <cellStyle name="Sub-total 12" xfId="40286"/>
    <cellStyle name="Subtotal 12 10" xfId="40287"/>
    <cellStyle name="Sub-total 12 10" xfId="40288"/>
    <cellStyle name="Subtotal 12 10 2" xfId="40289"/>
    <cellStyle name="Sub-total 12 10 2" xfId="40290"/>
    <cellStyle name="Subtotal 12 10 3" xfId="40291"/>
    <cellStyle name="Sub-total 12 10 3" xfId="40292"/>
    <cellStyle name="Subtotal 12 10 4" xfId="40293"/>
    <cellStyle name="Sub-total 12 10 4" xfId="40294"/>
    <cellStyle name="Subtotal 12 10 5" xfId="40295"/>
    <cellStyle name="Sub-total 12 10 5" xfId="40296"/>
    <cellStyle name="Subtotal 12 10 6" xfId="40297"/>
    <cellStyle name="Sub-total 12 10 6" xfId="40298"/>
    <cellStyle name="Subtotal 12 11" xfId="40299"/>
    <cellStyle name="Sub-total 12 11" xfId="40300"/>
    <cellStyle name="Subtotal 12 11 2" xfId="40301"/>
    <cellStyle name="Sub-total 12 11 2" xfId="40302"/>
    <cellStyle name="Subtotal 12 11 3" xfId="40303"/>
    <cellStyle name="Sub-total 12 11 3" xfId="40304"/>
    <cellStyle name="Subtotal 12 11 4" xfId="40305"/>
    <cellStyle name="Sub-total 12 11 4" xfId="40306"/>
    <cellStyle name="Subtotal 12 11 5" xfId="40307"/>
    <cellStyle name="Sub-total 12 11 5" xfId="40308"/>
    <cellStyle name="Subtotal 12 11 6" xfId="40309"/>
    <cellStyle name="Sub-total 12 11 6" xfId="40310"/>
    <cellStyle name="Subtotal 12 12" xfId="40311"/>
    <cellStyle name="Sub-total 12 12" xfId="40312"/>
    <cellStyle name="Subtotal 12 12 2" xfId="40313"/>
    <cellStyle name="Sub-total 12 12 2" xfId="40314"/>
    <cellStyle name="Subtotal 12 12 3" xfId="40315"/>
    <cellStyle name="Sub-total 12 12 3" xfId="40316"/>
    <cellStyle name="Subtotal 12 12 4" xfId="40317"/>
    <cellStyle name="Sub-total 12 12 4" xfId="40318"/>
    <cellStyle name="Subtotal 12 12 5" xfId="40319"/>
    <cellStyle name="Sub-total 12 12 5" xfId="40320"/>
    <cellStyle name="Subtotal 12 12 6" xfId="40321"/>
    <cellStyle name="Sub-total 12 12 6" xfId="40322"/>
    <cellStyle name="Subtotal 12 13" xfId="40323"/>
    <cellStyle name="Sub-total 12 13" xfId="40324"/>
    <cellStyle name="Subtotal 12 13 2" xfId="40325"/>
    <cellStyle name="Sub-total 12 13 2" xfId="40326"/>
    <cellStyle name="Subtotal 12 13 3" xfId="40327"/>
    <cellStyle name="Sub-total 12 13 3" xfId="40328"/>
    <cellStyle name="Subtotal 12 13 4" xfId="40329"/>
    <cellStyle name="Sub-total 12 13 4" xfId="40330"/>
    <cellStyle name="Subtotal 12 13 5" xfId="40331"/>
    <cellStyle name="Sub-total 12 13 5" xfId="40332"/>
    <cellStyle name="Subtotal 12 13 6" xfId="40333"/>
    <cellStyle name="Sub-total 12 13 6" xfId="40334"/>
    <cellStyle name="Subtotal 12 14" xfId="40335"/>
    <cellStyle name="Sub-total 12 14" xfId="40336"/>
    <cellStyle name="Subtotal 12 15" xfId="40337"/>
    <cellStyle name="Sub-total 12 15" xfId="40338"/>
    <cellStyle name="Subtotal 12 16" xfId="40339"/>
    <cellStyle name="Sub-total 12 16" xfId="40340"/>
    <cellStyle name="Subtotal 12 17" xfId="40341"/>
    <cellStyle name="Sub-total 12 17" xfId="40342"/>
    <cellStyle name="Subtotal 12 18" xfId="40343"/>
    <cellStyle name="Sub-total 12 18" xfId="40344"/>
    <cellStyle name="Subtotal 12 2" xfId="40345"/>
    <cellStyle name="Sub-total 12 2" xfId="40346"/>
    <cellStyle name="Subtotal 12 2 2" xfId="40347"/>
    <cellStyle name="Sub-total 12 2 2" xfId="40348"/>
    <cellStyle name="Subtotal 12 2 3" xfId="40349"/>
    <cellStyle name="Sub-total 12 2 3" xfId="40350"/>
    <cellStyle name="Subtotal 12 2 4" xfId="40351"/>
    <cellStyle name="Sub-total 12 2 4" xfId="40352"/>
    <cellStyle name="Subtotal 12 2 5" xfId="40353"/>
    <cellStyle name="Sub-total 12 2 5" xfId="40354"/>
    <cellStyle name="Subtotal 12 2 6" xfId="40355"/>
    <cellStyle name="Sub-total 12 2 6" xfId="40356"/>
    <cellStyle name="Subtotal 12 3" xfId="40357"/>
    <cellStyle name="Sub-total 12 3" xfId="40358"/>
    <cellStyle name="Subtotal 12 3 2" xfId="40359"/>
    <cellStyle name="Sub-total 12 3 2" xfId="40360"/>
    <cellStyle name="Subtotal 12 3 3" xfId="40361"/>
    <cellStyle name="Sub-total 12 3 3" xfId="40362"/>
    <cellStyle name="Subtotal 12 3 4" xfId="40363"/>
    <cellStyle name="Sub-total 12 3 4" xfId="40364"/>
    <cellStyle name="Subtotal 12 3 5" xfId="40365"/>
    <cellStyle name="Sub-total 12 3 5" xfId="40366"/>
    <cellStyle name="Subtotal 12 3 6" xfId="40367"/>
    <cellStyle name="Sub-total 12 3 6" xfId="40368"/>
    <cellStyle name="Subtotal 12 4" xfId="40369"/>
    <cellStyle name="Sub-total 12 4" xfId="40370"/>
    <cellStyle name="Subtotal 12 4 2" xfId="40371"/>
    <cellStyle name="Sub-total 12 4 2" xfId="40372"/>
    <cellStyle name="Subtotal 12 4 3" xfId="40373"/>
    <cellStyle name="Sub-total 12 4 3" xfId="40374"/>
    <cellStyle name="Subtotal 12 4 4" xfId="40375"/>
    <cellStyle name="Sub-total 12 4 4" xfId="40376"/>
    <cellStyle name="Subtotal 12 4 5" xfId="40377"/>
    <cellStyle name="Sub-total 12 4 5" xfId="40378"/>
    <cellStyle name="Subtotal 12 4 6" xfId="40379"/>
    <cellStyle name="Sub-total 12 4 6" xfId="40380"/>
    <cellStyle name="Subtotal 12 5" xfId="40381"/>
    <cellStyle name="Sub-total 12 5" xfId="40382"/>
    <cellStyle name="Subtotal 12 5 2" xfId="40383"/>
    <cellStyle name="Sub-total 12 5 2" xfId="40384"/>
    <cellStyle name="Subtotal 12 5 3" xfId="40385"/>
    <cellStyle name="Sub-total 12 5 3" xfId="40386"/>
    <cellStyle name="Subtotal 12 5 4" xfId="40387"/>
    <cellStyle name="Sub-total 12 5 4" xfId="40388"/>
    <cellStyle name="Subtotal 12 5 5" xfId="40389"/>
    <cellStyle name="Sub-total 12 5 5" xfId="40390"/>
    <cellStyle name="Subtotal 12 5 6" xfId="40391"/>
    <cellStyle name="Sub-total 12 5 6" xfId="40392"/>
    <cellStyle name="Subtotal 12 6" xfId="40393"/>
    <cellStyle name="Sub-total 12 6" xfId="40394"/>
    <cellStyle name="Subtotal 12 6 2" xfId="40395"/>
    <cellStyle name="Sub-total 12 6 2" xfId="40396"/>
    <cellStyle name="Subtotal 12 6 3" xfId="40397"/>
    <cellStyle name="Sub-total 12 6 3" xfId="40398"/>
    <cellStyle name="Subtotal 12 6 4" xfId="40399"/>
    <cellStyle name="Sub-total 12 6 4" xfId="40400"/>
    <cellStyle name="Subtotal 12 6 5" xfId="40401"/>
    <cellStyle name="Sub-total 12 6 5" xfId="40402"/>
    <cellStyle name="Subtotal 12 6 6" xfId="40403"/>
    <cellStyle name="Sub-total 12 6 6" xfId="40404"/>
    <cellStyle name="Subtotal 12 7" xfId="40405"/>
    <cellStyle name="Sub-total 12 7" xfId="40406"/>
    <cellStyle name="Subtotal 12 7 2" xfId="40407"/>
    <cellStyle name="Sub-total 12 7 2" xfId="40408"/>
    <cellStyle name="Subtotal 12 7 3" xfId="40409"/>
    <cellStyle name="Sub-total 12 7 3" xfId="40410"/>
    <cellStyle name="Subtotal 12 7 4" xfId="40411"/>
    <cellStyle name="Sub-total 12 7 4" xfId="40412"/>
    <cellStyle name="Subtotal 12 7 5" xfId="40413"/>
    <cellStyle name="Sub-total 12 7 5" xfId="40414"/>
    <cellStyle name="Subtotal 12 7 6" xfId="40415"/>
    <cellStyle name="Sub-total 12 7 6" xfId="40416"/>
    <cellStyle name="Subtotal 12 8" xfId="40417"/>
    <cellStyle name="Sub-total 12 8" xfId="40418"/>
    <cellStyle name="Subtotal 12 8 2" xfId="40419"/>
    <cellStyle name="Sub-total 12 8 2" xfId="40420"/>
    <cellStyle name="Subtotal 12 8 3" xfId="40421"/>
    <cellStyle name="Sub-total 12 8 3" xfId="40422"/>
    <cellStyle name="Subtotal 12 8 4" xfId="40423"/>
    <cellStyle name="Sub-total 12 8 4" xfId="40424"/>
    <cellStyle name="Subtotal 12 8 5" xfId="40425"/>
    <cellStyle name="Sub-total 12 8 5" xfId="40426"/>
    <cellStyle name="Subtotal 12 8 6" xfId="40427"/>
    <cellStyle name="Sub-total 12 8 6" xfId="40428"/>
    <cellStyle name="Subtotal 12 9" xfId="40429"/>
    <cellStyle name="Sub-total 12 9" xfId="40430"/>
    <cellStyle name="Subtotal 12 9 2" xfId="40431"/>
    <cellStyle name="Sub-total 12 9 2" xfId="40432"/>
    <cellStyle name="Subtotal 12 9 3" xfId="40433"/>
    <cellStyle name="Sub-total 12 9 3" xfId="40434"/>
    <cellStyle name="Subtotal 12 9 4" xfId="40435"/>
    <cellStyle name="Sub-total 12 9 4" xfId="40436"/>
    <cellStyle name="Subtotal 12 9 5" xfId="40437"/>
    <cellStyle name="Sub-total 12 9 5" xfId="40438"/>
    <cellStyle name="Subtotal 12 9 6" xfId="40439"/>
    <cellStyle name="Sub-total 12 9 6" xfId="40440"/>
    <cellStyle name="Subtotal 13" xfId="40441"/>
    <cellStyle name="Sub-total 13" xfId="40442"/>
    <cellStyle name="Subtotal 13 10" xfId="40443"/>
    <cellStyle name="Sub-total 13 10" xfId="40444"/>
    <cellStyle name="Subtotal 13 10 2" xfId="40445"/>
    <cellStyle name="Sub-total 13 10 2" xfId="40446"/>
    <cellStyle name="Subtotal 13 10 3" xfId="40447"/>
    <cellStyle name="Sub-total 13 10 3" xfId="40448"/>
    <cellStyle name="Subtotal 13 10 4" xfId="40449"/>
    <cellStyle name="Sub-total 13 10 4" xfId="40450"/>
    <cellStyle name="Subtotal 13 10 5" xfId="40451"/>
    <cellStyle name="Sub-total 13 10 5" xfId="40452"/>
    <cellStyle name="Subtotal 13 10 6" xfId="40453"/>
    <cellStyle name="Sub-total 13 10 6" xfId="40454"/>
    <cellStyle name="Subtotal 13 11" xfId="40455"/>
    <cellStyle name="Sub-total 13 11" xfId="40456"/>
    <cellStyle name="Subtotal 13 11 2" xfId="40457"/>
    <cellStyle name="Sub-total 13 11 2" xfId="40458"/>
    <cellStyle name="Subtotal 13 11 3" xfId="40459"/>
    <cellStyle name="Sub-total 13 11 3" xfId="40460"/>
    <cellStyle name="Subtotal 13 11 4" xfId="40461"/>
    <cellStyle name="Sub-total 13 11 4" xfId="40462"/>
    <cellStyle name="Subtotal 13 11 5" xfId="40463"/>
    <cellStyle name="Sub-total 13 11 5" xfId="40464"/>
    <cellStyle name="Subtotal 13 11 6" xfId="40465"/>
    <cellStyle name="Sub-total 13 11 6" xfId="40466"/>
    <cellStyle name="Subtotal 13 12" xfId="40467"/>
    <cellStyle name="Sub-total 13 12" xfId="40468"/>
    <cellStyle name="Subtotal 13 12 2" xfId="40469"/>
    <cellStyle name="Sub-total 13 12 2" xfId="40470"/>
    <cellStyle name="Subtotal 13 12 3" xfId="40471"/>
    <cellStyle name="Sub-total 13 12 3" xfId="40472"/>
    <cellStyle name="Subtotal 13 12 4" xfId="40473"/>
    <cellStyle name="Sub-total 13 12 4" xfId="40474"/>
    <cellStyle name="Subtotal 13 12 5" xfId="40475"/>
    <cellStyle name="Sub-total 13 12 5" xfId="40476"/>
    <cellStyle name="Subtotal 13 12 6" xfId="40477"/>
    <cellStyle name="Sub-total 13 12 6" xfId="40478"/>
    <cellStyle name="Subtotal 13 13" xfId="40479"/>
    <cellStyle name="Sub-total 13 13" xfId="40480"/>
    <cellStyle name="Subtotal 13 13 2" xfId="40481"/>
    <cellStyle name="Sub-total 13 13 2" xfId="40482"/>
    <cellStyle name="Subtotal 13 13 3" xfId="40483"/>
    <cellStyle name="Sub-total 13 13 3" xfId="40484"/>
    <cellStyle name="Subtotal 13 13 4" xfId="40485"/>
    <cellStyle name="Sub-total 13 13 4" xfId="40486"/>
    <cellStyle name="Subtotal 13 13 5" xfId="40487"/>
    <cellStyle name="Sub-total 13 13 5" xfId="40488"/>
    <cellStyle name="Subtotal 13 13 6" xfId="40489"/>
    <cellStyle name="Sub-total 13 13 6" xfId="40490"/>
    <cellStyle name="Subtotal 13 14" xfId="40491"/>
    <cellStyle name="Sub-total 13 14" xfId="40492"/>
    <cellStyle name="Subtotal 13 15" xfId="40493"/>
    <cellStyle name="Sub-total 13 15" xfId="40494"/>
    <cellStyle name="Subtotal 13 16" xfId="40495"/>
    <cellStyle name="Sub-total 13 16" xfId="40496"/>
    <cellStyle name="Subtotal 13 17" xfId="40497"/>
    <cellStyle name="Sub-total 13 17" xfId="40498"/>
    <cellStyle name="Subtotal 13 18" xfId="40499"/>
    <cellStyle name="Sub-total 13 18" xfId="40500"/>
    <cellStyle name="Subtotal 13 2" xfId="40501"/>
    <cellStyle name="Sub-total 13 2" xfId="40502"/>
    <cellStyle name="Subtotal 13 2 2" xfId="40503"/>
    <cellStyle name="Sub-total 13 2 2" xfId="40504"/>
    <cellStyle name="Subtotal 13 2 3" xfId="40505"/>
    <cellStyle name="Sub-total 13 2 3" xfId="40506"/>
    <cellStyle name="Subtotal 13 2 4" xfId="40507"/>
    <cellStyle name="Sub-total 13 2 4" xfId="40508"/>
    <cellStyle name="Subtotal 13 2 5" xfId="40509"/>
    <cellStyle name="Sub-total 13 2 5" xfId="40510"/>
    <cellStyle name="Subtotal 13 2 6" xfId="40511"/>
    <cellStyle name="Sub-total 13 2 6" xfId="40512"/>
    <cellStyle name="Subtotal 13 3" xfId="40513"/>
    <cellStyle name="Sub-total 13 3" xfId="40514"/>
    <cellStyle name="Subtotal 13 3 2" xfId="40515"/>
    <cellStyle name="Sub-total 13 3 2" xfId="40516"/>
    <cellStyle name="Subtotal 13 3 3" xfId="40517"/>
    <cellStyle name="Sub-total 13 3 3" xfId="40518"/>
    <cellStyle name="Subtotal 13 3 4" xfId="40519"/>
    <cellStyle name="Sub-total 13 3 4" xfId="40520"/>
    <cellStyle name="Subtotal 13 3 5" xfId="40521"/>
    <cellStyle name="Sub-total 13 3 5" xfId="40522"/>
    <cellStyle name="Subtotal 13 3 6" xfId="40523"/>
    <cellStyle name="Sub-total 13 3 6" xfId="40524"/>
    <cellStyle name="Subtotal 13 4" xfId="40525"/>
    <cellStyle name="Sub-total 13 4" xfId="40526"/>
    <cellStyle name="Subtotal 13 4 2" xfId="40527"/>
    <cellStyle name="Sub-total 13 4 2" xfId="40528"/>
    <cellStyle name="Subtotal 13 4 3" xfId="40529"/>
    <cellStyle name="Sub-total 13 4 3" xfId="40530"/>
    <cellStyle name="Subtotal 13 4 4" xfId="40531"/>
    <cellStyle name="Sub-total 13 4 4" xfId="40532"/>
    <cellStyle name="Subtotal 13 4 5" xfId="40533"/>
    <cellStyle name="Sub-total 13 4 5" xfId="40534"/>
    <cellStyle name="Subtotal 13 4 6" xfId="40535"/>
    <cellStyle name="Sub-total 13 4 6" xfId="40536"/>
    <cellStyle name="Subtotal 13 5" xfId="40537"/>
    <cellStyle name="Sub-total 13 5" xfId="40538"/>
    <cellStyle name="Subtotal 13 5 2" xfId="40539"/>
    <cellStyle name="Sub-total 13 5 2" xfId="40540"/>
    <cellStyle name="Subtotal 13 5 3" xfId="40541"/>
    <cellStyle name="Sub-total 13 5 3" xfId="40542"/>
    <cellStyle name="Subtotal 13 5 4" xfId="40543"/>
    <cellStyle name="Sub-total 13 5 4" xfId="40544"/>
    <cellStyle name="Subtotal 13 5 5" xfId="40545"/>
    <cellStyle name="Sub-total 13 5 5" xfId="40546"/>
    <cellStyle name="Subtotal 13 5 6" xfId="40547"/>
    <cellStyle name="Sub-total 13 5 6" xfId="40548"/>
    <cellStyle name="Subtotal 13 6" xfId="40549"/>
    <cellStyle name="Sub-total 13 6" xfId="40550"/>
    <cellStyle name="Subtotal 13 6 2" xfId="40551"/>
    <cellStyle name="Sub-total 13 6 2" xfId="40552"/>
    <cellStyle name="Subtotal 13 6 3" xfId="40553"/>
    <cellStyle name="Sub-total 13 6 3" xfId="40554"/>
    <cellStyle name="Subtotal 13 6 4" xfId="40555"/>
    <cellStyle name="Sub-total 13 6 4" xfId="40556"/>
    <cellStyle name="Subtotal 13 6 5" xfId="40557"/>
    <cellStyle name="Sub-total 13 6 5" xfId="40558"/>
    <cellStyle name="Subtotal 13 6 6" xfId="40559"/>
    <cellStyle name="Sub-total 13 6 6" xfId="40560"/>
    <cellStyle name="Subtotal 13 7" xfId="40561"/>
    <cellStyle name="Sub-total 13 7" xfId="40562"/>
    <cellStyle name="Subtotal 13 7 2" xfId="40563"/>
    <cellStyle name="Sub-total 13 7 2" xfId="40564"/>
    <cellStyle name="Subtotal 13 7 3" xfId="40565"/>
    <cellStyle name="Sub-total 13 7 3" xfId="40566"/>
    <cellStyle name="Subtotal 13 7 4" xfId="40567"/>
    <cellStyle name="Sub-total 13 7 4" xfId="40568"/>
    <cellStyle name="Subtotal 13 7 5" xfId="40569"/>
    <cellStyle name="Sub-total 13 7 5" xfId="40570"/>
    <cellStyle name="Subtotal 13 7 6" xfId="40571"/>
    <cellStyle name="Sub-total 13 7 6" xfId="40572"/>
    <cellStyle name="Subtotal 13 8" xfId="40573"/>
    <cellStyle name="Sub-total 13 8" xfId="40574"/>
    <cellStyle name="Subtotal 13 8 2" xfId="40575"/>
    <cellStyle name="Sub-total 13 8 2" xfId="40576"/>
    <cellStyle name="Subtotal 13 8 3" xfId="40577"/>
    <cellStyle name="Sub-total 13 8 3" xfId="40578"/>
    <cellStyle name="Subtotal 13 8 4" xfId="40579"/>
    <cellStyle name="Sub-total 13 8 4" xfId="40580"/>
    <cellStyle name="Subtotal 13 8 5" xfId="40581"/>
    <cellStyle name="Sub-total 13 8 5" xfId="40582"/>
    <cellStyle name="Subtotal 13 8 6" xfId="40583"/>
    <cellStyle name="Sub-total 13 8 6" xfId="40584"/>
    <cellStyle name="Subtotal 13 9" xfId="40585"/>
    <cellStyle name="Sub-total 13 9" xfId="40586"/>
    <cellStyle name="Subtotal 13 9 2" xfId="40587"/>
    <cellStyle name="Sub-total 13 9 2" xfId="40588"/>
    <cellStyle name="Subtotal 13 9 3" xfId="40589"/>
    <cellStyle name="Sub-total 13 9 3" xfId="40590"/>
    <cellStyle name="Subtotal 13 9 4" xfId="40591"/>
    <cellStyle name="Sub-total 13 9 4" xfId="40592"/>
    <cellStyle name="Subtotal 13 9 5" xfId="40593"/>
    <cellStyle name="Sub-total 13 9 5" xfId="40594"/>
    <cellStyle name="Subtotal 13 9 6" xfId="40595"/>
    <cellStyle name="Sub-total 13 9 6" xfId="40596"/>
    <cellStyle name="Subtotal 14" xfId="40597"/>
    <cellStyle name="Sub-total 14" xfId="40598"/>
    <cellStyle name="Subtotal 14 2" xfId="40599"/>
    <cellStyle name="Sub-total 14 2" xfId="40600"/>
    <cellStyle name="Subtotal 14 3" xfId="40601"/>
    <cellStyle name="Sub-total 14 3" xfId="40602"/>
    <cellStyle name="Subtotal 14 4" xfId="40603"/>
    <cellStyle name="Sub-total 14 4" xfId="40604"/>
    <cellStyle name="Subtotal 14 5" xfId="40605"/>
    <cellStyle name="Sub-total 14 5" xfId="40606"/>
    <cellStyle name="Subtotal 14 6" xfId="40607"/>
    <cellStyle name="Sub-total 14 6" xfId="40608"/>
    <cellStyle name="Subtotal 15" xfId="40609"/>
    <cellStyle name="Sub-total 15" xfId="40610"/>
    <cellStyle name="Subtotal 15 2" xfId="40611"/>
    <cellStyle name="Sub-total 15 2" xfId="40612"/>
    <cellStyle name="Subtotal 15 3" xfId="40613"/>
    <cellStyle name="Sub-total 15 3" xfId="40614"/>
    <cellStyle name="Subtotal 15 4" xfId="40615"/>
    <cellStyle name="Sub-total 15 4" xfId="40616"/>
    <cellStyle name="Subtotal 15 5" xfId="40617"/>
    <cellStyle name="Sub-total 15 5" xfId="40618"/>
    <cellStyle name="Subtotal 15 6" xfId="40619"/>
    <cellStyle name="Sub-total 15 6" xfId="40620"/>
    <cellStyle name="Subtotal 16" xfId="40621"/>
    <cellStyle name="Sub-total 16" xfId="40622"/>
    <cellStyle name="Subtotal 16 2" xfId="40623"/>
    <cellStyle name="Sub-total 16 2" xfId="40624"/>
    <cellStyle name="Subtotal 16 3" xfId="40625"/>
    <cellStyle name="Sub-total 16 3" xfId="40626"/>
    <cellStyle name="Subtotal 16 4" xfId="40627"/>
    <cellStyle name="Sub-total 16 4" xfId="40628"/>
    <cellStyle name="Subtotal 16 5" xfId="40629"/>
    <cellStyle name="Sub-total 16 5" xfId="40630"/>
    <cellStyle name="Subtotal 16 6" xfId="40631"/>
    <cellStyle name="Sub-total 16 6" xfId="40632"/>
    <cellStyle name="Subtotal 17" xfId="40633"/>
    <cellStyle name="Sub-total 17" xfId="40634"/>
    <cellStyle name="Subtotal 17 2" xfId="40635"/>
    <cellStyle name="Sub-total 17 2" xfId="40636"/>
    <cellStyle name="Subtotal 17 3" xfId="40637"/>
    <cellStyle name="Sub-total 17 3" xfId="40638"/>
    <cellStyle name="Subtotal 17 4" xfId="40639"/>
    <cellStyle name="Sub-total 17 4" xfId="40640"/>
    <cellStyle name="Subtotal 17 5" xfId="40641"/>
    <cellStyle name="Sub-total 17 5" xfId="40642"/>
    <cellStyle name="Subtotal 17 6" xfId="40643"/>
    <cellStyle name="Sub-total 17 6" xfId="40644"/>
    <cellStyle name="Subtotal 18" xfId="40645"/>
    <cellStyle name="Sub-total 18" xfId="40646"/>
    <cellStyle name="Subtotal 18 2" xfId="40647"/>
    <cellStyle name="Sub-total 18 2" xfId="40648"/>
    <cellStyle name="Subtotal 18 3" xfId="40649"/>
    <cellStyle name="Sub-total 18 3" xfId="40650"/>
    <cellStyle name="Subtotal 18 4" xfId="40651"/>
    <cellStyle name="Sub-total 18 4" xfId="40652"/>
    <cellStyle name="Subtotal 18 5" xfId="40653"/>
    <cellStyle name="Sub-total 18 5" xfId="40654"/>
    <cellStyle name="Subtotal 18 6" xfId="40655"/>
    <cellStyle name="Sub-total 18 6" xfId="40656"/>
    <cellStyle name="Subtotal 19" xfId="40657"/>
    <cellStyle name="Sub-total 19" xfId="40658"/>
    <cellStyle name="Subtotal 19 2" xfId="40659"/>
    <cellStyle name="Sub-total 19 2" xfId="40660"/>
    <cellStyle name="Subtotal 19 3" xfId="40661"/>
    <cellStyle name="Sub-total 19 3" xfId="40662"/>
    <cellStyle name="Subtotal 19 4" xfId="40663"/>
    <cellStyle name="Sub-total 19 4" xfId="40664"/>
    <cellStyle name="Subtotal 19 5" xfId="40665"/>
    <cellStyle name="Sub-total 19 5" xfId="40666"/>
    <cellStyle name="Subtotal 19 6" xfId="40667"/>
    <cellStyle name="Sub-total 19 6" xfId="40668"/>
    <cellStyle name="Subtotal 2" xfId="13925"/>
    <cellStyle name="Sub-total 2" xfId="13926"/>
    <cellStyle name="Subtotal 2 10" xfId="40669"/>
    <cellStyle name="Sub-total 2 10" xfId="40670"/>
    <cellStyle name="Subtotal 2 10 2" xfId="40671"/>
    <cellStyle name="Sub-total 2 10 2" xfId="40672"/>
    <cellStyle name="Subtotal 2 10 3" xfId="40673"/>
    <cellStyle name="Sub-total 2 10 3" xfId="40674"/>
    <cellStyle name="Subtotal 2 10 4" xfId="40675"/>
    <cellStyle name="Sub-total 2 10 4" xfId="40676"/>
    <cellStyle name="Subtotal 2 10 5" xfId="40677"/>
    <cellStyle name="Sub-total 2 10 5" xfId="40678"/>
    <cellStyle name="Subtotal 2 10 6" xfId="40679"/>
    <cellStyle name="Sub-total 2 10 6" xfId="40680"/>
    <cellStyle name="Subtotal 2 11" xfId="40681"/>
    <cellStyle name="Sub-total 2 11" xfId="40682"/>
    <cellStyle name="Subtotal 2 11 2" xfId="40683"/>
    <cellStyle name="Sub-total 2 11 2" xfId="40684"/>
    <cellStyle name="Subtotal 2 11 3" xfId="40685"/>
    <cellStyle name="Sub-total 2 11 3" xfId="40686"/>
    <cellStyle name="Subtotal 2 11 4" xfId="40687"/>
    <cellStyle name="Sub-total 2 11 4" xfId="40688"/>
    <cellStyle name="Subtotal 2 11 5" xfId="40689"/>
    <cellStyle name="Sub-total 2 11 5" xfId="40690"/>
    <cellStyle name="Subtotal 2 11 6" xfId="40691"/>
    <cellStyle name="Sub-total 2 11 6" xfId="40692"/>
    <cellStyle name="Subtotal 2 12" xfId="40693"/>
    <cellStyle name="Sub-total 2 12" xfId="40694"/>
    <cellStyle name="Subtotal 2 12 2" xfId="40695"/>
    <cellStyle name="Sub-total 2 12 2" xfId="40696"/>
    <cellStyle name="Subtotal 2 12 3" xfId="40697"/>
    <cellStyle name="Sub-total 2 12 3" xfId="40698"/>
    <cellStyle name="Subtotal 2 12 4" xfId="40699"/>
    <cellStyle name="Sub-total 2 12 4" xfId="40700"/>
    <cellStyle name="Subtotal 2 12 5" xfId="40701"/>
    <cellStyle name="Sub-total 2 12 5" xfId="40702"/>
    <cellStyle name="Subtotal 2 12 6" xfId="40703"/>
    <cellStyle name="Sub-total 2 12 6" xfId="40704"/>
    <cellStyle name="Subtotal 2 13" xfId="40705"/>
    <cellStyle name="Sub-total 2 13" xfId="40706"/>
    <cellStyle name="Subtotal 2 13 2" xfId="40707"/>
    <cellStyle name="Sub-total 2 13 2" xfId="40708"/>
    <cellStyle name="Subtotal 2 13 3" xfId="40709"/>
    <cellStyle name="Sub-total 2 13 3" xfId="40710"/>
    <cellStyle name="Subtotal 2 13 4" xfId="40711"/>
    <cellStyle name="Sub-total 2 13 4" xfId="40712"/>
    <cellStyle name="Subtotal 2 13 5" xfId="40713"/>
    <cellStyle name="Sub-total 2 13 5" xfId="40714"/>
    <cellStyle name="Subtotal 2 13 6" xfId="40715"/>
    <cellStyle name="Sub-total 2 13 6" xfId="40716"/>
    <cellStyle name="Subtotal 2 14" xfId="40717"/>
    <cellStyle name="Sub-total 2 14" xfId="40718"/>
    <cellStyle name="Subtotal 2 15" xfId="40719"/>
    <cellStyle name="Sub-total 2 15" xfId="40720"/>
    <cellStyle name="Subtotal 2 16" xfId="40721"/>
    <cellStyle name="Sub-total 2 16" xfId="40722"/>
    <cellStyle name="Subtotal 2 17" xfId="40723"/>
    <cellStyle name="Sub-total 2 17" xfId="40724"/>
    <cellStyle name="Subtotal 2 18" xfId="40725"/>
    <cellStyle name="Sub-total 2 18" xfId="40726"/>
    <cellStyle name="Subtotal 2 2" xfId="13927"/>
    <cellStyle name="Sub-total 2 2" xfId="13928"/>
    <cellStyle name="Subtotal 2 2 10" xfId="40727"/>
    <cellStyle name="Sub-total 2 2 10" xfId="40728"/>
    <cellStyle name="Subtotal 2 2 11" xfId="40729"/>
    <cellStyle name="Sub-total 2 2 11" xfId="40730"/>
    <cellStyle name="Subtotal 2 2 12" xfId="40731"/>
    <cellStyle name="Sub-total 2 2 12" xfId="40732"/>
    <cellStyle name="Subtotal 2 2 13" xfId="40733"/>
    <cellStyle name="Sub-total 2 2 13" xfId="40734"/>
    <cellStyle name="Subtotal 2 2 14" xfId="40735"/>
    <cellStyle name="Sub-total 2 2 14" xfId="40736"/>
    <cellStyle name="Subtotal 2 2 15" xfId="40737"/>
    <cellStyle name="Sub-total 2 2 15" xfId="40738"/>
    <cellStyle name="Subtotal 2 2 16" xfId="40739"/>
    <cellStyle name="Sub-total 2 2 16" xfId="40740"/>
    <cellStyle name="Subtotal 2 2 17" xfId="40741"/>
    <cellStyle name="Sub-total 2 2 17" xfId="40742"/>
    <cellStyle name="Subtotal 2 2 18" xfId="40743"/>
    <cellStyle name="Sub-total 2 2 18" xfId="40744"/>
    <cellStyle name="Subtotal 2 2 19" xfId="40745"/>
    <cellStyle name="Sub-total 2 2 19" xfId="40746"/>
    <cellStyle name="Subtotal 2 2 2" xfId="40747"/>
    <cellStyle name="Sub-total 2 2 2" xfId="40748"/>
    <cellStyle name="Subtotal 2 2 20" xfId="40749"/>
    <cellStyle name="Sub-total 2 2 20" xfId="40750"/>
    <cellStyle name="Subtotal 2 2 21" xfId="40751"/>
    <cellStyle name="Sub-total 2 2 21" xfId="40752"/>
    <cellStyle name="Subtotal 2 2 22" xfId="40753"/>
    <cellStyle name="Sub-total 2 2 22" xfId="40754"/>
    <cellStyle name="Subtotal 2 2 23" xfId="40755"/>
    <cellStyle name="Sub-total 2 2 23" xfId="40756"/>
    <cellStyle name="Subtotal 2 2 3" xfId="40757"/>
    <cellStyle name="Sub-total 2 2 3" xfId="40758"/>
    <cellStyle name="Subtotal 2 2 4" xfId="40759"/>
    <cellStyle name="Sub-total 2 2 4" xfId="40760"/>
    <cellStyle name="Subtotal 2 2 5" xfId="40761"/>
    <cellStyle name="Sub-total 2 2 5" xfId="40762"/>
    <cellStyle name="Subtotal 2 2 6" xfId="40763"/>
    <cellStyle name="Sub-total 2 2 6" xfId="40764"/>
    <cellStyle name="Subtotal 2 2 7" xfId="40765"/>
    <cellStyle name="Sub-total 2 2 7" xfId="40766"/>
    <cellStyle name="Subtotal 2 2 8" xfId="40767"/>
    <cellStyle name="Sub-total 2 2 8" xfId="40768"/>
    <cellStyle name="Subtotal 2 2 9" xfId="40769"/>
    <cellStyle name="Sub-total 2 2 9" xfId="40770"/>
    <cellStyle name="Subtotal 2 3" xfId="13929"/>
    <cellStyle name="Sub-total 2 3" xfId="13930"/>
    <cellStyle name="Subtotal 2 3 10" xfId="40771"/>
    <cellStyle name="Sub-total 2 3 10" xfId="40772"/>
    <cellStyle name="Subtotal 2 3 11" xfId="40773"/>
    <cellStyle name="Sub-total 2 3 11" xfId="40774"/>
    <cellStyle name="Subtotal 2 3 12" xfId="40775"/>
    <cellStyle name="Sub-total 2 3 12" xfId="40776"/>
    <cellStyle name="Subtotal 2 3 13" xfId="40777"/>
    <cellStyle name="Sub-total 2 3 13" xfId="40778"/>
    <cellStyle name="Subtotal 2 3 14" xfId="40779"/>
    <cellStyle name="Sub-total 2 3 14" xfId="40780"/>
    <cellStyle name="Subtotal 2 3 15" xfId="40781"/>
    <cellStyle name="Sub-total 2 3 15" xfId="40782"/>
    <cellStyle name="Subtotal 2 3 16" xfId="40783"/>
    <cellStyle name="Sub-total 2 3 16" xfId="40784"/>
    <cellStyle name="Subtotal 2 3 17" xfId="40785"/>
    <cellStyle name="Sub-total 2 3 17" xfId="40786"/>
    <cellStyle name="Subtotal 2 3 18" xfId="40787"/>
    <cellStyle name="Sub-total 2 3 18" xfId="40788"/>
    <cellStyle name="Subtotal 2 3 19" xfId="40789"/>
    <cellStyle name="Sub-total 2 3 19" xfId="40790"/>
    <cellStyle name="Subtotal 2 3 2" xfId="40791"/>
    <cellStyle name="Sub-total 2 3 2" xfId="40792"/>
    <cellStyle name="Subtotal 2 3 20" xfId="40793"/>
    <cellStyle name="Sub-total 2 3 20" xfId="40794"/>
    <cellStyle name="Subtotal 2 3 21" xfId="40795"/>
    <cellStyle name="Sub-total 2 3 21" xfId="40796"/>
    <cellStyle name="Subtotal 2 3 22" xfId="40797"/>
    <cellStyle name="Sub-total 2 3 22" xfId="40798"/>
    <cellStyle name="Subtotal 2 3 23" xfId="40799"/>
    <cellStyle name="Sub-total 2 3 23" xfId="40800"/>
    <cellStyle name="Subtotal 2 3 3" xfId="40801"/>
    <cellStyle name="Sub-total 2 3 3" xfId="40802"/>
    <cellStyle name="Subtotal 2 3 4" xfId="40803"/>
    <cellStyle name="Sub-total 2 3 4" xfId="40804"/>
    <cellStyle name="Subtotal 2 3 5" xfId="40805"/>
    <cellStyle name="Sub-total 2 3 5" xfId="40806"/>
    <cellStyle name="Subtotal 2 3 6" xfId="40807"/>
    <cellStyle name="Sub-total 2 3 6" xfId="40808"/>
    <cellStyle name="Subtotal 2 3 7" xfId="40809"/>
    <cellStyle name="Sub-total 2 3 7" xfId="40810"/>
    <cellStyle name="Subtotal 2 3 8" xfId="40811"/>
    <cellStyle name="Sub-total 2 3 8" xfId="40812"/>
    <cellStyle name="Subtotal 2 3 9" xfId="40813"/>
    <cellStyle name="Sub-total 2 3 9" xfId="40814"/>
    <cellStyle name="Subtotal 2 4" xfId="40815"/>
    <cellStyle name="Sub-total 2 4" xfId="40816"/>
    <cellStyle name="Subtotal 2 4 2" xfId="40817"/>
    <cellStyle name="Sub-total 2 4 2" xfId="40818"/>
    <cellStyle name="Subtotal 2 4 3" xfId="40819"/>
    <cellStyle name="Sub-total 2 4 3" xfId="40820"/>
    <cellStyle name="Subtotal 2 4 4" xfId="40821"/>
    <cellStyle name="Sub-total 2 4 4" xfId="40822"/>
    <cellStyle name="Subtotal 2 4 5" xfId="40823"/>
    <cellStyle name="Sub-total 2 4 5" xfId="40824"/>
    <cellStyle name="Subtotal 2 4 6" xfId="40825"/>
    <cellStyle name="Sub-total 2 4 6" xfId="40826"/>
    <cellStyle name="Subtotal 2 5" xfId="40827"/>
    <cellStyle name="Sub-total 2 5" xfId="40828"/>
    <cellStyle name="Subtotal 2 5 2" xfId="40829"/>
    <cellStyle name="Sub-total 2 5 2" xfId="40830"/>
    <cellStyle name="Subtotal 2 5 3" xfId="40831"/>
    <cellStyle name="Sub-total 2 5 3" xfId="40832"/>
    <cellStyle name="Subtotal 2 5 4" xfId="40833"/>
    <cellStyle name="Sub-total 2 5 4" xfId="40834"/>
    <cellStyle name="Subtotal 2 5 5" xfId="40835"/>
    <cellStyle name="Sub-total 2 5 5" xfId="40836"/>
    <cellStyle name="Subtotal 2 5 6" xfId="40837"/>
    <cellStyle name="Sub-total 2 5 6" xfId="40838"/>
    <cellStyle name="Subtotal 2 6" xfId="40839"/>
    <cellStyle name="Sub-total 2 6" xfId="40840"/>
    <cellStyle name="Subtotal 2 6 2" xfId="40841"/>
    <cellStyle name="Sub-total 2 6 2" xfId="40842"/>
    <cellStyle name="Subtotal 2 6 3" xfId="40843"/>
    <cellStyle name="Sub-total 2 6 3" xfId="40844"/>
    <cellStyle name="Subtotal 2 6 4" xfId="40845"/>
    <cellStyle name="Sub-total 2 6 4" xfId="40846"/>
    <cellStyle name="Subtotal 2 6 5" xfId="40847"/>
    <cellStyle name="Sub-total 2 6 5" xfId="40848"/>
    <cellStyle name="Subtotal 2 6 6" xfId="40849"/>
    <cellStyle name="Sub-total 2 6 6" xfId="40850"/>
    <cellStyle name="Subtotal 2 7" xfId="40851"/>
    <cellStyle name="Sub-total 2 7" xfId="40852"/>
    <cellStyle name="Subtotal 2 7 2" xfId="40853"/>
    <cellStyle name="Sub-total 2 7 2" xfId="40854"/>
    <cellStyle name="Subtotal 2 7 3" xfId="40855"/>
    <cellStyle name="Sub-total 2 7 3" xfId="40856"/>
    <cellStyle name="Subtotal 2 7 4" xfId="40857"/>
    <cellStyle name="Sub-total 2 7 4" xfId="40858"/>
    <cellStyle name="Subtotal 2 7 5" xfId="40859"/>
    <cellStyle name="Sub-total 2 7 5" xfId="40860"/>
    <cellStyle name="Subtotal 2 7 6" xfId="40861"/>
    <cellStyle name="Sub-total 2 7 6" xfId="40862"/>
    <cellStyle name="Subtotal 2 8" xfId="40863"/>
    <cellStyle name="Sub-total 2 8" xfId="40864"/>
    <cellStyle name="Subtotal 2 8 2" xfId="40865"/>
    <cellStyle name="Sub-total 2 8 2" xfId="40866"/>
    <cellStyle name="Subtotal 2 8 3" xfId="40867"/>
    <cellStyle name="Sub-total 2 8 3" xfId="40868"/>
    <cellStyle name="Subtotal 2 8 4" xfId="40869"/>
    <cellStyle name="Sub-total 2 8 4" xfId="40870"/>
    <cellStyle name="Subtotal 2 8 5" xfId="40871"/>
    <cellStyle name="Sub-total 2 8 5" xfId="40872"/>
    <cellStyle name="Subtotal 2 8 6" xfId="40873"/>
    <cellStyle name="Sub-total 2 8 6" xfId="40874"/>
    <cellStyle name="Subtotal 2 9" xfId="40875"/>
    <cellStyle name="Sub-total 2 9" xfId="40876"/>
    <cellStyle name="Subtotal 2 9 2" xfId="40877"/>
    <cellStyle name="Sub-total 2 9 2" xfId="40878"/>
    <cellStyle name="Subtotal 2 9 3" xfId="40879"/>
    <cellStyle name="Sub-total 2 9 3" xfId="40880"/>
    <cellStyle name="Subtotal 2 9 4" xfId="40881"/>
    <cellStyle name="Sub-total 2 9 4" xfId="40882"/>
    <cellStyle name="Subtotal 2 9 5" xfId="40883"/>
    <cellStyle name="Sub-total 2 9 5" xfId="40884"/>
    <cellStyle name="Subtotal 2 9 6" xfId="40885"/>
    <cellStyle name="Sub-total 2 9 6" xfId="40886"/>
    <cellStyle name="Subtotal 20" xfId="40887"/>
    <cellStyle name="Sub-total 20" xfId="40888"/>
    <cellStyle name="Subtotal 20 2" xfId="40889"/>
    <cellStyle name="Sub-total 20 2" xfId="40890"/>
    <cellStyle name="Subtotal 20 3" xfId="40891"/>
    <cellStyle name="Sub-total 20 3" xfId="40892"/>
    <cellStyle name="Subtotal 20 4" xfId="40893"/>
    <cellStyle name="Sub-total 20 4" xfId="40894"/>
    <cellStyle name="Subtotal 20 5" xfId="40895"/>
    <cellStyle name="Sub-total 20 5" xfId="40896"/>
    <cellStyle name="Subtotal 20 6" xfId="40897"/>
    <cellStyle name="Sub-total 20 6" xfId="40898"/>
    <cellStyle name="Subtotal 21" xfId="40899"/>
    <cellStyle name="Sub-total 21" xfId="40900"/>
    <cellStyle name="Subtotal 21 2" xfId="40901"/>
    <cellStyle name="Sub-total 21 2" xfId="40902"/>
    <cellStyle name="Subtotal 21 3" xfId="40903"/>
    <cellStyle name="Sub-total 21 3" xfId="40904"/>
    <cellStyle name="Subtotal 21 4" xfId="40905"/>
    <cellStyle name="Sub-total 21 4" xfId="40906"/>
    <cellStyle name="Subtotal 21 5" xfId="40907"/>
    <cellStyle name="Sub-total 21 5" xfId="40908"/>
    <cellStyle name="Subtotal 21 6" xfId="40909"/>
    <cellStyle name="Sub-total 21 6" xfId="40910"/>
    <cellStyle name="Subtotal 22" xfId="40911"/>
    <cellStyle name="Sub-total 22" xfId="40912"/>
    <cellStyle name="Subtotal 22 2" xfId="40913"/>
    <cellStyle name="Sub-total 22 2" xfId="40914"/>
    <cellStyle name="Subtotal 22 3" xfId="40915"/>
    <cellStyle name="Sub-total 22 3" xfId="40916"/>
    <cellStyle name="Subtotal 22 4" xfId="40917"/>
    <cellStyle name="Sub-total 22 4" xfId="40918"/>
    <cellStyle name="Subtotal 22 5" xfId="40919"/>
    <cellStyle name="Sub-total 22 5" xfId="40920"/>
    <cellStyle name="Subtotal 22 6" xfId="40921"/>
    <cellStyle name="Sub-total 22 6" xfId="40922"/>
    <cellStyle name="Subtotal 23" xfId="40923"/>
    <cellStyle name="Sub-total 23" xfId="40924"/>
    <cellStyle name="Subtotal 23 2" xfId="40925"/>
    <cellStyle name="Sub-total 23 2" xfId="40926"/>
    <cellStyle name="Subtotal 23 3" xfId="40927"/>
    <cellStyle name="Sub-total 23 3" xfId="40928"/>
    <cellStyle name="Subtotal 23 4" xfId="40929"/>
    <cellStyle name="Sub-total 23 4" xfId="40930"/>
    <cellStyle name="Subtotal 23 5" xfId="40931"/>
    <cellStyle name="Sub-total 23 5" xfId="40932"/>
    <cellStyle name="Subtotal 23 6" xfId="40933"/>
    <cellStyle name="Sub-total 23 6" xfId="40934"/>
    <cellStyle name="Subtotal 24" xfId="40935"/>
    <cellStyle name="Sub-total 24" xfId="40936"/>
    <cellStyle name="Subtotal 24 2" xfId="40937"/>
    <cellStyle name="Sub-total 24 2" xfId="40938"/>
    <cellStyle name="Subtotal 24 3" xfId="40939"/>
    <cellStyle name="Sub-total 24 3" xfId="40940"/>
    <cellStyle name="Subtotal 24 4" xfId="40941"/>
    <cellStyle name="Sub-total 24 4" xfId="40942"/>
    <cellStyle name="Subtotal 24 5" xfId="40943"/>
    <cellStyle name="Sub-total 24 5" xfId="40944"/>
    <cellStyle name="Subtotal 24 6" xfId="40945"/>
    <cellStyle name="Sub-total 24 6" xfId="40946"/>
    <cellStyle name="Subtotal 25" xfId="40947"/>
    <cellStyle name="Sub-total 25" xfId="40948"/>
    <cellStyle name="Subtotal 25 2" xfId="40949"/>
    <cellStyle name="Sub-total 25 2" xfId="40950"/>
    <cellStyle name="Subtotal 25 3" xfId="40951"/>
    <cellStyle name="Sub-total 25 3" xfId="40952"/>
    <cellStyle name="Subtotal 25 4" xfId="40953"/>
    <cellStyle name="Sub-total 25 4" xfId="40954"/>
    <cellStyle name="Subtotal 25 5" xfId="40955"/>
    <cellStyle name="Sub-total 25 5" xfId="40956"/>
    <cellStyle name="Subtotal 25 6" xfId="40957"/>
    <cellStyle name="Sub-total 25 6" xfId="40958"/>
    <cellStyle name="Subtotal 26" xfId="40959"/>
    <cellStyle name="Sub-total 26" xfId="40960"/>
    <cellStyle name="Subtotal 26 2" xfId="40961"/>
    <cellStyle name="Sub-total 26 2" xfId="40962"/>
    <cellStyle name="Subtotal 26 3" xfId="40963"/>
    <cellStyle name="Sub-total 26 3" xfId="40964"/>
    <cellStyle name="Subtotal 26 4" xfId="40965"/>
    <cellStyle name="Sub-total 26 4" xfId="40966"/>
    <cellStyle name="Subtotal 26 5" xfId="40967"/>
    <cellStyle name="Sub-total 26 5" xfId="40968"/>
    <cellStyle name="Subtotal 26 6" xfId="40969"/>
    <cellStyle name="Sub-total 26 6" xfId="40970"/>
    <cellStyle name="Subtotal 27" xfId="40971"/>
    <cellStyle name="Sub-total 27" xfId="40972"/>
    <cellStyle name="Subtotal 28" xfId="40973"/>
    <cellStyle name="Sub-total 28" xfId="40974"/>
    <cellStyle name="Subtotal 29" xfId="40975"/>
    <cellStyle name="Sub-total 29" xfId="40976"/>
    <cellStyle name="Subtotal 3" xfId="13931"/>
    <cellStyle name="Sub-total 3" xfId="13932"/>
    <cellStyle name="Subtotal 3 10" xfId="40977"/>
    <cellStyle name="Sub-total 3 10" xfId="40978"/>
    <cellStyle name="Subtotal 3 10 2" xfId="40979"/>
    <cellStyle name="Sub-total 3 10 2" xfId="40980"/>
    <cellStyle name="Subtotal 3 10 3" xfId="40981"/>
    <cellStyle name="Sub-total 3 10 3" xfId="40982"/>
    <cellStyle name="Subtotal 3 10 4" xfId="40983"/>
    <cellStyle name="Sub-total 3 10 4" xfId="40984"/>
    <cellStyle name="Subtotal 3 10 5" xfId="40985"/>
    <cellStyle name="Sub-total 3 10 5" xfId="40986"/>
    <cellStyle name="Subtotal 3 10 6" xfId="40987"/>
    <cellStyle name="Sub-total 3 10 6" xfId="40988"/>
    <cellStyle name="Subtotal 3 11" xfId="40989"/>
    <cellStyle name="Sub-total 3 11" xfId="40990"/>
    <cellStyle name="Subtotal 3 11 2" xfId="40991"/>
    <cellStyle name="Sub-total 3 11 2" xfId="40992"/>
    <cellStyle name="Subtotal 3 11 3" xfId="40993"/>
    <cellStyle name="Sub-total 3 11 3" xfId="40994"/>
    <cellStyle name="Subtotal 3 11 4" xfId="40995"/>
    <cellStyle name="Sub-total 3 11 4" xfId="40996"/>
    <cellStyle name="Subtotal 3 11 5" xfId="40997"/>
    <cellStyle name="Sub-total 3 11 5" xfId="40998"/>
    <cellStyle name="Subtotal 3 11 6" xfId="40999"/>
    <cellStyle name="Sub-total 3 11 6" xfId="41000"/>
    <cellStyle name="Subtotal 3 12" xfId="41001"/>
    <cellStyle name="Sub-total 3 12" xfId="41002"/>
    <cellStyle name="Subtotal 3 12 2" xfId="41003"/>
    <cellStyle name="Sub-total 3 12 2" xfId="41004"/>
    <cellStyle name="Subtotal 3 12 3" xfId="41005"/>
    <cellStyle name="Sub-total 3 12 3" xfId="41006"/>
    <cellStyle name="Subtotal 3 12 4" xfId="41007"/>
    <cellStyle name="Sub-total 3 12 4" xfId="41008"/>
    <cellStyle name="Subtotal 3 12 5" xfId="41009"/>
    <cellStyle name="Sub-total 3 12 5" xfId="41010"/>
    <cellStyle name="Subtotal 3 12 6" xfId="41011"/>
    <cellStyle name="Sub-total 3 12 6" xfId="41012"/>
    <cellStyle name="Subtotal 3 13" xfId="41013"/>
    <cellStyle name="Sub-total 3 13" xfId="41014"/>
    <cellStyle name="Subtotal 3 13 2" xfId="41015"/>
    <cellStyle name="Sub-total 3 13 2" xfId="41016"/>
    <cellStyle name="Subtotal 3 13 3" xfId="41017"/>
    <cellStyle name="Sub-total 3 13 3" xfId="41018"/>
    <cellStyle name="Subtotal 3 13 4" xfId="41019"/>
    <cellStyle name="Sub-total 3 13 4" xfId="41020"/>
    <cellStyle name="Subtotal 3 13 5" xfId="41021"/>
    <cellStyle name="Sub-total 3 13 5" xfId="41022"/>
    <cellStyle name="Subtotal 3 13 6" xfId="41023"/>
    <cellStyle name="Sub-total 3 13 6" xfId="41024"/>
    <cellStyle name="Subtotal 3 14" xfId="41025"/>
    <cellStyle name="Sub-total 3 14" xfId="41026"/>
    <cellStyle name="Subtotal 3 15" xfId="41027"/>
    <cellStyle name="Sub-total 3 15" xfId="41028"/>
    <cellStyle name="Subtotal 3 16" xfId="41029"/>
    <cellStyle name="Sub-total 3 16" xfId="41030"/>
    <cellStyle name="Subtotal 3 17" xfId="41031"/>
    <cellStyle name="Sub-total 3 17" xfId="41032"/>
    <cellStyle name="Subtotal 3 18" xfId="41033"/>
    <cellStyle name="Sub-total 3 18" xfId="41034"/>
    <cellStyle name="Subtotal 3 2" xfId="13933"/>
    <cellStyle name="Sub-total 3 2" xfId="13934"/>
    <cellStyle name="Subtotal 3 2 10" xfId="41035"/>
    <cellStyle name="Sub-total 3 2 10" xfId="41036"/>
    <cellStyle name="Subtotal 3 2 11" xfId="41037"/>
    <cellStyle name="Sub-total 3 2 11" xfId="41038"/>
    <cellStyle name="Subtotal 3 2 12" xfId="41039"/>
    <cellStyle name="Sub-total 3 2 12" xfId="41040"/>
    <cellStyle name="Subtotal 3 2 13" xfId="41041"/>
    <cellStyle name="Sub-total 3 2 13" xfId="41042"/>
    <cellStyle name="Subtotal 3 2 14" xfId="41043"/>
    <cellStyle name="Sub-total 3 2 14" xfId="41044"/>
    <cellStyle name="Subtotal 3 2 15" xfId="41045"/>
    <cellStyle name="Sub-total 3 2 15" xfId="41046"/>
    <cellStyle name="Subtotal 3 2 16" xfId="41047"/>
    <cellStyle name="Sub-total 3 2 16" xfId="41048"/>
    <cellStyle name="Subtotal 3 2 17" xfId="41049"/>
    <cellStyle name="Sub-total 3 2 17" xfId="41050"/>
    <cellStyle name="Subtotal 3 2 18" xfId="41051"/>
    <cellStyle name="Sub-total 3 2 18" xfId="41052"/>
    <cellStyle name="Subtotal 3 2 19" xfId="41053"/>
    <cellStyle name="Sub-total 3 2 19" xfId="41054"/>
    <cellStyle name="Subtotal 3 2 2" xfId="41055"/>
    <cellStyle name="Sub-total 3 2 2" xfId="41056"/>
    <cellStyle name="Subtotal 3 2 20" xfId="41057"/>
    <cellStyle name="Sub-total 3 2 20" xfId="41058"/>
    <cellStyle name="Subtotal 3 2 21" xfId="41059"/>
    <cellStyle name="Sub-total 3 2 21" xfId="41060"/>
    <cellStyle name="Subtotal 3 2 22" xfId="41061"/>
    <cellStyle name="Sub-total 3 2 22" xfId="41062"/>
    <cellStyle name="Subtotal 3 2 23" xfId="41063"/>
    <cellStyle name="Sub-total 3 2 23" xfId="41064"/>
    <cellStyle name="Subtotal 3 2 3" xfId="41065"/>
    <cellStyle name="Sub-total 3 2 3" xfId="41066"/>
    <cellStyle name="Subtotal 3 2 4" xfId="41067"/>
    <cellStyle name="Sub-total 3 2 4" xfId="41068"/>
    <cellStyle name="Subtotal 3 2 5" xfId="41069"/>
    <cellStyle name="Sub-total 3 2 5" xfId="41070"/>
    <cellStyle name="Subtotal 3 2 6" xfId="41071"/>
    <cellStyle name="Sub-total 3 2 6" xfId="41072"/>
    <cellStyle name="Subtotal 3 2 7" xfId="41073"/>
    <cellStyle name="Sub-total 3 2 7" xfId="41074"/>
    <cellStyle name="Subtotal 3 2 8" xfId="41075"/>
    <cellStyle name="Sub-total 3 2 8" xfId="41076"/>
    <cellStyle name="Subtotal 3 2 9" xfId="41077"/>
    <cellStyle name="Sub-total 3 2 9" xfId="41078"/>
    <cellStyle name="Subtotal 3 3" xfId="13935"/>
    <cellStyle name="Sub-total 3 3" xfId="13936"/>
    <cellStyle name="Subtotal 3 3 10" xfId="41079"/>
    <cellStyle name="Sub-total 3 3 10" xfId="41080"/>
    <cellStyle name="Subtotal 3 3 11" xfId="41081"/>
    <cellStyle name="Sub-total 3 3 11" xfId="41082"/>
    <cellStyle name="Subtotal 3 3 12" xfId="41083"/>
    <cellStyle name="Sub-total 3 3 12" xfId="41084"/>
    <cellStyle name="Subtotal 3 3 13" xfId="41085"/>
    <cellStyle name="Sub-total 3 3 13" xfId="41086"/>
    <cellStyle name="Subtotal 3 3 14" xfId="41087"/>
    <cellStyle name="Sub-total 3 3 14" xfId="41088"/>
    <cellStyle name="Subtotal 3 3 15" xfId="41089"/>
    <cellStyle name="Sub-total 3 3 15" xfId="41090"/>
    <cellStyle name="Subtotal 3 3 16" xfId="41091"/>
    <cellStyle name="Sub-total 3 3 16" xfId="41092"/>
    <cellStyle name="Subtotal 3 3 17" xfId="41093"/>
    <cellStyle name="Sub-total 3 3 17" xfId="41094"/>
    <cellStyle name="Subtotal 3 3 18" xfId="41095"/>
    <cellStyle name="Sub-total 3 3 18" xfId="41096"/>
    <cellStyle name="Subtotal 3 3 19" xfId="41097"/>
    <cellStyle name="Sub-total 3 3 19" xfId="41098"/>
    <cellStyle name="Subtotal 3 3 2" xfId="41099"/>
    <cellStyle name="Sub-total 3 3 2" xfId="41100"/>
    <cellStyle name="Subtotal 3 3 20" xfId="41101"/>
    <cellStyle name="Sub-total 3 3 20" xfId="41102"/>
    <cellStyle name="Subtotal 3 3 21" xfId="41103"/>
    <cellStyle name="Sub-total 3 3 21" xfId="41104"/>
    <cellStyle name="Subtotal 3 3 22" xfId="41105"/>
    <cellStyle name="Sub-total 3 3 22" xfId="41106"/>
    <cellStyle name="Subtotal 3 3 23" xfId="41107"/>
    <cellStyle name="Sub-total 3 3 23" xfId="41108"/>
    <cellStyle name="Subtotal 3 3 3" xfId="41109"/>
    <cellStyle name="Sub-total 3 3 3" xfId="41110"/>
    <cellStyle name="Subtotal 3 3 4" xfId="41111"/>
    <cellStyle name="Sub-total 3 3 4" xfId="41112"/>
    <cellStyle name="Subtotal 3 3 5" xfId="41113"/>
    <cellStyle name="Sub-total 3 3 5" xfId="41114"/>
    <cellStyle name="Subtotal 3 3 6" xfId="41115"/>
    <cellStyle name="Sub-total 3 3 6" xfId="41116"/>
    <cellStyle name="Subtotal 3 3 7" xfId="41117"/>
    <cellStyle name="Sub-total 3 3 7" xfId="41118"/>
    <cellStyle name="Subtotal 3 3 8" xfId="41119"/>
    <cellStyle name="Sub-total 3 3 8" xfId="41120"/>
    <cellStyle name="Subtotal 3 3 9" xfId="41121"/>
    <cellStyle name="Sub-total 3 3 9" xfId="41122"/>
    <cellStyle name="Subtotal 3 4" xfId="41123"/>
    <cellStyle name="Sub-total 3 4" xfId="41124"/>
    <cellStyle name="Subtotal 3 4 2" xfId="41125"/>
    <cellStyle name="Sub-total 3 4 2" xfId="41126"/>
    <cellStyle name="Subtotal 3 4 3" xfId="41127"/>
    <cellStyle name="Sub-total 3 4 3" xfId="41128"/>
    <cellStyle name="Subtotal 3 4 4" xfId="41129"/>
    <cellStyle name="Sub-total 3 4 4" xfId="41130"/>
    <cellStyle name="Subtotal 3 4 5" xfId="41131"/>
    <cellStyle name="Sub-total 3 4 5" xfId="41132"/>
    <cellStyle name="Subtotal 3 4 6" xfId="41133"/>
    <cellStyle name="Sub-total 3 4 6" xfId="41134"/>
    <cellStyle name="Subtotal 3 5" xfId="41135"/>
    <cellStyle name="Sub-total 3 5" xfId="41136"/>
    <cellStyle name="Subtotal 3 5 2" xfId="41137"/>
    <cellStyle name="Sub-total 3 5 2" xfId="41138"/>
    <cellStyle name="Subtotal 3 5 3" xfId="41139"/>
    <cellStyle name="Sub-total 3 5 3" xfId="41140"/>
    <cellStyle name="Subtotal 3 5 4" xfId="41141"/>
    <cellStyle name="Sub-total 3 5 4" xfId="41142"/>
    <cellStyle name="Subtotal 3 5 5" xfId="41143"/>
    <cellStyle name="Sub-total 3 5 5" xfId="41144"/>
    <cellStyle name="Subtotal 3 5 6" xfId="41145"/>
    <cellStyle name="Sub-total 3 5 6" xfId="41146"/>
    <cellStyle name="Subtotal 3 6" xfId="41147"/>
    <cellStyle name="Sub-total 3 6" xfId="41148"/>
    <cellStyle name="Subtotal 3 6 2" xfId="41149"/>
    <cellStyle name="Sub-total 3 6 2" xfId="41150"/>
    <cellStyle name="Subtotal 3 6 3" xfId="41151"/>
    <cellStyle name="Sub-total 3 6 3" xfId="41152"/>
    <cellStyle name="Subtotal 3 6 4" xfId="41153"/>
    <cellStyle name="Sub-total 3 6 4" xfId="41154"/>
    <cellStyle name="Subtotal 3 6 5" xfId="41155"/>
    <cellStyle name="Sub-total 3 6 5" xfId="41156"/>
    <cellStyle name="Subtotal 3 6 6" xfId="41157"/>
    <cellStyle name="Sub-total 3 6 6" xfId="41158"/>
    <cellStyle name="Subtotal 3 7" xfId="41159"/>
    <cellStyle name="Sub-total 3 7" xfId="41160"/>
    <cellStyle name="Subtotal 3 7 2" xfId="41161"/>
    <cellStyle name="Sub-total 3 7 2" xfId="41162"/>
    <cellStyle name="Subtotal 3 7 3" xfId="41163"/>
    <cellStyle name="Sub-total 3 7 3" xfId="41164"/>
    <cellStyle name="Subtotal 3 7 4" xfId="41165"/>
    <cellStyle name="Sub-total 3 7 4" xfId="41166"/>
    <cellStyle name="Subtotal 3 7 5" xfId="41167"/>
    <cellStyle name="Sub-total 3 7 5" xfId="41168"/>
    <cellStyle name="Subtotal 3 7 6" xfId="41169"/>
    <cellStyle name="Sub-total 3 7 6" xfId="41170"/>
    <cellStyle name="Subtotal 3 8" xfId="41171"/>
    <cellStyle name="Sub-total 3 8" xfId="41172"/>
    <cellStyle name="Subtotal 3 8 2" xfId="41173"/>
    <cellStyle name="Sub-total 3 8 2" xfId="41174"/>
    <cellStyle name="Subtotal 3 8 3" xfId="41175"/>
    <cellStyle name="Sub-total 3 8 3" xfId="41176"/>
    <cellStyle name="Subtotal 3 8 4" xfId="41177"/>
    <cellStyle name="Sub-total 3 8 4" xfId="41178"/>
    <cellStyle name="Subtotal 3 8 5" xfId="41179"/>
    <cellStyle name="Sub-total 3 8 5" xfId="41180"/>
    <cellStyle name="Subtotal 3 8 6" xfId="41181"/>
    <cellStyle name="Sub-total 3 8 6" xfId="41182"/>
    <cellStyle name="Subtotal 3 9" xfId="41183"/>
    <cellStyle name="Sub-total 3 9" xfId="41184"/>
    <cellStyle name="Subtotal 3 9 2" xfId="41185"/>
    <cellStyle name="Sub-total 3 9 2" xfId="41186"/>
    <cellStyle name="Subtotal 3 9 3" xfId="41187"/>
    <cellStyle name="Sub-total 3 9 3" xfId="41188"/>
    <cellStyle name="Subtotal 3 9 4" xfId="41189"/>
    <cellStyle name="Sub-total 3 9 4" xfId="41190"/>
    <cellStyle name="Subtotal 3 9 5" xfId="41191"/>
    <cellStyle name="Sub-total 3 9 5" xfId="41192"/>
    <cellStyle name="Subtotal 3 9 6" xfId="41193"/>
    <cellStyle name="Sub-total 3 9 6" xfId="41194"/>
    <cellStyle name="Subtotal 30" xfId="41195"/>
    <cellStyle name="Sub-total 30" xfId="41196"/>
    <cellStyle name="Subtotal 4" xfId="13937"/>
    <cellStyle name="Sub-total 4" xfId="13938"/>
    <cellStyle name="Subtotal 4 10" xfId="41197"/>
    <cellStyle name="Sub-total 4 10" xfId="41198"/>
    <cellStyle name="Subtotal 4 10 2" xfId="41199"/>
    <cellStyle name="Sub-total 4 10 2" xfId="41200"/>
    <cellStyle name="Subtotal 4 10 3" xfId="41201"/>
    <cellStyle name="Sub-total 4 10 3" xfId="41202"/>
    <cellStyle name="Subtotal 4 10 4" xfId="41203"/>
    <cellStyle name="Sub-total 4 10 4" xfId="41204"/>
    <cellStyle name="Subtotal 4 10 5" xfId="41205"/>
    <cellStyle name="Sub-total 4 10 5" xfId="41206"/>
    <cellStyle name="Subtotal 4 10 6" xfId="41207"/>
    <cellStyle name="Sub-total 4 10 6" xfId="41208"/>
    <cellStyle name="Subtotal 4 11" xfId="41209"/>
    <cellStyle name="Sub-total 4 11" xfId="41210"/>
    <cellStyle name="Subtotal 4 11 2" xfId="41211"/>
    <cellStyle name="Sub-total 4 11 2" xfId="41212"/>
    <cellStyle name="Subtotal 4 11 3" xfId="41213"/>
    <cellStyle name="Sub-total 4 11 3" xfId="41214"/>
    <cellStyle name="Subtotal 4 11 4" xfId="41215"/>
    <cellStyle name="Sub-total 4 11 4" xfId="41216"/>
    <cellStyle name="Subtotal 4 11 5" xfId="41217"/>
    <cellStyle name="Sub-total 4 11 5" xfId="41218"/>
    <cellStyle name="Subtotal 4 11 6" xfId="41219"/>
    <cellStyle name="Sub-total 4 11 6" xfId="41220"/>
    <cellStyle name="Subtotal 4 12" xfId="41221"/>
    <cellStyle name="Sub-total 4 12" xfId="41222"/>
    <cellStyle name="Subtotal 4 12 2" xfId="41223"/>
    <cellStyle name="Sub-total 4 12 2" xfId="41224"/>
    <cellStyle name="Subtotal 4 12 3" xfId="41225"/>
    <cellStyle name="Sub-total 4 12 3" xfId="41226"/>
    <cellStyle name="Subtotal 4 12 4" xfId="41227"/>
    <cellStyle name="Sub-total 4 12 4" xfId="41228"/>
    <cellStyle name="Subtotal 4 12 5" xfId="41229"/>
    <cellStyle name="Sub-total 4 12 5" xfId="41230"/>
    <cellStyle name="Subtotal 4 12 6" xfId="41231"/>
    <cellStyle name="Sub-total 4 12 6" xfId="41232"/>
    <cellStyle name="Subtotal 4 13" xfId="41233"/>
    <cellStyle name="Sub-total 4 13" xfId="41234"/>
    <cellStyle name="Subtotal 4 13 2" xfId="41235"/>
    <cellStyle name="Sub-total 4 13 2" xfId="41236"/>
    <cellStyle name="Subtotal 4 13 3" xfId="41237"/>
    <cellStyle name="Sub-total 4 13 3" xfId="41238"/>
    <cellStyle name="Subtotal 4 13 4" xfId="41239"/>
    <cellStyle name="Sub-total 4 13 4" xfId="41240"/>
    <cellStyle name="Subtotal 4 13 5" xfId="41241"/>
    <cellStyle name="Sub-total 4 13 5" xfId="41242"/>
    <cellStyle name="Subtotal 4 13 6" xfId="41243"/>
    <cellStyle name="Sub-total 4 13 6" xfId="41244"/>
    <cellStyle name="Subtotal 4 14" xfId="41245"/>
    <cellStyle name="Sub-total 4 14" xfId="41246"/>
    <cellStyle name="Subtotal 4 15" xfId="41247"/>
    <cellStyle name="Sub-total 4 15" xfId="41248"/>
    <cellStyle name="Subtotal 4 16" xfId="41249"/>
    <cellStyle name="Sub-total 4 16" xfId="41250"/>
    <cellStyle name="Subtotal 4 17" xfId="41251"/>
    <cellStyle name="Sub-total 4 17" xfId="41252"/>
    <cellStyle name="Subtotal 4 18" xfId="41253"/>
    <cellStyle name="Sub-total 4 18" xfId="41254"/>
    <cellStyle name="Subtotal 4 2" xfId="13939"/>
    <cellStyle name="Sub-total 4 2" xfId="13940"/>
    <cellStyle name="Subtotal 4 2 10" xfId="41255"/>
    <cellStyle name="Sub-total 4 2 10" xfId="41256"/>
    <cellStyle name="Subtotal 4 2 11" xfId="41257"/>
    <cellStyle name="Sub-total 4 2 11" xfId="41258"/>
    <cellStyle name="Subtotal 4 2 12" xfId="41259"/>
    <cellStyle name="Sub-total 4 2 12" xfId="41260"/>
    <cellStyle name="Subtotal 4 2 13" xfId="41261"/>
    <cellStyle name="Sub-total 4 2 13" xfId="41262"/>
    <cellStyle name="Subtotal 4 2 14" xfId="41263"/>
    <cellStyle name="Sub-total 4 2 14" xfId="41264"/>
    <cellStyle name="Subtotal 4 2 15" xfId="41265"/>
    <cellStyle name="Sub-total 4 2 15" xfId="41266"/>
    <cellStyle name="Subtotal 4 2 16" xfId="41267"/>
    <cellStyle name="Sub-total 4 2 16" xfId="41268"/>
    <cellStyle name="Subtotal 4 2 17" xfId="41269"/>
    <cellStyle name="Sub-total 4 2 17" xfId="41270"/>
    <cellStyle name="Subtotal 4 2 18" xfId="41271"/>
    <cellStyle name="Sub-total 4 2 18" xfId="41272"/>
    <cellStyle name="Subtotal 4 2 19" xfId="41273"/>
    <cellStyle name="Sub-total 4 2 19" xfId="41274"/>
    <cellStyle name="Subtotal 4 2 2" xfId="41275"/>
    <cellStyle name="Sub-total 4 2 2" xfId="41276"/>
    <cellStyle name="Subtotal 4 2 20" xfId="41277"/>
    <cellStyle name="Sub-total 4 2 20" xfId="41278"/>
    <cellStyle name="Subtotal 4 2 21" xfId="41279"/>
    <cellStyle name="Sub-total 4 2 21" xfId="41280"/>
    <cellStyle name="Subtotal 4 2 22" xfId="41281"/>
    <cellStyle name="Sub-total 4 2 22" xfId="41282"/>
    <cellStyle name="Subtotal 4 2 23" xfId="41283"/>
    <cellStyle name="Sub-total 4 2 23" xfId="41284"/>
    <cellStyle name="Subtotal 4 2 3" xfId="41285"/>
    <cellStyle name="Sub-total 4 2 3" xfId="41286"/>
    <cellStyle name="Subtotal 4 2 4" xfId="41287"/>
    <cellStyle name="Sub-total 4 2 4" xfId="41288"/>
    <cellStyle name="Subtotal 4 2 5" xfId="41289"/>
    <cellStyle name="Sub-total 4 2 5" xfId="41290"/>
    <cellStyle name="Subtotal 4 2 6" xfId="41291"/>
    <cellStyle name="Sub-total 4 2 6" xfId="41292"/>
    <cellStyle name="Subtotal 4 2 7" xfId="41293"/>
    <cellStyle name="Sub-total 4 2 7" xfId="41294"/>
    <cellStyle name="Subtotal 4 2 8" xfId="41295"/>
    <cellStyle name="Sub-total 4 2 8" xfId="41296"/>
    <cellStyle name="Subtotal 4 2 9" xfId="41297"/>
    <cellStyle name="Sub-total 4 2 9" xfId="41298"/>
    <cellStyle name="Subtotal 4 3" xfId="13941"/>
    <cellStyle name="Sub-total 4 3" xfId="13942"/>
    <cellStyle name="Subtotal 4 3 10" xfId="41299"/>
    <cellStyle name="Sub-total 4 3 10" xfId="41300"/>
    <cellStyle name="Subtotal 4 3 11" xfId="41301"/>
    <cellStyle name="Sub-total 4 3 11" xfId="41302"/>
    <cellStyle name="Subtotal 4 3 12" xfId="41303"/>
    <cellStyle name="Sub-total 4 3 12" xfId="41304"/>
    <cellStyle name="Subtotal 4 3 13" xfId="41305"/>
    <cellStyle name="Sub-total 4 3 13" xfId="41306"/>
    <cellStyle name="Subtotal 4 3 14" xfId="41307"/>
    <cellStyle name="Sub-total 4 3 14" xfId="41308"/>
    <cellStyle name="Subtotal 4 3 15" xfId="41309"/>
    <cellStyle name="Sub-total 4 3 15" xfId="41310"/>
    <cellStyle name="Subtotal 4 3 16" xfId="41311"/>
    <cellStyle name="Sub-total 4 3 16" xfId="41312"/>
    <cellStyle name="Subtotal 4 3 17" xfId="41313"/>
    <cellStyle name="Sub-total 4 3 17" xfId="41314"/>
    <cellStyle name="Subtotal 4 3 18" xfId="41315"/>
    <cellStyle name="Sub-total 4 3 18" xfId="41316"/>
    <cellStyle name="Subtotal 4 3 19" xfId="41317"/>
    <cellStyle name="Sub-total 4 3 19" xfId="41318"/>
    <cellStyle name="Subtotal 4 3 2" xfId="41319"/>
    <cellStyle name="Sub-total 4 3 2" xfId="41320"/>
    <cellStyle name="Subtotal 4 3 20" xfId="41321"/>
    <cellStyle name="Sub-total 4 3 20" xfId="41322"/>
    <cellStyle name="Subtotal 4 3 21" xfId="41323"/>
    <cellStyle name="Sub-total 4 3 21" xfId="41324"/>
    <cellStyle name="Subtotal 4 3 22" xfId="41325"/>
    <cellStyle name="Sub-total 4 3 22" xfId="41326"/>
    <cellStyle name="Subtotal 4 3 23" xfId="41327"/>
    <cellStyle name="Sub-total 4 3 23" xfId="41328"/>
    <cellStyle name="Subtotal 4 3 3" xfId="41329"/>
    <cellStyle name="Sub-total 4 3 3" xfId="41330"/>
    <cellStyle name="Subtotal 4 3 4" xfId="41331"/>
    <cellStyle name="Sub-total 4 3 4" xfId="41332"/>
    <cellStyle name="Subtotal 4 3 5" xfId="41333"/>
    <cellStyle name="Sub-total 4 3 5" xfId="41334"/>
    <cellStyle name="Subtotal 4 3 6" xfId="41335"/>
    <cellStyle name="Sub-total 4 3 6" xfId="41336"/>
    <cellStyle name="Subtotal 4 3 7" xfId="41337"/>
    <cellStyle name="Sub-total 4 3 7" xfId="41338"/>
    <cellStyle name="Subtotal 4 3 8" xfId="41339"/>
    <cellStyle name="Sub-total 4 3 8" xfId="41340"/>
    <cellStyle name="Subtotal 4 3 9" xfId="41341"/>
    <cellStyle name="Sub-total 4 3 9" xfId="41342"/>
    <cellStyle name="Subtotal 4 4" xfId="41343"/>
    <cellStyle name="Sub-total 4 4" xfId="41344"/>
    <cellStyle name="Subtotal 4 4 2" xfId="41345"/>
    <cellStyle name="Sub-total 4 4 2" xfId="41346"/>
    <cellStyle name="Subtotal 4 4 3" xfId="41347"/>
    <cellStyle name="Sub-total 4 4 3" xfId="41348"/>
    <cellStyle name="Subtotal 4 4 4" xfId="41349"/>
    <cellStyle name="Sub-total 4 4 4" xfId="41350"/>
    <cellStyle name="Subtotal 4 4 5" xfId="41351"/>
    <cellStyle name="Sub-total 4 4 5" xfId="41352"/>
    <cellStyle name="Subtotal 4 4 6" xfId="41353"/>
    <cellStyle name="Sub-total 4 4 6" xfId="41354"/>
    <cellStyle name="Subtotal 4 5" xfId="41355"/>
    <cellStyle name="Sub-total 4 5" xfId="41356"/>
    <cellStyle name="Subtotal 4 5 2" xfId="41357"/>
    <cellStyle name="Sub-total 4 5 2" xfId="41358"/>
    <cellStyle name="Subtotal 4 5 3" xfId="41359"/>
    <cellStyle name="Sub-total 4 5 3" xfId="41360"/>
    <cellStyle name="Subtotal 4 5 4" xfId="41361"/>
    <cellStyle name="Sub-total 4 5 4" xfId="41362"/>
    <cellStyle name="Subtotal 4 5 5" xfId="41363"/>
    <cellStyle name="Sub-total 4 5 5" xfId="41364"/>
    <cellStyle name="Subtotal 4 5 6" xfId="41365"/>
    <cellStyle name="Sub-total 4 5 6" xfId="41366"/>
    <cellStyle name="Subtotal 4 6" xfId="41367"/>
    <cellStyle name="Sub-total 4 6" xfId="41368"/>
    <cellStyle name="Subtotal 4 6 2" xfId="41369"/>
    <cellStyle name="Sub-total 4 6 2" xfId="41370"/>
    <cellStyle name="Subtotal 4 6 3" xfId="41371"/>
    <cellStyle name="Sub-total 4 6 3" xfId="41372"/>
    <cellStyle name="Subtotal 4 6 4" xfId="41373"/>
    <cellStyle name="Sub-total 4 6 4" xfId="41374"/>
    <cellStyle name="Subtotal 4 6 5" xfId="41375"/>
    <cellStyle name="Sub-total 4 6 5" xfId="41376"/>
    <cellStyle name="Subtotal 4 6 6" xfId="41377"/>
    <cellStyle name="Sub-total 4 6 6" xfId="41378"/>
    <cellStyle name="Subtotal 4 7" xfId="41379"/>
    <cellStyle name="Sub-total 4 7" xfId="41380"/>
    <cellStyle name="Subtotal 4 7 2" xfId="41381"/>
    <cellStyle name="Sub-total 4 7 2" xfId="41382"/>
    <cellStyle name="Subtotal 4 7 3" xfId="41383"/>
    <cellStyle name="Sub-total 4 7 3" xfId="41384"/>
    <cellStyle name="Subtotal 4 7 4" xfId="41385"/>
    <cellStyle name="Sub-total 4 7 4" xfId="41386"/>
    <cellStyle name="Subtotal 4 7 5" xfId="41387"/>
    <cellStyle name="Sub-total 4 7 5" xfId="41388"/>
    <cellStyle name="Subtotal 4 7 6" xfId="41389"/>
    <cellStyle name="Sub-total 4 7 6" xfId="41390"/>
    <cellStyle name="Subtotal 4 8" xfId="41391"/>
    <cellStyle name="Sub-total 4 8" xfId="41392"/>
    <cellStyle name="Subtotal 4 8 2" xfId="41393"/>
    <cellStyle name="Sub-total 4 8 2" xfId="41394"/>
    <cellStyle name="Subtotal 4 8 3" xfId="41395"/>
    <cellStyle name="Sub-total 4 8 3" xfId="41396"/>
    <cellStyle name="Subtotal 4 8 4" xfId="41397"/>
    <cellStyle name="Sub-total 4 8 4" xfId="41398"/>
    <cellStyle name="Subtotal 4 8 5" xfId="41399"/>
    <cellStyle name="Sub-total 4 8 5" xfId="41400"/>
    <cellStyle name="Subtotal 4 8 6" xfId="41401"/>
    <cellStyle name="Sub-total 4 8 6" xfId="41402"/>
    <cellStyle name="Subtotal 4 9" xfId="41403"/>
    <cellStyle name="Sub-total 4 9" xfId="41404"/>
    <cellStyle name="Subtotal 4 9 2" xfId="41405"/>
    <cellStyle name="Sub-total 4 9 2" xfId="41406"/>
    <cellStyle name="Subtotal 4 9 3" xfId="41407"/>
    <cellStyle name="Sub-total 4 9 3" xfId="41408"/>
    <cellStyle name="Subtotal 4 9 4" xfId="41409"/>
    <cellStyle name="Sub-total 4 9 4" xfId="41410"/>
    <cellStyle name="Subtotal 4 9 5" xfId="41411"/>
    <cellStyle name="Sub-total 4 9 5" xfId="41412"/>
    <cellStyle name="Subtotal 4 9 6" xfId="41413"/>
    <cellStyle name="Sub-total 4 9 6" xfId="41414"/>
    <cellStyle name="Subtotal 5" xfId="13943"/>
    <cellStyle name="Sub-total 5" xfId="13944"/>
    <cellStyle name="Subtotal 5 10" xfId="41415"/>
    <cellStyle name="Sub-total 5 10" xfId="41416"/>
    <cellStyle name="Subtotal 5 10 2" xfId="41417"/>
    <cellStyle name="Sub-total 5 10 2" xfId="41418"/>
    <cellStyle name="Subtotal 5 10 3" xfId="41419"/>
    <cellStyle name="Sub-total 5 10 3" xfId="41420"/>
    <cellStyle name="Subtotal 5 10 4" xfId="41421"/>
    <cellStyle name="Sub-total 5 10 4" xfId="41422"/>
    <cellStyle name="Subtotal 5 10 5" xfId="41423"/>
    <cellStyle name="Sub-total 5 10 5" xfId="41424"/>
    <cellStyle name="Subtotal 5 10 6" xfId="41425"/>
    <cellStyle name="Sub-total 5 10 6" xfId="41426"/>
    <cellStyle name="Subtotal 5 11" xfId="41427"/>
    <cellStyle name="Sub-total 5 11" xfId="41428"/>
    <cellStyle name="Subtotal 5 11 2" xfId="41429"/>
    <cellStyle name="Sub-total 5 11 2" xfId="41430"/>
    <cellStyle name="Subtotal 5 11 3" xfId="41431"/>
    <cellStyle name="Sub-total 5 11 3" xfId="41432"/>
    <cellStyle name="Subtotal 5 11 4" xfId="41433"/>
    <cellStyle name="Sub-total 5 11 4" xfId="41434"/>
    <cellStyle name="Subtotal 5 11 5" xfId="41435"/>
    <cellStyle name="Sub-total 5 11 5" xfId="41436"/>
    <cellStyle name="Subtotal 5 11 6" xfId="41437"/>
    <cellStyle name="Sub-total 5 11 6" xfId="41438"/>
    <cellStyle name="Subtotal 5 12" xfId="41439"/>
    <cellStyle name="Sub-total 5 12" xfId="41440"/>
    <cellStyle name="Subtotal 5 12 2" xfId="41441"/>
    <cellStyle name="Sub-total 5 12 2" xfId="41442"/>
    <cellStyle name="Subtotal 5 12 3" xfId="41443"/>
    <cellStyle name="Sub-total 5 12 3" xfId="41444"/>
    <cellStyle name="Subtotal 5 12 4" xfId="41445"/>
    <cellStyle name="Sub-total 5 12 4" xfId="41446"/>
    <cellStyle name="Subtotal 5 12 5" xfId="41447"/>
    <cellStyle name="Sub-total 5 12 5" xfId="41448"/>
    <cellStyle name="Subtotal 5 12 6" xfId="41449"/>
    <cellStyle name="Sub-total 5 12 6" xfId="41450"/>
    <cellStyle name="Subtotal 5 13" xfId="41451"/>
    <cellStyle name="Sub-total 5 13" xfId="41452"/>
    <cellStyle name="Subtotal 5 13 2" xfId="41453"/>
    <cellStyle name="Sub-total 5 13 2" xfId="41454"/>
    <cellStyle name="Subtotal 5 13 3" xfId="41455"/>
    <cellStyle name="Sub-total 5 13 3" xfId="41456"/>
    <cellStyle name="Subtotal 5 13 4" xfId="41457"/>
    <cellStyle name="Sub-total 5 13 4" xfId="41458"/>
    <cellStyle name="Subtotal 5 13 5" xfId="41459"/>
    <cellStyle name="Sub-total 5 13 5" xfId="41460"/>
    <cellStyle name="Subtotal 5 13 6" xfId="41461"/>
    <cellStyle name="Sub-total 5 13 6" xfId="41462"/>
    <cellStyle name="Subtotal 5 14" xfId="41463"/>
    <cellStyle name="Sub-total 5 14" xfId="41464"/>
    <cellStyle name="Subtotal 5 15" xfId="41465"/>
    <cellStyle name="Sub-total 5 15" xfId="41466"/>
    <cellStyle name="Subtotal 5 16" xfId="41467"/>
    <cellStyle name="Sub-total 5 16" xfId="41468"/>
    <cellStyle name="Subtotal 5 17" xfId="41469"/>
    <cellStyle name="Sub-total 5 17" xfId="41470"/>
    <cellStyle name="Subtotal 5 18" xfId="41471"/>
    <cellStyle name="Sub-total 5 18" xfId="41472"/>
    <cellStyle name="Subtotal 5 2" xfId="13945"/>
    <cellStyle name="Sub-total 5 2" xfId="13946"/>
    <cellStyle name="Subtotal 5 2 10" xfId="41473"/>
    <cellStyle name="Sub-total 5 2 10" xfId="41474"/>
    <cellStyle name="Subtotal 5 2 11" xfId="41475"/>
    <cellStyle name="Sub-total 5 2 11" xfId="41476"/>
    <cellStyle name="Subtotal 5 2 12" xfId="41477"/>
    <cellStyle name="Sub-total 5 2 12" xfId="41478"/>
    <cellStyle name="Subtotal 5 2 13" xfId="41479"/>
    <cellStyle name="Sub-total 5 2 13" xfId="41480"/>
    <cellStyle name="Subtotal 5 2 14" xfId="41481"/>
    <cellStyle name="Sub-total 5 2 14" xfId="41482"/>
    <cellStyle name="Subtotal 5 2 15" xfId="41483"/>
    <cellStyle name="Sub-total 5 2 15" xfId="41484"/>
    <cellStyle name="Subtotal 5 2 16" xfId="41485"/>
    <cellStyle name="Sub-total 5 2 16" xfId="41486"/>
    <cellStyle name="Subtotal 5 2 17" xfId="41487"/>
    <cellStyle name="Sub-total 5 2 17" xfId="41488"/>
    <cellStyle name="Subtotal 5 2 18" xfId="41489"/>
    <cellStyle name="Sub-total 5 2 18" xfId="41490"/>
    <cellStyle name="Subtotal 5 2 19" xfId="41491"/>
    <cellStyle name="Sub-total 5 2 19" xfId="41492"/>
    <cellStyle name="Subtotal 5 2 2" xfId="41493"/>
    <cellStyle name="Sub-total 5 2 2" xfId="41494"/>
    <cellStyle name="Subtotal 5 2 20" xfId="41495"/>
    <cellStyle name="Sub-total 5 2 20" xfId="41496"/>
    <cellStyle name="Subtotal 5 2 21" xfId="41497"/>
    <cellStyle name="Sub-total 5 2 21" xfId="41498"/>
    <cellStyle name="Subtotal 5 2 22" xfId="41499"/>
    <cellStyle name="Sub-total 5 2 22" xfId="41500"/>
    <cellStyle name="Subtotal 5 2 23" xfId="41501"/>
    <cellStyle name="Sub-total 5 2 23" xfId="41502"/>
    <cellStyle name="Subtotal 5 2 3" xfId="41503"/>
    <cellStyle name="Sub-total 5 2 3" xfId="41504"/>
    <cellStyle name="Subtotal 5 2 4" xfId="41505"/>
    <cellStyle name="Sub-total 5 2 4" xfId="41506"/>
    <cellStyle name="Subtotal 5 2 5" xfId="41507"/>
    <cellStyle name="Sub-total 5 2 5" xfId="41508"/>
    <cellStyle name="Subtotal 5 2 6" xfId="41509"/>
    <cellStyle name="Sub-total 5 2 6" xfId="41510"/>
    <cellStyle name="Subtotal 5 2 7" xfId="41511"/>
    <cellStyle name="Sub-total 5 2 7" xfId="41512"/>
    <cellStyle name="Subtotal 5 2 8" xfId="41513"/>
    <cellStyle name="Sub-total 5 2 8" xfId="41514"/>
    <cellStyle name="Subtotal 5 2 9" xfId="41515"/>
    <cellStyle name="Sub-total 5 2 9" xfId="41516"/>
    <cellStyle name="Subtotal 5 3" xfId="13947"/>
    <cellStyle name="Sub-total 5 3" xfId="13948"/>
    <cellStyle name="Subtotal 5 3 10" xfId="41517"/>
    <cellStyle name="Sub-total 5 3 10" xfId="41518"/>
    <cellStyle name="Subtotal 5 3 11" xfId="41519"/>
    <cellStyle name="Sub-total 5 3 11" xfId="41520"/>
    <cellStyle name="Subtotal 5 3 12" xfId="41521"/>
    <cellStyle name="Sub-total 5 3 12" xfId="41522"/>
    <cellStyle name="Subtotal 5 3 13" xfId="41523"/>
    <cellStyle name="Sub-total 5 3 13" xfId="41524"/>
    <cellStyle name="Subtotal 5 3 14" xfId="41525"/>
    <cellStyle name="Sub-total 5 3 14" xfId="41526"/>
    <cellStyle name="Subtotal 5 3 15" xfId="41527"/>
    <cellStyle name="Sub-total 5 3 15" xfId="41528"/>
    <cellStyle name="Subtotal 5 3 16" xfId="41529"/>
    <cellStyle name="Sub-total 5 3 16" xfId="41530"/>
    <cellStyle name="Subtotal 5 3 17" xfId="41531"/>
    <cellStyle name="Sub-total 5 3 17" xfId="41532"/>
    <cellStyle name="Subtotal 5 3 18" xfId="41533"/>
    <cellStyle name="Sub-total 5 3 18" xfId="41534"/>
    <cellStyle name="Subtotal 5 3 19" xfId="41535"/>
    <cellStyle name="Sub-total 5 3 19" xfId="41536"/>
    <cellStyle name="Subtotal 5 3 2" xfId="41537"/>
    <cellStyle name="Sub-total 5 3 2" xfId="41538"/>
    <cellStyle name="Subtotal 5 3 20" xfId="41539"/>
    <cellStyle name="Sub-total 5 3 20" xfId="41540"/>
    <cellStyle name="Subtotal 5 3 21" xfId="41541"/>
    <cellStyle name="Sub-total 5 3 21" xfId="41542"/>
    <cellStyle name="Subtotal 5 3 22" xfId="41543"/>
    <cellStyle name="Sub-total 5 3 22" xfId="41544"/>
    <cellStyle name="Subtotal 5 3 23" xfId="41545"/>
    <cellStyle name="Sub-total 5 3 23" xfId="41546"/>
    <cellStyle name="Subtotal 5 3 3" xfId="41547"/>
    <cellStyle name="Sub-total 5 3 3" xfId="41548"/>
    <cellStyle name="Subtotal 5 3 4" xfId="41549"/>
    <cellStyle name="Sub-total 5 3 4" xfId="41550"/>
    <cellStyle name="Subtotal 5 3 5" xfId="41551"/>
    <cellStyle name="Sub-total 5 3 5" xfId="41552"/>
    <cellStyle name="Subtotal 5 3 6" xfId="41553"/>
    <cellStyle name="Sub-total 5 3 6" xfId="41554"/>
    <cellStyle name="Subtotal 5 3 7" xfId="41555"/>
    <cellStyle name="Sub-total 5 3 7" xfId="41556"/>
    <cellStyle name="Subtotal 5 3 8" xfId="41557"/>
    <cellStyle name="Sub-total 5 3 8" xfId="41558"/>
    <cellStyle name="Subtotal 5 3 9" xfId="41559"/>
    <cellStyle name="Sub-total 5 3 9" xfId="41560"/>
    <cellStyle name="Subtotal 5 4" xfId="41561"/>
    <cellStyle name="Sub-total 5 4" xfId="41562"/>
    <cellStyle name="Subtotal 5 4 2" xfId="41563"/>
    <cellStyle name="Sub-total 5 4 2" xfId="41564"/>
    <cellStyle name="Subtotal 5 4 3" xfId="41565"/>
    <cellStyle name="Sub-total 5 4 3" xfId="41566"/>
    <cellStyle name="Subtotal 5 4 4" xfId="41567"/>
    <cellStyle name="Sub-total 5 4 4" xfId="41568"/>
    <cellStyle name="Subtotal 5 4 5" xfId="41569"/>
    <cellStyle name="Sub-total 5 4 5" xfId="41570"/>
    <cellStyle name="Subtotal 5 4 6" xfId="41571"/>
    <cellStyle name="Sub-total 5 4 6" xfId="41572"/>
    <cellStyle name="Subtotal 5 5" xfId="41573"/>
    <cellStyle name="Sub-total 5 5" xfId="41574"/>
    <cellStyle name="Subtotal 5 5 2" xfId="41575"/>
    <cellStyle name="Sub-total 5 5 2" xfId="41576"/>
    <cellStyle name="Subtotal 5 5 3" xfId="41577"/>
    <cellStyle name="Sub-total 5 5 3" xfId="41578"/>
    <cellStyle name="Subtotal 5 5 4" xfId="41579"/>
    <cellStyle name="Sub-total 5 5 4" xfId="41580"/>
    <cellStyle name="Subtotal 5 5 5" xfId="41581"/>
    <cellStyle name="Sub-total 5 5 5" xfId="41582"/>
    <cellStyle name="Subtotal 5 5 6" xfId="41583"/>
    <cellStyle name="Sub-total 5 5 6" xfId="41584"/>
    <cellStyle name="Subtotal 5 6" xfId="41585"/>
    <cellStyle name="Sub-total 5 6" xfId="41586"/>
    <cellStyle name="Subtotal 5 6 2" xfId="41587"/>
    <cellStyle name="Sub-total 5 6 2" xfId="41588"/>
    <cellStyle name="Subtotal 5 6 3" xfId="41589"/>
    <cellStyle name="Sub-total 5 6 3" xfId="41590"/>
    <cellStyle name="Subtotal 5 6 4" xfId="41591"/>
    <cellStyle name="Sub-total 5 6 4" xfId="41592"/>
    <cellStyle name="Subtotal 5 6 5" xfId="41593"/>
    <cellStyle name="Sub-total 5 6 5" xfId="41594"/>
    <cellStyle name="Subtotal 5 6 6" xfId="41595"/>
    <cellStyle name="Sub-total 5 6 6" xfId="41596"/>
    <cellStyle name="Subtotal 5 7" xfId="41597"/>
    <cellStyle name="Sub-total 5 7" xfId="41598"/>
    <cellStyle name="Subtotal 5 7 2" xfId="41599"/>
    <cellStyle name="Sub-total 5 7 2" xfId="41600"/>
    <cellStyle name="Subtotal 5 7 3" xfId="41601"/>
    <cellStyle name="Sub-total 5 7 3" xfId="41602"/>
    <cellStyle name="Subtotal 5 7 4" xfId="41603"/>
    <cellStyle name="Sub-total 5 7 4" xfId="41604"/>
    <cellStyle name="Subtotal 5 7 5" xfId="41605"/>
    <cellStyle name="Sub-total 5 7 5" xfId="41606"/>
    <cellStyle name="Subtotal 5 7 6" xfId="41607"/>
    <cellStyle name="Sub-total 5 7 6" xfId="41608"/>
    <cellStyle name="Subtotal 5 8" xfId="41609"/>
    <cellStyle name="Sub-total 5 8" xfId="41610"/>
    <cellStyle name="Subtotal 5 8 2" xfId="41611"/>
    <cellStyle name="Sub-total 5 8 2" xfId="41612"/>
    <cellStyle name="Subtotal 5 8 3" xfId="41613"/>
    <cellStyle name="Sub-total 5 8 3" xfId="41614"/>
    <cellStyle name="Subtotal 5 8 4" xfId="41615"/>
    <cellStyle name="Sub-total 5 8 4" xfId="41616"/>
    <cellStyle name="Subtotal 5 8 5" xfId="41617"/>
    <cellStyle name="Sub-total 5 8 5" xfId="41618"/>
    <cellStyle name="Subtotal 5 8 6" xfId="41619"/>
    <cellStyle name="Sub-total 5 8 6" xfId="41620"/>
    <cellStyle name="Subtotal 5 9" xfId="41621"/>
    <cellStyle name="Sub-total 5 9" xfId="41622"/>
    <cellStyle name="Subtotal 5 9 2" xfId="41623"/>
    <cellStyle name="Sub-total 5 9 2" xfId="41624"/>
    <cellStyle name="Subtotal 5 9 3" xfId="41625"/>
    <cellStyle name="Sub-total 5 9 3" xfId="41626"/>
    <cellStyle name="Subtotal 5 9 4" xfId="41627"/>
    <cellStyle name="Sub-total 5 9 4" xfId="41628"/>
    <cellStyle name="Subtotal 5 9 5" xfId="41629"/>
    <cellStyle name="Sub-total 5 9 5" xfId="41630"/>
    <cellStyle name="Subtotal 5 9 6" xfId="41631"/>
    <cellStyle name="Sub-total 5 9 6" xfId="41632"/>
    <cellStyle name="Subtotal 6" xfId="13949"/>
    <cellStyle name="Sub-total 6" xfId="13950"/>
    <cellStyle name="Subtotal 6 10" xfId="41633"/>
    <cellStyle name="Sub-total 6 10" xfId="41634"/>
    <cellStyle name="Subtotal 6 10 2" xfId="41635"/>
    <cellStyle name="Sub-total 6 10 2" xfId="41636"/>
    <cellStyle name="Subtotal 6 10 3" xfId="41637"/>
    <cellStyle name="Sub-total 6 10 3" xfId="41638"/>
    <cellStyle name="Subtotal 6 10 4" xfId="41639"/>
    <cellStyle name="Sub-total 6 10 4" xfId="41640"/>
    <cellStyle name="Subtotal 6 10 5" xfId="41641"/>
    <cellStyle name="Sub-total 6 10 5" xfId="41642"/>
    <cellStyle name="Subtotal 6 10 6" xfId="41643"/>
    <cellStyle name="Sub-total 6 10 6" xfId="41644"/>
    <cellStyle name="Subtotal 6 11" xfId="41645"/>
    <cellStyle name="Sub-total 6 11" xfId="41646"/>
    <cellStyle name="Subtotal 6 11 2" xfId="41647"/>
    <cellStyle name="Sub-total 6 11 2" xfId="41648"/>
    <cellStyle name="Subtotal 6 11 3" xfId="41649"/>
    <cellStyle name="Sub-total 6 11 3" xfId="41650"/>
    <cellStyle name="Subtotal 6 11 4" xfId="41651"/>
    <cellStyle name="Sub-total 6 11 4" xfId="41652"/>
    <cellStyle name="Subtotal 6 11 5" xfId="41653"/>
    <cellStyle name="Sub-total 6 11 5" xfId="41654"/>
    <cellStyle name="Subtotal 6 11 6" xfId="41655"/>
    <cellStyle name="Sub-total 6 11 6" xfId="41656"/>
    <cellStyle name="Subtotal 6 12" xfId="41657"/>
    <cellStyle name="Sub-total 6 12" xfId="41658"/>
    <cellStyle name="Subtotal 6 12 2" xfId="41659"/>
    <cellStyle name="Sub-total 6 12 2" xfId="41660"/>
    <cellStyle name="Subtotal 6 12 3" xfId="41661"/>
    <cellStyle name="Sub-total 6 12 3" xfId="41662"/>
    <cellStyle name="Subtotal 6 12 4" xfId="41663"/>
    <cellStyle name="Sub-total 6 12 4" xfId="41664"/>
    <cellStyle name="Subtotal 6 12 5" xfId="41665"/>
    <cellStyle name="Sub-total 6 12 5" xfId="41666"/>
    <cellStyle name="Subtotal 6 12 6" xfId="41667"/>
    <cellStyle name="Sub-total 6 12 6" xfId="41668"/>
    <cellStyle name="Subtotal 6 13" xfId="41669"/>
    <cellStyle name="Sub-total 6 13" xfId="41670"/>
    <cellStyle name="Subtotal 6 13 2" xfId="41671"/>
    <cellStyle name="Sub-total 6 13 2" xfId="41672"/>
    <cellStyle name="Subtotal 6 13 3" xfId="41673"/>
    <cellStyle name="Sub-total 6 13 3" xfId="41674"/>
    <cellStyle name="Subtotal 6 13 4" xfId="41675"/>
    <cellStyle name="Sub-total 6 13 4" xfId="41676"/>
    <cellStyle name="Subtotal 6 13 5" xfId="41677"/>
    <cellStyle name="Sub-total 6 13 5" xfId="41678"/>
    <cellStyle name="Subtotal 6 13 6" xfId="41679"/>
    <cellStyle name="Sub-total 6 13 6" xfId="41680"/>
    <cellStyle name="Subtotal 6 14" xfId="41681"/>
    <cellStyle name="Sub-total 6 14" xfId="41682"/>
    <cellStyle name="Subtotal 6 15" xfId="41683"/>
    <cellStyle name="Sub-total 6 15" xfId="41684"/>
    <cellStyle name="Subtotal 6 16" xfId="41685"/>
    <cellStyle name="Sub-total 6 16" xfId="41686"/>
    <cellStyle name="Subtotal 6 17" xfId="41687"/>
    <cellStyle name="Sub-total 6 17" xfId="41688"/>
    <cellStyle name="Subtotal 6 18" xfId="41689"/>
    <cellStyle name="Sub-total 6 18" xfId="41690"/>
    <cellStyle name="Subtotal 6 2" xfId="13951"/>
    <cellStyle name="Sub-total 6 2" xfId="13952"/>
    <cellStyle name="Subtotal 6 2 10" xfId="41691"/>
    <cellStyle name="Sub-total 6 2 10" xfId="41692"/>
    <cellStyle name="Subtotal 6 2 11" xfId="41693"/>
    <cellStyle name="Sub-total 6 2 11" xfId="41694"/>
    <cellStyle name="Subtotal 6 2 12" xfId="41695"/>
    <cellStyle name="Sub-total 6 2 12" xfId="41696"/>
    <cellStyle name="Subtotal 6 2 13" xfId="41697"/>
    <cellStyle name="Sub-total 6 2 13" xfId="41698"/>
    <cellStyle name="Subtotal 6 2 14" xfId="41699"/>
    <cellStyle name="Sub-total 6 2 14" xfId="41700"/>
    <cellStyle name="Subtotal 6 2 15" xfId="41701"/>
    <cellStyle name="Sub-total 6 2 15" xfId="41702"/>
    <cellStyle name="Subtotal 6 2 16" xfId="41703"/>
    <cellStyle name="Sub-total 6 2 16" xfId="41704"/>
    <cellStyle name="Subtotal 6 2 17" xfId="41705"/>
    <cellStyle name="Sub-total 6 2 17" xfId="41706"/>
    <cellStyle name="Subtotal 6 2 18" xfId="41707"/>
    <cellStyle name="Sub-total 6 2 18" xfId="41708"/>
    <cellStyle name="Subtotal 6 2 19" xfId="41709"/>
    <cellStyle name="Sub-total 6 2 19" xfId="41710"/>
    <cellStyle name="Subtotal 6 2 2" xfId="41711"/>
    <cellStyle name="Sub-total 6 2 2" xfId="41712"/>
    <cellStyle name="Subtotal 6 2 20" xfId="41713"/>
    <cellStyle name="Sub-total 6 2 20" xfId="41714"/>
    <cellStyle name="Subtotal 6 2 21" xfId="41715"/>
    <cellStyle name="Sub-total 6 2 21" xfId="41716"/>
    <cellStyle name="Subtotal 6 2 22" xfId="41717"/>
    <cellStyle name="Sub-total 6 2 22" xfId="41718"/>
    <cellStyle name="Subtotal 6 2 23" xfId="41719"/>
    <cellStyle name="Sub-total 6 2 23" xfId="41720"/>
    <cellStyle name="Subtotal 6 2 3" xfId="41721"/>
    <cellStyle name="Sub-total 6 2 3" xfId="41722"/>
    <cellStyle name="Subtotal 6 2 4" xfId="41723"/>
    <cellStyle name="Sub-total 6 2 4" xfId="41724"/>
    <cellStyle name="Subtotal 6 2 5" xfId="41725"/>
    <cellStyle name="Sub-total 6 2 5" xfId="41726"/>
    <cellStyle name="Subtotal 6 2 6" xfId="41727"/>
    <cellStyle name="Sub-total 6 2 6" xfId="41728"/>
    <cellStyle name="Subtotal 6 2 7" xfId="41729"/>
    <cellStyle name="Sub-total 6 2 7" xfId="41730"/>
    <cellStyle name="Subtotal 6 2 8" xfId="41731"/>
    <cellStyle name="Sub-total 6 2 8" xfId="41732"/>
    <cellStyle name="Subtotal 6 2 9" xfId="41733"/>
    <cellStyle name="Sub-total 6 2 9" xfId="41734"/>
    <cellStyle name="Subtotal 6 3" xfId="13953"/>
    <cellStyle name="Sub-total 6 3" xfId="13954"/>
    <cellStyle name="Subtotal 6 3 10" xfId="41735"/>
    <cellStyle name="Sub-total 6 3 10" xfId="41736"/>
    <cellStyle name="Subtotal 6 3 11" xfId="41737"/>
    <cellStyle name="Sub-total 6 3 11" xfId="41738"/>
    <cellStyle name="Subtotal 6 3 12" xfId="41739"/>
    <cellStyle name="Sub-total 6 3 12" xfId="41740"/>
    <cellStyle name="Subtotal 6 3 13" xfId="41741"/>
    <cellStyle name="Sub-total 6 3 13" xfId="41742"/>
    <cellStyle name="Subtotal 6 3 14" xfId="41743"/>
    <cellStyle name="Sub-total 6 3 14" xfId="41744"/>
    <cellStyle name="Subtotal 6 3 15" xfId="41745"/>
    <cellStyle name="Sub-total 6 3 15" xfId="41746"/>
    <cellStyle name="Subtotal 6 3 16" xfId="41747"/>
    <cellStyle name="Sub-total 6 3 16" xfId="41748"/>
    <cellStyle name="Subtotal 6 3 17" xfId="41749"/>
    <cellStyle name="Sub-total 6 3 17" xfId="41750"/>
    <cellStyle name="Subtotal 6 3 18" xfId="41751"/>
    <cellStyle name="Sub-total 6 3 18" xfId="41752"/>
    <cellStyle name="Subtotal 6 3 19" xfId="41753"/>
    <cellStyle name="Sub-total 6 3 19" xfId="41754"/>
    <cellStyle name="Subtotal 6 3 2" xfId="41755"/>
    <cellStyle name="Sub-total 6 3 2" xfId="41756"/>
    <cellStyle name="Subtotal 6 3 20" xfId="41757"/>
    <cellStyle name="Sub-total 6 3 20" xfId="41758"/>
    <cellStyle name="Subtotal 6 3 21" xfId="41759"/>
    <cellStyle name="Sub-total 6 3 21" xfId="41760"/>
    <cellStyle name="Subtotal 6 3 22" xfId="41761"/>
    <cellStyle name="Sub-total 6 3 22" xfId="41762"/>
    <cellStyle name="Subtotal 6 3 23" xfId="41763"/>
    <cellStyle name="Sub-total 6 3 23" xfId="41764"/>
    <cellStyle name="Subtotal 6 3 3" xfId="41765"/>
    <cellStyle name="Sub-total 6 3 3" xfId="41766"/>
    <cellStyle name="Subtotal 6 3 4" xfId="41767"/>
    <cellStyle name="Sub-total 6 3 4" xfId="41768"/>
    <cellStyle name="Subtotal 6 3 5" xfId="41769"/>
    <cellStyle name="Sub-total 6 3 5" xfId="41770"/>
    <cellStyle name="Subtotal 6 3 6" xfId="41771"/>
    <cellStyle name="Sub-total 6 3 6" xfId="41772"/>
    <cellStyle name="Subtotal 6 3 7" xfId="41773"/>
    <cellStyle name="Sub-total 6 3 7" xfId="41774"/>
    <cellStyle name="Subtotal 6 3 8" xfId="41775"/>
    <cellStyle name="Sub-total 6 3 8" xfId="41776"/>
    <cellStyle name="Subtotal 6 3 9" xfId="41777"/>
    <cellStyle name="Sub-total 6 3 9" xfId="41778"/>
    <cellStyle name="Subtotal 6 4" xfId="41779"/>
    <cellStyle name="Sub-total 6 4" xfId="41780"/>
    <cellStyle name="Subtotal 6 4 2" xfId="41781"/>
    <cellStyle name="Sub-total 6 4 2" xfId="41782"/>
    <cellStyle name="Subtotal 6 4 3" xfId="41783"/>
    <cellStyle name="Sub-total 6 4 3" xfId="41784"/>
    <cellStyle name="Subtotal 6 4 4" xfId="41785"/>
    <cellStyle name="Sub-total 6 4 4" xfId="41786"/>
    <cellStyle name="Subtotal 6 4 5" xfId="41787"/>
    <cellStyle name="Sub-total 6 4 5" xfId="41788"/>
    <cellStyle name="Subtotal 6 4 6" xfId="41789"/>
    <cellStyle name="Sub-total 6 4 6" xfId="41790"/>
    <cellStyle name="Subtotal 6 5" xfId="41791"/>
    <cellStyle name="Sub-total 6 5" xfId="41792"/>
    <cellStyle name="Subtotal 6 5 2" xfId="41793"/>
    <cellStyle name="Sub-total 6 5 2" xfId="41794"/>
    <cellStyle name="Subtotal 6 5 3" xfId="41795"/>
    <cellStyle name="Sub-total 6 5 3" xfId="41796"/>
    <cellStyle name="Subtotal 6 5 4" xfId="41797"/>
    <cellStyle name="Sub-total 6 5 4" xfId="41798"/>
    <cellStyle name="Subtotal 6 5 5" xfId="41799"/>
    <cellStyle name="Sub-total 6 5 5" xfId="41800"/>
    <cellStyle name="Subtotal 6 5 6" xfId="41801"/>
    <cellStyle name="Sub-total 6 5 6" xfId="41802"/>
    <cellStyle name="Subtotal 6 6" xfId="41803"/>
    <cellStyle name="Sub-total 6 6" xfId="41804"/>
    <cellStyle name="Subtotal 6 6 2" xfId="41805"/>
    <cellStyle name="Sub-total 6 6 2" xfId="41806"/>
    <cellStyle name="Subtotal 6 6 3" xfId="41807"/>
    <cellStyle name="Sub-total 6 6 3" xfId="41808"/>
    <cellStyle name="Subtotal 6 6 4" xfId="41809"/>
    <cellStyle name="Sub-total 6 6 4" xfId="41810"/>
    <cellStyle name="Subtotal 6 6 5" xfId="41811"/>
    <cellStyle name="Sub-total 6 6 5" xfId="41812"/>
    <cellStyle name="Subtotal 6 6 6" xfId="41813"/>
    <cellStyle name="Sub-total 6 6 6" xfId="41814"/>
    <cellStyle name="Subtotal 6 7" xfId="41815"/>
    <cellStyle name="Sub-total 6 7" xfId="41816"/>
    <cellStyle name="Subtotal 6 7 2" xfId="41817"/>
    <cellStyle name="Sub-total 6 7 2" xfId="41818"/>
    <cellStyle name="Subtotal 6 7 3" xfId="41819"/>
    <cellStyle name="Sub-total 6 7 3" xfId="41820"/>
    <cellStyle name="Subtotal 6 7 4" xfId="41821"/>
    <cellStyle name="Sub-total 6 7 4" xfId="41822"/>
    <cellStyle name="Subtotal 6 7 5" xfId="41823"/>
    <cellStyle name="Sub-total 6 7 5" xfId="41824"/>
    <cellStyle name="Subtotal 6 7 6" xfId="41825"/>
    <cellStyle name="Sub-total 6 7 6" xfId="41826"/>
    <cellStyle name="Subtotal 6 8" xfId="41827"/>
    <cellStyle name="Sub-total 6 8" xfId="41828"/>
    <cellStyle name="Subtotal 6 8 2" xfId="41829"/>
    <cellStyle name="Sub-total 6 8 2" xfId="41830"/>
    <cellStyle name="Subtotal 6 8 3" xfId="41831"/>
    <cellStyle name="Sub-total 6 8 3" xfId="41832"/>
    <cellStyle name="Subtotal 6 8 4" xfId="41833"/>
    <cellStyle name="Sub-total 6 8 4" xfId="41834"/>
    <cellStyle name="Subtotal 6 8 5" xfId="41835"/>
    <cellStyle name="Sub-total 6 8 5" xfId="41836"/>
    <cellStyle name="Subtotal 6 8 6" xfId="41837"/>
    <cellStyle name="Sub-total 6 8 6" xfId="41838"/>
    <cellStyle name="Subtotal 6 9" xfId="41839"/>
    <cellStyle name="Sub-total 6 9" xfId="41840"/>
    <cellStyle name="Subtotal 6 9 2" xfId="41841"/>
    <cellStyle name="Sub-total 6 9 2" xfId="41842"/>
    <cellStyle name="Subtotal 6 9 3" xfId="41843"/>
    <cellStyle name="Sub-total 6 9 3" xfId="41844"/>
    <cellStyle name="Subtotal 6 9 4" xfId="41845"/>
    <cellStyle name="Sub-total 6 9 4" xfId="41846"/>
    <cellStyle name="Subtotal 6 9 5" xfId="41847"/>
    <cellStyle name="Sub-total 6 9 5" xfId="41848"/>
    <cellStyle name="Subtotal 6 9 6" xfId="41849"/>
    <cellStyle name="Sub-total 6 9 6" xfId="41850"/>
    <cellStyle name="Subtotal 7" xfId="13955"/>
    <cellStyle name="Sub-total 7" xfId="13956"/>
    <cellStyle name="Subtotal 7 10" xfId="41851"/>
    <cellStyle name="Sub-total 7 10" xfId="41852"/>
    <cellStyle name="Subtotal 7 10 2" xfId="41853"/>
    <cellStyle name="Sub-total 7 10 2" xfId="41854"/>
    <cellStyle name="Subtotal 7 10 3" xfId="41855"/>
    <cellStyle name="Sub-total 7 10 3" xfId="41856"/>
    <cellStyle name="Subtotal 7 10 4" xfId="41857"/>
    <cellStyle name="Sub-total 7 10 4" xfId="41858"/>
    <cellStyle name="Subtotal 7 10 5" xfId="41859"/>
    <cellStyle name="Sub-total 7 10 5" xfId="41860"/>
    <cellStyle name="Subtotal 7 10 6" xfId="41861"/>
    <cellStyle name="Sub-total 7 10 6" xfId="41862"/>
    <cellStyle name="Subtotal 7 11" xfId="41863"/>
    <cellStyle name="Sub-total 7 11" xfId="41864"/>
    <cellStyle name="Subtotal 7 11 2" xfId="41865"/>
    <cellStyle name="Sub-total 7 11 2" xfId="41866"/>
    <cellStyle name="Subtotal 7 11 3" xfId="41867"/>
    <cellStyle name="Sub-total 7 11 3" xfId="41868"/>
    <cellStyle name="Subtotal 7 11 4" xfId="41869"/>
    <cellStyle name="Sub-total 7 11 4" xfId="41870"/>
    <cellStyle name="Subtotal 7 11 5" xfId="41871"/>
    <cellStyle name="Sub-total 7 11 5" xfId="41872"/>
    <cellStyle name="Subtotal 7 11 6" xfId="41873"/>
    <cellStyle name="Sub-total 7 11 6" xfId="41874"/>
    <cellStyle name="Subtotal 7 12" xfId="41875"/>
    <cellStyle name="Sub-total 7 12" xfId="41876"/>
    <cellStyle name="Subtotal 7 12 2" xfId="41877"/>
    <cellStyle name="Sub-total 7 12 2" xfId="41878"/>
    <cellStyle name="Subtotal 7 12 3" xfId="41879"/>
    <cellStyle name="Sub-total 7 12 3" xfId="41880"/>
    <cellStyle name="Subtotal 7 12 4" xfId="41881"/>
    <cellStyle name="Sub-total 7 12 4" xfId="41882"/>
    <cellStyle name="Subtotal 7 12 5" xfId="41883"/>
    <cellStyle name="Sub-total 7 12 5" xfId="41884"/>
    <cellStyle name="Subtotal 7 12 6" xfId="41885"/>
    <cellStyle name="Sub-total 7 12 6" xfId="41886"/>
    <cellStyle name="Subtotal 7 13" xfId="41887"/>
    <cellStyle name="Sub-total 7 13" xfId="41888"/>
    <cellStyle name="Subtotal 7 13 2" xfId="41889"/>
    <cellStyle name="Sub-total 7 13 2" xfId="41890"/>
    <cellStyle name="Subtotal 7 13 3" xfId="41891"/>
    <cellStyle name="Sub-total 7 13 3" xfId="41892"/>
    <cellStyle name="Subtotal 7 13 4" xfId="41893"/>
    <cellStyle name="Sub-total 7 13 4" xfId="41894"/>
    <cellStyle name="Subtotal 7 13 5" xfId="41895"/>
    <cellStyle name="Sub-total 7 13 5" xfId="41896"/>
    <cellStyle name="Subtotal 7 13 6" xfId="41897"/>
    <cellStyle name="Sub-total 7 13 6" xfId="41898"/>
    <cellStyle name="Subtotal 7 14" xfId="41899"/>
    <cellStyle name="Sub-total 7 14" xfId="41900"/>
    <cellStyle name="Subtotal 7 15" xfId="41901"/>
    <cellStyle name="Sub-total 7 15" xfId="41902"/>
    <cellStyle name="Subtotal 7 16" xfId="41903"/>
    <cellStyle name="Sub-total 7 16" xfId="41904"/>
    <cellStyle name="Subtotal 7 17" xfId="41905"/>
    <cellStyle name="Sub-total 7 17" xfId="41906"/>
    <cellStyle name="Subtotal 7 18" xfId="41907"/>
    <cellStyle name="Sub-total 7 18" xfId="41908"/>
    <cellStyle name="Subtotal 7 19" xfId="41909"/>
    <cellStyle name="Sub-total 7 19" xfId="41910"/>
    <cellStyle name="Subtotal 7 2" xfId="41911"/>
    <cellStyle name="Sub-total 7 2" xfId="41912"/>
    <cellStyle name="Subtotal 7 2 2" xfId="41913"/>
    <cellStyle name="Sub-total 7 2 2" xfId="41914"/>
    <cellStyle name="Subtotal 7 2 3" xfId="41915"/>
    <cellStyle name="Sub-total 7 2 3" xfId="41916"/>
    <cellStyle name="Subtotal 7 2 4" xfId="41917"/>
    <cellStyle name="Sub-total 7 2 4" xfId="41918"/>
    <cellStyle name="Subtotal 7 2 5" xfId="41919"/>
    <cellStyle name="Sub-total 7 2 5" xfId="41920"/>
    <cellStyle name="Subtotal 7 2 6" xfId="41921"/>
    <cellStyle name="Sub-total 7 2 6" xfId="41922"/>
    <cellStyle name="Subtotal 7 20" xfId="41923"/>
    <cellStyle name="Sub-total 7 20" xfId="41924"/>
    <cellStyle name="Subtotal 7 3" xfId="41925"/>
    <cellStyle name="Sub-total 7 3" xfId="41926"/>
    <cellStyle name="Subtotal 7 3 2" xfId="41927"/>
    <cellStyle name="Sub-total 7 3 2" xfId="41928"/>
    <cellStyle name="Subtotal 7 3 3" xfId="41929"/>
    <cellStyle name="Sub-total 7 3 3" xfId="41930"/>
    <cellStyle name="Subtotal 7 3 4" xfId="41931"/>
    <cellStyle name="Sub-total 7 3 4" xfId="41932"/>
    <cellStyle name="Subtotal 7 3 5" xfId="41933"/>
    <cellStyle name="Sub-total 7 3 5" xfId="41934"/>
    <cellStyle name="Subtotal 7 3 6" xfId="41935"/>
    <cellStyle name="Sub-total 7 3 6" xfId="41936"/>
    <cellStyle name="Subtotal 7 4" xfId="41937"/>
    <cellStyle name="Sub-total 7 4" xfId="41938"/>
    <cellStyle name="Subtotal 7 4 2" xfId="41939"/>
    <cellStyle name="Sub-total 7 4 2" xfId="41940"/>
    <cellStyle name="Subtotal 7 4 3" xfId="41941"/>
    <cellStyle name="Sub-total 7 4 3" xfId="41942"/>
    <cellStyle name="Subtotal 7 4 4" xfId="41943"/>
    <cellStyle name="Sub-total 7 4 4" xfId="41944"/>
    <cellStyle name="Subtotal 7 4 5" xfId="41945"/>
    <cellStyle name="Sub-total 7 4 5" xfId="41946"/>
    <cellStyle name="Subtotal 7 4 6" xfId="41947"/>
    <cellStyle name="Sub-total 7 4 6" xfId="41948"/>
    <cellStyle name="Subtotal 7 5" xfId="41949"/>
    <cellStyle name="Sub-total 7 5" xfId="41950"/>
    <cellStyle name="Subtotal 7 5 2" xfId="41951"/>
    <cellStyle name="Sub-total 7 5 2" xfId="41952"/>
    <cellStyle name="Subtotal 7 5 3" xfId="41953"/>
    <cellStyle name="Sub-total 7 5 3" xfId="41954"/>
    <cellStyle name="Subtotal 7 5 4" xfId="41955"/>
    <cellStyle name="Sub-total 7 5 4" xfId="41956"/>
    <cellStyle name="Subtotal 7 5 5" xfId="41957"/>
    <cellStyle name="Sub-total 7 5 5" xfId="41958"/>
    <cellStyle name="Subtotal 7 5 6" xfId="41959"/>
    <cellStyle name="Sub-total 7 5 6" xfId="41960"/>
    <cellStyle name="Subtotal 7 6" xfId="41961"/>
    <cellStyle name="Sub-total 7 6" xfId="41962"/>
    <cellStyle name="Subtotal 7 6 2" xfId="41963"/>
    <cellStyle name="Sub-total 7 6 2" xfId="41964"/>
    <cellStyle name="Subtotal 7 6 3" xfId="41965"/>
    <cellStyle name="Sub-total 7 6 3" xfId="41966"/>
    <cellStyle name="Subtotal 7 6 4" xfId="41967"/>
    <cellStyle name="Sub-total 7 6 4" xfId="41968"/>
    <cellStyle name="Subtotal 7 6 5" xfId="41969"/>
    <cellStyle name="Sub-total 7 6 5" xfId="41970"/>
    <cellStyle name="Subtotal 7 6 6" xfId="41971"/>
    <cellStyle name="Sub-total 7 6 6" xfId="41972"/>
    <cellStyle name="Subtotal 7 7" xfId="41973"/>
    <cellStyle name="Sub-total 7 7" xfId="41974"/>
    <cellStyle name="Subtotal 7 7 2" xfId="41975"/>
    <cellStyle name="Sub-total 7 7 2" xfId="41976"/>
    <cellStyle name="Subtotal 7 7 3" xfId="41977"/>
    <cellStyle name="Sub-total 7 7 3" xfId="41978"/>
    <cellStyle name="Subtotal 7 7 4" xfId="41979"/>
    <cellStyle name="Sub-total 7 7 4" xfId="41980"/>
    <cellStyle name="Subtotal 7 7 5" xfId="41981"/>
    <cellStyle name="Sub-total 7 7 5" xfId="41982"/>
    <cellStyle name="Subtotal 7 7 6" xfId="41983"/>
    <cellStyle name="Sub-total 7 7 6" xfId="41984"/>
    <cellStyle name="Subtotal 7 8" xfId="41985"/>
    <cellStyle name="Sub-total 7 8" xfId="41986"/>
    <cellStyle name="Subtotal 7 8 2" xfId="41987"/>
    <cellStyle name="Sub-total 7 8 2" xfId="41988"/>
    <cellStyle name="Subtotal 7 8 3" xfId="41989"/>
    <cellStyle name="Sub-total 7 8 3" xfId="41990"/>
    <cellStyle name="Subtotal 7 8 4" xfId="41991"/>
    <cellStyle name="Sub-total 7 8 4" xfId="41992"/>
    <cellStyle name="Subtotal 7 8 5" xfId="41993"/>
    <cellStyle name="Sub-total 7 8 5" xfId="41994"/>
    <cellStyle name="Subtotal 7 8 6" xfId="41995"/>
    <cellStyle name="Sub-total 7 8 6" xfId="41996"/>
    <cellStyle name="Subtotal 7 9" xfId="41997"/>
    <cellStyle name="Sub-total 7 9" xfId="41998"/>
    <cellStyle name="Subtotal 7 9 2" xfId="41999"/>
    <cellStyle name="Sub-total 7 9 2" xfId="42000"/>
    <cellStyle name="Subtotal 7 9 3" xfId="42001"/>
    <cellStyle name="Sub-total 7 9 3" xfId="42002"/>
    <cellStyle name="Subtotal 7 9 4" xfId="42003"/>
    <cellStyle name="Sub-total 7 9 4" xfId="42004"/>
    <cellStyle name="Subtotal 7 9 5" xfId="42005"/>
    <cellStyle name="Sub-total 7 9 5" xfId="42006"/>
    <cellStyle name="Subtotal 7 9 6" xfId="42007"/>
    <cellStyle name="Sub-total 7 9 6" xfId="42008"/>
    <cellStyle name="Subtotal 8" xfId="42009"/>
    <cellStyle name="Sub-total 8" xfId="42010"/>
    <cellStyle name="Subtotal 8 10" xfId="42011"/>
    <cellStyle name="Sub-total 8 10" xfId="42012"/>
    <cellStyle name="Subtotal 8 10 2" xfId="42013"/>
    <cellStyle name="Sub-total 8 10 2" xfId="42014"/>
    <cellStyle name="Subtotal 8 10 3" xfId="42015"/>
    <cellStyle name="Sub-total 8 10 3" xfId="42016"/>
    <cellStyle name="Subtotal 8 10 4" xfId="42017"/>
    <cellStyle name="Sub-total 8 10 4" xfId="42018"/>
    <cellStyle name="Subtotal 8 10 5" xfId="42019"/>
    <cellStyle name="Sub-total 8 10 5" xfId="42020"/>
    <cellStyle name="Subtotal 8 10 6" xfId="42021"/>
    <cellStyle name="Sub-total 8 10 6" xfId="42022"/>
    <cellStyle name="Subtotal 8 11" xfId="42023"/>
    <cellStyle name="Sub-total 8 11" xfId="42024"/>
    <cellStyle name="Subtotal 8 11 2" xfId="42025"/>
    <cellStyle name="Sub-total 8 11 2" xfId="42026"/>
    <cellStyle name="Subtotal 8 11 3" xfId="42027"/>
    <cellStyle name="Sub-total 8 11 3" xfId="42028"/>
    <cellStyle name="Subtotal 8 11 4" xfId="42029"/>
    <cellStyle name="Sub-total 8 11 4" xfId="42030"/>
    <cellStyle name="Subtotal 8 11 5" xfId="42031"/>
    <cellStyle name="Sub-total 8 11 5" xfId="42032"/>
    <cellStyle name="Subtotal 8 11 6" xfId="42033"/>
    <cellStyle name="Sub-total 8 11 6" xfId="42034"/>
    <cellStyle name="Subtotal 8 12" xfId="42035"/>
    <cellStyle name="Sub-total 8 12" xfId="42036"/>
    <cellStyle name="Subtotal 8 12 2" xfId="42037"/>
    <cellStyle name="Sub-total 8 12 2" xfId="42038"/>
    <cellStyle name="Subtotal 8 12 3" xfId="42039"/>
    <cellStyle name="Sub-total 8 12 3" xfId="42040"/>
    <cellStyle name="Subtotal 8 12 4" xfId="42041"/>
    <cellStyle name="Sub-total 8 12 4" xfId="42042"/>
    <cellStyle name="Subtotal 8 12 5" xfId="42043"/>
    <cellStyle name="Sub-total 8 12 5" xfId="42044"/>
    <cellStyle name="Subtotal 8 12 6" xfId="42045"/>
    <cellStyle name="Sub-total 8 12 6" xfId="42046"/>
    <cellStyle name="Subtotal 8 13" xfId="42047"/>
    <cellStyle name="Sub-total 8 13" xfId="42048"/>
    <cellStyle name="Subtotal 8 13 2" xfId="42049"/>
    <cellStyle name="Sub-total 8 13 2" xfId="42050"/>
    <cellStyle name="Subtotal 8 13 3" xfId="42051"/>
    <cellStyle name="Sub-total 8 13 3" xfId="42052"/>
    <cellStyle name="Subtotal 8 13 4" xfId="42053"/>
    <cellStyle name="Sub-total 8 13 4" xfId="42054"/>
    <cellStyle name="Subtotal 8 13 5" xfId="42055"/>
    <cellStyle name="Sub-total 8 13 5" xfId="42056"/>
    <cellStyle name="Subtotal 8 13 6" xfId="42057"/>
    <cellStyle name="Sub-total 8 13 6" xfId="42058"/>
    <cellStyle name="Subtotal 8 14" xfId="42059"/>
    <cellStyle name="Sub-total 8 14" xfId="42060"/>
    <cellStyle name="Subtotal 8 15" xfId="42061"/>
    <cellStyle name="Sub-total 8 15" xfId="42062"/>
    <cellStyle name="Subtotal 8 16" xfId="42063"/>
    <cellStyle name="Sub-total 8 16" xfId="42064"/>
    <cellStyle name="Subtotal 8 17" xfId="42065"/>
    <cellStyle name="Sub-total 8 17" xfId="42066"/>
    <cellStyle name="Subtotal 8 18" xfId="42067"/>
    <cellStyle name="Sub-total 8 18" xfId="42068"/>
    <cellStyle name="Subtotal 8 2" xfId="42069"/>
    <cellStyle name="Sub-total 8 2" xfId="42070"/>
    <cellStyle name="Subtotal 8 2 2" xfId="42071"/>
    <cellStyle name="Sub-total 8 2 2" xfId="42072"/>
    <cellStyle name="Subtotal 8 2 3" xfId="42073"/>
    <cellStyle name="Sub-total 8 2 3" xfId="42074"/>
    <cellStyle name="Subtotal 8 2 4" xfId="42075"/>
    <cellStyle name="Sub-total 8 2 4" xfId="42076"/>
    <cellStyle name="Subtotal 8 2 5" xfId="42077"/>
    <cellStyle name="Sub-total 8 2 5" xfId="42078"/>
    <cellStyle name="Subtotal 8 2 6" xfId="42079"/>
    <cellStyle name="Sub-total 8 2 6" xfId="42080"/>
    <cellStyle name="Subtotal 8 3" xfId="42081"/>
    <cellStyle name="Sub-total 8 3" xfId="42082"/>
    <cellStyle name="Subtotal 8 3 2" xfId="42083"/>
    <cellStyle name="Sub-total 8 3 2" xfId="42084"/>
    <cellStyle name="Subtotal 8 3 3" xfId="42085"/>
    <cellStyle name="Sub-total 8 3 3" xfId="42086"/>
    <cellStyle name="Subtotal 8 3 4" xfId="42087"/>
    <cellStyle name="Sub-total 8 3 4" xfId="42088"/>
    <cellStyle name="Subtotal 8 3 5" xfId="42089"/>
    <cellStyle name="Sub-total 8 3 5" xfId="42090"/>
    <cellStyle name="Subtotal 8 3 6" xfId="42091"/>
    <cellStyle name="Sub-total 8 3 6" xfId="42092"/>
    <cellStyle name="Subtotal 8 4" xfId="42093"/>
    <cellStyle name="Sub-total 8 4" xfId="42094"/>
    <cellStyle name="Subtotal 8 4 2" xfId="42095"/>
    <cellStyle name="Sub-total 8 4 2" xfId="42096"/>
    <cellStyle name="Subtotal 8 4 3" xfId="42097"/>
    <cellStyle name="Sub-total 8 4 3" xfId="42098"/>
    <cellStyle name="Subtotal 8 4 4" xfId="42099"/>
    <cellStyle name="Sub-total 8 4 4" xfId="42100"/>
    <cellStyle name="Subtotal 8 4 5" xfId="42101"/>
    <cellStyle name="Sub-total 8 4 5" xfId="42102"/>
    <cellStyle name="Subtotal 8 4 6" xfId="42103"/>
    <cellStyle name="Sub-total 8 4 6" xfId="42104"/>
    <cellStyle name="Subtotal 8 5" xfId="42105"/>
    <cellStyle name="Sub-total 8 5" xfId="42106"/>
    <cellStyle name="Subtotal 8 5 2" xfId="42107"/>
    <cellStyle name="Sub-total 8 5 2" xfId="42108"/>
    <cellStyle name="Subtotal 8 5 3" xfId="42109"/>
    <cellStyle name="Sub-total 8 5 3" xfId="42110"/>
    <cellStyle name="Subtotal 8 5 4" xfId="42111"/>
    <cellStyle name="Sub-total 8 5 4" xfId="42112"/>
    <cellStyle name="Subtotal 8 5 5" xfId="42113"/>
    <cellStyle name="Sub-total 8 5 5" xfId="42114"/>
    <cellStyle name="Subtotal 8 5 6" xfId="42115"/>
    <cellStyle name="Sub-total 8 5 6" xfId="42116"/>
    <cellStyle name="Subtotal 8 6" xfId="42117"/>
    <cellStyle name="Sub-total 8 6" xfId="42118"/>
    <cellStyle name="Subtotal 8 6 2" xfId="42119"/>
    <cellStyle name="Sub-total 8 6 2" xfId="42120"/>
    <cellStyle name="Subtotal 8 6 3" xfId="42121"/>
    <cellStyle name="Sub-total 8 6 3" xfId="42122"/>
    <cellStyle name="Subtotal 8 6 4" xfId="42123"/>
    <cellStyle name="Sub-total 8 6 4" xfId="42124"/>
    <cellStyle name="Subtotal 8 6 5" xfId="42125"/>
    <cellStyle name="Sub-total 8 6 5" xfId="42126"/>
    <cellStyle name="Subtotal 8 6 6" xfId="42127"/>
    <cellStyle name="Sub-total 8 6 6" xfId="42128"/>
    <cellStyle name="Subtotal 8 7" xfId="42129"/>
    <cellStyle name="Sub-total 8 7" xfId="42130"/>
    <cellStyle name="Subtotal 8 7 2" xfId="42131"/>
    <cellStyle name="Sub-total 8 7 2" xfId="42132"/>
    <cellStyle name="Subtotal 8 7 3" xfId="42133"/>
    <cellStyle name="Sub-total 8 7 3" xfId="42134"/>
    <cellStyle name="Subtotal 8 7 4" xfId="42135"/>
    <cellStyle name="Sub-total 8 7 4" xfId="42136"/>
    <cellStyle name="Subtotal 8 7 5" xfId="42137"/>
    <cellStyle name="Sub-total 8 7 5" xfId="42138"/>
    <cellStyle name="Subtotal 8 7 6" xfId="42139"/>
    <cellStyle name="Sub-total 8 7 6" xfId="42140"/>
    <cellStyle name="Subtotal 8 8" xfId="42141"/>
    <cellStyle name="Sub-total 8 8" xfId="42142"/>
    <cellStyle name="Subtotal 8 8 2" xfId="42143"/>
    <cellStyle name="Sub-total 8 8 2" xfId="42144"/>
    <cellStyle name="Subtotal 8 8 3" xfId="42145"/>
    <cellStyle name="Sub-total 8 8 3" xfId="42146"/>
    <cellStyle name="Subtotal 8 8 4" xfId="42147"/>
    <cellStyle name="Sub-total 8 8 4" xfId="42148"/>
    <cellStyle name="Subtotal 8 8 5" xfId="42149"/>
    <cellStyle name="Sub-total 8 8 5" xfId="42150"/>
    <cellStyle name="Subtotal 8 8 6" xfId="42151"/>
    <cellStyle name="Sub-total 8 8 6" xfId="42152"/>
    <cellStyle name="Subtotal 8 9" xfId="42153"/>
    <cellStyle name="Sub-total 8 9" xfId="42154"/>
    <cellStyle name="Subtotal 8 9 2" xfId="42155"/>
    <cellStyle name="Sub-total 8 9 2" xfId="42156"/>
    <cellStyle name="Subtotal 8 9 3" xfId="42157"/>
    <cellStyle name="Sub-total 8 9 3" xfId="42158"/>
    <cellStyle name="Subtotal 8 9 4" xfId="42159"/>
    <cellStyle name="Sub-total 8 9 4" xfId="42160"/>
    <cellStyle name="Subtotal 8 9 5" xfId="42161"/>
    <cellStyle name="Sub-total 8 9 5" xfId="42162"/>
    <cellStyle name="Subtotal 8 9 6" xfId="42163"/>
    <cellStyle name="Sub-total 8 9 6" xfId="42164"/>
    <cellStyle name="Subtotal 9" xfId="42165"/>
    <cellStyle name="Sub-total 9" xfId="42166"/>
    <cellStyle name="Subtotal 9 10" xfId="42167"/>
    <cellStyle name="Sub-total 9 10" xfId="42168"/>
    <cellStyle name="Subtotal 9 10 2" xfId="42169"/>
    <cellStyle name="Sub-total 9 10 2" xfId="42170"/>
    <cellStyle name="Subtotal 9 10 3" xfId="42171"/>
    <cellStyle name="Sub-total 9 10 3" xfId="42172"/>
    <cellStyle name="Subtotal 9 10 4" xfId="42173"/>
    <cellStyle name="Sub-total 9 10 4" xfId="42174"/>
    <cellStyle name="Subtotal 9 10 5" xfId="42175"/>
    <cellStyle name="Sub-total 9 10 5" xfId="42176"/>
    <cellStyle name="Subtotal 9 10 6" xfId="42177"/>
    <cellStyle name="Sub-total 9 10 6" xfId="42178"/>
    <cellStyle name="Subtotal 9 11" xfId="42179"/>
    <cellStyle name="Sub-total 9 11" xfId="42180"/>
    <cellStyle name="Subtotal 9 11 2" xfId="42181"/>
    <cellStyle name="Sub-total 9 11 2" xfId="42182"/>
    <cellStyle name="Subtotal 9 11 3" xfId="42183"/>
    <cellStyle name="Sub-total 9 11 3" xfId="42184"/>
    <cellStyle name="Subtotal 9 11 4" xfId="42185"/>
    <cellStyle name="Sub-total 9 11 4" xfId="42186"/>
    <cellStyle name="Subtotal 9 11 5" xfId="42187"/>
    <cellStyle name="Sub-total 9 11 5" xfId="42188"/>
    <cellStyle name="Subtotal 9 11 6" xfId="42189"/>
    <cellStyle name="Sub-total 9 11 6" xfId="42190"/>
    <cellStyle name="Subtotal 9 12" xfId="42191"/>
    <cellStyle name="Sub-total 9 12" xfId="42192"/>
    <cellStyle name="Subtotal 9 12 2" xfId="42193"/>
    <cellStyle name="Sub-total 9 12 2" xfId="42194"/>
    <cellStyle name="Subtotal 9 12 3" xfId="42195"/>
    <cellStyle name="Sub-total 9 12 3" xfId="42196"/>
    <cellStyle name="Subtotal 9 12 4" xfId="42197"/>
    <cellStyle name="Sub-total 9 12 4" xfId="42198"/>
    <cellStyle name="Subtotal 9 12 5" xfId="42199"/>
    <cellStyle name="Sub-total 9 12 5" xfId="42200"/>
    <cellStyle name="Subtotal 9 12 6" xfId="42201"/>
    <cellStyle name="Sub-total 9 12 6" xfId="42202"/>
    <cellStyle name="Subtotal 9 13" xfId="42203"/>
    <cellStyle name="Sub-total 9 13" xfId="42204"/>
    <cellStyle name="Subtotal 9 13 2" xfId="42205"/>
    <cellStyle name="Sub-total 9 13 2" xfId="42206"/>
    <cellStyle name="Subtotal 9 13 3" xfId="42207"/>
    <cellStyle name="Sub-total 9 13 3" xfId="42208"/>
    <cellStyle name="Subtotal 9 13 4" xfId="42209"/>
    <cellStyle name="Sub-total 9 13 4" xfId="42210"/>
    <cellStyle name="Subtotal 9 13 5" xfId="42211"/>
    <cellStyle name="Sub-total 9 13 5" xfId="42212"/>
    <cellStyle name="Subtotal 9 13 6" xfId="42213"/>
    <cellStyle name="Sub-total 9 13 6" xfId="42214"/>
    <cellStyle name="Subtotal 9 14" xfId="42215"/>
    <cellStyle name="Sub-total 9 14" xfId="42216"/>
    <cellStyle name="Subtotal 9 15" xfId="42217"/>
    <cellStyle name="Sub-total 9 15" xfId="42218"/>
    <cellStyle name="Subtotal 9 16" xfId="42219"/>
    <cellStyle name="Sub-total 9 16" xfId="42220"/>
    <cellStyle name="Subtotal 9 17" xfId="42221"/>
    <cellStyle name="Sub-total 9 17" xfId="42222"/>
    <cellStyle name="Subtotal 9 18" xfId="42223"/>
    <cellStyle name="Sub-total 9 18" xfId="42224"/>
    <cellStyle name="Subtotal 9 2" xfId="42225"/>
    <cellStyle name="Sub-total 9 2" xfId="42226"/>
    <cellStyle name="Subtotal 9 2 2" xfId="42227"/>
    <cellStyle name="Sub-total 9 2 2" xfId="42228"/>
    <cellStyle name="Subtotal 9 2 3" xfId="42229"/>
    <cellStyle name="Sub-total 9 2 3" xfId="42230"/>
    <cellStyle name="Subtotal 9 2 4" xfId="42231"/>
    <cellStyle name="Sub-total 9 2 4" xfId="42232"/>
    <cellStyle name="Subtotal 9 2 5" xfId="42233"/>
    <cellStyle name="Sub-total 9 2 5" xfId="42234"/>
    <cellStyle name="Subtotal 9 2 6" xfId="42235"/>
    <cellStyle name="Sub-total 9 2 6" xfId="42236"/>
    <cellStyle name="Subtotal 9 3" xfId="42237"/>
    <cellStyle name="Sub-total 9 3" xfId="42238"/>
    <cellStyle name="Subtotal 9 3 2" xfId="42239"/>
    <cellStyle name="Sub-total 9 3 2" xfId="42240"/>
    <cellStyle name="Subtotal 9 3 3" xfId="42241"/>
    <cellStyle name="Sub-total 9 3 3" xfId="42242"/>
    <cellStyle name="Subtotal 9 3 4" xfId="42243"/>
    <cellStyle name="Sub-total 9 3 4" xfId="42244"/>
    <cellStyle name="Subtotal 9 3 5" xfId="42245"/>
    <cellStyle name="Sub-total 9 3 5" xfId="42246"/>
    <cellStyle name="Subtotal 9 3 6" xfId="42247"/>
    <cellStyle name="Sub-total 9 3 6" xfId="42248"/>
    <cellStyle name="Subtotal 9 4" xfId="42249"/>
    <cellStyle name="Sub-total 9 4" xfId="42250"/>
    <cellStyle name="Subtotal 9 4 2" xfId="42251"/>
    <cellStyle name="Sub-total 9 4 2" xfId="42252"/>
    <cellStyle name="Subtotal 9 4 3" xfId="42253"/>
    <cellStyle name="Sub-total 9 4 3" xfId="42254"/>
    <cellStyle name="Subtotal 9 4 4" xfId="42255"/>
    <cellStyle name="Sub-total 9 4 4" xfId="42256"/>
    <cellStyle name="Subtotal 9 4 5" xfId="42257"/>
    <cellStyle name="Sub-total 9 4 5" xfId="42258"/>
    <cellStyle name="Subtotal 9 4 6" xfId="42259"/>
    <cellStyle name="Sub-total 9 4 6" xfId="42260"/>
    <cellStyle name="Subtotal 9 5" xfId="42261"/>
    <cellStyle name="Sub-total 9 5" xfId="42262"/>
    <cellStyle name="Subtotal 9 5 2" xfId="42263"/>
    <cellStyle name="Sub-total 9 5 2" xfId="42264"/>
    <cellStyle name="Subtotal 9 5 3" xfId="42265"/>
    <cellStyle name="Sub-total 9 5 3" xfId="42266"/>
    <cellStyle name="Subtotal 9 5 4" xfId="42267"/>
    <cellStyle name="Sub-total 9 5 4" xfId="42268"/>
    <cellStyle name="Subtotal 9 5 5" xfId="42269"/>
    <cellStyle name="Sub-total 9 5 5" xfId="42270"/>
    <cellStyle name="Subtotal 9 5 6" xfId="42271"/>
    <cellStyle name="Sub-total 9 5 6" xfId="42272"/>
    <cellStyle name="Subtotal 9 6" xfId="42273"/>
    <cellStyle name="Sub-total 9 6" xfId="42274"/>
    <cellStyle name="Subtotal 9 6 2" xfId="42275"/>
    <cellStyle name="Sub-total 9 6 2" xfId="42276"/>
    <cellStyle name="Subtotal 9 6 3" xfId="42277"/>
    <cellStyle name="Sub-total 9 6 3" xfId="42278"/>
    <cellStyle name="Subtotal 9 6 4" xfId="42279"/>
    <cellStyle name="Sub-total 9 6 4" xfId="42280"/>
    <cellStyle name="Subtotal 9 6 5" xfId="42281"/>
    <cellStyle name="Sub-total 9 6 5" xfId="42282"/>
    <cellStyle name="Subtotal 9 6 6" xfId="42283"/>
    <cellStyle name="Sub-total 9 6 6" xfId="42284"/>
    <cellStyle name="Subtotal 9 7" xfId="42285"/>
    <cellStyle name="Sub-total 9 7" xfId="42286"/>
    <cellStyle name="Subtotal 9 7 2" xfId="42287"/>
    <cellStyle name="Sub-total 9 7 2" xfId="42288"/>
    <cellStyle name="Subtotal 9 7 3" xfId="42289"/>
    <cellStyle name="Sub-total 9 7 3" xfId="42290"/>
    <cellStyle name="Subtotal 9 7 4" xfId="42291"/>
    <cellStyle name="Sub-total 9 7 4" xfId="42292"/>
    <cellStyle name="Subtotal 9 7 5" xfId="42293"/>
    <cellStyle name="Sub-total 9 7 5" xfId="42294"/>
    <cellStyle name="Subtotal 9 7 6" xfId="42295"/>
    <cellStyle name="Sub-total 9 7 6" xfId="42296"/>
    <cellStyle name="Subtotal 9 8" xfId="42297"/>
    <cellStyle name="Sub-total 9 8" xfId="42298"/>
    <cellStyle name="Subtotal 9 8 2" xfId="42299"/>
    <cellStyle name="Sub-total 9 8 2" xfId="42300"/>
    <cellStyle name="Subtotal 9 8 3" xfId="42301"/>
    <cellStyle name="Sub-total 9 8 3" xfId="42302"/>
    <cellStyle name="Subtotal 9 8 4" xfId="42303"/>
    <cellStyle name="Sub-total 9 8 4" xfId="42304"/>
    <cellStyle name="Subtotal 9 8 5" xfId="42305"/>
    <cellStyle name="Sub-total 9 8 5" xfId="42306"/>
    <cellStyle name="Subtotal 9 8 6" xfId="42307"/>
    <cellStyle name="Sub-total 9 8 6" xfId="42308"/>
    <cellStyle name="Subtotal 9 9" xfId="42309"/>
    <cellStyle name="Sub-total 9 9" xfId="42310"/>
    <cellStyle name="Subtotal 9 9 2" xfId="42311"/>
    <cellStyle name="Sub-total 9 9 2" xfId="42312"/>
    <cellStyle name="Subtotal 9 9 3" xfId="42313"/>
    <cellStyle name="Sub-total 9 9 3" xfId="42314"/>
    <cellStyle name="Subtotal 9 9 4" xfId="42315"/>
    <cellStyle name="Sub-total 9 9 4" xfId="42316"/>
    <cellStyle name="Subtotal 9 9 5" xfId="42317"/>
    <cellStyle name="Sub-total 9 9 5" xfId="42318"/>
    <cellStyle name="Subtotal 9 9 6" xfId="42319"/>
    <cellStyle name="Sub-total 9 9 6" xfId="42320"/>
    <cellStyle name="Table Data" xfId="42321"/>
    <cellStyle name="Table Headings Bold" xfId="42322"/>
    <cellStyle name="taples Plaza" xfId="13957"/>
    <cellStyle name="taples Plaza 2" xfId="42323"/>
    <cellStyle name="taples Plaza 3" xfId="42324"/>
    <cellStyle name="Test" xfId="13958"/>
    <cellStyle name="Test 2" xfId="42325"/>
    <cellStyle name="Tickmark" xfId="13959"/>
    <cellStyle name="Title" xfId="58" builtinId="15" customBuiltin="1"/>
    <cellStyle name="Title 10" xfId="13960"/>
    <cellStyle name="Title 11" xfId="13961"/>
    <cellStyle name="Title 12" xfId="13962"/>
    <cellStyle name="Title 13" xfId="13963"/>
    <cellStyle name="Title 14" xfId="13964"/>
    <cellStyle name="Title 15" xfId="13965"/>
    <cellStyle name="Title 16" xfId="13966"/>
    <cellStyle name="Title 17" xfId="13967"/>
    <cellStyle name="Title 18" xfId="13968"/>
    <cellStyle name="Title 19" xfId="13969"/>
    <cellStyle name="Title 2" xfId="13970"/>
    <cellStyle name="Title 2 2" xfId="13971"/>
    <cellStyle name="Title 2 2 2" xfId="13972"/>
    <cellStyle name="Title 2 2 2 2" xfId="42326"/>
    <cellStyle name="Title 2 2 2 2 2" xfId="42327"/>
    <cellStyle name="Title 2 2 2 3" xfId="42328"/>
    <cellStyle name="Title 2 2 2 4" xfId="42329"/>
    <cellStyle name="Title 2 2 3" xfId="13973"/>
    <cellStyle name="Title 2 2 3 2" xfId="13974"/>
    <cellStyle name="Title 2 2 3 2 2" xfId="42330"/>
    <cellStyle name="Title 2 2 3 3" xfId="42331"/>
    <cellStyle name="Title 2 2 4" xfId="42332"/>
    <cellStyle name="Title 2 2 4 2" xfId="42333"/>
    <cellStyle name="Title 2 2 5" xfId="42334"/>
    <cellStyle name="Title 2 3" xfId="13975"/>
    <cellStyle name="Title 2 3 2" xfId="42335"/>
    <cellStyle name="Title 2 3 2 2" xfId="42336"/>
    <cellStyle name="Title 2 3 2 2 2" xfId="42337"/>
    <cellStyle name="Title 2 3 2 3" xfId="42338"/>
    <cellStyle name="Title 2 3 2 4" xfId="42339"/>
    <cellStyle name="Title 2 3 3" xfId="42340"/>
    <cellStyle name="Title 2 3 3 2" xfId="42341"/>
    <cellStyle name="Title 2 3 3 3" xfId="42342"/>
    <cellStyle name="Title 2 3 4" xfId="42343"/>
    <cellStyle name="Title 2 3 4 2" xfId="42344"/>
    <cellStyle name="Title 2 4" xfId="13976"/>
    <cellStyle name="Title 2 4 2" xfId="13977"/>
    <cellStyle name="Title 2 4 2 2" xfId="42345"/>
    <cellStyle name="Title 2 4 3" xfId="42346"/>
    <cellStyle name="Title 2 4 4" xfId="42347"/>
    <cellStyle name="Title 2 5" xfId="13978"/>
    <cellStyle name="Title 2 5 2" xfId="42348"/>
    <cellStyle name="Title 2 5 3" xfId="42349"/>
    <cellStyle name="Title 2 6" xfId="42350"/>
    <cellStyle name="Title 2 6 2" xfId="42351"/>
    <cellStyle name="Title 2 7" xfId="42352"/>
    <cellStyle name="Title 20" xfId="13979"/>
    <cellStyle name="Title 21" xfId="13980"/>
    <cellStyle name="Title 22" xfId="13981"/>
    <cellStyle name="Title 23" xfId="13982"/>
    <cellStyle name="Title 24" xfId="13983"/>
    <cellStyle name="Title 25" xfId="13984"/>
    <cellStyle name="Title 26" xfId="13985"/>
    <cellStyle name="Title 27" xfId="13986"/>
    <cellStyle name="Title 28" xfId="13987"/>
    <cellStyle name="Title 29" xfId="13988"/>
    <cellStyle name="Title 3" xfId="13989"/>
    <cellStyle name="Title 3 2" xfId="13990"/>
    <cellStyle name="Title 3 2 2" xfId="42353"/>
    <cellStyle name="Title 3 2 2 2" xfId="42354"/>
    <cellStyle name="Title 3 2 3" xfId="42355"/>
    <cellStyle name="Title 3 2 4" xfId="42356"/>
    <cellStyle name="Title 3 3" xfId="13991"/>
    <cellStyle name="Title 3 3 2" xfId="13992"/>
    <cellStyle name="Title 3 3 2 2" xfId="42357"/>
    <cellStyle name="Title 3 3 3" xfId="42358"/>
    <cellStyle name="Title 3 4" xfId="13993"/>
    <cellStyle name="Title 3 4 2" xfId="42359"/>
    <cellStyle name="Title 3 5" xfId="42360"/>
    <cellStyle name="Title 30" xfId="13994"/>
    <cellStyle name="Title 31" xfId="13995"/>
    <cellStyle name="Title 32" xfId="13996"/>
    <cellStyle name="Title 33" xfId="13997"/>
    <cellStyle name="Title 34" xfId="13998"/>
    <cellStyle name="Title 35" xfId="13999"/>
    <cellStyle name="Title 36" xfId="14000"/>
    <cellStyle name="Title 37" xfId="14001"/>
    <cellStyle name="Title 38" xfId="14002"/>
    <cellStyle name="Title 39" xfId="14003"/>
    <cellStyle name="Title 4" xfId="14004"/>
    <cellStyle name="Title 4 2" xfId="14005"/>
    <cellStyle name="Title 4 2 2" xfId="42361"/>
    <cellStyle name="Title 4 2 2 2" xfId="42362"/>
    <cellStyle name="Title 4 2 3" xfId="42363"/>
    <cellStyle name="Title 4 2 4" xfId="42364"/>
    <cellStyle name="Title 4 3" xfId="42365"/>
    <cellStyle name="Title 4 3 2" xfId="42366"/>
    <cellStyle name="Title 4 3 3" xfId="42367"/>
    <cellStyle name="Title 4 4" xfId="42368"/>
    <cellStyle name="Title 4 4 2" xfId="42369"/>
    <cellStyle name="Title 40" xfId="14006"/>
    <cellStyle name="Title 41" xfId="14007"/>
    <cellStyle name="Title 42" xfId="14008"/>
    <cellStyle name="Title 43" xfId="14009"/>
    <cellStyle name="Title 44" xfId="14010"/>
    <cellStyle name="Title 45" xfId="14011"/>
    <cellStyle name="Title 46" xfId="14012"/>
    <cellStyle name="Title 47" xfId="14013"/>
    <cellStyle name="Title 48" xfId="14014"/>
    <cellStyle name="Title 49" xfId="14015"/>
    <cellStyle name="Title 5" xfId="14016"/>
    <cellStyle name="Title 5 2" xfId="42370"/>
    <cellStyle name="Title 5 2 2" xfId="42371"/>
    <cellStyle name="Title 5 2 3" xfId="42372"/>
    <cellStyle name="Title 5 3" xfId="42373"/>
    <cellStyle name="Title 5 3 2" xfId="42374"/>
    <cellStyle name="Title 5 4" xfId="42375"/>
    <cellStyle name="Title 50" xfId="14017"/>
    <cellStyle name="Title 51" xfId="14018"/>
    <cellStyle name="Title 52" xfId="14019"/>
    <cellStyle name="Title 53" xfId="14020"/>
    <cellStyle name="Title 54" xfId="14021"/>
    <cellStyle name="Title 55" xfId="14022"/>
    <cellStyle name="Title 56" xfId="14023"/>
    <cellStyle name="Title 57" xfId="14024"/>
    <cellStyle name="Title 58" xfId="14025"/>
    <cellStyle name="Title 59" xfId="14026"/>
    <cellStyle name="Title 6" xfId="14027"/>
    <cellStyle name="Title 6 2" xfId="14028"/>
    <cellStyle name="Title 6 2 2" xfId="42376"/>
    <cellStyle name="Title 6 3" xfId="42377"/>
    <cellStyle name="Title 60" xfId="14029"/>
    <cellStyle name="Title 61" xfId="14030"/>
    <cellStyle name="Title 62" xfId="14031"/>
    <cellStyle name="Title 63" xfId="14032"/>
    <cellStyle name="Title 64" xfId="14033"/>
    <cellStyle name="Title 7" xfId="14034"/>
    <cellStyle name="Title 7 2" xfId="42378"/>
    <cellStyle name="Title 8" xfId="14035"/>
    <cellStyle name="Title 8 2" xfId="42379"/>
    <cellStyle name="Title 9" xfId="14036"/>
    <cellStyle name="Title: - Style3" xfId="14037"/>
    <cellStyle name="Title: - Style3 2" xfId="42380"/>
    <cellStyle name="Title: - Style4" xfId="14038"/>
    <cellStyle name="Title: - Style4 2" xfId="42381"/>
    <cellStyle name="Title: Major" xfId="14039"/>
    <cellStyle name="Title: Major 2" xfId="14040"/>
    <cellStyle name="Title: Major 2 2" xfId="42382"/>
    <cellStyle name="Title: Major 2 2 2" xfId="42383"/>
    <cellStyle name="Title: Major 2 2 2 2" xfId="42384"/>
    <cellStyle name="Title: Major 2 2 3" xfId="42385"/>
    <cellStyle name="Title: Major 2 2 4" xfId="42386"/>
    <cellStyle name="Title: Major 2 3" xfId="42387"/>
    <cellStyle name="Title: Major 2 3 2" xfId="42388"/>
    <cellStyle name="Title: Major 2 4" xfId="42389"/>
    <cellStyle name="Title: Major 2 4 2" xfId="42390"/>
    <cellStyle name="Title: Major 3" xfId="14041"/>
    <cellStyle name="Title: Major 3 2" xfId="14042"/>
    <cellStyle name="Title: Major 3 2 2" xfId="42391"/>
    <cellStyle name="Title: Major 3 3" xfId="42392"/>
    <cellStyle name="Title: Major 4" xfId="14043"/>
    <cellStyle name="Title: Major 4 2" xfId="42393"/>
    <cellStyle name="Title: Major 4 3" xfId="42394"/>
    <cellStyle name="Title: Major 5" xfId="42395"/>
    <cellStyle name="Title: Major 5 2" xfId="42396"/>
    <cellStyle name="Title: Minor" xfId="14044"/>
    <cellStyle name="Title: Minor 2" xfId="14045"/>
    <cellStyle name="Title: Minor 2 2" xfId="14046"/>
    <cellStyle name="Title: Minor 2 2 2" xfId="42397"/>
    <cellStyle name="Title: Minor 2 2 2 2" xfId="42398"/>
    <cellStyle name="Title: Minor 2 2 3" xfId="42399"/>
    <cellStyle name="Title: Minor 2 2 4" xfId="42400"/>
    <cellStyle name="Title: Minor 2 3" xfId="42401"/>
    <cellStyle name="Title: Minor 2 3 2" xfId="42402"/>
    <cellStyle name="Title: Minor 3" xfId="14047"/>
    <cellStyle name="Title: Minor 3 2" xfId="42403"/>
    <cellStyle name="Title: Minor 3 2 2" xfId="42404"/>
    <cellStyle name="Title: Minor 3 3" xfId="42405"/>
    <cellStyle name="Title: Minor 3 4" xfId="42406"/>
    <cellStyle name="Title: Minor 4" xfId="42407"/>
    <cellStyle name="Title: Minor 4 2" xfId="42408"/>
    <cellStyle name="Title: Minor 5" xfId="42409"/>
    <cellStyle name="Title: Minor 5 2" xfId="42410"/>
    <cellStyle name="Title: Minor_Electric Rev Req Model (2009 GRC) Rebuttal" xfId="14048"/>
    <cellStyle name="Title: Worksheet" xfId="14049"/>
    <cellStyle name="Title: Worksheet 2" xfId="14050"/>
    <cellStyle name="Title: Worksheet 2 2" xfId="14051"/>
    <cellStyle name="Title: Worksheet 2 2 2" xfId="42411"/>
    <cellStyle name="Title: Worksheet 2 3" xfId="42412"/>
    <cellStyle name="Title: Worksheet 2 4" xfId="42413"/>
    <cellStyle name="Title: Worksheet 3" xfId="14052"/>
    <cellStyle name="Title: Worksheet 3 2" xfId="42414"/>
    <cellStyle name="Title: Worksheet 3 3" xfId="42415"/>
    <cellStyle name="Title: Worksheet 4" xfId="42416"/>
    <cellStyle name="Title: Worksheet 4 2" xfId="42417"/>
    <cellStyle name="Titles" xfId="42418"/>
    <cellStyle name="Total" xfId="59" builtinId="25" customBuiltin="1"/>
    <cellStyle name="Total 10" xfId="14053"/>
    <cellStyle name="Total 11" xfId="14054"/>
    <cellStyle name="Total 12" xfId="14055"/>
    <cellStyle name="Total 13" xfId="14056"/>
    <cellStyle name="Total 14" xfId="14057"/>
    <cellStyle name="Total 15" xfId="14058"/>
    <cellStyle name="Total 16" xfId="14059"/>
    <cellStyle name="Total 17" xfId="14060"/>
    <cellStyle name="Total 18" xfId="14061"/>
    <cellStyle name="Total 19" xfId="14062"/>
    <cellStyle name="Total 2" xfId="14063"/>
    <cellStyle name="Total 2 2" xfId="14064"/>
    <cellStyle name="Total 2 2 2" xfId="14065"/>
    <cellStyle name="Total 2 2 2 2" xfId="14066"/>
    <cellStyle name="Total 2 2 2 2 2" xfId="42419"/>
    <cellStyle name="Total 2 2 2 3" xfId="14067"/>
    <cellStyle name="Total 2 2 2 4" xfId="14068"/>
    <cellStyle name="Total 2 2 2 5" xfId="14069"/>
    <cellStyle name="Total 2 2 2 6" xfId="42420"/>
    <cellStyle name="Total 2 2 2 7" xfId="42421"/>
    <cellStyle name="Total 2 2 3" xfId="14070"/>
    <cellStyle name="Total 2 2 3 2" xfId="14071"/>
    <cellStyle name="Total 2 2 3 2 2" xfId="42422"/>
    <cellStyle name="Total 2 2 3 3" xfId="42423"/>
    <cellStyle name="Total 2 2 4" xfId="42424"/>
    <cellStyle name="Total 2 2 4 2" xfId="42425"/>
    <cellStyle name="Total 2 2 5" xfId="42426"/>
    <cellStyle name="Total 2 3" xfId="14072"/>
    <cellStyle name="Total 2 3 10" xfId="42427"/>
    <cellStyle name="Total 2 3 2" xfId="14073"/>
    <cellStyle name="Total 2 3 2 2" xfId="14074"/>
    <cellStyle name="Total 2 3 2 2 2" xfId="42428"/>
    <cellStyle name="Total 2 3 2 3" xfId="14075"/>
    <cellStyle name="Total 2 3 2 3 2" xfId="42429"/>
    <cellStyle name="Total 2 3 2 4" xfId="14076"/>
    <cellStyle name="Total 2 3 2 5" xfId="14077"/>
    <cellStyle name="Total 2 3 2 6" xfId="42430"/>
    <cellStyle name="Total 2 3 2 7" xfId="42431"/>
    <cellStyle name="Total 2 3 3" xfId="14078"/>
    <cellStyle name="Total 2 3 3 2" xfId="14079"/>
    <cellStyle name="Total 2 3 3 2 2" xfId="42432"/>
    <cellStyle name="Total 2 3 3 3" xfId="14080"/>
    <cellStyle name="Total 2 3 3 4" xfId="14081"/>
    <cellStyle name="Total 2 3 3 5" xfId="14082"/>
    <cellStyle name="Total 2 3 3 6" xfId="42433"/>
    <cellStyle name="Total 2 3 3 7" xfId="42434"/>
    <cellStyle name="Total 2 3 4" xfId="14083"/>
    <cellStyle name="Total 2 3 4 2" xfId="14084"/>
    <cellStyle name="Total 2 3 4 3" xfId="14085"/>
    <cellStyle name="Total 2 3 4 4" xfId="14086"/>
    <cellStyle name="Total 2 3 4 5" xfId="14087"/>
    <cellStyle name="Total 2 3 4 6" xfId="42435"/>
    <cellStyle name="Total 2 3 4 7" xfId="42436"/>
    <cellStyle name="Total 2 3 5" xfId="14088"/>
    <cellStyle name="Total 2 3 5 2" xfId="42437"/>
    <cellStyle name="Total 2 3 6" xfId="14089"/>
    <cellStyle name="Total 2 3 7" xfId="14090"/>
    <cellStyle name="Total 2 3 8" xfId="14091"/>
    <cellStyle name="Total 2 3 9" xfId="42438"/>
    <cellStyle name="Total 2 4" xfId="14092"/>
    <cellStyle name="Total 2 4 2" xfId="14093"/>
    <cellStyle name="Total 2 4 2 2" xfId="42439"/>
    <cellStyle name="Total 2 4 2 3" xfId="42440"/>
    <cellStyle name="Total 2 4 3" xfId="42441"/>
    <cellStyle name="Total 2 4 4" xfId="42442"/>
    <cellStyle name="Total 2 5" xfId="14094"/>
    <cellStyle name="Total 2 5 2" xfId="42443"/>
    <cellStyle name="Total 2 5 2 2" xfId="42444"/>
    <cellStyle name="Total 2 5 3" xfId="42445"/>
    <cellStyle name="Total 2 5 4" xfId="42446"/>
    <cellStyle name="Total 2 6" xfId="42447"/>
    <cellStyle name="Total 2 6 2" xfId="42448"/>
    <cellStyle name="Total 2 7" xfId="42449"/>
    <cellStyle name="Total 20" xfId="14095"/>
    <cellStyle name="Total 21" xfId="14096"/>
    <cellStyle name="Total 22" xfId="14097"/>
    <cellStyle name="Total 23" xfId="14098"/>
    <cellStyle name="Total 24" xfId="14099"/>
    <cellStyle name="Total 25" xfId="14100"/>
    <cellStyle name="Total 26" xfId="14101"/>
    <cellStyle name="Total 27" xfId="14102"/>
    <cellStyle name="Total 28" xfId="14103"/>
    <cellStyle name="Total 29" xfId="14104"/>
    <cellStyle name="Total 3" xfId="14105"/>
    <cellStyle name="Total 3 2" xfId="14106"/>
    <cellStyle name="Total 3 2 2" xfId="14107"/>
    <cellStyle name="Total 3 2 2 2" xfId="42450"/>
    <cellStyle name="Total 3 2 3" xfId="14108"/>
    <cellStyle name="Total 3 2 3 2" xfId="42451"/>
    <cellStyle name="Total 3 2 4" xfId="14109"/>
    <cellStyle name="Total 3 2 5" xfId="14110"/>
    <cellStyle name="Total 3 2 6" xfId="42452"/>
    <cellStyle name="Total 3 2 7" xfId="42453"/>
    <cellStyle name="Total 3 3" xfId="14111"/>
    <cellStyle name="Total 3 3 2" xfId="14112"/>
    <cellStyle name="Total 3 3 2 2" xfId="42454"/>
    <cellStyle name="Total 3 3 3" xfId="14113"/>
    <cellStyle name="Total 3 3 4" xfId="14114"/>
    <cellStyle name="Total 3 3 5" xfId="14115"/>
    <cellStyle name="Total 3 3 6" xfId="42455"/>
    <cellStyle name="Total 3 3 7" xfId="42456"/>
    <cellStyle name="Total 3 4" xfId="14116"/>
    <cellStyle name="Total 3 4 2" xfId="14117"/>
    <cellStyle name="Total 3 4 3" xfId="14118"/>
    <cellStyle name="Total 3 4 4" xfId="14119"/>
    <cellStyle name="Total 3 4 5" xfId="14120"/>
    <cellStyle name="Total 3 4 6" xfId="42457"/>
    <cellStyle name="Total 3 4 7" xfId="42458"/>
    <cellStyle name="Total 3 5" xfId="42459"/>
    <cellStyle name="Total 30" xfId="14121"/>
    <cellStyle name="Total 31" xfId="14122"/>
    <cellStyle name="Total 32" xfId="14123"/>
    <cellStyle name="Total 33" xfId="14124"/>
    <cellStyle name="Total 34" xfId="14125"/>
    <cellStyle name="Total 35" xfId="14126"/>
    <cellStyle name="Total 36" xfId="14127"/>
    <cellStyle name="Total 37" xfId="14128"/>
    <cellStyle name="Total 38" xfId="14129"/>
    <cellStyle name="Total 39" xfId="14130"/>
    <cellStyle name="Total 4" xfId="14131"/>
    <cellStyle name="Total 4 2" xfId="14132"/>
    <cellStyle name="Total 4 2 2" xfId="14133"/>
    <cellStyle name="Total 4 2 2 2" xfId="42460"/>
    <cellStyle name="Total 4 2 3" xfId="14134"/>
    <cellStyle name="Total 4 2 4" xfId="14135"/>
    <cellStyle name="Total 4 2 5" xfId="14136"/>
    <cellStyle name="Total 4 2 6" xfId="14137"/>
    <cellStyle name="Total 4 2 7" xfId="14138"/>
    <cellStyle name="Total 4 2 8" xfId="42461"/>
    <cellStyle name="Total 4 2 9" xfId="42462"/>
    <cellStyle name="Total 4 3" xfId="42463"/>
    <cellStyle name="Total 4 3 2" xfId="42464"/>
    <cellStyle name="Total 4 4" xfId="42465"/>
    <cellStyle name="Total 40" xfId="14139"/>
    <cellStyle name="Total 41" xfId="14140"/>
    <cellStyle name="Total 42" xfId="14141"/>
    <cellStyle name="Total 43" xfId="14142"/>
    <cellStyle name="Total 44" xfId="14143"/>
    <cellStyle name="Total 45" xfId="14144"/>
    <cellStyle name="Total 46" xfId="14145"/>
    <cellStyle name="Total 47" xfId="14146"/>
    <cellStyle name="Total 48" xfId="14147"/>
    <cellStyle name="Total 49" xfId="14148"/>
    <cellStyle name="Total 5" xfId="14149"/>
    <cellStyle name="Total 5 2" xfId="14150"/>
    <cellStyle name="Total 5 2 2" xfId="42466"/>
    <cellStyle name="Total 5 2 3" xfId="42467"/>
    <cellStyle name="Total 5 3" xfId="14151"/>
    <cellStyle name="Total 5 3 2" xfId="42468"/>
    <cellStyle name="Total 5 4" xfId="14152"/>
    <cellStyle name="Total 5 5" xfId="14153"/>
    <cellStyle name="Total 5 6" xfId="14154"/>
    <cellStyle name="Total 5 7" xfId="14155"/>
    <cellStyle name="Total 5 8" xfId="42469"/>
    <cellStyle name="Total 5 9" xfId="42470"/>
    <cellStyle name="Total 50" xfId="14156"/>
    <cellStyle name="Total 51" xfId="14157"/>
    <cellStyle name="Total 52" xfId="14158"/>
    <cellStyle name="Total 53" xfId="14159"/>
    <cellStyle name="Total 54" xfId="14160"/>
    <cellStyle name="Total 55" xfId="14161"/>
    <cellStyle name="Total 56" xfId="14162"/>
    <cellStyle name="Total 57" xfId="14163"/>
    <cellStyle name="Total 58" xfId="14164"/>
    <cellStyle name="Total 59" xfId="14165"/>
    <cellStyle name="Total 6" xfId="14166"/>
    <cellStyle name="Total 6 2" xfId="42471"/>
    <cellStyle name="Total 60" xfId="14167"/>
    <cellStyle name="Total 61" xfId="14168"/>
    <cellStyle name="Total 62" xfId="14169"/>
    <cellStyle name="Total 63" xfId="14170"/>
    <cellStyle name="Total 64" xfId="14171"/>
    <cellStyle name="Total 65" xfId="14172"/>
    <cellStyle name="Total 66" xfId="14173"/>
    <cellStyle name="Total 7" xfId="14174"/>
    <cellStyle name="Total 7 2" xfId="42472"/>
    <cellStyle name="Total 8" xfId="14175"/>
    <cellStyle name="Total 9" xfId="14176"/>
    <cellStyle name="Total 9 2" xfId="14177"/>
    <cellStyle name="Total4 - Style4" xfId="14178"/>
    <cellStyle name="Total4 - Style4 2" xfId="14179"/>
    <cellStyle name="Total4 - Style4 2 2" xfId="14180"/>
    <cellStyle name="Total4 - Style4 2 2 2" xfId="42473"/>
    <cellStyle name="Total4 - Style4 2 3" xfId="14181"/>
    <cellStyle name="Total4 - Style4 2 4" xfId="14182"/>
    <cellStyle name="Total4 - Style4 2 5" xfId="14183"/>
    <cellStyle name="Total4 - Style4 2 6" xfId="14184"/>
    <cellStyle name="Total4 - Style4 2 7" xfId="14185"/>
    <cellStyle name="Total4 - Style4 2 8" xfId="42474"/>
    <cellStyle name="Total4 - Style4 2 9" xfId="42475"/>
    <cellStyle name="Total4 - Style4 3" xfId="14186"/>
    <cellStyle name="Total4 - Style4 3 2" xfId="42476"/>
    <cellStyle name="Total4 - Style4 3 2 2" xfId="42477"/>
    <cellStyle name="Total4 - Style4 3 3" xfId="42478"/>
    <cellStyle name="Total4 - Style4 3 4" xfId="42479"/>
    <cellStyle name="Total4 - Style4 4" xfId="42480"/>
    <cellStyle name="Total4 - Style4 4 2" xfId="42481"/>
    <cellStyle name="Total4 - Style4 5" xfId="42482"/>
    <cellStyle name="Total4 - Style4_ACCOUNTS" xfId="14187"/>
    <cellStyle name="Totals" xfId="42483"/>
    <cellStyle name="Totals [0]" xfId="42484"/>
    <cellStyle name="Totals [2]" xfId="42485"/>
    <cellStyle name="Totals_FWB Summary" xfId="42486"/>
    <cellStyle name="UnProtectedCalc" xfId="42487"/>
    <cellStyle name="Warning Text" xfId="60" builtinId="11" customBuiltin="1"/>
    <cellStyle name="Warning Text 10" xfId="14188"/>
    <cellStyle name="Warning Text 11" xfId="14189"/>
    <cellStyle name="Warning Text 12" xfId="14190"/>
    <cellStyle name="Warning Text 13" xfId="14191"/>
    <cellStyle name="Warning Text 14" xfId="14192"/>
    <cellStyle name="Warning Text 15" xfId="14193"/>
    <cellStyle name="Warning Text 16" xfId="14194"/>
    <cellStyle name="Warning Text 17" xfId="14195"/>
    <cellStyle name="Warning Text 18" xfId="14196"/>
    <cellStyle name="Warning Text 19" xfId="14197"/>
    <cellStyle name="Warning Text 2" xfId="14198"/>
    <cellStyle name="Warning Text 2 2" xfId="14199"/>
    <cellStyle name="Warning Text 2 2 2" xfId="14200"/>
    <cellStyle name="Warning Text 2 2 2 2" xfId="42488"/>
    <cellStyle name="Warning Text 2 2 2 2 2" xfId="42489"/>
    <cellStyle name="Warning Text 2 2 2 3" xfId="42490"/>
    <cellStyle name="Warning Text 2 2 2 4" xfId="42491"/>
    <cellStyle name="Warning Text 2 2 3" xfId="14201"/>
    <cellStyle name="Warning Text 2 2 3 2" xfId="14202"/>
    <cellStyle name="Warning Text 2 2 3 2 2" xfId="42492"/>
    <cellStyle name="Warning Text 2 2 3 3" xfId="42493"/>
    <cellStyle name="Warning Text 2 2 4" xfId="42494"/>
    <cellStyle name="Warning Text 2 2 4 2" xfId="42495"/>
    <cellStyle name="Warning Text 2 2 5" xfId="42496"/>
    <cellStyle name="Warning Text 2 3" xfId="14203"/>
    <cellStyle name="Warning Text 2 3 2" xfId="42497"/>
    <cellStyle name="Warning Text 2 3 2 2" xfId="42498"/>
    <cellStyle name="Warning Text 2 3 2 2 2" xfId="42499"/>
    <cellStyle name="Warning Text 2 3 2 3" xfId="42500"/>
    <cellStyle name="Warning Text 2 3 2 4" xfId="42501"/>
    <cellStyle name="Warning Text 2 3 3" xfId="42502"/>
    <cellStyle name="Warning Text 2 3 3 2" xfId="42503"/>
    <cellStyle name="Warning Text 2 3 4" xfId="42504"/>
    <cellStyle name="Warning Text 2 3 4 2" xfId="42505"/>
    <cellStyle name="Warning Text 2 4" xfId="14204"/>
    <cellStyle name="Warning Text 2 4 2" xfId="14205"/>
    <cellStyle name="Warning Text 2 4 2 2" xfId="42506"/>
    <cellStyle name="Warning Text 2 4 3" xfId="42507"/>
    <cellStyle name="Warning Text 2 4 4" xfId="42508"/>
    <cellStyle name="Warning Text 2 5" xfId="14206"/>
    <cellStyle name="Warning Text 2 5 2" xfId="42509"/>
    <cellStyle name="Warning Text 2 5 3" xfId="42510"/>
    <cellStyle name="Warning Text 2 6" xfId="42511"/>
    <cellStyle name="Warning Text 2 6 2" xfId="42512"/>
    <cellStyle name="Warning Text 20" xfId="14207"/>
    <cellStyle name="Warning Text 21" xfId="14208"/>
    <cellStyle name="Warning Text 22" xfId="14209"/>
    <cellStyle name="Warning Text 23" xfId="14210"/>
    <cellStyle name="Warning Text 24" xfId="14211"/>
    <cellStyle name="Warning Text 25" xfId="14212"/>
    <cellStyle name="Warning Text 26" xfId="14213"/>
    <cellStyle name="Warning Text 27" xfId="14214"/>
    <cellStyle name="Warning Text 28" xfId="14215"/>
    <cellStyle name="Warning Text 29" xfId="14216"/>
    <cellStyle name="Warning Text 3" xfId="14217"/>
    <cellStyle name="Warning Text 3 2" xfId="14218"/>
    <cellStyle name="Warning Text 3 2 2" xfId="42513"/>
    <cellStyle name="Warning Text 3 2 2 2" xfId="42514"/>
    <cellStyle name="Warning Text 3 2 3" xfId="42515"/>
    <cellStyle name="Warning Text 3 2 4" xfId="42516"/>
    <cellStyle name="Warning Text 3 3" xfId="14219"/>
    <cellStyle name="Warning Text 3 3 2" xfId="14220"/>
    <cellStyle name="Warning Text 3 3 2 2" xfId="42517"/>
    <cellStyle name="Warning Text 3 3 3" xfId="42518"/>
    <cellStyle name="Warning Text 3 4" xfId="14221"/>
    <cellStyle name="Warning Text 3 4 2" xfId="42519"/>
    <cellStyle name="Warning Text 3 5" xfId="42520"/>
    <cellStyle name="Warning Text 30" xfId="14222"/>
    <cellStyle name="Warning Text 31" xfId="14223"/>
    <cellStyle name="Warning Text 32" xfId="14224"/>
    <cellStyle name="Warning Text 33" xfId="14225"/>
    <cellStyle name="Warning Text 34" xfId="14226"/>
    <cellStyle name="Warning Text 35" xfId="14227"/>
    <cellStyle name="Warning Text 36" xfId="14228"/>
    <cellStyle name="Warning Text 37" xfId="14229"/>
    <cellStyle name="Warning Text 38" xfId="14230"/>
    <cellStyle name="Warning Text 39" xfId="14231"/>
    <cellStyle name="Warning Text 4" xfId="14232"/>
    <cellStyle name="Warning Text 4 2" xfId="14233"/>
    <cellStyle name="Warning Text 4 2 2" xfId="42521"/>
    <cellStyle name="Warning Text 4 2 2 2" xfId="42522"/>
    <cellStyle name="Warning Text 4 2 3" xfId="42523"/>
    <cellStyle name="Warning Text 4 2 4" xfId="42524"/>
    <cellStyle name="Warning Text 4 3" xfId="42525"/>
    <cellStyle name="Warning Text 4 3 2" xfId="42526"/>
    <cellStyle name="Warning Text 4 3 3" xfId="42527"/>
    <cellStyle name="Warning Text 4 4" xfId="42528"/>
    <cellStyle name="Warning Text 4 4 2" xfId="42529"/>
    <cellStyle name="Warning Text 40" xfId="14234"/>
    <cellStyle name="Warning Text 41" xfId="14235"/>
    <cellStyle name="Warning Text 42" xfId="14236"/>
    <cellStyle name="Warning Text 43" xfId="14237"/>
    <cellStyle name="Warning Text 44" xfId="14238"/>
    <cellStyle name="Warning Text 45" xfId="14239"/>
    <cellStyle name="Warning Text 46" xfId="14240"/>
    <cellStyle name="Warning Text 47" xfId="14241"/>
    <cellStyle name="Warning Text 48" xfId="14242"/>
    <cellStyle name="Warning Text 49" xfId="14243"/>
    <cellStyle name="Warning Text 5" xfId="14244"/>
    <cellStyle name="Warning Text 5 2" xfId="42530"/>
    <cellStyle name="Warning Text 5 2 2" xfId="42531"/>
    <cellStyle name="Warning Text 5 2 3" xfId="42532"/>
    <cellStyle name="Warning Text 5 3" xfId="42533"/>
    <cellStyle name="Warning Text 50" xfId="14245"/>
    <cellStyle name="Warning Text 51" xfId="14246"/>
    <cellStyle name="Warning Text 52" xfId="14247"/>
    <cellStyle name="Warning Text 53" xfId="14248"/>
    <cellStyle name="Warning Text 54" xfId="14249"/>
    <cellStyle name="Warning Text 55" xfId="14250"/>
    <cellStyle name="Warning Text 56" xfId="14251"/>
    <cellStyle name="Warning Text 57" xfId="14252"/>
    <cellStyle name="Warning Text 58" xfId="14253"/>
    <cellStyle name="Warning Text 59" xfId="14254"/>
    <cellStyle name="Warning Text 6" xfId="14255"/>
    <cellStyle name="Warning Text 6 2" xfId="14256"/>
    <cellStyle name="Warning Text 6 2 2" xfId="42534"/>
    <cellStyle name="Warning Text 6 3" xfId="42535"/>
    <cellStyle name="Warning Text 6 4" xfId="42536"/>
    <cellStyle name="Warning Text 60" xfId="14257"/>
    <cellStyle name="Warning Text 61" xfId="14258"/>
    <cellStyle name="Warning Text 62" xfId="14259"/>
    <cellStyle name="Warning Text 63" xfId="14260"/>
    <cellStyle name="Warning Text 64" xfId="14261"/>
    <cellStyle name="Warning Text 7" xfId="14262"/>
    <cellStyle name="Warning Text 7 2" xfId="42537"/>
    <cellStyle name="Warning Text 8" xfId="14263"/>
    <cellStyle name="Warning Text 9" xfId="14264"/>
    <cellStyle name="Year" xfId="42538"/>
    <cellStyle name="Year 2" xfId="42539"/>
  </cellStyles>
  <dxfs count="0"/>
  <tableStyles count="0" defaultTableStyle="TableStyleMedium9" defaultPivotStyle="PivotStyleLight16"/>
  <colors>
    <mruColors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ustomXml" Target="../customXml/item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5"/>
  <sheetViews>
    <sheetView tabSelected="1" zoomScaleNormal="100" workbookViewId="0">
      <selection activeCell="L48" sqref="L48"/>
    </sheetView>
  </sheetViews>
  <sheetFormatPr defaultRowHeight="12.75"/>
  <cols>
    <col min="1" max="1" width="9.28515625" customWidth="1"/>
    <col min="2" max="2" width="6.140625" bestFit="1" customWidth="1"/>
    <col min="3" max="4" width="5.42578125" bestFit="1" customWidth="1"/>
    <col min="5" max="5" width="6.140625" bestFit="1" customWidth="1"/>
    <col min="6" max="6" width="5.42578125" bestFit="1" customWidth="1"/>
    <col min="7" max="7" width="5.7109375" bestFit="1" customWidth="1"/>
    <col min="8" max="10" width="6.7109375" bestFit="1" customWidth="1"/>
    <col min="11" max="11" width="5.42578125" bestFit="1" customWidth="1"/>
    <col min="12" max="12" width="6.7109375" bestFit="1" customWidth="1"/>
    <col min="13" max="13" width="8.140625" bestFit="1" customWidth="1"/>
    <col min="14" max="14" width="13.5703125" customWidth="1"/>
    <col min="16" max="20" width="15.5703125" customWidth="1"/>
    <col min="23" max="23" width="1.7109375" customWidth="1"/>
    <col min="24" max="24" width="12.140625" bestFit="1" customWidth="1"/>
    <col min="25" max="25" width="11.7109375" bestFit="1" customWidth="1"/>
    <col min="26" max="26" width="9.28515625" bestFit="1" customWidth="1"/>
    <col min="27" max="27" width="1.85546875" customWidth="1"/>
    <col min="28" max="29" width="11" bestFit="1" customWidth="1"/>
    <col min="30" max="30" width="7.7109375" bestFit="1" customWidth="1"/>
    <col min="31" max="31" width="1.85546875" customWidth="1"/>
    <col min="32" max="32" width="10.5703125" bestFit="1" customWidth="1"/>
    <col min="33" max="33" width="10.28515625" bestFit="1" customWidth="1"/>
    <col min="34" max="34" width="7.7109375" bestFit="1" customWidth="1"/>
  </cols>
  <sheetData>
    <row r="1" spans="1:14">
      <c r="A1" s="457" t="s">
        <v>241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</row>
    <row r="2" spans="1:14">
      <c r="A2" s="459" t="s">
        <v>189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4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</row>
    <row r="4" spans="1:14">
      <c r="A4" s="434"/>
      <c r="B4" s="460"/>
      <c r="C4" s="460"/>
      <c r="D4" s="460"/>
      <c r="E4" s="460"/>
      <c r="F4" s="460"/>
      <c r="G4" s="460"/>
      <c r="H4" s="460"/>
      <c r="I4" s="435"/>
      <c r="J4" s="435"/>
      <c r="K4" s="435"/>
      <c r="L4" s="435"/>
      <c r="M4" s="436"/>
      <c r="N4" s="437"/>
    </row>
    <row r="5" spans="1:14" ht="33.75">
      <c r="A5" s="438"/>
      <c r="B5" s="439">
        <v>2008</v>
      </c>
      <c r="C5" s="439">
        <v>2009</v>
      </c>
      <c r="D5" s="439">
        <v>2010</v>
      </c>
      <c r="E5" s="439">
        <v>2011</v>
      </c>
      <c r="F5" s="439">
        <v>2012</v>
      </c>
      <c r="G5" s="439">
        <v>2013</v>
      </c>
      <c r="H5" s="439">
        <v>2014</v>
      </c>
      <c r="I5" s="439">
        <v>2015</v>
      </c>
      <c r="J5" s="439">
        <v>2016</v>
      </c>
      <c r="K5" s="439">
        <v>2017</v>
      </c>
      <c r="L5" s="439">
        <v>2018</v>
      </c>
      <c r="M5" s="440" t="s">
        <v>117</v>
      </c>
      <c r="N5" s="441" t="s">
        <v>188</v>
      </c>
    </row>
    <row r="6" spans="1:14">
      <c r="A6" s="438" t="s">
        <v>89</v>
      </c>
      <c r="B6" s="442">
        <v>819.58333333333326</v>
      </c>
      <c r="C6" s="442">
        <v>812.5</v>
      </c>
      <c r="D6" s="442">
        <v>561.95833333333326</v>
      </c>
      <c r="E6" s="442">
        <v>716.33333333333303</v>
      </c>
      <c r="F6" s="442">
        <v>778</v>
      </c>
      <c r="G6" s="442">
        <v>828</v>
      </c>
      <c r="H6" s="442">
        <v>666.12490000000003</v>
      </c>
      <c r="I6" s="442">
        <v>629.33349999999996</v>
      </c>
      <c r="J6" s="443">
        <v>664.25019999999995</v>
      </c>
      <c r="K6" s="443">
        <v>845.54160000000002</v>
      </c>
      <c r="L6" s="443">
        <v>628.70833333333303</v>
      </c>
      <c r="M6" s="444">
        <v>723.21388888888896</v>
      </c>
      <c r="N6" s="445">
        <v>-0.13067442012313912</v>
      </c>
    </row>
    <row r="7" spans="1:14">
      <c r="A7" s="438" t="s">
        <v>90</v>
      </c>
      <c r="B7" s="442">
        <v>629.83333333333337</v>
      </c>
      <c r="C7" s="442">
        <v>659.625</v>
      </c>
      <c r="D7" s="442">
        <v>515</v>
      </c>
      <c r="E7" s="442">
        <v>725.95833333333348</v>
      </c>
      <c r="F7" s="442">
        <v>629</v>
      </c>
      <c r="G7" s="442">
        <v>581</v>
      </c>
      <c r="H7" s="442">
        <v>656.58320000000003</v>
      </c>
      <c r="I7" s="442">
        <v>456.58359999999993</v>
      </c>
      <c r="J7" s="443">
        <v>516.16650000000004</v>
      </c>
      <c r="K7" s="443">
        <v>671.95839999999998</v>
      </c>
      <c r="L7" s="443">
        <v>672.58333333333303</v>
      </c>
      <c r="M7" s="444">
        <v>616.98611111111097</v>
      </c>
      <c r="N7" s="445">
        <v>9.0110978547148779E-2</v>
      </c>
    </row>
    <row r="8" spans="1:14">
      <c r="A8" s="438" t="s">
        <v>91</v>
      </c>
      <c r="B8" s="442">
        <v>693.54166666666663</v>
      </c>
      <c r="C8" s="442">
        <v>725.0625</v>
      </c>
      <c r="D8" s="442">
        <v>564.35416666666674</v>
      </c>
      <c r="E8" s="442">
        <v>624.375</v>
      </c>
      <c r="F8" s="442">
        <v>684</v>
      </c>
      <c r="G8" s="442">
        <v>539.20000000000005</v>
      </c>
      <c r="H8" s="442">
        <v>535.62509999999997</v>
      </c>
      <c r="I8" s="442">
        <v>456.37670000000003</v>
      </c>
      <c r="J8" s="443">
        <v>510.06220000000008</v>
      </c>
      <c r="K8" s="443">
        <v>602.62480000000005</v>
      </c>
      <c r="L8" s="443">
        <v>589.02083333333303</v>
      </c>
      <c r="M8" s="444">
        <v>592.16805555555595</v>
      </c>
      <c r="N8" s="445">
        <v>-5.3147450165481613E-3</v>
      </c>
    </row>
    <row r="9" spans="1:14">
      <c r="A9" s="438" t="s">
        <v>92</v>
      </c>
      <c r="B9" s="442">
        <v>568.33333333333326</v>
      </c>
      <c r="C9" s="442">
        <v>485.58333333333326</v>
      </c>
      <c r="D9" s="442">
        <v>486.20833333333337</v>
      </c>
      <c r="E9" s="442">
        <v>595.75</v>
      </c>
      <c r="F9" s="442">
        <v>436</v>
      </c>
      <c r="G9" s="442">
        <v>444.2</v>
      </c>
      <c r="H9" s="442">
        <v>404.58330000000001</v>
      </c>
      <c r="I9" s="442">
        <v>428.04169999999999</v>
      </c>
      <c r="J9" s="443">
        <v>289.93369999999999</v>
      </c>
      <c r="K9" s="443">
        <v>451.37509999999997</v>
      </c>
      <c r="L9" s="443">
        <v>419.04166666666703</v>
      </c>
      <c r="M9" s="444">
        <v>450.14722222222201</v>
      </c>
      <c r="N9" s="445">
        <v>-6.9100849722003255E-2</v>
      </c>
    </row>
    <row r="10" spans="1:14">
      <c r="A10" s="438" t="s">
        <v>93</v>
      </c>
      <c r="B10" s="442">
        <v>306.375</v>
      </c>
      <c r="C10" s="442">
        <v>293.58333333333337</v>
      </c>
      <c r="D10" s="442">
        <v>387.70833333333331</v>
      </c>
      <c r="E10" s="442">
        <v>406.20833333333337</v>
      </c>
      <c r="F10" s="442">
        <v>317</v>
      </c>
      <c r="G10" s="442">
        <v>234.9</v>
      </c>
      <c r="H10" s="442">
        <v>213.33349999999996</v>
      </c>
      <c r="I10" s="442">
        <v>213.16689999999997</v>
      </c>
      <c r="J10" s="443">
        <v>188.74990000000003</v>
      </c>
      <c r="K10" s="443">
        <v>257.58359999999999</v>
      </c>
      <c r="L10" s="443">
        <v>172.458333333333</v>
      </c>
      <c r="M10" s="444">
        <v>296.66111111111098</v>
      </c>
      <c r="N10" s="445">
        <v>-0.41866888893050513</v>
      </c>
    </row>
    <row r="11" spans="1:14">
      <c r="A11" s="438" t="s">
        <v>94</v>
      </c>
      <c r="B11" s="442">
        <v>251.70833333333334</v>
      </c>
      <c r="C11" s="442">
        <v>94.875</v>
      </c>
      <c r="D11" s="442">
        <v>224.20833333333326</v>
      </c>
      <c r="E11" s="442">
        <v>199.16666666666669</v>
      </c>
      <c r="F11" s="442">
        <v>220</v>
      </c>
      <c r="G11" s="442">
        <v>76.8</v>
      </c>
      <c r="H11" s="442">
        <v>125.83319999999998</v>
      </c>
      <c r="I11" s="442">
        <v>44</v>
      </c>
      <c r="J11" s="443">
        <v>122.95819999999998</v>
      </c>
      <c r="K11" s="443">
        <v>124.58319999999998</v>
      </c>
      <c r="L11" s="443">
        <v>124.833333333333</v>
      </c>
      <c r="M11" s="444">
        <v>162.50833333333301</v>
      </c>
      <c r="N11" s="445">
        <v>-0.23183426490949233</v>
      </c>
    </row>
    <row r="12" spans="1:14">
      <c r="A12" s="438" t="s">
        <v>95</v>
      </c>
      <c r="B12" s="442">
        <v>71.458333333333343</v>
      </c>
      <c r="C12" s="442">
        <v>41.25</v>
      </c>
      <c r="D12" s="442">
        <v>113.20833333333331</v>
      </c>
      <c r="E12" s="442">
        <v>79.916666666666686</v>
      </c>
      <c r="F12" s="442">
        <v>68</v>
      </c>
      <c r="G12" s="442">
        <v>22.6</v>
      </c>
      <c r="H12" s="442">
        <v>20.833499999999997</v>
      </c>
      <c r="I12" s="442">
        <v>7.875</v>
      </c>
      <c r="J12" s="443">
        <v>33.625</v>
      </c>
      <c r="K12" s="443">
        <v>18.916799999999999</v>
      </c>
      <c r="L12" s="443">
        <v>16.5833333333333</v>
      </c>
      <c r="M12" s="444">
        <v>57.0138888888889</v>
      </c>
      <c r="N12" s="445">
        <v>-0.70913520097442206</v>
      </c>
    </row>
    <row r="13" spans="1:14">
      <c r="A13" s="438" t="s">
        <v>96</v>
      </c>
      <c r="B13" s="442">
        <v>77.25</v>
      </c>
      <c r="C13" s="442">
        <v>58.833333333333329</v>
      </c>
      <c r="D13" s="442">
        <v>95.458333333333371</v>
      </c>
      <c r="E13" s="442">
        <v>43.54166666666665</v>
      </c>
      <c r="F13" s="442">
        <v>31</v>
      </c>
      <c r="G13" s="442">
        <v>7.6</v>
      </c>
      <c r="H13" s="442">
        <v>13.208299999999999</v>
      </c>
      <c r="I13" s="442">
        <v>18.333299999999998</v>
      </c>
      <c r="J13" s="443">
        <v>32.166600000000003</v>
      </c>
      <c r="K13" s="443">
        <v>4.7084000000000001</v>
      </c>
      <c r="L13" s="443">
        <v>25.0833333333333</v>
      </c>
      <c r="M13" s="444">
        <v>47.509722222222202</v>
      </c>
      <c r="N13" s="445">
        <v>-0.47203788698219706</v>
      </c>
    </row>
    <row r="14" spans="1:14">
      <c r="A14" s="438" t="s">
        <v>97</v>
      </c>
      <c r="B14" s="442">
        <v>144.20833333333334</v>
      </c>
      <c r="C14" s="442">
        <v>122.375</v>
      </c>
      <c r="D14" s="442">
        <v>155.33333333333331</v>
      </c>
      <c r="E14" s="442">
        <v>95.666666666666657</v>
      </c>
      <c r="F14" s="442">
        <v>110</v>
      </c>
      <c r="G14" s="442">
        <v>113.95833333333337</v>
      </c>
      <c r="H14" s="442">
        <v>63.499800000000008</v>
      </c>
      <c r="I14" s="442">
        <v>164.66670000000002</v>
      </c>
      <c r="J14" s="443">
        <v>137.37489999999997</v>
      </c>
      <c r="K14" s="443">
        <v>102.2084</v>
      </c>
      <c r="L14" s="443">
        <v>116.666666666667</v>
      </c>
      <c r="M14" s="444">
        <v>136.759722222222</v>
      </c>
      <c r="N14" s="445">
        <v>-0.14692231915260567</v>
      </c>
    </row>
    <row r="15" spans="1:14">
      <c r="A15" s="438" t="s">
        <v>98</v>
      </c>
      <c r="B15" s="442">
        <v>422.1666666666668</v>
      </c>
      <c r="C15" s="442">
        <v>404.08333333333343</v>
      </c>
      <c r="D15" s="442">
        <v>377.16666666666663</v>
      </c>
      <c r="E15" s="442">
        <v>411.83333333333337</v>
      </c>
      <c r="F15" s="442">
        <v>360</v>
      </c>
      <c r="G15" s="442">
        <v>431.99999999999989</v>
      </c>
      <c r="H15" s="442">
        <v>238.79180000000002</v>
      </c>
      <c r="I15" s="442">
        <v>259.66660000000002</v>
      </c>
      <c r="J15" s="443">
        <v>340.29179999999997</v>
      </c>
      <c r="K15" s="443">
        <v>389.20829999999995</v>
      </c>
      <c r="L15" s="443">
        <v>366.375</v>
      </c>
      <c r="M15" s="444">
        <v>386.027777777778</v>
      </c>
      <c r="N15" s="445">
        <v>-5.0910268403253078E-2</v>
      </c>
    </row>
    <row r="16" spans="1:14">
      <c r="A16" s="438" t="s">
        <v>99</v>
      </c>
      <c r="B16" s="442">
        <v>481.75</v>
      </c>
      <c r="C16" s="442">
        <v>556.375</v>
      </c>
      <c r="D16" s="442">
        <v>652.29166666666674</v>
      </c>
      <c r="E16" s="442">
        <v>659.25</v>
      </c>
      <c r="F16" s="442">
        <v>550</v>
      </c>
      <c r="G16" s="442">
        <v>519.20833333333337</v>
      </c>
      <c r="H16" s="442">
        <v>583.24990000000003</v>
      </c>
      <c r="I16" s="442">
        <v>635.52080000000001</v>
      </c>
      <c r="J16" s="443">
        <v>427.58320000000003</v>
      </c>
      <c r="K16" s="443">
        <v>563.87490000000003</v>
      </c>
      <c r="L16" s="443">
        <v>493.60416666666703</v>
      </c>
      <c r="M16" s="444">
        <v>583.59097222222204</v>
      </c>
      <c r="N16" s="445">
        <v>-0.15419499244976242</v>
      </c>
    </row>
    <row r="17" spans="1:34">
      <c r="A17" s="438" t="s">
        <v>100</v>
      </c>
      <c r="B17" s="442">
        <v>865.66666666666663</v>
      </c>
      <c r="C17" s="442">
        <v>840.66666666666663</v>
      </c>
      <c r="D17" s="442">
        <v>682.875</v>
      </c>
      <c r="E17" s="442">
        <v>787.95833333333326</v>
      </c>
      <c r="F17" s="442">
        <v>733</v>
      </c>
      <c r="G17" s="442">
        <v>773.79169999999999</v>
      </c>
      <c r="H17" s="442">
        <v>623.74980000000005</v>
      </c>
      <c r="I17" s="442">
        <v>693.83320000000003</v>
      </c>
      <c r="J17" s="443">
        <v>841.37519999999995</v>
      </c>
      <c r="K17" s="443">
        <v>780.5</v>
      </c>
      <c r="L17" s="443">
        <v>653.20833333333303</v>
      </c>
      <c r="M17" s="444">
        <v>747.57777777777801</v>
      </c>
      <c r="N17" s="445">
        <v>-0.12623361374513309</v>
      </c>
    </row>
    <row r="18" spans="1:34">
      <c r="A18" s="438"/>
      <c r="B18" s="442"/>
      <c r="C18" s="442"/>
      <c r="D18" s="442"/>
      <c r="E18" s="446"/>
      <c r="F18" s="447"/>
      <c r="G18" s="447"/>
      <c r="H18" s="447"/>
      <c r="I18" s="447"/>
      <c r="J18" s="447"/>
      <c r="K18" s="447"/>
      <c r="L18" s="447"/>
      <c r="M18" s="447"/>
      <c r="N18" s="445"/>
    </row>
    <row r="19" spans="1:34">
      <c r="A19" s="438" t="s">
        <v>21</v>
      </c>
      <c r="B19" s="442">
        <v>5331.8750000000009</v>
      </c>
      <c r="C19" s="442">
        <v>5094.8125000000009</v>
      </c>
      <c r="D19" s="442">
        <v>4815.7708333333339</v>
      </c>
      <c r="E19" s="442">
        <v>5345.958333333333</v>
      </c>
      <c r="F19" s="442">
        <v>4916</v>
      </c>
      <c r="G19" s="442">
        <v>4573.2583666666669</v>
      </c>
      <c r="H19" s="442">
        <v>4145.4163000000008</v>
      </c>
      <c r="I19" s="442">
        <v>4007.3980000000001</v>
      </c>
      <c r="J19" s="442">
        <v>4104.5374000000002</v>
      </c>
      <c r="K19" s="442">
        <v>4813.0834999999997</v>
      </c>
      <c r="L19" s="442">
        <v>4278.1666666666661</v>
      </c>
      <c r="M19" s="448">
        <v>4800.1645833333332</v>
      </c>
      <c r="N19" s="445"/>
    </row>
    <row r="20" spans="1:34" ht="12.75" customHeight="1">
      <c r="A20" s="461" t="s">
        <v>101</v>
      </c>
      <c r="B20" s="442"/>
      <c r="C20" s="442"/>
      <c r="D20" s="442"/>
      <c r="E20" s="442"/>
      <c r="F20" s="448"/>
      <c r="G20" s="448"/>
      <c r="H20" s="448"/>
      <c r="I20" s="448"/>
      <c r="J20" s="448"/>
      <c r="K20" s="447"/>
      <c r="L20" s="447"/>
      <c r="M20" s="449"/>
      <c r="N20" s="450"/>
    </row>
    <row r="21" spans="1:34">
      <c r="A21" s="462"/>
      <c r="B21" s="451">
        <v>0.10631935164057826</v>
      </c>
      <c r="C21" s="451">
        <v>6.1382877930834967E-2</v>
      </c>
      <c r="D21" s="451">
        <v>3.2511906058778628E-3</v>
      </c>
      <c r="E21" s="451">
        <v>0.1137031325748814</v>
      </c>
      <c r="F21" s="451">
        <v>2.0028776493275169E-2</v>
      </c>
      <c r="G21" s="451">
        <v>-4.7270507651864246E-2</v>
      </c>
      <c r="H21" s="451">
        <v>-0.1364012154097145</v>
      </c>
      <c r="I21" s="451">
        <v>-0.16515404202720474</v>
      </c>
      <c r="J21" s="451">
        <v>-0.14834290842292741</v>
      </c>
      <c r="K21" s="451">
        <v>2.6913486907349515E-3</v>
      </c>
      <c r="L21" s="451">
        <v>-0.10874583727380882</v>
      </c>
      <c r="M21" s="452"/>
      <c r="N21" s="453"/>
    </row>
    <row r="22" spans="1:34" ht="22.5" customHeight="1">
      <c r="A22" s="456" t="s">
        <v>376</v>
      </c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</row>
    <row r="23" spans="1:34">
      <c r="A23" s="454"/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</row>
    <row r="26" spans="1:34" ht="15.75">
      <c r="P26" s="458" t="s">
        <v>118</v>
      </c>
      <c r="Q26" s="458"/>
      <c r="R26" s="458"/>
      <c r="S26" s="458"/>
      <c r="T26" s="458"/>
      <c r="V26" s="458" t="s">
        <v>240</v>
      </c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</row>
    <row r="27" spans="1:34" ht="15.75">
      <c r="P27" s="458" t="s">
        <v>119</v>
      </c>
      <c r="Q27" s="458"/>
      <c r="R27" s="458"/>
      <c r="S27" s="458"/>
      <c r="T27" s="458"/>
      <c r="V27" s="458" t="s">
        <v>373</v>
      </c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</row>
    <row r="28" spans="1:34">
      <c r="P28" s="408"/>
      <c r="Q28" s="408"/>
      <c r="R28" s="408"/>
      <c r="S28" s="408"/>
      <c r="T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</row>
    <row r="29" spans="1:34">
      <c r="P29" s="409"/>
      <c r="Q29" s="410" t="s">
        <v>121</v>
      </c>
      <c r="R29" s="410" t="s">
        <v>122</v>
      </c>
      <c r="S29" s="409"/>
      <c r="T29" s="410" t="s">
        <v>123</v>
      </c>
      <c r="V29" s="408"/>
      <c r="W29" s="408"/>
      <c r="X29" s="422" t="s">
        <v>131</v>
      </c>
      <c r="Y29" s="423"/>
      <c r="Z29" s="423"/>
      <c r="AA29" s="424"/>
      <c r="AB29" s="422" t="s">
        <v>141</v>
      </c>
      <c r="AC29" s="423"/>
      <c r="AD29" s="423"/>
      <c r="AE29" s="424"/>
      <c r="AF29" s="422" t="s">
        <v>145</v>
      </c>
      <c r="AG29" s="423"/>
      <c r="AH29" s="423"/>
    </row>
    <row r="30" spans="1:34">
      <c r="P30" s="411" t="s">
        <v>64</v>
      </c>
      <c r="Q30" s="411" t="s">
        <v>120</v>
      </c>
      <c r="R30" s="411" t="s">
        <v>120</v>
      </c>
      <c r="S30" s="411" t="s">
        <v>123</v>
      </c>
      <c r="T30" s="411" t="s">
        <v>128</v>
      </c>
      <c r="V30" s="408"/>
      <c r="W30" s="408"/>
      <c r="X30" s="425" t="s">
        <v>132</v>
      </c>
      <c r="Y30" s="426"/>
      <c r="Z30" s="426"/>
      <c r="AA30" s="424"/>
      <c r="AB30" s="425" t="s">
        <v>133</v>
      </c>
      <c r="AC30" s="426"/>
      <c r="AD30" s="426"/>
      <c r="AE30" s="424"/>
      <c r="AF30" s="425" t="s">
        <v>134</v>
      </c>
      <c r="AG30" s="426"/>
      <c r="AH30" s="426"/>
    </row>
    <row r="31" spans="1:34">
      <c r="P31" s="412" t="s">
        <v>125</v>
      </c>
      <c r="Q31" s="412" t="s">
        <v>126</v>
      </c>
      <c r="R31" s="412" t="s">
        <v>127</v>
      </c>
      <c r="S31" s="413" t="s">
        <v>124</v>
      </c>
      <c r="T31" s="413" t="s">
        <v>182</v>
      </c>
      <c r="V31" s="411" t="s">
        <v>64</v>
      </c>
      <c r="W31" s="411"/>
      <c r="X31" s="411" t="s">
        <v>121</v>
      </c>
      <c r="Y31" s="411" t="s">
        <v>129</v>
      </c>
      <c r="Z31" s="411" t="s">
        <v>130</v>
      </c>
      <c r="AA31" s="427"/>
      <c r="AB31" s="411" t="s">
        <v>121</v>
      </c>
      <c r="AC31" s="411" t="s">
        <v>129</v>
      </c>
      <c r="AD31" s="411" t="s">
        <v>130</v>
      </c>
      <c r="AE31" s="427"/>
      <c r="AF31" s="411" t="s">
        <v>121</v>
      </c>
      <c r="AG31" s="411" t="s">
        <v>129</v>
      </c>
      <c r="AH31" s="411" t="s">
        <v>130</v>
      </c>
    </row>
    <row r="32" spans="1:34">
      <c r="P32" s="414">
        <v>43101</v>
      </c>
      <c r="Q32" s="415">
        <v>2215266.1669999999</v>
      </c>
      <c r="R32" s="415">
        <v>2305584.0654216884</v>
      </c>
      <c r="S32" s="415">
        <v>90317.898421688558</v>
      </c>
      <c r="T32" s="415">
        <v>83905.327633748675</v>
      </c>
      <c r="V32" s="414">
        <v>43101</v>
      </c>
      <c r="W32" s="428"/>
      <c r="X32" s="415">
        <v>1245600.4971179999</v>
      </c>
      <c r="Y32" s="415">
        <v>1312478.4828336635</v>
      </c>
      <c r="Z32" s="415">
        <v>66877.985715663526</v>
      </c>
      <c r="AA32" s="415"/>
      <c r="AB32" s="415">
        <v>270133.33044799994</v>
      </c>
      <c r="AC32" s="415">
        <v>278760.81361695559</v>
      </c>
      <c r="AD32" s="415">
        <v>8627.4831689556595</v>
      </c>
      <c r="AE32" s="415"/>
      <c r="AF32" s="415">
        <v>268814.533635</v>
      </c>
      <c r="AG32" s="415">
        <v>274363.61247964593</v>
      </c>
      <c r="AH32" s="415">
        <v>5549.0788446459337</v>
      </c>
    </row>
    <row r="33" spans="16:34">
      <c r="P33" s="414">
        <v>43132</v>
      </c>
      <c r="Q33" s="415">
        <v>2064898.7</v>
      </c>
      <c r="R33" s="415">
        <v>2007991.9306302031</v>
      </c>
      <c r="S33" s="415">
        <v>-56906.769369796988</v>
      </c>
      <c r="T33" s="415">
        <v>-52866.388744541408</v>
      </c>
      <c r="V33" s="414">
        <v>43132</v>
      </c>
      <c r="W33" s="428"/>
      <c r="X33" s="415">
        <v>1123202.8302799999</v>
      </c>
      <c r="Y33" s="415">
        <v>1081187.6390991576</v>
      </c>
      <c r="Z33" s="415">
        <v>-42015.19118084223</v>
      </c>
      <c r="AA33" s="415"/>
      <c r="AB33" s="415">
        <v>250689.17238099998</v>
      </c>
      <c r="AC33" s="415">
        <v>245206.8874060449</v>
      </c>
      <c r="AD33" s="415">
        <v>-5482.2849749550805</v>
      </c>
      <c r="AE33" s="415"/>
      <c r="AF33" s="415">
        <v>261333.806633</v>
      </c>
      <c r="AG33" s="415">
        <v>257735.20771711657</v>
      </c>
      <c r="AH33" s="415">
        <v>-3598.5989158834273</v>
      </c>
    </row>
    <row r="34" spans="16:34">
      <c r="P34" s="414">
        <v>43160</v>
      </c>
      <c r="Q34" s="415">
        <v>2062414.077</v>
      </c>
      <c r="R34" s="415">
        <v>2068533.3330722307</v>
      </c>
      <c r="S34" s="415">
        <v>6119.256072230577</v>
      </c>
      <c r="T34" s="415">
        <v>5684.7888911022073</v>
      </c>
      <c r="V34" s="414">
        <v>43160</v>
      </c>
      <c r="W34" s="428"/>
      <c r="X34" s="415">
        <v>1119823.6269689999</v>
      </c>
      <c r="Y34" s="415">
        <v>1124111.6674870651</v>
      </c>
      <c r="Z34" s="415">
        <v>4288.040518065216</v>
      </c>
      <c r="AA34" s="415"/>
      <c r="AB34" s="415">
        <v>249868.97207899997</v>
      </c>
      <c r="AC34" s="415">
        <v>250614.45251190395</v>
      </c>
      <c r="AD34" s="415">
        <v>745.48043290397618</v>
      </c>
      <c r="AE34" s="415"/>
      <c r="AF34" s="415">
        <v>262628.04123100004</v>
      </c>
      <c r="AG34" s="415">
        <v>263224.01690984337</v>
      </c>
      <c r="AH34" s="415">
        <v>595.97567884332966</v>
      </c>
    </row>
    <row r="35" spans="16:34">
      <c r="P35" s="414">
        <v>43191</v>
      </c>
      <c r="Q35" s="415">
        <v>1768077.5989999999</v>
      </c>
      <c r="R35" s="415">
        <v>1779404.1856001571</v>
      </c>
      <c r="S35" s="415">
        <v>11326.586600157023</v>
      </c>
      <c r="T35" s="415">
        <v>10522.398951545874</v>
      </c>
      <c r="V35" s="414">
        <v>43191</v>
      </c>
      <c r="W35" s="428"/>
      <c r="X35" s="415">
        <v>924598.02489300002</v>
      </c>
      <c r="Y35" s="415">
        <v>933663.40466798469</v>
      </c>
      <c r="Z35" s="415">
        <v>9065.3797749846708</v>
      </c>
      <c r="AA35" s="415"/>
      <c r="AB35" s="415">
        <v>222462.811071</v>
      </c>
      <c r="AC35" s="415">
        <v>223275.87312084823</v>
      </c>
      <c r="AD35" s="415">
        <v>813.06204984823125</v>
      </c>
      <c r="AE35" s="415"/>
      <c r="AF35" s="415">
        <v>243873.52108700003</v>
      </c>
      <c r="AG35" s="415">
        <v>244219.8804911864</v>
      </c>
      <c r="AH35" s="415">
        <v>346.35940418636892</v>
      </c>
    </row>
    <row r="36" spans="16:34">
      <c r="P36" s="414">
        <v>43221</v>
      </c>
      <c r="Q36" s="415">
        <v>1593061.4380000001</v>
      </c>
      <c r="R36" s="415">
        <v>1611520.0068019745</v>
      </c>
      <c r="S36" s="415">
        <v>18458.568801974536</v>
      </c>
      <c r="T36" s="415">
        <v>17148.010417034344</v>
      </c>
      <c r="V36" s="414">
        <v>43221</v>
      </c>
      <c r="W36" s="428"/>
      <c r="X36" s="415">
        <v>741369.50304700003</v>
      </c>
      <c r="Y36" s="415">
        <v>757682.04358456342</v>
      </c>
      <c r="Z36" s="415">
        <v>16312.540537563385</v>
      </c>
      <c r="AA36" s="415"/>
      <c r="AB36" s="415">
        <v>203775.022662</v>
      </c>
      <c r="AC36" s="415">
        <v>204637.92442004534</v>
      </c>
      <c r="AD36" s="415">
        <v>862.90175804533646</v>
      </c>
      <c r="AE36" s="415"/>
      <c r="AF36" s="415">
        <v>238525.41172299997</v>
      </c>
      <c r="AG36" s="415">
        <v>238373.25027089298</v>
      </c>
      <c r="AH36" s="415">
        <v>-152.16145210698596</v>
      </c>
    </row>
    <row r="37" spans="16:34">
      <c r="P37" s="414">
        <v>43252</v>
      </c>
      <c r="Q37" s="415">
        <v>1565951.96</v>
      </c>
      <c r="R37" s="415">
        <v>1559953.2997715843</v>
      </c>
      <c r="S37" s="415">
        <v>-5998.6602284157279</v>
      </c>
      <c r="T37" s="415">
        <v>-5572.7553521982118</v>
      </c>
      <c r="V37" s="414">
        <v>43252</v>
      </c>
      <c r="W37" s="428"/>
      <c r="X37" s="415">
        <v>663353.18537899991</v>
      </c>
      <c r="Y37" s="415">
        <v>659761.97621224565</v>
      </c>
      <c r="Z37" s="415">
        <v>-3591.20916675427</v>
      </c>
      <c r="AA37" s="415"/>
      <c r="AB37" s="415">
        <v>201892.25566099994</v>
      </c>
      <c r="AC37" s="415">
        <v>201195.96191347748</v>
      </c>
      <c r="AD37" s="415">
        <v>-696.29374752246076</v>
      </c>
      <c r="AE37" s="415"/>
      <c r="AF37" s="415">
        <v>233343.840501</v>
      </c>
      <c r="AG37" s="415">
        <v>232697.92375349981</v>
      </c>
      <c r="AH37" s="415">
        <v>-645.91674750018865</v>
      </c>
    </row>
    <row r="38" spans="16:34">
      <c r="P38" s="414">
        <v>43282</v>
      </c>
      <c r="Q38" s="415">
        <v>1749554.2919999999</v>
      </c>
      <c r="R38" s="415">
        <v>1684287.6524307153</v>
      </c>
      <c r="S38" s="415">
        <v>-65266.639569284678</v>
      </c>
      <c r="T38" s="415">
        <v>-60632.708159865469</v>
      </c>
      <c r="V38" s="414">
        <v>43282</v>
      </c>
      <c r="W38" s="428"/>
      <c r="X38" s="415">
        <v>670337.02335200005</v>
      </c>
      <c r="Y38" s="415">
        <v>631249.83628234931</v>
      </c>
      <c r="Z38" s="415">
        <v>-39087.187069650739</v>
      </c>
      <c r="AA38" s="415"/>
      <c r="AB38" s="415">
        <v>209797.70127400002</v>
      </c>
      <c r="AC38" s="415">
        <v>202216.13631191241</v>
      </c>
      <c r="AD38" s="415">
        <v>-7581.5649620876065</v>
      </c>
      <c r="AE38" s="415"/>
      <c r="AF38" s="415">
        <v>237185.04438699997</v>
      </c>
      <c r="AG38" s="415">
        <v>230188.91200814134</v>
      </c>
      <c r="AH38" s="415">
        <v>-6996.1323788586305</v>
      </c>
    </row>
    <row r="39" spans="16:34">
      <c r="P39" s="414">
        <v>43313</v>
      </c>
      <c r="Q39" s="415">
        <v>1709931.727</v>
      </c>
      <c r="R39" s="415">
        <v>1675731.2727487276</v>
      </c>
      <c r="S39" s="415">
        <v>-34200.454251272437</v>
      </c>
      <c r="T39" s="415">
        <v>-31772.221999432099</v>
      </c>
      <c r="V39" s="414">
        <v>43313</v>
      </c>
      <c r="W39" s="428"/>
      <c r="X39" s="415">
        <v>735328.69555099995</v>
      </c>
      <c r="Y39" s="415">
        <v>714848.18045086169</v>
      </c>
      <c r="Z39" s="415">
        <v>-20480.515100138262</v>
      </c>
      <c r="AA39" s="415"/>
      <c r="AB39" s="415">
        <v>226735.50328899999</v>
      </c>
      <c r="AC39" s="415">
        <v>222762.19023543739</v>
      </c>
      <c r="AD39" s="415">
        <v>-3973.3130535625969</v>
      </c>
      <c r="AE39" s="415"/>
      <c r="AF39" s="415">
        <v>268208.49714699999</v>
      </c>
      <c r="AG39" s="415">
        <v>264545.05726765341</v>
      </c>
      <c r="AH39" s="415">
        <v>-3663.4398793465807</v>
      </c>
    </row>
    <row r="40" spans="16:34">
      <c r="P40" s="414">
        <v>43344</v>
      </c>
      <c r="Q40" s="415">
        <v>1543735.9129999999</v>
      </c>
      <c r="R40" s="415">
        <v>1545952.3993269168</v>
      </c>
      <c r="S40" s="415">
        <v>2216.4863269166945</v>
      </c>
      <c r="T40" s="415">
        <v>2059.1157977056096</v>
      </c>
      <c r="V40" s="414">
        <v>43344</v>
      </c>
      <c r="W40" s="428"/>
      <c r="X40" s="415">
        <v>680363.49579099996</v>
      </c>
      <c r="Y40" s="415">
        <v>681691.50927155023</v>
      </c>
      <c r="Z40" s="415">
        <v>1328.0134805502603</v>
      </c>
      <c r="AA40" s="415"/>
      <c r="AB40" s="415">
        <v>214191.13250400001</v>
      </c>
      <c r="AC40" s="415">
        <v>214448.68692529629</v>
      </c>
      <c r="AD40" s="415">
        <v>257.554421296285</v>
      </c>
      <c r="AE40" s="415"/>
      <c r="AF40" s="415">
        <v>242319.38924600004</v>
      </c>
      <c r="AG40" s="415">
        <v>242556.61876426084</v>
      </c>
      <c r="AH40" s="415">
        <v>237.2295182608068</v>
      </c>
    </row>
    <row r="41" spans="16:34">
      <c r="P41" s="414">
        <v>43374</v>
      </c>
      <c r="Q41" s="415">
        <v>1770977.9380000001</v>
      </c>
      <c r="R41" s="415">
        <v>1778613.5613702582</v>
      </c>
      <c r="S41" s="415">
        <v>7635.6233702583313</v>
      </c>
      <c r="T41" s="415">
        <v>7093.4941109699903</v>
      </c>
      <c r="V41" s="414">
        <v>43374</v>
      </c>
      <c r="W41" s="428"/>
      <c r="X41" s="415">
        <v>687720.73388199997</v>
      </c>
      <c r="Y41" s="415">
        <v>693718.26041482354</v>
      </c>
      <c r="Z41" s="415">
        <v>5997.5265328235691</v>
      </c>
      <c r="AA41" s="415"/>
      <c r="AB41" s="415">
        <v>199477.82797099999</v>
      </c>
      <c r="AC41" s="415">
        <v>199993.96325129722</v>
      </c>
      <c r="AD41" s="415">
        <v>516.13528029722511</v>
      </c>
      <c r="AE41" s="415"/>
      <c r="AF41" s="415">
        <v>230321.88103300001</v>
      </c>
      <c r="AG41" s="415">
        <v>230523.03005186107</v>
      </c>
      <c r="AH41" s="415">
        <v>201.14901886106236</v>
      </c>
    </row>
    <row r="42" spans="16:34">
      <c r="P42" s="416">
        <v>43405</v>
      </c>
      <c r="Q42" s="417">
        <v>1944414.706</v>
      </c>
      <c r="R42" s="417">
        <v>2027305.8968656934</v>
      </c>
      <c r="S42" s="417">
        <v>82891.190865693337</v>
      </c>
      <c r="T42" s="417">
        <v>77005.916314229107</v>
      </c>
      <c r="V42" s="414">
        <v>43405</v>
      </c>
      <c r="W42" s="428"/>
      <c r="X42" s="415">
        <v>842221.07113299996</v>
      </c>
      <c r="Y42" s="415">
        <v>905701.01286647597</v>
      </c>
      <c r="Z42" s="415">
        <v>63479.941733476007</v>
      </c>
      <c r="AA42" s="415"/>
      <c r="AB42" s="415">
        <v>210676.67024499999</v>
      </c>
      <c r="AC42" s="415">
        <v>217580.14998180978</v>
      </c>
      <c r="AD42" s="415">
        <v>6903.4797368097934</v>
      </c>
      <c r="AE42" s="415"/>
      <c r="AF42" s="415">
        <v>236703.8505</v>
      </c>
      <c r="AG42" s="415">
        <v>240606.93513278686</v>
      </c>
      <c r="AH42" s="415">
        <v>3903.0846327868639</v>
      </c>
    </row>
    <row r="43" spans="16:34">
      <c r="P43" s="418">
        <v>43435</v>
      </c>
      <c r="Q43" s="419">
        <v>2245387.2749999999</v>
      </c>
      <c r="R43" s="419">
        <v>2334378.3623164571</v>
      </c>
      <c r="S43" s="419">
        <v>88991.087316457269</v>
      </c>
      <c r="T43" s="419">
        <v>82672.720116988814</v>
      </c>
      <c r="V43" s="418">
        <v>43435</v>
      </c>
      <c r="W43" s="429"/>
      <c r="X43" s="419">
        <v>1085744.61167</v>
      </c>
      <c r="Y43" s="419">
        <v>1151652.7840308547</v>
      </c>
      <c r="Z43" s="419">
        <v>65908.172360854689</v>
      </c>
      <c r="AA43" s="415"/>
      <c r="AB43" s="415">
        <v>239354.61277900002</v>
      </c>
      <c r="AC43" s="415">
        <v>247769.340841264</v>
      </c>
      <c r="AD43" s="419">
        <v>8414.728062263981</v>
      </c>
      <c r="AE43" s="415"/>
      <c r="AF43" s="419">
        <v>261157.84510500001</v>
      </c>
      <c r="AG43" s="419">
        <v>266746.50859479344</v>
      </c>
      <c r="AH43" s="419">
        <v>5588.6634897934273</v>
      </c>
    </row>
    <row r="44" spans="16:34">
      <c r="P44" s="420" t="s">
        <v>21</v>
      </c>
      <c r="Q44" s="421">
        <v>22233671.791999999</v>
      </c>
      <c r="R44" s="421">
        <v>22379255.966356605</v>
      </c>
      <c r="S44" s="421">
        <v>145584.1743566065</v>
      </c>
      <c r="T44" s="421">
        <v>135247.69797728743</v>
      </c>
      <c r="V44" s="414" t="s">
        <v>21</v>
      </c>
      <c r="W44" s="428"/>
      <c r="X44" s="430">
        <f>SUM(X32:X43)</f>
        <v>10519663.299064999</v>
      </c>
      <c r="Y44" s="430">
        <f t="shared" ref="Y44:Z44" si="0">SUM(Y32:Y43)</f>
        <v>10647746.797201596</v>
      </c>
      <c r="Z44" s="430">
        <f t="shared" si="0"/>
        <v>128083.49813659582</v>
      </c>
      <c r="AA44" s="430"/>
      <c r="AB44" s="431">
        <f>SUM(AB32:AB43)</f>
        <v>2699055.0123640001</v>
      </c>
      <c r="AC44" s="431">
        <f t="shared" ref="AC44:AD44" si="1">SUM(AC32:AC43)</f>
        <v>2708462.3805362922</v>
      </c>
      <c r="AD44" s="430">
        <f t="shared" si="1"/>
        <v>9407.3681722927431</v>
      </c>
      <c r="AE44" s="430"/>
      <c r="AF44" s="430">
        <f>SUM(AF32:AF43)</f>
        <v>2984415.6622279999</v>
      </c>
      <c r="AG44" s="430">
        <f t="shared" ref="AG44:AH44" si="2">SUM(AG32:AG43)</f>
        <v>2985780.9534416813</v>
      </c>
      <c r="AH44" s="430">
        <f t="shared" si="2"/>
        <v>1365.2912136819796</v>
      </c>
    </row>
    <row r="45" spans="16:34">
      <c r="V45" s="408"/>
      <c r="W45" s="408"/>
      <c r="X45" s="408"/>
      <c r="Y45" s="408"/>
      <c r="Z45" s="408"/>
      <c r="AA45" s="408"/>
      <c r="AB45" s="408"/>
      <c r="AC45" s="408"/>
      <c r="AD45" s="408"/>
      <c r="AE45" s="408"/>
      <c r="AF45" s="408"/>
      <c r="AG45" s="408"/>
      <c r="AH45" s="408"/>
    </row>
    <row r="46" spans="16:34">
      <c r="V46" s="408"/>
      <c r="W46" s="408"/>
      <c r="X46" s="422" t="s">
        <v>144</v>
      </c>
      <c r="Y46" s="423"/>
      <c r="Z46" s="423"/>
      <c r="AA46" s="408"/>
      <c r="AB46" s="422" t="s">
        <v>146</v>
      </c>
      <c r="AC46" s="423"/>
      <c r="AD46" s="423"/>
      <c r="AE46" s="424"/>
      <c r="AF46" s="422" t="s">
        <v>137</v>
      </c>
      <c r="AG46" s="423"/>
      <c r="AH46" s="423"/>
    </row>
    <row r="47" spans="16:34">
      <c r="V47" s="408"/>
      <c r="W47" s="408"/>
      <c r="X47" s="425" t="s">
        <v>160</v>
      </c>
      <c r="Y47" s="426"/>
      <c r="Z47" s="426"/>
      <c r="AA47" s="408"/>
      <c r="AB47" s="425" t="s">
        <v>136</v>
      </c>
      <c r="AC47" s="426"/>
      <c r="AD47" s="426"/>
      <c r="AE47" s="424"/>
      <c r="AF47" s="425" t="s">
        <v>138</v>
      </c>
      <c r="AG47" s="426"/>
      <c r="AH47" s="426"/>
    </row>
    <row r="48" spans="16:34">
      <c r="V48" s="411" t="s">
        <v>64</v>
      </c>
      <c r="W48" s="411"/>
      <c r="X48" s="411" t="s">
        <v>121</v>
      </c>
      <c r="Y48" s="411" t="s">
        <v>129</v>
      </c>
      <c r="Z48" s="411" t="s">
        <v>130</v>
      </c>
      <c r="AA48" s="408"/>
      <c r="AB48" s="411" t="s">
        <v>121</v>
      </c>
      <c r="AC48" s="411" t="s">
        <v>129</v>
      </c>
      <c r="AD48" s="411" t="s">
        <v>130</v>
      </c>
      <c r="AE48" s="427"/>
      <c r="AF48" s="411" t="s">
        <v>121</v>
      </c>
      <c r="AG48" s="411" t="s">
        <v>129</v>
      </c>
      <c r="AH48" s="411" t="s">
        <v>130</v>
      </c>
    </row>
    <row r="49" spans="22:34">
      <c r="V49" s="414">
        <v>43101</v>
      </c>
      <c r="W49" s="428"/>
      <c r="X49" s="415">
        <v>161945.518912</v>
      </c>
      <c r="Y49" s="415">
        <v>162579.86511076402</v>
      </c>
      <c r="Z49" s="415">
        <v>634.34619876401848</v>
      </c>
      <c r="AA49" s="415"/>
      <c r="AB49" s="415">
        <v>123559.46893399999</v>
      </c>
      <c r="AC49" s="415">
        <v>124239.17100123415</v>
      </c>
      <c r="AD49" s="415">
        <v>679.70206723416049</v>
      </c>
      <c r="AE49" s="415"/>
      <c r="AF49" s="415">
        <v>269.38878899999997</v>
      </c>
      <c r="AG49" s="415">
        <v>269.38878899999997</v>
      </c>
      <c r="AH49" s="415">
        <v>0</v>
      </c>
    </row>
    <row r="50" spans="22:34">
      <c r="V50" s="414">
        <v>43132</v>
      </c>
      <c r="W50" s="428"/>
      <c r="X50" s="415">
        <v>162491.21689099999</v>
      </c>
      <c r="Y50" s="415">
        <v>162102.5861497841</v>
      </c>
      <c r="Z50" s="415">
        <v>-388.63074121589307</v>
      </c>
      <c r="AA50" s="415"/>
      <c r="AB50" s="415">
        <v>126618.34970199999</v>
      </c>
      <c r="AC50" s="415">
        <v>126187.68013654175</v>
      </c>
      <c r="AD50" s="415">
        <v>-430.6695654582436</v>
      </c>
      <c r="AE50" s="415"/>
      <c r="AF50" s="415">
        <v>276.13670000000002</v>
      </c>
      <c r="AG50" s="415">
        <v>276.13670000000002</v>
      </c>
      <c r="AH50" s="415">
        <v>0</v>
      </c>
    </row>
    <row r="51" spans="22:34">
      <c r="V51" s="414">
        <v>43160</v>
      </c>
      <c r="W51" s="428"/>
      <c r="X51" s="415">
        <v>151988.86018899997</v>
      </c>
      <c r="Y51" s="415">
        <v>151967.29301718075</v>
      </c>
      <c r="Z51" s="415">
        <v>-21.567171819217037</v>
      </c>
      <c r="AA51" s="415"/>
      <c r="AB51" s="415">
        <v>110877.300106</v>
      </c>
      <c r="AC51" s="415">
        <v>110858.05700292114</v>
      </c>
      <c r="AD51" s="415">
        <v>-19.24310307885753</v>
      </c>
      <c r="AE51" s="415"/>
      <c r="AF51" s="415">
        <v>280.80811599999998</v>
      </c>
      <c r="AG51" s="415">
        <v>280.80811599999998</v>
      </c>
      <c r="AH51" s="415">
        <v>0</v>
      </c>
    </row>
    <row r="52" spans="22:34">
      <c r="V52" s="414">
        <v>43191</v>
      </c>
      <c r="W52" s="428"/>
      <c r="X52" s="415">
        <v>148167.97019699999</v>
      </c>
      <c r="Y52" s="415">
        <v>148237.74637428994</v>
      </c>
      <c r="Z52" s="415">
        <v>69.776177289953921</v>
      </c>
      <c r="AA52" s="415"/>
      <c r="AB52" s="415">
        <v>117463.880595</v>
      </c>
      <c r="AC52" s="415">
        <v>117539.35717728954</v>
      </c>
      <c r="AD52" s="415">
        <v>75.476582289542421</v>
      </c>
      <c r="AE52" s="415"/>
      <c r="AF52" s="415">
        <v>266.694748</v>
      </c>
      <c r="AG52" s="415">
        <v>266.694748</v>
      </c>
      <c r="AH52" s="415">
        <v>0</v>
      </c>
    </row>
    <row r="53" spans="22:34">
      <c r="V53" s="414">
        <v>43221</v>
      </c>
      <c r="W53" s="428"/>
      <c r="X53" s="415">
        <v>153898.36760900001</v>
      </c>
      <c r="Y53" s="415">
        <v>153786.23044590678</v>
      </c>
      <c r="Z53" s="415">
        <v>-112.13716309322626</v>
      </c>
      <c r="AA53" s="415"/>
      <c r="AB53" s="415">
        <v>114577.56447499999</v>
      </c>
      <c r="AC53" s="415">
        <v>114625.66592232743</v>
      </c>
      <c r="AD53" s="415">
        <v>48.101447327440837</v>
      </c>
      <c r="AE53" s="415"/>
      <c r="AF53" s="415">
        <v>708.71026399999994</v>
      </c>
      <c r="AG53" s="415">
        <v>692.132653853904</v>
      </c>
      <c r="AH53" s="415">
        <v>-16.577610146095935</v>
      </c>
    </row>
    <row r="54" spans="22:34">
      <c r="V54" s="414">
        <v>43252</v>
      </c>
      <c r="W54" s="428"/>
      <c r="X54" s="415">
        <v>158918.754403</v>
      </c>
      <c r="Y54" s="415">
        <v>158542.03109125971</v>
      </c>
      <c r="Z54" s="415">
        <v>-376.72331174029387</v>
      </c>
      <c r="AA54" s="415"/>
      <c r="AB54" s="415">
        <v>109383.43788</v>
      </c>
      <c r="AC54" s="415">
        <v>109242.57361405484</v>
      </c>
      <c r="AD54" s="415">
        <v>-140.86426594515797</v>
      </c>
      <c r="AE54" s="415"/>
      <c r="AF54" s="415">
        <v>1878.608117</v>
      </c>
      <c r="AG54" s="415">
        <v>1853.3650875184496</v>
      </c>
      <c r="AH54" s="415">
        <v>-25.243029481550366</v>
      </c>
    </row>
    <row r="55" spans="22:34">
      <c r="V55" s="414">
        <v>43282</v>
      </c>
      <c r="W55" s="428"/>
      <c r="X55" s="415">
        <v>167929.15865</v>
      </c>
      <c r="Y55" s="415">
        <v>163802.83872263998</v>
      </c>
      <c r="Z55" s="415">
        <v>-4126.3199273600185</v>
      </c>
      <c r="AA55" s="415"/>
      <c r="AB55" s="415">
        <v>123016.44895800001</v>
      </c>
      <c r="AC55" s="415">
        <v>121357.4274842633</v>
      </c>
      <c r="AD55" s="415">
        <v>-1659.021473736706</v>
      </c>
      <c r="AE55" s="415"/>
      <c r="AF55" s="415">
        <v>3447.3845299999998</v>
      </c>
      <c r="AG55" s="415">
        <v>3163.6658384305756</v>
      </c>
      <c r="AH55" s="415">
        <v>-283.71869156942421</v>
      </c>
    </row>
    <row r="56" spans="22:34">
      <c r="V56" s="414">
        <v>43313</v>
      </c>
      <c r="W56" s="428"/>
      <c r="X56" s="415">
        <v>190164.84236800001</v>
      </c>
      <c r="Y56" s="415">
        <v>188001.51260173108</v>
      </c>
      <c r="Z56" s="415">
        <v>-2163.3297662689292</v>
      </c>
      <c r="AA56" s="415"/>
      <c r="AB56" s="415">
        <v>124369.881037</v>
      </c>
      <c r="AC56" s="415">
        <v>123539.05489997356</v>
      </c>
      <c r="AD56" s="415">
        <v>-830.82613702643721</v>
      </c>
      <c r="AE56" s="415"/>
      <c r="AF56" s="415">
        <v>4528.3572279999998</v>
      </c>
      <c r="AG56" s="415">
        <v>4378.1233659731715</v>
      </c>
      <c r="AH56" s="415">
        <v>-150.23386202682832</v>
      </c>
    </row>
    <row r="57" spans="22:34">
      <c r="V57" s="414">
        <v>43344</v>
      </c>
      <c r="W57" s="428"/>
      <c r="X57" s="415">
        <v>171078.55904699999</v>
      </c>
      <c r="Y57" s="415">
        <v>171218.65942211155</v>
      </c>
      <c r="Z57" s="415">
        <v>140.10037511156406</v>
      </c>
      <c r="AA57" s="415"/>
      <c r="AB57" s="415">
        <v>119715.634309</v>
      </c>
      <c r="AC57" s="415">
        <v>119768.66739491987</v>
      </c>
      <c r="AD57" s="415">
        <v>53.033085919872974</v>
      </c>
      <c r="AE57" s="415"/>
      <c r="AF57" s="415">
        <v>3435.8691839999997</v>
      </c>
      <c r="AG57" s="415">
        <v>3445.4260158801176</v>
      </c>
      <c r="AH57" s="415">
        <v>9.5568318801178975</v>
      </c>
    </row>
    <row r="58" spans="22:34">
      <c r="V58" s="414">
        <v>43374</v>
      </c>
      <c r="W58" s="428"/>
      <c r="X58" s="415">
        <v>159565.63705199998</v>
      </c>
      <c r="Y58" s="415">
        <v>159693.53866771597</v>
      </c>
      <c r="Z58" s="415">
        <v>127.9016157159931</v>
      </c>
      <c r="AA58" s="415"/>
      <c r="AB58" s="415">
        <v>116170.97304099999</v>
      </c>
      <c r="AC58" s="415">
        <v>116307.84485667004</v>
      </c>
      <c r="AD58" s="415">
        <v>136.87181567004882</v>
      </c>
      <c r="AE58" s="415"/>
      <c r="AF58" s="415">
        <v>1100.2293710000001</v>
      </c>
      <c r="AG58" s="415">
        <v>1100.2293710000001</v>
      </c>
      <c r="AH58" s="415">
        <v>0</v>
      </c>
    </row>
    <row r="59" spans="22:34">
      <c r="V59" s="414">
        <v>43405</v>
      </c>
      <c r="W59" s="428"/>
      <c r="X59" s="415">
        <v>149973.65151900001</v>
      </c>
      <c r="Y59" s="415">
        <v>150672.05656439194</v>
      </c>
      <c r="Z59" s="415">
        <v>698.40504539193353</v>
      </c>
      <c r="AA59" s="415"/>
      <c r="AB59" s="415">
        <v>105107.27142</v>
      </c>
      <c r="AC59" s="415">
        <v>105818.5817782451</v>
      </c>
      <c r="AD59" s="415">
        <v>711.31035824510036</v>
      </c>
      <c r="AE59" s="415"/>
      <c r="AF59" s="415">
        <v>309.864799</v>
      </c>
      <c r="AG59" s="415">
        <v>309.864799</v>
      </c>
      <c r="AH59" s="415">
        <v>0</v>
      </c>
    </row>
    <row r="60" spans="22:34">
      <c r="V60" s="418">
        <v>43435</v>
      </c>
      <c r="W60" s="429"/>
      <c r="X60" s="419">
        <v>164290.905692</v>
      </c>
      <c r="Y60" s="419">
        <v>164935.97111909025</v>
      </c>
      <c r="Z60" s="419">
        <v>645.06542709024507</v>
      </c>
      <c r="AA60" s="415"/>
      <c r="AB60" s="419">
        <v>120611.35738</v>
      </c>
      <c r="AC60" s="419">
        <v>121281.75324771709</v>
      </c>
      <c r="AD60" s="419">
        <v>670.39586771708855</v>
      </c>
      <c r="AE60" s="415"/>
      <c r="AF60" s="419">
        <v>224.08819800000001</v>
      </c>
      <c r="AG60" s="419">
        <v>224.08819800000001</v>
      </c>
      <c r="AH60" s="419">
        <v>0</v>
      </c>
    </row>
    <row r="61" spans="22:34">
      <c r="V61" s="414" t="s">
        <v>21</v>
      </c>
      <c r="W61" s="428"/>
      <c r="X61" s="430">
        <v>1940413.4425290001</v>
      </c>
      <c r="Y61" s="430">
        <v>1935540.3292868661</v>
      </c>
      <c r="Z61" s="430">
        <v>-4873.1132421338698</v>
      </c>
      <c r="AA61" s="408"/>
      <c r="AB61" s="430">
        <v>1411471.5678369999</v>
      </c>
      <c r="AC61" s="430">
        <v>1410765.8345161579</v>
      </c>
      <c r="AD61" s="430">
        <v>-705.7333208421478</v>
      </c>
      <c r="AE61" s="430"/>
      <c r="AF61" s="430">
        <v>16726.140044</v>
      </c>
      <c r="AG61" s="430">
        <v>16259.923682656217</v>
      </c>
      <c r="AH61" s="430">
        <v>-466.21636134378093</v>
      </c>
    </row>
    <row r="62" spans="22:34">
      <c r="V62" s="408"/>
      <c r="W62" s="408"/>
      <c r="X62" s="408"/>
      <c r="Y62" s="408"/>
      <c r="Z62" s="408"/>
      <c r="AA62" s="408"/>
      <c r="AB62" s="408"/>
      <c r="AC62" s="408"/>
      <c r="AD62" s="408"/>
      <c r="AE62" s="408"/>
      <c r="AF62" s="408"/>
      <c r="AG62" s="408"/>
      <c r="AH62" s="408"/>
    </row>
    <row r="63" spans="22:34">
      <c r="V63" s="408"/>
      <c r="W63" s="424"/>
      <c r="X63" s="422" t="s">
        <v>222</v>
      </c>
      <c r="Y63" s="423"/>
      <c r="Z63" s="423"/>
      <c r="AA63" s="408"/>
      <c r="AB63" s="422" t="s">
        <v>139</v>
      </c>
      <c r="AC63" s="423"/>
      <c r="AD63" s="423"/>
      <c r="AE63" s="424"/>
      <c r="AF63" s="422" t="s">
        <v>27</v>
      </c>
      <c r="AG63" s="423"/>
      <c r="AH63" s="423"/>
    </row>
    <row r="64" spans="22:34">
      <c r="V64" s="408"/>
      <c r="W64" s="424"/>
      <c r="X64" s="246" t="s">
        <v>374</v>
      </c>
      <c r="Y64" s="426"/>
      <c r="Z64" s="426"/>
      <c r="AA64" s="408"/>
      <c r="AB64" s="425" t="s">
        <v>140</v>
      </c>
      <c r="AC64" s="426"/>
      <c r="AD64" s="426"/>
      <c r="AE64" s="424"/>
      <c r="AF64" s="425" t="s">
        <v>143</v>
      </c>
      <c r="AG64" s="426"/>
      <c r="AH64" s="426"/>
    </row>
    <row r="65" spans="22:34">
      <c r="V65" s="411" t="s">
        <v>64</v>
      </c>
      <c r="W65" s="427"/>
      <c r="X65" s="411" t="s">
        <v>121</v>
      </c>
      <c r="Y65" s="411" t="s">
        <v>129</v>
      </c>
      <c r="Z65" s="411" t="s">
        <v>130</v>
      </c>
      <c r="AA65" s="408"/>
      <c r="AB65" s="411" t="s">
        <v>121</v>
      </c>
      <c r="AC65" s="411" t="s">
        <v>129</v>
      </c>
      <c r="AD65" s="411" t="s">
        <v>130</v>
      </c>
      <c r="AE65" s="427"/>
      <c r="AF65" s="411" t="s">
        <v>121</v>
      </c>
      <c r="AG65" s="411" t="s">
        <v>129</v>
      </c>
      <c r="AH65" s="411" t="s">
        <v>130</v>
      </c>
    </row>
    <row r="66" spans="22:34">
      <c r="V66" s="414">
        <v>43101</v>
      </c>
      <c r="W66" s="430"/>
      <c r="X66" s="415">
        <v>32012.128000000001</v>
      </c>
      <c r="Y66" s="415">
        <v>32238.365349282176</v>
      </c>
      <c r="Z66" s="415">
        <v>226.23734928217527</v>
      </c>
      <c r="AA66" s="415"/>
      <c r="AB66" s="415">
        <v>14705.562185000001</v>
      </c>
      <c r="AC66" s="415">
        <v>15984.509200517865</v>
      </c>
      <c r="AD66" s="415">
        <v>1278.9470155178642</v>
      </c>
      <c r="AE66" s="415"/>
      <c r="AF66" s="415">
        <v>997.46</v>
      </c>
      <c r="AG66" s="415">
        <v>1029.0105756855714</v>
      </c>
      <c r="AH66" s="415">
        <v>31.550575685571403</v>
      </c>
    </row>
    <row r="67" spans="22:34">
      <c r="V67" s="414">
        <v>43132</v>
      </c>
      <c r="W67" s="430"/>
      <c r="X67" s="415">
        <v>28239.23</v>
      </c>
      <c r="Y67" s="415">
        <v>28113.293790690939</v>
      </c>
      <c r="Z67" s="415">
        <v>-125.93620930906036</v>
      </c>
      <c r="AA67" s="415"/>
      <c r="AB67" s="415">
        <v>13348.269554999999</v>
      </c>
      <c r="AC67" s="415">
        <v>12542.908577137294</v>
      </c>
      <c r="AD67" s="415">
        <v>-805.36097786270511</v>
      </c>
      <c r="AE67" s="415"/>
      <c r="AF67" s="415">
        <v>897.14</v>
      </c>
      <c r="AG67" s="415">
        <v>877.42439898533053</v>
      </c>
      <c r="AH67" s="415">
        <v>-19.71560101466946</v>
      </c>
    </row>
    <row r="68" spans="22:34">
      <c r="V68" s="414">
        <v>43160</v>
      </c>
      <c r="W68" s="430"/>
      <c r="X68" s="415">
        <v>32729.637999999999</v>
      </c>
      <c r="Y68" s="415">
        <v>32717.015346709351</v>
      </c>
      <c r="Z68" s="415">
        <v>-12.622653290647577</v>
      </c>
      <c r="AA68" s="415"/>
      <c r="AB68" s="415">
        <v>14774.1</v>
      </c>
      <c r="AC68" s="415">
        <v>14881.072003025</v>
      </c>
      <c r="AD68" s="415">
        <v>106.97200302499914</v>
      </c>
      <c r="AE68" s="415"/>
      <c r="AF68" s="415">
        <v>943.66</v>
      </c>
      <c r="AG68" s="415">
        <v>945.4108794533845</v>
      </c>
      <c r="AH68" s="415">
        <v>1.7508794533845276</v>
      </c>
    </row>
    <row r="69" spans="22:34">
      <c r="V69" s="414">
        <v>43191</v>
      </c>
      <c r="W69" s="430"/>
      <c r="X69" s="415">
        <v>29653.347000000002</v>
      </c>
      <c r="Y69" s="415">
        <v>29677.589342342355</v>
      </c>
      <c r="Z69" s="415">
        <v>24.242342342353368</v>
      </c>
      <c r="AA69" s="415"/>
      <c r="AB69" s="415">
        <v>12167.918880000001</v>
      </c>
      <c r="AC69" s="415">
        <v>12291.254040215736</v>
      </c>
      <c r="AD69" s="415">
        <v>123.3351602157345</v>
      </c>
      <c r="AE69" s="415"/>
      <c r="AF69" s="415">
        <v>776.62</v>
      </c>
      <c r="AG69" s="415">
        <v>781.38586538892207</v>
      </c>
      <c r="AH69" s="415">
        <v>4.7658653889220659</v>
      </c>
    </row>
    <row r="70" spans="22:34">
      <c r="V70" s="414">
        <v>43221</v>
      </c>
      <c r="W70" s="430"/>
      <c r="X70" s="415">
        <v>28626.892</v>
      </c>
      <c r="Y70" s="415">
        <v>28627.353814170623</v>
      </c>
      <c r="Z70" s="415">
        <v>0.46181417062325636</v>
      </c>
      <c r="AA70" s="415"/>
      <c r="AB70" s="415">
        <v>9528.3856850000011</v>
      </c>
      <c r="AC70" s="415">
        <v>9723.226773721326</v>
      </c>
      <c r="AD70" s="415">
        <v>194.84108872132492</v>
      </c>
      <c r="AE70" s="415"/>
      <c r="AF70" s="415">
        <v>591.08000000000004</v>
      </c>
      <c r="AG70" s="415">
        <v>601.1173555526035</v>
      </c>
      <c r="AH70" s="415">
        <v>10.037355552603458</v>
      </c>
    </row>
    <row r="71" spans="22:34">
      <c r="V71" s="414">
        <v>43252</v>
      </c>
      <c r="W71" s="430"/>
      <c r="X71" s="415">
        <v>27309.827000000001</v>
      </c>
      <c r="Y71" s="415">
        <v>27236.089169322782</v>
      </c>
      <c r="Z71" s="415">
        <v>-73.737830677218881</v>
      </c>
      <c r="AA71" s="415"/>
      <c r="AB71" s="415">
        <v>8207.9652699999988</v>
      </c>
      <c r="AC71" s="415">
        <v>8185.6526829803652</v>
      </c>
      <c r="AD71" s="415">
        <v>-22.312587019633611</v>
      </c>
      <c r="AE71" s="415"/>
      <c r="AF71" s="415">
        <v>387.72</v>
      </c>
      <c r="AG71" s="415">
        <v>387.26751144258054</v>
      </c>
      <c r="AH71" s="415">
        <v>-0.45248855741948546</v>
      </c>
    </row>
    <row r="72" spans="22:34">
      <c r="V72" s="414">
        <v>43282</v>
      </c>
      <c r="W72" s="430"/>
      <c r="X72" s="415">
        <v>29390.128000000001</v>
      </c>
      <c r="Y72" s="415">
        <v>28739.042701810933</v>
      </c>
      <c r="Z72" s="415">
        <v>-651.08529818906754</v>
      </c>
      <c r="AA72" s="415"/>
      <c r="AB72" s="415">
        <v>6333.3257949999997</v>
      </c>
      <c r="AC72" s="415">
        <v>6090.5746375682929</v>
      </c>
      <c r="AD72" s="415">
        <v>-242.75115743170682</v>
      </c>
      <c r="AE72" s="415"/>
      <c r="AF72" s="415">
        <v>316.26</v>
      </c>
      <c r="AG72" s="415">
        <v>311.33712301843309</v>
      </c>
      <c r="AH72" s="415">
        <v>-4.9228769815669011</v>
      </c>
    </row>
    <row r="73" spans="22:34">
      <c r="V73" s="414">
        <v>43313</v>
      </c>
      <c r="W73" s="430"/>
      <c r="X73" s="415">
        <v>31555.887999999999</v>
      </c>
      <c r="Y73" s="415">
        <v>31174.145559590081</v>
      </c>
      <c r="Z73" s="415">
        <v>-381.74244040991834</v>
      </c>
      <c r="AA73" s="415"/>
      <c r="AB73" s="415">
        <v>5565.0993349999999</v>
      </c>
      <c r="AC73" s="415">
        <v>5438.8578345329915</v>
      </c>
      <c r="AD73" s="415">
        <v>-126.24150046700834</v>
      </c>
      <c r="AE73" s="415"/>
      <c r="AF73" s="415">
        <v>285.14</v>
      </c>
      <c r="AG73" s="415">
        <v>282.56325881447532</v>
      </c>
      <c r="AH73" s="415">
        <v>-2.5767411855246678</v>
      </c>
    </row>
    <row r="74" spans="22:34">
      <c r="V74" s="414">
        <v>43344</v>
      </c>
      <c r="W74" s="430"/>
      <c r="X74" s="415">
        <v>30000.577000000001</v>
      </c>
      <c r="Y74" s="415">
        <v>30025.864382424552</v>
      </c>
      <c r="Z74" s="415">
        <v>25.287382424550742</v>
      </c>
      <c r="AA74" s="415"/>
      <c r="AB74" s="415">
        <v>5746.4796399999996</v>
      </c>
      <c r="AC74" s="415">
        <v>5754.6513390354412</v>
      </c>
      <c r="AD74" s="415">
        <v>8.1716990354416339</v>
      </c>
      <c r="AE74" s="415"/>
      <c r="AF74" s="415">
        <v>298.26</v>
      </c>
      <c r="AG74" s="415">
        <v>298.4267942267989</v>
      </c>
      <c r="AH74" s="415">
        <v>0.16679422679891331</v>
      </c>
    </row>
    <row r="75" spans="22:34">
      <c r="V75" s="414">
        <v>43374</v>
      </c>
      <c r="W75" s="430"/>
      <c r="X75" s="415">
        <v>17504.791000000001</v>
      </c>
      <c r="Y75" s="415">
        <v>17538.369850530344</v>
      </c>
      <c r="Z75" s="415">
        <v>33.578850530342606</v>
      </c>
      <c r="AA75" s="415"/>
      <c r="AB75" s="415">
        <v>7995.505725</v>
      </c>
      <c r="AC75" s="415">
        <v>8072.6758809875437</v>
      </c>
      <c r="AD75" s="415">
        <v>77.170155987543694</v>
      </c>
      <c r="AE75" s="415"/>
      <c r="AF75" s="415">
        <v>353.44</v>
      </c>
      <c r="AG75" s="415">
        <v>356.60178508422302</v>
      </c>
      <c r="AH75" s="415">
        <v>3.1617850842230268</v>
      </c>
    </row>
    <row r="76" spans="22:34">
      <c r="V76" s="414">
        <v>43405</v>
      </c>
      <c r="W76" s="430"/>
      <c r="X76" s="415">
        <v>35966.337</v>
      </c>
      <c r="Y76" s="415">
        <v>36240.032688241474</v>
      </c>
      <c r="Z76" s="415">
        <v>273.69568824147427</v>
      </c>
      <c r="AA76" s="415"/>
      <c r="AB76" s="415">
        <v>9194.1588350000002</v>
      </c>
      <c r="AC76" s="415">
        <v>10198.784454522111</v>
      </c>
      <c r="AD76" s="415">
        <v>1004.6256195221104</v>
      </c>
      <c r="AE76" s="415"/>
      <c r="AF76" s="415">
        <v>515.476</v>
      </c>
      <c r="AG76" s="415">
        <v>546.84645175589424</v>
      </c>
      <c r="AH76" s="415">
        <v>31.370451755894237</v>
      </c>
    </row>
    <row r="77" spans="22:34">
      <c r="V77" s="418">
        <v>43435</v>
      </c>
      <c r="W77" s="430"/>
      <c r="X77" s="419">
        <v>28404.613000000001</v>
      </c>
      <c r="Y77" s="419">
        <v>28613.618204702387</v>
      </c>
      <c r="Z77" s="419">
        <v>209.00520470238553</v>
      </c>
      <c r="AA77" s="415"/>
      <c r="AB77" s="419">
        <v>12572.569045</v>
      </c>
      <c r="AC77" s="419">
        <v>13778.477715450066</v>
      </c>
      <c r="AD77" s="419">
        <v>1205.908670450066</v>
      </c>
      <c r="AE77" s="415"/>
      <c r="AF77" s="419">
        <v>768.62400000000002</v>
      </c>
      <c r="AG77" s="419">
        <v>799.40423511705433</v>
      </c>
      <c r="AH77" s="419">
        <v>30.780235117054303</v>
      </c>
    </row>
    <row r="78" spans="22:34">
      <c r="V78" s="414" t="s">
        <v>21</v>
      </c>
      <c r="W78" s="430"/>
      <c r="X78" s="430">
        <v>351393.39600000001</v>
      </c>
      <c r="Y78" s="430">
        <v>350940.78019981796</v>
      </c>
      <c r="Z78" s="430">
        <v>-452.61580018200766</v>
      </c>
      <c r="AA78" s="408"/>
      <c r="AB78" s="430">
        <v>120139.33994999999</v>
      </c>
      <c r="AC78" s="430">
        <v>122942.64513969402</v>
      </c>
      <c r="AD78" s="430">
        <v>2803.3051896940306</v>
      </c>
      <c r="AE78" s="430"/>
      <c r="AF78" s="430">
        <v>7130.88</v>
      </c>
      <c r="AG78" s="430">
        <v>7216.7962345252708</v>
      </c>
      <c r="AH78" s="430">
        <v>85.91623452527142</v>
      </c>
    </row>
    <row r="79" spans="22:34">
      <c r="V79" s="408"/>
      <c r="W79" s="408"/>
      <c r="X79" s="408"/>
      <c r="Y79" s="408"/>
      <c r="Z79" s="408"/>
      <c r="AA79" s="408"/>
      <c r="AB79" s="408"/>
      <c r="AC79" s="408"/>
      <c r="AD79" s="408"/>
      <c r="AE79" s="408"/>
      <c r="AF79" s="408"/>
      <c r="AG79" s="408"/>
      <c r="AH79" s="408"/>
    </row>
    <row r="80" spans="22:34">
      <c r="V80" s="408"/>
      <c r="W80" s="408"/>
      <c r="X80" s="422" t="s">
        <v>21</v>
      </c>
      <c r="Y80" s="423"/>
      <c r="Z80" s="423"/>
      <c r="AA80" s="408"/>
      <c r="AB80" s="408"/>
      <c r="AC80" s="408"/>
      <c r="AD80" s="408"/>
      <c r="AE80" s="408"/>
      <c r="AF80" s="408"/>
      <c r="AG80" s="408"/>
      <c r="AH80" s="408"/>
    </row>
    <row r="81" spans="22:34">
      <c r="V81" s="408"/>
      <c r="W81" s="408"/>
      <c r="X81" s="246" t="s">
        <v>375</v>
      </c>
      <c r="Y81" s="426"/>
      <c r="Z81" s="426"/>
      <c r="AA81" s="408"/>
      <c r="AB81" s="408"/>
      <c r="AC81" s="408"/>
      <c r="AD81" s="408"/>
      <c r="AE81" s="408"/>
      <c r="AF81" s="408"/>
      <c r="AG81" s="408"/>
      <c r="AH81" s="408"/>
    </row>
    <row r="82" spans="22:34">
      <c r="V82" s="411" t="s">
        <v>64</v>
      </c>
      <c r="W82" s="408"/>
      <c r="X82" s="411" t="s">
        <v>121</v>
      </c>
      <c r="Y82" s="411" t="s">
        <v>129</v>
      </c>
      <c r="Z82" s="411" t="s">
        <v>130</v>
      </c>
      <c r="AA82" s="408"/>
      <c r="AB82" s="408"/>
      <c r="AC82" s="408"/>
      <c r="AD82" s="408"/>
      <c r="AE82" s="408"/>
      <c r="AF82" s="408"/>
      <c r="AG82" s="408"/>
      <c r="AH82" s="408"/>
    </row>
    <row r="83" spans="22:34">
      <c r="V83" s="414">
        <v>43101</v>
      </c>
      <c r="W83" s="408"/>
      <c r="X83" s="415">
        <v>2118037.8880210002</v>
      </c>
      <c r="Y83" s="415">
        <v>2201943.218956749</v>
      </c>
      <c r="Z83" s="415">
        <v>83905.330935748905</v>
      </c>
      <c r="AA83" s="408"/>
      <c r="AB83" s="408"/>
      <c r="AC83" s="408"/>
      <c r="AD83" s="408"/>
      <c r="AE83" s="408"/>
      <c r="AF83" s="408"/>
      <c r="AG83" s="408"/>
      <c r="AH83" s="408"/>
    </row>
    <row r="84" spans="22:34">
      <c r="V84" s="414">
        <v>43132</v>
      </c>
      <c r="W84" s="408"/>
      <c r="X84" s="415">
        <v>1967096.1521419995</v>
      </c>
      <c r="Y84" s="415">
        <v>1914229.7639754582</v>
      </c>
      <c r="Z84" s="415">
        <v>-52866.388166541314</v>
      </c>
      <c r="AA84" s="408"/>
      <c r="AB84" s="408"/>
      <c r="AC84" s="408"/>
      <c r="AD84" s="408"/>
      <c r="AE84" s="408"/>
      <c r="AF84" s="408"/>
      <c r="AG84" s="408"/>
      <c r="AH84" s="408"/>
    </row>
    <row r="85" spans="22:34">
      <c r="V85" s="414">
        <v>43160</v>
      </c>
      <c r="W85" s="408"/>
      <c r="X85" s="415">
        <v>1943915.0066899997</v>
      </c>
      <c r="Y85" s="415">
        <v>1949599.793274102</v>
      </c>
      <c r="Z85" s="415">
        <v>5684.786584102183</v>
      </c>
      <c r="AA85" s="408"/>
      <c r="AB85" s="408"/>
      <c r="AC85" s="408"/>
      <c r="AD85" s="408"/>
      <c r="AE85" s="408"/>
      <c r="AF85" s="408"/>
      <c r="AG85" s="408"/>
      <c r="AH85" s="408"/>
    </row>
    <row r="86" spans="22:34">
      <c r="V86" s="414">
        <v>43191</v>
      </c>
      <c r="W86" s="408"/>
      <c r="X86" s="415">
        <v>1699430.7884710003</v>
      </c>
      <c r="Y86" s="415">
        <v>1709953.1858275458</v>
      </c>
      <c r="Z86" s="415">
        <v>10522.397356545778</v>
      </c>
      <c r="AA86" s="408"/>
      <c r="AB86" s="408"/>
      <c r="AC86" s="408"/>
      <c r="AD86" s="408"/>
      <c r="AE86" s="408"/>
      <c r="AF86" s="408"/>
      <c r="AG86" s="408"/>
      <c r="AH86" s="408"/>
    </row>
    <row r="87" spans="22:34">
      <c r="V87" s="414">
        <v>43221</v>
      </c>
      <c r="W87" s="408"/>
      <c r="X87" s="415">
        <v>1491600.9374650002</v>
      </c>
      <c r="Y87" s="415">
        <v>1508748.9452410345</v>
      </c>
      <c r="Z87" s="415">
        <v>17148.007776034407</v>
      </c>
      <c r="AA87" s="408"/>
      <c r="AB87" s="408"/>
      <c r="AC87" s="408"/>
      <c r="AD87" s="408"/>
      <c r="AE87" s="408"/>
      <c r="AF87" s="408"/>
      <c r="AG87" s="408"/>
      <c r="AH87" s="408"/>
    </row>
    <row r="88" spans="22:34">
      <c r="V88" s="414">
        <v>43252</v>
      </c>
      <c r="W88" s="408"/>
      <c r="X88" s="415">
        <v>1404675.594211</v>
      </c>
      <c r="Y88" s="415">
        <v>1399102.8410358017</v>
      </c>
      <c r="Z88" s="415">
        <v>-5572.7531751981933</v>
      </c>
      <c r="AA88" s="408"/>
      <c r="AB88" s="408"/>
      <c r="AC88" s="408"/>
      <c r="AD88" s="408"/>
      <c r="AE88" s="408"/>
      <c r="AF88" s="408"/>
      <c r="AG88" s="408"/>
      <c r="AH88" s="408"/>
    </row>
    <row r="89" spans="22:34">
      <c r="V89" s="414">
        <v>43282</v>
      </c>
      <c r="W89" s="408"/>
      <c r="X89" s="415">
        <v>1447752.4749459997</v>
      </c>
      <c r="Y89" s="415">
        <v>1387119.7711101344</v>
      </c>
      <c r="Z89" s="415">
        <v>-60632.703835865468</v>
      </c>
      <c r="AA89" s="408"/>
      <c r="AB89" s="408"/>
      <c r="AC89" s="408"/>
      <c r="AD89" s="408"/>
      <c r="AE89" s="408"/>
      <c r="AF89" s="408"/>
      <c r="AG89" s="408"/>
      <c r="AH89" s="408"/>
    </row>
    <row r="90" spans="22:34">
      <c r="V90" s="414">
        <v>43313</v>
      </c>
      <c r="W90" s="408"/>
      <c r="X90" s="415">
        <v>1586741.9039549998</v>
      </c>
      <c r="Y90" s="415">
        <v>1554969.6854745678</v>
      </c>
      <c r="Z90" s="415">
        <v>-31772.218480432082</v>
      </c>
      <c r="AA90" s="408"/>
      <c r="AB90" s="408"/>
      <c r="AC90" s="408"/>
      <c r="AD90" s="408"/>
      <c r="AE90" s="408"/>
      <c r="AF90" s="408"/>
      <c r="AG90" s="408"/>
      <c r="AH90" s="408"/>
    </row>
    <row r="91" spans="22:34">
      <c r="V91" s="414">
        <v>43344</v>
      </c>
      <c r="W91" s="408"/>
      <c r="X91" s="415">
        <v>1467149.3967210001</v>
      </c>
      <c r="Y91" s="415">
        <v>1469208.5103097057</v>
      </c>
      <c r="Z91" s="415">
        <v>2059.1135887056985</v>
      </c>
      <c r="AA91" s="408"/>
      <c r="AB91" s="408"/>
      <c r="AC91" s="408"/>
      <c r="AD91" s="408"/>
      <c r="AE91" s="408"/>
      <c r="AF91" s="408"/>
      <c r="AG91" s="408"/>
      <c r="AH91" s="408"/>
    </row>
    <row r="92" spans="22:34">
      <c r="V92" s="414">
        <v>43374</v>
      </c>
      <c r="W92" s="408"/>
      <c r="X92" s="415">
        <v>1420211.0190750002</v>
      </c>
      <c r="Y92" s="415">
        <v>1427304.51412997</v>
      </c>
      <c r="Z92" s="415">
        <v>7093.4950549700079</v>
      </c>
      <c r="AA92" s="408"/>
      <c r="AB92" s="408"/>
      <c r="AC92" s="408"/>
      <c r="AD92" s="408"/>
      <c r="AE92" s="408"/>
      <c r="AF92" s="408"/>
      <c r="AG92" s="408"/>
      <c r="AH92" s="408"/>
    </row>
    <row r="93" spans="22:34">
      <c r="V93" s="414">
        <v>43405</v>
      </c>
      <c r="W93" s="408"/>
      <c r="X93" s="415">
        <v>1590668.351451</v>
      </c>
      <c r="Y93" s="415">
        <v>1667674.2647172292</v>
      </c>
      <c r="Z93" s="415">
        <v>77005.913266229181</v>
      </c>
      <c r="AA93" s="408"/>
      <c r="AB93" s="408"/>
      <c r="AC93" s="408"/>
      <c r="AD93" s="408"/>
      <c r="AE93" s="408"/>
      <c r="AF93" s="408"/>
      <c r="AG93" s="408"/>
      <c r="AH93" s="408"/>
    </row>
    <row r="94" spans="22:34">
      <c r="V94" s="418">
        <v>43435</v>
      </c>
      <c r="W94" s="408"/>
      <c r="X94" s="419">
        <v>1913129.2268690001</v>
      </c>
      <c r="Y94" s="419">
        <v>1995801.9461869893</v>
      </c>
      <c r="Z94" s="419">
        <v>82672.719317988944</v>
      </c>
      <c r="AA94" s="408"/>
      <c r="AB94" s="408"/>
      <c r="AC94" s="408"/>
      <c r="AD94" s="408"/>
      <c r="AE94" s="408"/>
      <c r="AF94" s="408"/>
      <c r="AG94" s="408"/>
      <c r="AH94" s="408"/>
    </row>
    <row r="95" spans="22:34">
      <c r="V95" s="414" t="s">
        <v>21</v>
      </c>
      <c r="W95" s="408"/>
      <c r="X95" s="430">
        <v>20050408.740016997</v>
      </c>
      <c r="Y95" s="430">
        <v>20185656.440239288</v>
      </c>
      <c r="Z95" s="430">
        <v>135247.70022228803</v>
      </c>
      <c r="AA95" s="408"/>
      <c r="AB95" s="408"/>
      <c r="AC95" s="408"/>
      <c r="AD95" s="408"/>
      <c r="AE95" s="408"/>
      <c r="AF95" s="408"/>
      <c r="AG95" s="408"/>
      <c r="AH95" s="408"/>
    </row>
  </sheetData>
  <mergeCells count="9">
    <mergeCell ref="A22:N22"/>
    <mergeCell ref="A1:N1"/>
    <mergeCell ref="P26:T26"/>
    <mergeCell ref="P27:T27"/>
    <mergeCell ref="V26:AH26"/>
    <mergeCell ref="V27:AH27"/>
    <mergeCell ref="A2:N2"/>
    <mergeCell ref="B4:H4"/>
    <mergeCell ref="A20:A21"/>
  </mergeCells>
  <pageMargins left="0.7" right="0.7" top="0.75" bottom="0.75" header="0.3" footer="0.3"/>
  <pageSetup orientation="portrait" r:id="rId1"/>
  <ignoredErrors>
    <ignoredError sqref="P31:R3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activeCell="B29" sqref="B29:M29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7" t="s">
        <v>29</v>
      </c>
    </row>
    <row r="2" spans="1:28">
      <c r="A2" s="67" t="s">
        <v>28</v>
      </c>
    </row>
    <row r="3" spans="1:28">
      <c r="A3" s="91" t="s">
        <v>170</v>
      </c>
    </row>
    <row r="4" spans="1:28">
      <c r="A4" s="110" t="s">
        <v>60</v>
      </c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65">
        <f>'SAP BW Actual Usage'!C9</f>
        <v>1245600497.118</v>
      </c>
      <c r="C8" s="65">
        <f>'SAP BW Actual Usage'!D9</f>
        <v>1123202830.28</v>
      </c>
      <c r="D8" s="65">
        <f>'SAP BW Actual Usage'!E9</f>
        <v>1119823626.9689999</v>
      </c>
      <c r="E8" s="65">
        <f>'SAP BW Actual Usage'!F9</f>
        <v>924598024.89300001</v>
      </c>
      <c r="F8" s="65">
        <f>'SAP BW Actual Usage'!G9</f>
        <v>741369503.04700005</v>
      </c>
      <c r="G8" s="65">
        <f>'SAP BW Actual Usage'!H9</f>
        <v>663353185.37899995</v>
      </c>
      <c r="H8" s="65">
        <f>'SAP BW Actual Usage'!I9</f>
        <v>670337023.352</v>
      </c>
      <c r="I8" s="65">
        <f>'SAP BW Actual Usage'!J9</f>
        <v>735328695.551</v>
      </c>
      <c r="J8" s="65">
        <f>'SAP BW Actual Usage'!K9</f>
        <v>680363495.79100001</v>
      </c>
      <c r="K8" s="65">
        <f>'SAP BW Actual Usage'!L9</f>
        <v>687720733.88199997</v>
      </c>
      <c r="L8" s="65">
        <f>'SAP BW Actual Usage'!M9</f>
        <v>842221071.13300002</v>
      </c>
      <c r="M8" s="65">
        <f>'SAP BW Actual Usage'!N9</f>
        <v>1085744611.6700001</v>
      </c>
      <c r="N8" s="224">
        <f t="shared" ref="N8:N9" si="0">SUM(B8:M8)</f>
        <v>10519663299.064999</v>
      </c>
    </row>
    <row r="9" spans="1:28">
      <c r="A9" s="90" t="s">
        <v>30</v>
      </c>
      <c r="B9" s="117">
        <f t="shared" ref="B9:M9" si="1">SUM(B8:B8)</f>
        <v>1245600497.118</v>
      </c>
      <c r="C9" s="117">
        <f t="shared" si="1"/>
        <v>1123202830.28</v>
      </c>
      <c r="D9" s="117">
        <f t="shared" si="1"/>
        <v>1119823626.9689999</v>
      </c>
      <c r="E9" s="117">
        <f t="shared" si="1"/>
        <v>924598024.89300001</v>
      </c>
      <c r="F9" s="117">
        <f t="shared" si="1"/>
        <v>741369503.04700005</v>
      </c>
      <c r="G9" s="117">
        <f t="shared" si="1"/>
        <v>663353185.37899995</v>
      </c>
      <c r="H9" s="117">
        <f t="shared" si="1"/>
        <v>670337023.352</v>
      </c>
      <c r="I9" s="117">
        <f t="shared" si="1"/>
        <v>735328695.551</v>
      </c>
      <c r="J9" s="117">
        <f t="shared" si="1"/>
        <v>680363495.79100001</v>
      </c>
      <c r="K9" s="117">
        <f t="shared" si="1"/>
        <v>687720733.88199997</v>
      </c>
      <c r="L9" s="117">
        <f t="shared" si="1"/>
        <v>842221071.13300002</v>
      </c>
      <c r="M9" s="117">
        <f t="shared" si="1"/>
        <v>1085744611.6700001</v>
      </c>
      <c r="N9" s="225">
        <f t="shared" si="0"/>
        <v>10519663299.064999</v>
      </c>
    </row>
    <row r="10" spans="1:28">
      <c r="A10" s="91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26"/>
    </row>
    <row r="11" spans="1:28">
      <c r="A11" s="97" t="s">
        <v>36</v>
      </c>
      <c r="B11" s="65">
        <f>'SAP BW Actual Usage'!C10</f>
        <v>27592309.217</v>
      </c>
      <c r="C11" s="65">
        <f>'SAP BW Actual Usage'!D10</f>
        <v>25743291.204</v>
      </c>
      <c r="D11" s="65">
        <f>'SAP BW Actual Usage'!E10</f>
        <v>25148347.254999999</v>
      </c>
      <c r="E11" s="65">
        <f>'SAP BW Actual Usage'!F10</f>
        <v>21812218.140000001</v>
      </c>
      <c r="F11" s="65">
        <f>'SAP BW Actual Usage'!G10</f>
        <v>18056250.261</v>
      </c>
      <c r="G11" s="65">
        <f>'SAP BW Actual Usage'!H10</f>
        <v>17691476.054000001</v>
      </c>
      <c r="H11" s="65">
        <f>'SAP BW Actual Usage'!I10</f>
        <v>17509270.335000001</v>
      </c>
      <c r="I11" s="65">
        <f>'SAP BW Actual Usage'!J10</f>
        <v>18663334.009</v>
      </c>
      <c r="J11" s="65">
        <f>'SAP BW Actual Usage'!K10</f>
        <v>18027881.932</v>
      </c>
      <c r="K11" s="65">
        <f>'SAP BW Actual Usage'!L10</f>
        <v>17435796.017000001</v>
      </c>
      <c r="L11" s="65">
        <f>'SAP BW Actual Usage'!M10</f>
        <v>19283903.647999998</v>
      </c>
      <c r="M11" s="65">
        <f>'SAP BW Actual Usage'!N10</f>
        <v>24238708.647999998</v>
      </c>
      <c r="N11" s="224">
        <f>SUM(B11:M11)</f>
        <v>251202786.72</v>
      </c>
    </row>
    <row r="12" spans="1:28" s="88" customFormat="1">
      <c r="A12" s="97" t="s">
        <v>153</v>
      </c>
      <c r="B12" s="92">
        <f>'SAP BW Actual Usage'!C14</f>
        <v>242459951.23099998</v>
      </c>
      <c r="C12" s="92">
        <f>'SAP BW Actual Usage'!D14</f>
        <v>224867111.17699999</v>
      </c>
      <c r="D12" s="92">
        <f>'SAP BW Actual Usage'!E14</f>
        <v>224646384.82399997</v>
      </c>
      <c r="E12" s="92">
        <f>'SAP BW Actual Usage'!F14</f>
        <v>200580672.93099999</v>
      </c>
      <c r="F12" s="92">
        <f>'SAP BW Actual Usage'!G14</f>
        <v>185648102.40099999</v>
      </c>
      <c r="G12" s="92">
        <f>'SAP BW Actual Usage'!H14</f>
        <v>184134839.60699996</v>
      </c>
      <c r="H12" s="92">
        <f>'SAP BW Actual Usage'!I14</f>
        <v>192213327.93900001</v>
      </c>
      <c r="I12" s="92">
        <f>'SAP BW Actual Usage'!J14</f>
        <v>207997878.27999997</v>
      </c>
      <c r="J12" s="92">
        <f>'SAP BW Actual Usage'!K14</f>
        <v>196094959.572</v>
      </c>
      <c r="K12" s="92">
        <f>'SAP BW Actual Usage'!L14</f>
        <v>181974725.954</v>
      </c>
      <c r="L12" s="92">
        <f>'SAP BW Actual Usage'!M14</f>
        <v>191312326.59699997</v>
      </c>
      <c r="M12" s="92">
        <f>'SAP BW Actual Usage'!N14</f>
        <v>215036493.13100001</v>
      </c>
      <c r="N12" s="226">
        <f>SUM(B12:M12)</f>
        <v>2446966773.6439996</v>
      </c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7">
        <f>SUM(B11:B12)</f>
        <v>270052260.44799995</v>
      </c>
      <c r="C13" s="117">
        <f t="shared" ref="C13:M13" si="2">SUM(C11:C12)</f>
        <v>250610402.38099998</v>
      </c>
      <c r="D13" s="117">
        <f t="shared" si="2"/>
        <v>249794732.07899997</v>
      </c>
      <c r="E13" s="117">
        <f t="shared" si="2"/>
        <v>222392891.07099998</v>
      </c>
      <c r="F13" s="117">
        <f t="shared" si="2"/>
        <v>203704352.662</v>
      </c>
      <c r="G13" s="117">
        <f t="shared" si="2"/>
        <v>201826315.66099995</v>
      </c>
      <c r="H13" s="117">
        <f t="shared" si="2"/>
        <v>209722598.27400002</v>
      </c>
      <c r="I13" s="117">
        <f t="shared" si="2"/>
        <v>226661212.28899997</v>
      </c>
      <c r="J13" s="117">
        <f t="shared" si="2"/>
        <v>214122841.50400001</v>
      </c>
      <c r="K13" s="117">
        <f t="shared" si="2"/>
        <v>199410521.97099999</v>
      </c>
      <c r="L13" s="117">
        <f t="shared" si="2"/>
        <v>210596230.24499997</v>
      </c>
      <c r="M13" s="117">
        <f t="shared" si="2"/>
        <v>239275201.77900001</v>
      </c>
      <c r="N13" s="225">
        <f>SUM(B13:M13)</f>
        <v>2698169560.3639994</v>
      </c>
    </row>
    <row r="14" spans="1:28">
      <c r="A14" s="91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224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65">
        <f>'SAP BW Actual Usage'!C12</f>
        <v>14974428.268999999</v>
      </c>
      <c r="C15" s="65">
        <f>'SAP BW Actual Usage'!D12</f>
        <v>13502408.460999999</v>
      </c>
      <c r="D15" s="65">
        <f>'SAP BW Actual Usage'!E12</f>
        <v>13696146.333000001</v>
      </c>
      <c r="E15" s="65">
        <f>'SAP BW Actual Usage'!F12</f>
        <v>11899442.74</v>
      </c>
      <c r="F15" s="65">
        <f>'SAP BW Actual Usage'!G12</f>
        <v>10675498.311000001</v>
      </c>
      <c r="G15" s="65">
        <f>'SAP BW Actual Usage'!H12</f>
        <v>10215371.359999999</v>
      </c>
      <c r="H15" s="65">
        <f>'SAP BW Actual Usage'!I12</f>
        <v>10303818.370999999</v>
      </c>
      <c r="I15" s="65">
        <f>'SAP BW Actual Usage'!J12</f>
        <v>12414786.642999999</v>
      </c>
      <c r="J15" s="65">
        <f>'SAP BW Actual Usage'!K12</f>
        <v>10899104.057</v>
      </c>
      <c r="K15" s="65">
        <f>'SAP BW Actual Usage'!L12</f>
        <v>10692755.982999999</v>
      </c>
      <c r="L15" s="65">
        <f>'SAP BW Actual Usage'!M12</f>
        <v>11529397.039999999</v>
      </c>
      <c r="M15" s="65">
        <f>'SAP BW Actual Usage'!N12</f>
        <v>13476483.731000001</v>
      </c>
      <c r="N15" s="224">
        <f>SUM(B15:M15)</f>
        <v>144279641.29899999</v>
      </c>
    </row>
    <row r="16" spans="1:28" s="88" customFormat="1">
      <c r="A16" s="97" t="s">
        <v>154</v>
      </c>
      <c r="B16" s="92">
        <f>'SAP BW Actual Usage'!C15</f>
        <v>253178476.366</v>
      </c>
      <c r="C16" s="92">
        <f>'SAP BW Actual Usage'!D15</f>
        <v>247212428.17199999</v>
      </c>
      <c r="D16" s="92">
        <f>'SAP BW Actual Usage'!E15</f>
        <v>248278744.898</v>
      </c>
      <c r="E16" s="92">
        <f>'SAP BW Actual Usage'!F15</f>
        <v>231408313.347</v>
      </c>
      <c r="F16" s="92">
        <f>'SAP BW Actual Usage'!G15</f>
        <v>227280428.412</v>
      </c>
      <c r="G16" s="92">
        <f>'SAP BW Actual Usage'!H15</f>
        <v>222571489.141</v>
      </c>
      <c r="H16" s="92">
        <f>'SAP BW Actual Usage'!I15</f>
        <v>226313146.016</v>
      </c>
      <c r="I16" s="92">
        <f>'SAP BW Actual Usage'!J15</f>
        <v>255163980.50400001</v>
      </c>
      <c r="J16" s="92">
        <f>'SAP BW Actual Usage'!K15</f>
        <v>230822615.18900001</v>
      </c>
      <c r="K16" s="92">
        <f>'SAP BW Actual Usage'!L15</f>
        <v>219063495.05000001</v>
      </c>
      <c r="L16" s="92">
        <f>'SAP BW Actual Usage'!M15</f>
        <v>224681333.46000001</v>
      </c>
      <c r="M16" s="92">
        <f>'SAP BW Actual Usage'!N15</f>
        <v>247141871.37400001</v>
      </c>
      <c r="N16" s="226">
        <f>SUM(B16:M16)</f>
        <v>2833116321.9290004</v>
      </c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7">
        <f>SUM(B15:B16)</f>
        <v>268152904.63499999</v>
      </c>
      <c r="C17" s="117">
        <f t="shared" ref="C17:M17" si="3">SUM(C15:C16)</f>
        <v>260714836.63299999</v>
      </c>
      <c r="D17" s="117">
        <f t="shared" si="3"/>
        <v>261974891.23100001</v>
      </c>
      <c r="E17" s="117">
        <f t="shared" si="3"/>
        <v>243307756.08700001</v>
      </c>
      <c r="F17" s="117">
        <f t="shared" si="3"/>
        <v>237955926.72299999</v>
      </c>
      <c r="G17" s="117">
        <f t="shared" si="3"/>
        <v>232786860.50099999</v>
      </c>
      <c r="H17" s="117">
        <f t="shared" si="3"/>
        <v>236616964.38699999</v>
      </c>
      <c r="I17" s="117">
        <f t="shared" si="3"/>
        <v>267578767.14700001</v>
      </c>
      <c r="J17" s="117">
        <f t="shared" si="3"/>
        <v>241721719.24600002</v>
      </c>
      <c r="K17" s="117">
        <f t="shared" si="3"/>
        <v>229756251.03300002</v>
      </c>
      <c r="L17" s="117">
        <f t="shared" si="3"/>
        <v>236210730.5</v>
      </c>
      <c r="M17" s="117">
        <f t="shared" si="3"/>
        <v>260618355.10500002</v>
      </c>
      <c r="N17" s="225">
        <f>SUM(B17:M17)</f>
        <v>2977395963.2280002</v>
      </c>
    </row>
    <row r="18" spans="1:28">
      <c r="A18" s="91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224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65">
        <f>'SAP BW Actual Usage'!C13</f>
        <v>1647040</v>
      </c>
      <c r="C19" s="65">
        <f>'SAP BW Actual Usage'!D13</f>
        <v>1432900</v>
      </c>
      <c r="D19" s="65">
        <f>'SAP BW Actual Usage'!E13</f>
        <v>1526880</v>
      </c>
      <c r="E19" s="65">
        <f>'SAP BW Actual Usage'!F13</f>
        <v>1447900</v>
      </c>
      <c r="F19" s="65">
        <f>'SAP BW Actual Usage'!G13</f>
        <v>1122660</v>
      </c>
      <c r="G19" s="65">
        <f>'SAP BW Actual Usage'!H13</f>
        <v>966260</v>
      </c>
      <c r="H19" s="65">
        <f>'SAP BW Actual Usage'!I13</f>
        <v>1106120</v>
      </c>
      <c r="I19" s="65">
        <f>'SAP BW Actual Usage'!J13</f>
        <v>2188700</v>
      </c>
      <c r="J19" s="65">
        <f>'SAP BW Actual Usage'!K13</f>
        <v>1448440</v>
      </c>
      <c r="K19" s="65">
        <f>'SAP BW Actual Usage'!L13</f>
        <v>1191980</v>
      </c>
      <c r="L19" s="65">
        <f>'SAP BW Actual Usage'!M13</f>
        <v>1243960.1000000001</v>
      </c>
      <c r="M19" s="65">
        <f>'SAP BW Actual Usage'!N13</f>
        <v>1437039.9</v>
      </c>
      <c r="N19" s="224">
        <f>SUM(B19:M19)</f>
        <v>16759880</v>
      </c>
    </row>
    <row r="20" spans="1:28" s="88" customFormat="1">
      <c r="A20" s="97" t="s">
        <v>155</v>
      </c>
      <c r="B20" s="92">
        <f>'SAP BW Actual Usage'!C16</f>
        <v>156475578.912</v>
      </c>
      <c r="C20" s="92">
        <f>'SAP BW Actual Usage'!D16</f>
        <v>157621456.891</v>
      </c>
      <c r="D20" s="92">
        <f>'SAP BW Actual Usage'!E16</f>
        <v>146486140.18899998</v>
      </c>
      <c r="E20" s="92">
        <f>'SAP BW Actual Usage'!F16</f>
        <v>143220450.197</v>
      </c>
      <c r="F20" s="92">
        <f>'SAP BW Actual Usage'!G16</f>
        <v>149052732.609</v>
      </c>
      <c r="G20" s="92">
        <f>'SAP BW Actual Usage'!H16</f>
        <v>155402049.403</v>
      </c>
      <c r="H20" s="92">
        <f>'SAP BW Actual Usage'!I16</f>
        <v>161766178.65000001</v>
      </c>
      <c r="I20" s="92">
        <f>'SAP BW Actual Usage'!J16</f>
        <v>183615102.368</v>
      </c>
      <c r="J20" s="92">
        <f>'SAP BW Actual Usage'!K16</f>
        <v>165499659.04699999</v>
      </c>
      <c r="K20" s="92">
        <f>'SAP BW Actual Usage'!L16</f>
        <v>154696497.05199999</v>
      </c>
      <c r="L20" s="92">
        <f>'SAP BW Actual Usage'!M16</f>
        <v>145368431.419</v>
      </c>
      <c r="M20" s="92">
        <f>'SAP BW Actual Usage'!N16</f>
        <v>158815985.792</v>
      </c>
      <c r="N20" s="226">
        <f>SUM(B20:M20)</f>
        <v>1878020262.5289998</v>
      </c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7">
        <f>SUM(B19:B20)</f>
        <v>158122618.912</v>
      </c>
      <c r="C21" s="117">
        <f t="shared" ref="C21:M21" si="4">SUM(C19:C20)</f>
        <v>159054356.891</v>
      </c>
      <c r="D21" s="117">
        <f t="shared" si="4"/>
        <v>148013020.18899998</v>
      </c>
      <c r="E21" s="117">
        <f t="shared" si="4"/>
        <v>144668350.197</v>
      </c>
      <c r="F21" s="117">
        <f t="shared" si="4"/>
        <v>150175392.609</v>
      </c>
      <c r="G21" s="117">
        <f t="shared" si="4"/>
        <v>156368309.403</v>
      </c>
      <c r="H21" s="117">
        <f t="shared" si="4"/>
        <v>162872298.65000001</v>
      </c>
      <c r="I21" s="117">
        <f t="shared" si="4"/>
        <v>185803802.368</v>
      </c>
      <c r="J21" s="117">
        <f t="shared" si="4"/>
        <v>166948099.04699999</v>
      </c>
      <c r="K21" s="117">
        <f t="shared" si="4"/>
        <v>155888477.05199999</v>
      </c>
      <c r="L21" s="117">
        <f t="shared" si="4"/>
        <v>146612391.51899999</v>
      </c>
      <c r="M21" s="117">
        <f t="shared" si="4"/>
        <v>160253025.692</v>
      </c>
      <c r="N21" s="225">
        <f>SUM(B21:M21)</f>
        <v>1894780142.529</v>
      </c>
    </row>
    <row r="22" spans="1:28">
      <c r="A22" s="91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224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65">
        <f>'SAP BW Actual Usage'!C11</f>
        <v>3098040</v>
      </c>
      <c r="C23" s="65">
        <f>'SAP BW Actual Usage'!D11</f>
        <v>2614020</v>
      </c>
      <c r="D23" s="65">
        <f>'SAP BW Actual Usage'!E11</f>
        <v>2836440</v>
      </c>
      <c r="E23" s="65">
        <f>'SAP BW Actual Usage'!F11</f>
        <v>2486280</v>
      </c>
      <c r="F23" s="65">
        <f>'SAP BW Actual Usage'!G11</f>
        <v>2272140</v>
      </c>
      <c r="G23" s="65">
        <f>'SAP BW Actual Usage'!H11</f>
        <v>2309160</v>
      </c>
      <c r="H23" s="65">
        <f>'SAP BW Actual Usage'!I11</f>
        <v>2267400</v>
      </c>
      <c r="I23" s="65">
        <f>'SAP BW Actual Usage'!J11</f>
        <v>2356640.4</v>
      </c>
      <c r="J23" s="65">
        <f>'SAP BW Actual Usage'!K11</f>
        <v>2426801.1</v>
      </c>
      <c r="K23" s="65">
        <f>'SAP BW Actual Usage'!L11</f>
        <v>2291272.2000000002</v>
      </c>
      <c r="L23" s="65">
        <f>'SAP BW Actual Usage'!M11</f>
        <v>1691340</v>
      </c>
      <c r="M23" s="65">
        <f>'SAP BW Actual Usage'!N11</f>
        <v>3304326.3</v>
      </c>
      <c r="N23" s="224">
        <f>SUM(B23:M23)</f>
        <v>29953860</v>
      </c>
    </row>
    <row r="24" spans="1:28" s="88" customFormat="1">
      <c r="A24" s="97" t="s">
        <v>6</v>
      </c>
      <c r="B24" s="92">
        <f>'SAP BW Actual Usage'!C18</f>
        <v>111293428.93399999</v>
      </c>
      <c r="C24" s="92">
        <f>'SAP BW Actual Usage'!D18</f>
        <v>112448329.70199999</v>
      </c>
      <c r="D24" s="92">
        <f>'SAP BW Actual Usage'!E18</f>
        <v>100970460.10600001</v>
      </c>
      <c r="E24" s="92">
        <f>'SAP BW Actual Usage'!F18</f>
        <v>106215200.595</v>
      </c>
      <c r="F24" s="92">
        <f>'SAP BW Actual Usage'!G18</f>
        <v>103197424.47499999</v>
      </c>
      <c r="G24" s="92">
        <f>'SAP BW Actual Usage'!H18</f>
        <v>101103077.88</v>
      </c>
      <c r="H24" s="92">
        <f>'SAP BW Actual Usage'!I18</f>
        <v>107121848.958</v>
      </c>
      <c r="I24" s="92">
        <f>'SAP BW Actual Usage'!J18</f>
        <v>111938040.63699999</v>
      </c>
      <c r="J24" s="92">
        <f>'SAP BW Actual Usage'!K18</f>
        <v>108706433.20900001</v>
      </c>
      <c r="K24" s="92">
        <f>'SAP BW Actual Usage'!L18</f>
        <v>100648500.84099999</v>
      </c>
      <c r="L24" s="92">
        <f>'SAP BW Actual Usage'!M18</f>
        <v>96160731.420000002</v>
      </c>
      <c r="M24" s="92">
        <f>'SAP BW Actual Usage'!N18</f>
        <v>108100631.08000001</v>
      </c>
      <c r="N24" s="226">
        <f>SUM(B24:M24)</f>
        <v>1267904107.8369999</v>
      </c>
    </row>
    <row r="25" spans="1:28">
      <c r="A25" s="90" t="s">
        <v>34</v>
      </c>
      <c r="B25" s="117">
        <f>SUM(B23:B24)</f>
        <v>114391468.93399999</v>
      </c>
      <c r="C25" s="117">
        <f t="shared" ref="C25:N25" si="5">SUM(C23:C24)</f>
        <v>115062349.70199999</v>
      </c>
      <c r="D25" s="117">
        <f t="shared" si="5"/>
        <v>103806900.10600001</v>
      </c>
      <c r="E25" s="117">
        <f t="shared" si="5"/>
        <v>108701480.595</v>
      </c>
      <c r="F25" s="117">
        <f t="shared" si="5"/>
        <v>105469564.47499999</v>
      </c>
      <c r="G25" s="117">
        <f t="shared" si="5"/>
        <v>103412237.88</v>
      </c>
      <c r="H25" s="117">
        <f t="shared" si="5"/>
        <v>109389248.958</v>
      </c>
      <c r="I25" s="117">
        <f t="shared" si="5"/>
        <v>114294681.037</v>
      </c>
      <c r="J25" s="117">
        <f t="shared" si="5"/>
        <v>111133234.309</v>
      </c>
      <c r="K25" s="117">
        <f t="shared" si="5"/>
        <v>102939773.04099999</v>
      </c>
      <c r="L25" s="117">
        <f t="shared" si="5"/>
        <v>97852071.420000002</v>
      </c>
      <c r="M25" s="117">
        <f t="shared" si="5"/>
        <v>111404957.38000001</v>
      </c>
      <c r="N25" s="225">
        <f t="shared" si="5"/>
        <v>1297857967.8369999</v>
      </c>
    </row>
    <row r="26" spans="1:28">
      <c r="A26" s="91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224"/>
    </row>
    <row r="27" spans="1:28">
      <c r="A27" s="90" t="s">
        <v>5</v>
      </c>
      <c r="B27" s="65">
        <f>'SAP BW Actual Usage'!C17</f>
        <v>269388.78899999999</v>
      </c>
      <c r="C27" s="65">
        <f>'SAP BW Actual Usage'!D17</f>
        <v>276136.7</v>
      </c>
      <c r="D27" s="65">
        <f>'SAP BW Actual Usage'!E17</f>
        <v>280808.11599999998</v>
      </c>
      <c r="E27" s="65">
        <f>'SAP BW Actual Usage'!F17</f>
        <v>266694.74800000002</v>
      </c>
      <c r="F27" s="65">
        <f>'SAP BW Actual Usage'!G17</f>
        <v>708710.26399999997</v>
      </c>
      <c r="G27" s="65">
        <f>'SAP BW Actual Usage'!H17</f>
        <v>1878608.1170000001</v>
      </c>
      <c r="H27" s="65">
        <f>'SAP BW Actual Usage'!I17</f>
        <v>3447384.53</v>
      </c>
      <c r="I27" s="65">
        <f>'SAP BW Actual Usage'!J17</f>
        <v>4528357.2280000001</v>
      </c>
      <c r="J27" s="65">
        <f>'SAP BW Actual Usage'!K17</f>
        <v>3435869.1839999999</v>
      </c>
      <c r="K27" s="65">
        <f>'SAP BW Actual Usage'!L17</f>
        <v>1100229.371</v>
      </c>
      <c r="L27" s="65">
        <f>'SAP BW Actual Usage'!M17</f>
        <v>309864.799</v>
      </c>
      <c r="M27" s="65">
        <f>'SAP BW Actual Usage'!N17</f>
        <v>224088.198</v>
      </c>
      <c r="N27" s="224">
        <f t="shared" ref="N27:N30" si="6">SUM(B27:M27)</f>
        <v>16726140.044000002</v>
      </c>
    </row>
    <row r="28" spans="1:28">
      <c r="A28" s="90" t="s">
        <v>24</v>
      </c>
      <c r="B28" s="65">
        <f>'SAP BW Actual Usage'!C20</f>
        <v>45745730.302000001</v>
      </c>
      <c r="C28" s="65">
        <f>'SAP BW Actual Usage'!D20</f>
        <v>43929830.578000002</v>
      </c>
      <c r="D28" s="65">
        <f>'SAP BW Actual Usage'!E20</f>
        <v>44503265.692999996</v>
      </c>
      <c r="E28" s="65">
        <f>'SAP BW Actual Usage'!F20</f>
        <v>42551050.405000001</v>
      </c>
      <c r="F28" s="65">
        <f>'SAP BW Actual Usage'!G20</f>
        <v>42098019.358999997</v>
      </c>
      <c r="G28" s="65">
        <f>'SAP BW Actual Usage'!H20</f>
        <v>36454394.177000001</v>
      </c>
      <c r="H28" s="65">
        <f>'SAP BW Actual Usage'!I20</f>
        <v>48717375.324000001</v>
      </c>
      <c r="I28" s="65">
        <f>'SAP BW Actual Usage'!J20</f>
        <v>46696152.519000001</v>
      </c>
      <c r="J28" s="65">
        <f>'SAP BW Actual Usage'!K20</f>
        <v>43379395.791000001</v>
      </c>
      <c r="K28" s="65">
        <f>'SAP BW Actual Usage'!L20</f>
        <v>35046087.943999998</v>
      </c>
      <c r="L28" s="65">
        <f>'SAP BW Actual Usage'!M20</f>
        <v>47156353.952</v>
      </c>
      <c r="M28" s="65">
        <f>'SAP BW Actual Usage'!N20</f>
        <v>42267793.200999998</v>
      </c>
      <c r="N28" s="224">
        <f t="shared" si="6"/>
        <v>518545449.245</v>
      </c>
    </row>
    <row r="29" spans="1:28" s="99" customFormat="1">
      <c r="A29" s="102" t="s">
        <v>8</v>
      </c>
      <c r="B29" s="100">
        <f>'SAP BW Actual Usage'!C21</f>
        <v>14705562.185000001</v>
      </c>
      <c r="C29" s="100">
        <f>'SAP BW Actual Usage'!D21</f>
        <v>13348269.555</v>
      </c>
      <c r="D29" s="100">
        <f>'SAP BW Actual Usage'!E21</f>
        <v>14774100</v>
      </c>
      <c r="E29" s="100">
        <f>'SAP BW Actual Usage'!F21</f>
        <v>12167918.880000001</v>
      </c>
      <c r="F29" s="100">
        <f>'SAP BW Actual Usage'!G21</f>
        <v>9528385.6850000005</v>
      </c>
      <c r="G29" s="100">
        <f>'SAP BW Actual Usage'!H21</f>
        <v>8207965.2699999996</v>
      </c>
      <c r="H29" s="100">
        <f>'SAP BW Actual Usage'!I21</f>
        <v>6333325.7949999999</v>
      </c>
      <c r="I29" s="100">
        <f>'SAP BW Actual Usage'!J21</f>
        <v>5565099.335</v>
      </c>
      <c r="J29" s="100">
        <f>'SAP BW Actual Usage'!K21</f>
        <v>5746479.6399999997</v>
      </c>
      <c r="K29" s="100">
        <f>'SAP BW Actual Usage'!L21</f>
        <v>7995505.7249999996</v>
      </c>
      <c r="L29" s="100">
        <f>'SAP BW Actual Usage'!M21</f>
        <v>9194158.8350000009</v>
      </c>
      <c r="M29" s="100">
        <f>'SAP BW Actual Usage'!N21</f>
        <v>12572569.045</v>
      </c>
      <c r="N29" s="227">
        <f t="shared" si="6"/>
        <v>120139339.95</v>
      </c>
    </row>
    <row r="30" spans="1:28">
      <c r="A30" s="90" t="s">
        <v>59</v>
      </c>
      <c r="B30" s="65">
        <f>'SAP BW Actual Usage'!C8</f>
        <v>997460</v>
      </c>
      <c r="C30" s="65">
        <f>'SAP BW Actual Usage'!D8</f>
        <v>897140</v>
      </c>
      <c r="D30" s="65">
        <f>'SAP BW Actual Usage'!E8</f>
        <v>943660</v>
      </c>
      <c r="E30" s="65">
        <f>'SAP BW Actual Usage'!F8</f>
        <v>776620</v>
      </c>
      <c r="F30" s="65">
        <f>'SAP BW Actual Usage'!G8</f>
        <v>591080</v>
      </c>
      <c r="G30" s="65">
        <f>'SAP BW Actual Usage'!H8</f>
        <v>387720</v>
      </c>
      <c r="H30" s="65">
        <f>'SAP BW Actual Usage'!I8</f>
        <v>316260</v>
      </c>
      <c r="I30" s="65">
        <f>'SAP BW Actual Usage'!J8</f>
        <v>285140</v>
      </c>
      <c r="J30" s="65">
        <f>'SAP BW Actual Usage'!K8</f>
        <v>298260</v>
      </c>
      <c r="K30" s="65">
        <f>'SAP BW Actual Usage'!L8</f>
        <v>353440</v>
      </c>
      <c r="L30" s="65">
        <f>'SAP BW Actual Usage'!M8</f>
        <v>515476</v>
      </c>
      <c r="M30" s="65">
        <f>'SAP BW Actual Usage'!N8</f>
        <v>768624</v>
      </c>
      <c r="N30" s="224">
        <f t="shared" si="6"/>
        <v>7130880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</row>
    <row r="32" spans="1:28" s="91" customFormat="1">
      <c r="A32" s="96" t="s">
        <v>21</v>
      </c>
      <c r="B32" s="116">
        <f t="shared" ref="B32:N32" si="7">SUM(B9,B13,B17,B21,B25,B27:B30)</f>
        <v>2118037891.323</v>
      </c>
      <c r="C32" s="116">
        <f t="shared" si="7"/>
        <v>1967096152.72</v>
      </c>
      <c r="D32" s="116">
        <f t="shared" si="7"/>
        <v>1943915004.3829997</v>
      </c>
      <c r="E32" s="116">
        <f t="shared" si="7"/>
        <v>1699430786.8760002</v>
      </c>
      <c r="F32" s="116">
        <f t="shared" si="7"/>
        <v>1491600934.8239999</v>
      </c>
      <c r="G32" s="116">
        <f t="shared" si="7"/>
        <v>1404675596.388</v>
      </c>
      <c r="H32" s="116">
        <f t="shared" si="7"/>
        <v>1447752479.27</v>
      </c>
      <c r="I32" s="116">
        <f t="shared" si="7"/>
        <v>1586741907.474</v>
      </c>
      <c r="J32" s="116">
        <f t="shared" si="7"/>
        <v>1467149394.5120001</v>
      </c>
      <c r="K32" s="116">
        <f t="shared" si="7"/>
        <v>1420211020.0189998</v>
      </c>
      <c r="L32" s="116">
        <f t="shared" si="7"/>
        <v>1590668348.4030001</v>
      </c>
      <c r="M32" s="116">
        <f t="shared" si="7"/>
        <v>1913129226.0700002</v>
      </c>
      <c r="N32" s="225">
        <f t="shared" si="7"/>
        <v>20050408742.261993</v>
      </c>
    </row>
    <row r="33" spans="1:14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226"/>
    </row>
    <row r="34" spans="1:14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</row>
    <row r="35" spans="1:14">
      <c r="A35" s="87" t="s">
        <v>35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</row>
    <row r="36" spans="1:14">
      <c r="A36" s="67" t="s">
        <v>26</v>
      </c>
      <c r="B36" s="63">
        <f t="shared" ref="B36:M36" si="8">B7</f>
        <v>43101</v>
      </c>
      <c r="C36" s="63">
        <f t="shared" si="8"/>
        <v>43132</v>
      </c>
      <c r="D36" s="63">
        <f t="shared" si="8"/>
        <v>43160</v>
      </c>
      <c r="E36" s="63">
        <f t="shared" si="8"/>
        <v>43191</v>
      </c>
      <c r="F36" s="63">
        <f t="shared" si="8"/>
        <v>43221</v>
      </c>
      <c r="G36" s="63">
        <f t="shared" si="8"/>
        <v>43252</v>
      </c>
      <c r="H36" s="63">
        <f t="shared" si="8"/>
        <v>43282</v>
      </c>
      <c r="I36" s="63">
        <f t="shared" si="8"/>
        <v>43313</v>
      </c>
      <c r="J36" s="63">
        <f t="shared" si="8"/>
        <v>43344</v>
      </c>
      <c r="K36" s="63">
        <f t="shared" si="8"/>
        <v>43374</v>
      </c>
      <c r="L36" s="63">
        <f t="shared" si="8"/>
        <v>43405</v>
      </c>
      <c r="M36" s="63">
        <f t="shared" si="8"/>
        <v>43435</v>
      </c>
      <c r="N36" s="86" t="s">
        <v>20</v>
      </c>
    </row>
    <row r="37" spans="1:14">
      <c r="A37" s="68" t="s">
        <v>22</v>
      </c>
      <c r="B37" s="65">
        <f>'SAP BW Actual Usage'!C23</f>
        <v>5833297.7620000001</v>
      </c>
      <c r="C37" s="65">
        <f>'SAP BW Actual Usage'!D23</f>
        <v>5903361.0930000003</v>
      </c>
      <c r="D37" s="65">
        <f>'SAP BW Actual Usage'!E23</f>
        <v>5627651.4330000002</v>
      </c>
      <c r="E37" s="65">
        <f>'SAP BW Actual Usage'!F23</f>
        <v>6038794.7130000005</v>
      </c>
      <c r="F37" s="65">
        <f>'SAP BW Actual Usage'!G23</f>
        <v>6061283.9859999996</v>
      </c>
      <c r="G37" s="65">
        <f>'SAP BW Actual Usage'!H23</f>
        <v>5842414.602</v>
      </c>
      <c r="H37" s="65">
        <f>'SAP BW Actual Usage'!I23</f>
        <v>5831969.0729999999</v>
      </c>
      <c r="I37" s="65">
        <f>'SAP BW Actual Usage'!J23</f>
        <v>5908433.5570000019</v>
      </c>
      <c r="J37" s="65">
        <f>'SAP BW Actual Usage'!K23</f>
        <v>5836334.4180000005</v>
      </c>
      <c r="K37" s="65">
        <f>'SAP BW Actual Usage'!L23</f>
        <v>6065007.6610000003</v>
      </c>
      <c r="L37" s="65">
        <f>'SAP BW Actual Usage'!M23</f>
        <v>5708355.3970000008</v>
      </c>
      <c r="M37" s="65">
        <f>'SAP BW Actual Usage'!N23</f>
        <v>5547688.523000001</v>
      </c>
      <c r="N37" s="4">
        <f>SUM(B37:M37)</f>
        <v>70204592.217999995</v>
      </c>
    </row>
    <row r="38" spans="1:14">
      <c r="A38" s="68" t="s">
        <v>40</v>
      </c>
      <c r="B38" s="65">
        <f>'SAP BW Actual Usage'!C22</f>
        <v>51923761.625</v>
      </c>
      <c r="C38" s="65">
        <f>'SAP BW Actual Usage'!D22</f>
        <v>83844828.819000006</v>
      </c>
      <c r="D38" s="65">
        <f>'SAP BW Actual Usage'!E22</f>
        <v>16550318.004999999</v>
      </c>
      <c r="E38" s="65">
        <f>'SAP BW Actual Usage'!F22</f>
        <v>52598779.873999998</v>
      </c>
      <c r="F38" s="65">
        <f>'SAP BW Actual Usage'!G22</f>
        <v>51025804.240999997</v>
      </c>
      <c r="G38" s="65">
        <f>'SAP BW Actual Usage'!H22</f>
        <v>53857181.723000005</v>
      </c>
      <c r="H38" s="65">
        <f>'SAP BW Actual Usage'!I22</f>
        <v>54193014.815999992</v>
      </c>
      <c r="I38" s="65">
        <f>'SAP BW Actual Usage'!J22</f>
        <v>50846186.817000002</v>
      </c>
      <c r="J38" s="65">
        <f>'SAP BW Actual Usage'!K22</f>
        <v>59524700.609000005</v>
      </c>
      <c r="K38" s="65">
        <f>'SAP BW Actual Usage'!L22</f>
        <v>50962795.626000002</v>
      </c>
      <c r="L38" s="65">
        <f>'SAP BW Actual Usage'!M22</f>
        <v>52294545.349000007</v>
      </c>
      <c r="M38" s="65">
        <f>'SAP BW Actual Usage'!N22</f>
        <v>40049706.736000001</v>
      </c>
      <c r="N38" s="4">
        <f>SUM(B38:M38)</f>
        <v>617671624.24000001</v>
      </c>
    </row>
    <row r="39" spans="1:14">
      <c r="A39" s="68" t="s">
        <v>7</v>
      </c>
      <c r="B39" s="65">
        <f>'SAP BW Actual Usage'!C19</f>
        <v>6000</v>
      </c>
      <c r="C39" s="65">
        <f>'SAP BW Actual Usage'!D19</f>
        <v>5400</v>
      </c>
      <c r="D39" s="65">
        <f>'SAP BW Actual Usage'!E19</f>
        <v>5400</v>
      </c>
      <c r="E39" s="65">
        <f>'SAP BW Actual Usage'!F19</f>
        <v>2496.6</v>
      </c>
      <c r="F39" s="65">
        <f>'SAP BW Actual Usage'!G19</f>
        <v>357143.4</v>
      </c>
      <c r="G39" s="65">
        <f>'SAP BW Actual Usage'!H19</f>
        <v>628320</v>
      </c>
      <c r="H39" s="65">
        <f>'SAP BW Actual Usage'!I19</f>
        <v>649320</v>
      </c>
      <c r="I39" s="65">
        <f>'SAP BW Actual Usage'!J19</f>
        <v>1006380</v>
      </c>
      <c r="J39" s="65">
        <f>'SAP BW Actual Usage'!K19</f>
        <v>750660</v>
      </c>
      <c r="K39" s="65">
        <f>'SAP BW Actual Usage'!L19</f>
        <v>794580</v>
      </c>
      <c r="L39" s="65">
        <f>'SAP BW Actual Usage'!M19</f>
        <v>235920</v>
      </c>
      <c r="M39" s="65">
        <f>'SAP BW Actual Usage'!N19</f>
        <v>5760</v>
      </c>
      <c r="N39" s="4">
        <f>SUM(B39:M39)</f>
        <v>4447380</v>
      </c>
    </row>
    <row r="40" spans="1:14">
      <c r="A40" s="68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4"/>
    </row>
    <row r="41" spans="1:14">
      <c r="A41" s="96" t="s">
        <v>21</v>
      </c>
      <c r="B41" s="117">
        <f t="shared" ref="B41:N41" si="9">SUM(B37:B39)</f>
        <v>57763059.387000002</v>
      </c>
      <c r="C41" s="117">
        <f t="shared" si="9"/>
        <v>89753589.912</v>
      </c>
      <c r="D41" s="117">
        <f t="shared" si="9"/>
        <v>22183369.438000001</v>
      </c>
      <c r="E41" s="117">
        <f t="shared" si="9"/>
        <v>58640071.186999999</v>
      </c>
      <c r="F41" s="117">
        <f t="shared" si="9"/>
        <v>57444231.626999997</v>
      </c>
      <c r="G41" s="117">
        <f t="shared" si="9"/>
        <v>60327916.325000003</v>
      </c>
      <c r="H41" s="117">
        <f t="shared" si="9"/>
        <v>60674303.888999991</v>
      </c>
      <c r="I41" s="117">
        <f t="shared" si="9"/>
        <v>57761000.374000005</v>
      </c>
      <c r="J41" s="117">
        <f t="shared" si="9"/>
        <v>66111695.027000003</v>
      </c>
      <c r="K41" s="117">
        <f t="shared" si="9"/>
        <v>57822383.287</v>
      </c>
      <c r="L41" s="117">
        <f t="shared" si="9"/>
        <v>58238820.746000007</v>
      </c>
      <c r="M41" s="117">
        <f t="shared" si="9"/>
        <v>45603155.259000003</v>
      </c>
      <c r="N41" s="117">
        <f t="shared" si="9"/>
        <v>692323596.45799994</v>
      </c>
    </row>
    <row r="42" spans="1:14">
      <c r="A42" s="30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4">
      <c r="A43" s="30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</row>
    <row r="44" spans="1:14" s="95" customFormat="1" ht="13.5" thickBot="1">
      <c r="A44" s="93" t="s">
        <v>23</v>
      </c>
      <c r="B44" s="118">
        <f t="shared" ref="B44:N44" si="10">B41+B32</f>
        <v>2175800950.71</v>
      </c>
      <c r="C44" s="118">
        <f t="shared" si="10"/>
        <v>2056849742.632</v>
      </c>
      <c r="D44" s="118">
        <f t="shared" si="10"/>
        <v>1966098373.8209996</v>
      </c>
      <c r="E44" s="118">
        <f t="shared" si="10"/>
        <v>1758070858.0630002</v>
      </c>
      <c r="F44" s="118">
        <f t="shared" si="10"/>
        <v>1549045166.451</v>
      </c>
      <c r="G44" s="118">
        <f t="shared" si="10"/>
        <v>1465003512.7130001</v>
      </c>
      <c r="H44" s="118">
        <f t="shared" si="10"/>
        <v>1508426783.1589999</v>
      </c>
      <c r="I44" s="118">
        <f t="shared" si="10"/>
        <v>1644502907.848</v>
      </c>
      <c r="J44" s="118">
        <f t="shared" si="10"/>
        <v>1533261089.539</v>
      </c>
      <c r="K44" s="118">
        <f t="shared" si="10"/>
        <v>1478033403.3059998</v>
      </c>
      <c r="L44" s="118">
        <f t="shared" si="10"/>
        <v>1648907169.1490002</v>
      </c>
      <c r="M44" s="118">
        <f t="shared" si="10"/>
        <v>1958732381.3290002</v>
      </c>
      <c r="N44" s="118">
        <f t="shared" si="10"/>
        <v>20742732338.719994</v>
      </c>
    </row>
    <row r="45" spans="1:14" ht="15.75" thickTop="1">
      <c r="A45" s="30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</row>
    <row r="47" spans="1:14">
      <c r="B47" s="299"/>
      <c r="C47" s="299"/>
      <c r="D47" s="299"/>
      <c r="E47" s="299"/>
      <c r="F47" s="299"/>
      <c r="G47" s="299"/>
      <c r="H47" s="299"/>
      <c r="I47" s="299"/>
    </row>
    <row r="48" spans="1:14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3" spans="2:9">
      <c r="B53" s="299"/>
      <c r="C53" s="299"/>
      <c r="D53" s="299"/>
      <c r="E53" s="299"/>
      <c r="F53" s="299"/>
      <c r="G53" s="299"/>
      <c r="H53" s="299"/>
      <c r="I53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  <row r="56" spans="2:9">
      <c r="B56" s="299"/>
      <c r="C56" s="299"/>
      <c r="D56" s="299"/>
      <c r="E56" s="299"/>
      <c r="F56" s="299"/>
      <c r="G56" s="297"/>
      <c r="H56" s="297"/>
      <c r="I56" s="297"/>
    </row>
    <row r="57" spans="2:9">
      <c r="B57" s="299"/>
      <c r="C57" s="299"/>
      <c r="D57" s="299"/>
      <c r="E57" s="299"/>
      <c r="F57" s="299"/>
      <c r="G57" s="297"/>
      <c r="H57" s="297"/>
      <c r="I57" s="297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workbookViewId="0">
      <selection activeCell="C20" sqref="C20:N20"/>
    </sheetView>
  </sheetViews>
  <sheetFormatPr defaultRowHeight="12.75"/>
  <cols>
    <col min="1" max="1" width="25.7109375" customWidth="1"/>
    <col min="2" max="2" width="11.28515625" customWidth="1"/>
    <col min="3" max="15" width="16" customWidth="1"/>
  </cols>
  <sheetData>
    <row r="1" spans="1:30">
      <c r="A1" s="67" t="s">
        <v>29</v>
      </c>
      <c r="B1" s="67"/>
    </row>
    <row r="2" spans="1:30">
      <c r="A2" s="67" t="s">
        <v>28</v>
      </c>
      <c r="B2" s="67"/>
    </row>
    <row r="3" spans="1:30">
      <c r="A3" s="91" t="s">
        <v>170</v>
      </c>
      <c r="B3" s="30"/>
    </row>
    <row r="4" spans="1:30">
      <c r="A4" s="110" t="s">
        <v>61</v>
      </c>
    </row>
    <row r="5" spans="1:30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175"/>
    </row>
    <row r="6" spans="1:30">
      <c r="A6" s="87" t="s">
        <v>85</v>
      </c>
      <c r="B6" s="87"/>
      <c r="N6" s="283"/>
    </row>
    <row r="7" spans="1:30">
      <c r="A7" s="67" t="s">
        <v>26</v>
      </c>
      <c r="B7" s="111" t="s">
        <v>58</v>
      </c>
      <c r="C7" s="112">
        <f>'Sales &amp; Revenue Adj.'!C5</f>
        <v>43101</v>
      </c>
      <c r="D7" s="112">
        <f>'Sales &amp; Revenue Adj.'!D5</f>
        <v>43132</v>
      </c>
      <c r="E7" s="112">
        <f>'Sales &amp; Revenue Adj.'!E5</f>
        <v>43160</v>
      </c>
      <c r="F7" s="112">
        <f>'Sales &amp; Revenue Adj.'!F5</f>
        <v>43191</v>
      </c>
      <c r="G7" s="112">
        <f>'Sales &amp; Revenue Adj.'!G5</f>
        <v>43221</v>
      </c>
      <c r="H7" s="112">
        <f>'Sales &amp; Revenue Adj.'!H5</f>
        <v>43252</v>
      </c>
      <c r="I7" s="112">
        <f>'Sales &amp; Revenue Adj.'!I5</f>
        <v>43282</v>
      </c>
      <c r="J7" s="112">
        <f>'Sales &amp; Revenue Adj.'!J5</f>
        <v>43313</v>
      </c>
      <c r="K7" s="112">
        <f>'Sales &amp; Revenue Adj.'!K5</f>
        <v>43344</v>
      </c>
      <c r="L7" s="112">
        <f>'Sales &amp; Revenue Adj.'!L5</f>
        <v>43374</v>
      </c>
      <c r="M7" s="112">
        <f>'Sales &amp; Revenue Adj.'!M5</f>
        <v>43405</v>
      </c>
      <c r="N7" s="112">
        <f>'Sales &amp; Revenue Adj.'!N5</f>
        <v>43435</v>
      </c>
      <c r="O7" s="113" t="s">
        <v>20</v>
      </c>
    </row>
    <row r="8" spans="1:30" s="107" customFormat="1">
      <c r="A8" s="108" t="s">
        <v>55</v>
      </c>
      <c r="B8" s="36">
        <v>5</v>
      </c>
      <c r="C8" s="328">
        <v>997460</v>
      </c>
      <c r="D8" s="328">
        <v>897140</v>
      </c>
      <c r="E8" s="328">
        <v>943660</v>
      </c>
      <c r="F8" s="328">
        <v>776620</v>
      </c>
      <c r="G8" s="328">
        <v>591080</v>
      </c>
      <c r="H8" s="329">
        <v>387720</v>
      </c>
      <c r="I8" s="328">
        <v>316260</v>
      </c>
      <c r="J8" s="328">
        <v>285140</v>
      </c>
      <c r="K8" s="328">
        <v>298260</v>
      </c>
      <c r="L8" s="328">
        <v>353440</v>
      </c>
      <c r="M8" s="328">
        <v>515476</v>
      </c>
      <c r="N8" s="328">
        <v>768624</v>
      </c>
      <c r="O8" s="115">
        <f>SUM(C8:N8)</f>
        <v>7130880</v>
      </c>
      <c r="Q8"/>
      <c r="R8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</row>
    <row r="9" spans="1:30" s="107" customFormat="1">
      <c r="A9" s="106" t="s">
        <v>156</v>
      </c>
      <c r="B9" s="36">
        <v>7</v>
      </c>
      <c r="C9" s="328">
        <v>1245600497.118</v>
      </c>
      <c r="D9" s="328">
        <v>1123202830.28</v>
      </c>
      <c r="E9" s="328">
        <v>1119823626.9689999</v>
      </c>
      <c r="F9" s="328">
        <v>924598024.89300001</v>
      </c>
      <c r="G9" s="328">
        <v>741369503.04700005</v>
      </c>
      <c r="H9" s="329">
        <v>663353185.37899995</v>
      </c>
      <c r="I9" s="328">
        <v>670337023.352</v>
      </c>
      <c r="J9" s="328">
        <v>735328695.551</v>
      </c>
      <c r="K9" s="328">
        <v>680363495.79100001</v>
      </c>
      <c r="L9" s="328">
        <v>687720733.88199997</v>
      </c>
      <c r="M9" s="328">
        <v>842221071.13300002</v>
      </c>
      <c r="N9" s="328">
        <v>1085744611.6700001</v>
      </c>
      <c r="O9" s="115">
        <f t="shared" ref="O9:O24" si="0">SUM(C9:N9)</f>
        <v>10519663299.064999</v>
      </c>
      <c r="Q9"/>
      <c r="R9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</row>
    <row r="10" spans="1:30" s="107" customFormat="1">
      <c r="A10" s="108" t="s">
        <v>36</v>
      </c>
      <c r="B10" s="36">
        <v>8</v>
      </c>
      <c r="C10" s="328">
        <v>27592309.217</v>
      </c>
      <c r="D10" s="328">
        <v>25743291.204</v>
      </c>
      <c r="E10" s="328">
        <v>25148347.254999999</v>
      </c>
      <c r="F10" s="328">
        <v>21812218.140000001</v>
      </c>
      <c r="G10" s="328">
        <v>18056250.261</v>
      </c>
      <c r="H10" s="329">
        <v>17691476.054000001</v>
      </c>
      <c r="I10" s="328">
        <v>17509270.335000001</v>
      </c>
      <c r="J10" s="328">
        <v>18663334.009</v>
      </c>
      <c r="K10" s="328">
        <v>18027881.932</v>
      </c>
      <c r="L10" s="328">
        <v>17435796.017000001</v>
      </c>
      <c r="M10" s="328">
        <v>19283903.647999998</v>
      </c>
      <c r="N10" s="328">
        <v>24238708.647999998</v>
      </c>
      <c r="O10" s="115">
        <f t="shared" si="0"/>
        <v>251202786.72</v>
      </c>
      <c r="Q10"/>
      <c r="R10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</row>
    <row r="11" spans="1:30" s="107" customFormat="1">
      <c r="A11" s="108" t="s">
        <v>39</v>
      </c>
      <c r="B11" s="24">
        <v>10</v>
      </c>
      <c r="C11" s="328">
        <v>3098040</v>
      </c>
      <c r="D11" s="328">
        <v>2614020</v>
      </c>
      <c r="E11" s="328">
        <v>2836440</v>
      </c>
      <c r="F11" s="328">
        <v>2486280</v>
      </c>
      <c r="G11" s="328">
        <v>2272140</v>
      </c>
      <c r="H11" s="329">
        <v>2309160</v>
      </c>
      <c r="I11" s="328">
        <v>2267400</v>
      </c>
      <c r="J11" s="328">
        <v>2356640.4</v>
      </c>
      <c r="K11" s="328">
        <v>2426801.1</v>
      </c>
      <c r="L11" s="328">
        <v>2291272.2000000002</v>
      </c>
      <c r="M11" s="328">
        <v>1691340</v>
      </c>
      <c r="N11" s="328">
        <v>3304326.3</v>
      </c>
      <c r="O11" s="115">
        <f t="shared" si="0"/>
        <v>29953860</v>
      </c>
      <c r="Q11"/>
      <c r="R11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</row>
    <row r="12" spans="1:30" s="107" customFormat="1">
      <c r="A12" s="108" t="s">
        <v>37</v>
      </c>
      <c r="B12" s="36">
        <v>11</v>
      </c>
      <c r="C12" s="328">
        <v>14974428.268999999</v>
      </c>
      <c r="D12" s="328">
        <v>13502408.460999999</v>
      </c>
      <c r="E12" s="328">
        <v>13696146.333000001</v>
      </c>
      <c r="F12" s="328">
        <v>11899442.74</v>
      </c>
      <c r="G12" s="328">
        <v>10675498.311000001</v>
      </c>
      <c r="H12" s="329">
        <v>10215371.359999999</v>
      </c>
      <c r="I12" s="328">
        <v>10303818.370999999</v>
      </c>
      <c r="J12" s="328">
        <v>12414786.642999999</v>
      </c>
      <c r="K12" s="328">
        <v>10899104.057</v>
      </c>
      <c r="L12" s="328">
        <v>10692755.982999999</v>
      </c>
      <c r="M12" s="328">
        <v>11529397.039999999</v>
      </c>
      <c r="N12" s="328">
        <v>13476483.731000001</v>
      </c>
      <c r="O12" s="115">
        <f t="shared" si="0"/>
        <v>144279641.29899999</v>
      </c>
      <c r="Q12"/>
      <c r="R12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</row>
    <row r="13" spans="1:30" s="107" customFormat="1">
      <c r="A13" s="108" t="s">
        <v>38</v>
      </c>
      <c r="B13" s="36">
        <v>12</v>
      </c>
      <c r="C13" s="328">
        <v>1647040</v>
      </c>
      <c r="D13" s="328">
        <v>1432900</v>
      </c>
      <c r="E13" s="328">
        <v>1526880</v>
      </c>
      <c r="F13" s="328">
        <v>1447900</v>
      </c>
      <c r="G13" s="328">
        <v>1122660</v>
      </c>
      <c r="H13" s="329">
        <v>966260</v>
      </c>
      <c r="I13" s="328">
        <v>1106120</v>
      </c>
      <c r="J13" s="328">
        <v>2188700</v>
      </c>
      <c r="K13" s="328">
        <v>1448440</v>
      </c>
      <c r="L13" s="328">
        <v>1191980</v>
      </c>
      <c r="M13" s="328">
        <v>1243960.1000000001</v>
      </c>
      <c r="N13" s="328">
        <v>1437039.9</v>
      </c>
      <c r="O13" s="115">
        <f t="shared" si="0"/>
        <v>16759880</v>
      </c>
      <c r="Q13"/>
      <c r="R13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</row>
    <row r="14" spans="1:30" s="107" customFormat="1">
      <c r="A14" s="106" t="s">
        <v>153</v>
      </c>
      <c r="B14" s="36">
        <v>24</v>
      </c>
      <c r="C14" s="328">
        <v>242459951.23099998</v>
      </c>
      <c r="D14" s="328">
        <v>224867111.17699999</v>
      </c>
      <c r="E14" s="328">
        <v>224646384.82399997</v>
      </c>
      <c r="F14" s="328">
        <v>200580672.93099999</v>
      </c>
      <c r="G14" s="328">
        <v>185648102.40099999</v>
      </c>
      <c r="H14" s="329">
        <v>184134839.60699996</v>
      </c>
      <c r="I14" s="328">
        <v>192213327.93900001</v>
      </c>
      <c r="J14" s="328">
        <v>207997878.27999997</v>
      </c>
      <c r="K14" s="328">
        <v>196094959.572</v>
      </c>
      <c r="L14" s="328">
        <v>181974725.954</v>
      </c>
      <c r="M14" s="328">
        <v>191312326.59699997</v>
      </c>
      <c r="N14" s="328">
        <v>215036493.13100001</v>
      </c>
      <c r="O14" s="115">
        <f t="shared" si="0"/>
        <v>2446966773.6439996</v>
      </c>
      <c r="Q14"/>
      <c r="R14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</row>
    <row r="15" spans="1:30" s="107" customFormat="1">
      <c r="A15" s="106" t="s">
        <v>154</v>
      </c>
      <c r="B15" s="36">
        <v>25</v>
      </c>
      <c r="C15" s="328">
        <v>253178476.366</v>
      </c>
      <c r="D15" s="328">
        <v>247212428.17199999</v>
      </c>
      <c r="E15" s="328">
        <v>248278744.898</v>
      </c>
      <c r="F15" s="328">
        <v>231408313.347</v>
      </c>
      <c r="G15" s="328">
        <v>227280428.412</v>
      </c>
      <c r="H15" s="329">
        <v>222571489.141</v>
      </c>
      <c r="I15" s="328">
        <v>226313146.016</v>
      </c>
      <c r="J15" s="328">
        <v>255163980.50400001</v>
      </c>
      <c r="K15" s="328">
        <v>230822615.18900001</v>
      </c>
      <c r="L15" s="328">
        <v>219063495.05000001</v>
      </c>
      <c r="M15" s="328">
        <v>224681333.46000001</v>
      </c>
      <c r="N15" s="328">
        <v>247141871.37400001</v>
      </c>
      <c r="O15" s="115">
        <f t="shared" si="0"/>
        <v>2833116321.9290004</v>
      </c>
      <c r="Q15"/>
      <c r="R15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</row>
    <row r="16" spans="1:30" s="107" customFormat="1">
      <c r="A16" s="106" t="s">
        <v>155</v>
      </c>
      <c r="B16" s="36">
        <v>26</v>
      </c>
      <c r="C16" s="328">
        <v>156475578.912</v>
      </c>
      <c r="D16" s="328">
        <v>157621456.891</v>
      </c>
      <c r="E16" s="328">
        <v>146486140.18899998</v>
      </c>
      <c r="F16" s="328">
        <v>143220450.197</v>
      </c>
      <c r="G16" s="328">
        <v>149052732.609</v>
      </c>
      <c r="H16" s="329">
        <v>155402049.403</v>
      </c>
      <c r="I16" s="328">
        <v>161766178.65000001</v>
      </c>
      <c r="J16" s="328">
        <v>183615102.368</v>
      </c>
      <c r="K16" s="328">
        <v>165499659.04699999</v>
      </c>
      <c r="L16" s="328">
        <v>154696497.05199999</v>
      </c>
      <c r="M16" s="328">
        <v>145368431.419</v>
      </c>
      <c r="N16" s="328">
        <v>158815985.792</v>
      </c>
      <c r="O16" s="115">
        <f t="shared" si="0"/>
        <v>1878020262.5289998</v>
      </c>
      <c r="Q16"/>
      <c r="R1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</row>
    <row r="17" spans="1:30" s="107" customFormat="1">
      <c r="A17" s="108" t="s">
        <v>5</v>
      </c>
      <c r="B17" s="36">
        <v>29</v>
      </c>
      <c r="C17" s="328">
        <v>269388.78899999999</v>
      </c>
      <c r="D17" s="328">
        <v>276136.7</v>
      </c>
      <c r="E17" s="328">
        <v>280808.11599999998</v>
      </c>
      <c r="F17" s="328">
        <v>266694.74800000002</v>
      </c>
      <c r="G17" s="328">
        <v>708710.26399999997</v>
      </c>
      <c r="H17" s="329">
        <v>1878608.1170000001</v>
      </c>
      <c r="I17" s="328">
        <v>3447384.53</v>
      </c>
      <c r="J17" s="328">
        <v>4528357.2280000001</v>
      </c>
      <c r="K17" s="328">
        <v>3435869.1839999999</v>
      </c>
      <c r="L17" s="328">
        <v>1100229.371</v>
      </c>
      <c r="M17" s="328">
        <v>309864.799</v>
      </c>
      <c r="N17" s="328">
        <v>224088.198</v>
      </c>
      <c r="O17" s="115">
        <f t="shared" si="0"/>
        <v>16726140.044000002</v>
      </c>
      <c r="Q17"/>
      <c r="R17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</row>
    <row r="18" spans="1:30" s="107" customFormat="1">
      <c r="A18" s="108" t="s">
        <v>6</v>
      </c>
      <c r="B18" s="36">
        <v>31</v>
      </c>
      <c r="C18" s="328">
        <v>111293428.93399999</v>
      </c>
      <c r="D18" s="328">
        <v>112448329.70199999</v>
      </c>
      <c r="E18" s="328">
        <v>100970460.10600001</v>
      </c>
      <c r="F18" s="328">
        <v>106215200.595</v>
      </c>
      <c r="G18" s="328">
        <v>103197424.47499999</v>
      </c>
      <c r="H18" s="329">
        <v>101103077.88</v>
      </c>
      <c r="I18" s="328">
        <v>107121848.958</v>
      </c>
      <c r="J18" s="328">
        <v>111938040.63699999</v>
      </c>
      <c r="K18" s="328">
        <v>108706433.20900001</v>
      </c>
      <c r="L18" s="328">
        <v>100648500.84099999</v>
      </c>
      <c r="M18" s="328">
        <v>96160731.420000002</v>
      </c>
      <c r="N18" s="328">
        <v>108100631.08000001</v>
      </c>
      <c r="O18" s="115">
        <f t="shared" si="0"/>
        <v>1267904107.8369999</v>
      </c>
      <c r="Q18"/>
      <c r="R18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</row>
    <row r="19" spans="1:30" s="107" customFormat="1">
      <c r="A19" s="68" t="s">
        <v>7</v>
      </c>
      <c r="B19" s="36">
        <v>35</v>
      </c>
      <c r="C19" s="328">
        <v>6000</v>
      </c>
      <c r="D19" s="328">
        <v>5400</v>
      </c>
      <c r="E19" s="328">
        <v>5400</v>
      </c>
      <c r="F19" s="328">
        <v>2496.6</v>
      </c>
      <c r="G19" s="328">
        <v>357143.4</v>
      </c>
      <c r="H19" s="329">
        <v>628320</v>
      </c>
      <c r="I19" s="328">
        <v>649320</v>
      </c>
      <c r="J19" s="328">
        <v>1006380</v>
      </c>
      <c r="K19" s="328">
        <v>750660</v>
      </c>
      <c r="L19" s="328">
        <v>794580</v>
      </c>
      <c r="M19" s="328">
        <v>235920</v>
      </c>
      <c r="N19" s="328">
        <v>5760</v>
      </c>
      <c r="O19" s="115">
        <f t="shared" si="0"/>
        <v>4447380</v>
      </c>
      <c r="Q19"/>
      <c r="R19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</row>
    <row r="20" spans="1:30" s="109" customFormat="1">
      <c r="A20" s="362" t="s">
        <v>24</v>
      </c>
      <c r="B20" s="36">
        <v>40</v>
      </c>
      <c r="C20" s="328">
        <v>45745730.302000001</v>
      </c>
      <c r="D20" s="328">
        <v>43929830.578000002</v>
      </c>
      <c r="E20" s="328">
        <v>44503265.692999996</v>
      </c>
      <c r="F20" s="328">
        <v>42551050.405000001</v>
      </c>
      <c r="G20" s="328">
        <v>42098019.358999997</v>
      </c>
      <c r="H20" s="329">
        <v>36454394.177000001</v>
      </c>
      <c r="I20" s="328">
        <v>48717375.324000001</v>
      </c>
      <c r="J20" s="328">
        <v>46696152.519000001</v>
      </c>
      <c r="K20" s="328">
        <v>43379395.791000001</v>
      </c>
      <c r="L20" s="328">
        <v>35046087.943999998</v>
      </c>
      <c r="M20" s="328">
        <v>47156353.952</v>
      </c>
      <c r="N20" s="328">
        <v>42267793.200999998</v>
      </c>
      <c r="O20" s="115">
        <f t="shared" si="0"/>
        <v>518545449.245</v>
      </c>
      <c r="Q20"/>
      <c r="R20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</row>
    <row r="21" spans="1:30" s="107" customFormat="1">
      <c r="A21" s="108" t="s">
        <v>8</v>
      </c>
      <c r="B21" s="36">
        <v>43</v>
      </c>
      <c r="C21" s="328">
        <v>14705562.185000001</v>
      </c>
      <c r="D21" s="328">
        <v>13348269.555</v>
      </c>
      <c r="E21" s="328">
        <v>14774100</v>
      </c>
      <c r="F21" s="328">
        <v>12167918.880000001</v>
      </c>
      <c r="G21" s="328">
        <v>9528385.6850000005</v>
      </c>
      <c r="H21" s="329">
        <v>8207965.2699999996</v>
      </c>
      <c r="I21" s="328">
        <v>6333325.7949999999</v>
      </c>
      <c r="J21" s="328">
        <v>5565099.335</v>
      </c>
      <c r="K21" s="328">
        <v>5746479.6399999997</v>
      </c>
      <c r="L21" s="328">
        <v>7995505.7249999996</v>
      </c>
      <c r="M21" s="328">
        <v>9194158.8350000009</v>
      </c>
      <c r="N21" s="328">
        <v>12572569.045</v>
      </c>
      <c r="O21" s="115">
        <f t="shared" si="0"/>
        <v>120139339.95</v>
      </c>
      <c r="Q21"/>
      <c r="R21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</row>
    <row r="22" spans="1:30">
      <c r="A22" s="90" t="s">
        <v>158</v>
      </c>
      <c r="B22" s="114" t="s">
        <v>57</v>
      </c>
      <c r="C22" s="328">
        <v>51923761.625</v>
      </c>
      <c r="D22" s="328">
        <v>83844828.819000006</v>
      </c>
      <c r="E22" s="328">
        <v>16550318.004999999</v>
      </c>
      <c r="F22" s="328">
        <v>52598779.873999998</v>
      </c>
      <c r="G22" s="328">
        <v>51025804.240999997</v>
      </c>
      <c r="H22" s="329">
        <v>53857181.723000005</v>
      </c>
      <c r="I22" s="328">
        <v>54193014.815999992</v>
      </c>
      <c r="J22" s="328">
        <v>50846186.817000002</v>
      </c>
      <c r="K22" s="328">
        <v>59524700.609000005</v>
      </c>
      <c r="L22" s="328">
        <v>50962795.626000002</v>
      </c>
      <c r="M22" s="328">
        <v>52294545.349000007</v>
      </c>
      <c r="N22" s="328">
        <v>40049706.736000001</v>
      </c>
      <c r="O22" s="115">
        <f t="shared" si="0"/>
        <v>617671624.24000001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</row>
    <row r="23" spans="1:30">
      <c r="A23" s="90" t="s">
        <v>157</v>
      </c>
      <c r="B23" s="114" t="s">
        <v>56</v>
      </c>
      <c r="C23" s="328">
        <v>5833297.7620000001</v>
      </c>
      <c r="D23" s="328">
        <v>5903361.0930000003</v>
      </c>
      <c r="E23" s="328">
        <v>5627651.4330000002</v>
      </c>
      <c r="F23" s="328">
        <v>6038794.7130000005</v>
      </c>
      <c r="G23" s="328">
        <v>6061283.9859999996</v>
      </c>
      <c r="H23" s="329">
        <v>5842414.602</v>
      </c>
      <c r="I23" s="328">
        <v>5831969.0729999999</v>
      </c>
      <c r="J23" s="328">
        <v>5908433.5570000019</v>
      </c>
      <c r="K23" s="328">
        <v>5836334.4180000005</v>
      </c>
      <c r="L23" s="328">
        <v>6065007.6610000003</v>
      </c>
      <c r="M23" s="328">
        <v>5708355.3970000008</v>
      </c>
      <c r="N23" s="328">
        <v>5547688.523000001</v>
      </c>
      <c r="O23" s="115">
        <f t="shared" si="0"/>
        <v>70204592.217999995</v>
      </c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</row>
    <row r="24" spans="1:30" s="95" customFormat="1">
      <c r="A24" s="93" t="s">
        <v>23</v>
      </c>
      <c r="B24" s="93"/>
      <c r="C24" s="94">
        <f t="shared" ref="C24:N24" si="1">SUM(C8:C23)</f>
        <v>2175800950.71</v>
      </c>
      <c r="D24" s="94">
        <f t="shared" si="1"/>
        <v>2056849742.632</v>
      </c>
      <c r="E24" s="94">
        <f t="shared" si="1"/>
        <v>1966098373.8209999</v>
      </c>
      <c r="F24" s="94">
        <f t="shared" si="1"/>
        <v>1758070858.0630002</v>
      </c>
      <c r="G24" s="94">
        <f t="shared" si="1"/>
        <v>1549045166.451</v>
      </c>
      <c r="H24" s="94">
        <f t="shared" si="1"/>
        <v>1465003512.7130001</v>
      </c>
      <c r="I24" s="94">
        <f t="shared" si="1"/>
        <v>1508426783.1589999</v>
      </c>
      <c r="J24" s="94">
        <f t="shared" si="1"/>
        <v>1644502907.8479998</v>
      </c>
      <c r="K24" s="94">
        <f t="shared" si="1"/>
        <v>1533261089.5390003</v>
      </c>
      <c r="L24" s="94">
        <f t="shared" si="1"/>
        <v>1478033403.306</v>
      </c>
      <c r="M24" s="94">
        <f t="shared" si="1"/>
        <v>1648907169.1489999</v>
      </c>
      <c r="N24" s="94">
        <f t="shared" si="1"/>
        <v>1958732381.3290002</v>
      </c>
      <c r="O24" s="115">
        <f t="shared" si="0"/>
        <v>20742732338.719997</v>
      </c>
    </row>
    <row r="25" spans="1:30" ht="15">
      <c r="A25" s="30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176"/>
      <c r="O25" s="69"/>
    </row>
    <row r="26" spans="1:30">
      <c r="N26" s="36"/>
    </row>
    <row r="27" spans="1:30">
      <c r="A27" s="67" t="s">
        <v>29</v>
      </c>
    </row>
    <row r="28" spans="1:30">
      <c r="A28" s="67" t="s">
        <v>147</v>
      </c>
    </row>
    <row r="29" spans="1:30">
      <c r="A29" t="s">
        <v>162</v>
      </c>
    </row>
    <row r="30" spans="1:30">
      <c r="A30" s="67" t="s">
        <v>85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283"/>
    </row>
    <row r="31" spans="1:30">
      <c r="A31" s="67" t="s">
        <v>26</v>
      </c>
      <c r="B31" s="67" t="s">
        <v>58</v>
      </c>
      <c r="C31" s="112">
        <f t="shared" ref="C31:N31" si="2">C7</f>
        <v>43101</v>
      </c>
      <c r="D31" s="112">
        <f t="shared" si="2"/>
        <v>43132</v>
      </c>
      <c r="E31" s="112">
        <f t="shared" si="2"/>
        <v>43160</v>
      </c>
      <c r="F31" s="112">
        <f t="shared" si="2"/>
        <v>43191</v>
      </c>
      <c r="G31" s="112">
        <f t="shared" si="2"/>
        <v>43221</v>
      </c>
      <c r="H31" s="112">
        <f t="shared" si="2"/>
        <v>43252</v>
      </c>
      <c r="I31" s="112">
        <f t="shared" si="2"/>
        <v>43282</v>
      </c>
      <c r="J31" s="112">
        <f t="shared" si="2"/>
        <v>43313</v>
      </c>
      <c r="K31" s="112">
        <f t="shared" si="2"/>
        <v>43344</v>
      </c>
      <c r="L31" s="112">
        <f t="shared" si="2"/>
        <v>43374</v>
      </c>
      <c r="M31" s="112">
        <f t="shared" si="2"/>
        <v>43405</v>
      </c>
      <c r="N31" s="112">
        <f t="shared" si="2"/>
        <v>43435</v>
      </c>
    </row>
    <row r="32" spans="1:30">
      <c r="A32" s="108" t="s">
        <v>55</v>
      </c>
      <c r="B32" s="250">
        <v>5</v>
      </c>
      <c r="C32" s="330">
        <v>8</v>
      </c>
      <c r="D32" s="330">
        <v>8</v>
      </c>
      <c r="E32" s="330">
        <v>8</v>
      </c>
      <c r="F32" s="330">
        <v>8</v>
      </c>
      <c r="G32" s="330">
        <v>8</v>
      </c>
      <c r="H32" s="330">
        <v>8</v>
      </c>
      <c r="I32" s="330">
        <v>8</v>
      </c>
      <c r="J32" s="330">
        <v>8</v>
      </c>
      <c r="K32" s="330">
        <v>8</v>
      </c>
      <c r="L32" s="330">
        <v>8</v>
      </c>
      <c r="M32" s="330">
        <v>8</v>
      </c>
      <c r="N32" s="330">
        <v>8</v>
      </c>
    </row>
    <row r="33" spans="1:14">
      <c r="A33" s="106" t="s">
        <v>156</v>
      </c>
      <c r="B33" s="250">
        <v>7</v>
      </c>
      <c r="C33" s="330">
        <v>1005060</v>
      </c>
      <c r="D33" s="330">
        <v>1006215</v>
      </c>
      <c r="E33" s="330">
        <v>1006855</v>
      </c>
      <c r="F33" s="330">
        <v>1007514</v>
      </c>
      <c r="G33" s="330">
        <v>1008561</v>
      </c>
      <c r="H33" s="330">
        <v>1009696</v>
      </c>
      <c r="I33" s="330">
        <v>1010120</v>
      </c>
      <c r="J33" s="330">
        <v>1011178</v>
      </c>
      <c r="K33" s="330">
        <v>1012929</v>
      </c>
      <c r="L33" s="330">
        <v>1014406</v>
      </c>
      <c r="M33" s="330">
        <v>1016565</v>
      </c>
      <c r="N33" s="330">
        <v>1017763</v>
      </c>
    </row>
    <row r="34" spans="1:14">
      <c r="A34" s="108" t="s">
        <v>36</v>
      </c>
      <c r="B34" s="250">
        <v>8</v>
      </c>
      <c r="C34" s="330">
        <v>29987</v>
      </c>
      <c r="D34" s="330">
        <v>29970</v>
      </c>
      <c r="E34" s="330">
        <v>30012</v>
      </c>
      <c r="F34" s="330">
        <v>30016</v>
      </c>
      <c r="G34" s="330">
        <v>30040</v>
      </c>
      <c r="H34" s="330">
        <v>30049</v>
      </c>
      <c r="I34" s="330">
        <v>30083</v>
      </c>
      <c r="J34" s="330">
        <v>30112</v>
      </c>
      <c r="K34" s="330">
        <v>30107</v>
      </c>
      <c r="L34" s="330">
        <v>30128</v>
      </c>
      <c r="M34" s="330">
        <v>30153</v>
      </c>
      <c r="N34" s="330">
        <v>30152</v>
      </c>
    </row>
    <row r="35" spans="1:14">
      <c r="A35" s="108" t="s">
        <v>39</v>
      </c>
      <c r="B35" s="250">
        <v>10</v>
      </c>
      <c r="C35" s="330">
        <v>13</v>
      </c>
      <c r="D35" s="330">
        <v>13</v>
      </c>
      <c r="E35" s="330">
        <v>13</v>
      </c>
      <c r="F35" s="330">
        <v>13</v>
      </c>
      <c r="G35" s="330">
        <v>13</v>
      </c>
      <c r="H35" s="330">
        <v>13</v>
      </c>
      <c r="I35" s="330">
        <v>13</v>
      </c>
      <c r="J35" s="330">
        <v>13</v>
      </c>
      <c r="K35" s="330">
        <v>13</v>
      </c>
      <c r="L35" s="330">
        <v>13</v>
      </c>
      <c r="M35" s="330">
        <v>13</v>
      </c>
      <c r="N35" s="330">
        <v>13</v>
      </c>
    </row>
    <row r="36" spans="1:14">
      <c r="A36" s="108" t="s">
        <v>37</v>
      </c>
      <c r="B36" s="250">
        <v>11</v>
      </c>
      <c r="C36" s="330">
        <v>307</v>
      </c>
      <c r="D36" s="330">
        <v>308</v>
      </c>
      <c r="E36" s="330">
        <v>305</v>
      </c>
      <c r="F36" s="330">
        <v>307</v>
      </c>
      <c r="G36" s="330">
        <v>305</v>
      </c>
      <c r="H36" s="330">
        <v>305</v>
      </c>
      <c r="I36" s="330">
        <v>306</v>
      </c>
      <c r="J36" s="330">
        <v>306</v>
      </c>
      <c r="K36" s="330">
        <v>304</v>
      </c>
      <c r="L36" s="330">
        <v>305</v>
      </c>
      <c r="M36" s="330">
        <v>304</v>
      </c>
      <c r="N36" s="330">
        <v>303</v>
      </c>
    </row>
    <row r="37" spans="1:14">
      <c r="A37" s="108" t="s">
        <v>38</v>
      </c>
      <c r="B37" s="250">
        <v>12</v>
      </c>
      <c r="C37" s="330">
        <v>13</v>
      </c>
      <c r="D37" s="330">
        <v>13</v>
      </c>
      <c r="E37" s="330">
        <v>13</v>
      </c>
      <c r="F37" s="330">
        <v>13</v>
      </c>
      <c r="G37" s="330">
        <v>13</v>
      </c>
      <c r="H37" s="330">
        <v>13</v>
      </c>
      <c r="I37" s="330">
        <v>13</v>
      </c>
      <c r="J37" s="330">
        <v>14</v>
      </c>
      <c r="K37" s="330">
        <v>14</v>
      </c>
      <c r="L37" s="330">
        <v>14</v>
      </c>
      <c r="M37" s="330">
        <v>14</v>
      </c>
      <c r="N37" s="330">
        <v>14</v>
      </c>
    </row>
    <row r="38" spans="1:14">
      <c r="A38" s="106" t="s">
        <v>153</v>
      </c>
      <c r="B38" s="250">
        <v>24</v>
      </c>
      <c r="C38" s="330">
        <v>90968</v>
      </c>
      <c r="D38" s="330">
        <v>91153</v>
      </c>
      <c r="E38" s="330">
        <v>91252</v>
      </c>
      <c r="F38" s="330">
        <v>91258</v>
      </c>
      <c r="G38" s="330">
        <v>91332</v>
      </c>
      <c r="H38" s="330">
        <v>91543</v>
      </c>
      <c r="I38" s="330">
        <v>91620</v>
      </c>
      <c r="J38" s="330">
        <v>91735</v>
      </c>
      <c r="K38" s="330">
        <v>91870</v>
      </c>
      <c r="L38" s="330">
        <v>91902</v>
      </c>
      <c r="M38" s="330">
        <v>91842</v>
      </c>
      <c r="N38" s="330">
        <v>91794</v>
      </c>
    </row>
    <row r="39" spans="1:14">
      <c r="A39" s="106" t="s">
        <v>154</v>
      </c>
      <c r="B39" s="250">
        <v>25</v>
      </c>
      <c r="C39" s="330">
        <v>6977</v>
      </c>
      <c r="D39" s="330">
        <v>7077</v>
      </c>
      <c r="E39" s="330">
        <v>7201</v>
      </c>
      <c r="F39" s="330">
        <v>7315</v>
      </c>
      <c r="G39" s="330">
        <v>7372</v>
      </c>
      <c r="H39" s="330">
        <v>7273</v>
      </c>
      <c r="I39" s="330">
        <v>7242</v>
      </c>
      <c r="J39" s="330">
        <v>7243</v>
      </c>
      <c r="K39" s="330">
        <v>7248</v>
      </c>
      <c r="L39" s="330">
        <v>7288</v>
      </c>
      <c r="M39" s="330">
        <v>7339</v>
      </c>
      <c r="N39" s="330">
        <v>7348</v>
      </c>
    </row>
    <row r="40" spans="1:14">
      <c r="A40" s="106" t="s">
        <v>155</v>
      </c>
      <c r="B40" s="250">
        <v>26</v>
      </c>
      <c r="C40" s="330">
        <v>790</v>
      </c>
      <c r="D40" s="330">
        <v>785</v>
      </c>
      <c r="E40" s="330">
        <v>786</v>
      </c>
      <c r="F40" s="330">
        <v>790</v>
      </c>
      <c r="G40" s="330">
        <v>819</v>
      </c>
      <c r="H40" s="330">
        <v>848</v>
      </c>
      <c r="I40" s="330">
        <v>846</v>
      </c>
      <c r="J40" s="330">
        <v>849</v>
      </c>
      <c r="K40" s="330">
        <v>849</v>
      </c>
      <c r="L40" s="330">
        <v>836</v>
      </c>
      <c r="M40" s="330">
        <v>806</v>
      </c>
      <c r="N40" s="330">
        <v>808</v>
      </c>
    </row>
    <row r="41" spans="1:14">
      <c r="A41" s="108" t="s">
        <v>5</v>
      </c>
      <c r="B41" s="250">
        <v>29</v>
      </c>
      <c r="C41" s="330">
        <v>533</v>
      </c>
      <c r="D41" s="330">
        <v>521</v>
      </c>
      <c r="E41" s="330">
        <v>529</v>
      </c>
      <c r="F41" s="330">
        <v>564</v>
      </c>
      <c r="G41" s="330">
        <v>629</v>
      </c>
      <c r="H41" s="330">
        <v>665</v>
      </c>
      <c r="I41" s="330">
        <v>687</v>
      </c>
      <c r="J41" s="330">
        <v>695</v>
      </c>
      <c r="K41" s="330">
        <v>683</v>
      </c>
      <c r="L41" s="330">
        <v>633</v>
      </c>
      <c r="M41" s="330">
        <v>554</v>
      </c>
      <c r="N41" s="330">
        <v>539</v>
      </c>
    </row>
    <row r="42" spans="1:14">
      <c r="A42" s="108" t="s">
        <v>6</v>
      </c>
      <c r="B42" s="250">
        <v>31</v>
      </c>
      <c r="C42" s="330">
        <v>469</v>
      </c>
      <c r="D42" s="330">
        <v>467</v>
      </c>
      <c r="E42" s="330">
        <v>468</v>
      </c>
      <c r="F42" s="330">
        <v>470</v>
      </c>
      <c r="G42" s="330">
        <v>469</v>
      </c>
      <c r="H42" s="330">
        <v>470</v>
      </c>
      <c r="I42" s="330">
        <v>470</v>
      </c>
      <c r="J42" s="330">
        <v>469</v>
      </c>
      <c r="K42" s="330">
        <v>468</v>
      </c>
      <c r="L42" s="330">
        <v>469</v>
      </c>
      <c r="M42" s="330">
        <v>469</v>
      </c>
      <c r="N42" s="330">
        <v>468</v>
      </c>
    </row>
    <row r="43" spans="1:14">
      <c r="A43" s="68" t="s">
        <v>7</v>
      </c>
      <c r="B43" s="250">
        <v>35</v>
      </c>
      <c r="C43" s="330">
        <v>1</v>
      </c>
      <c r="D43" s="330">
        <v>1</v>
      </c>
      <c r="E43" s="330">
        <v>1</v>
      </c>
      <c r="F43" s="330">
        <v>1</v>
      </c>
      <c r="G43" s="330">
        <v>2</v>
      </c>
      <c r="H43" s="330">
        <v>2</v>
      </c>
      <c r="I43" s="330">
        <v>2</v>
      </c>
      <c r="J43" s="330">
        <v>2</v>
      </c>
      <c r="K43" s="330">
        <v>2</v>
      </c>
      <c r="L43" s="330">
        <v>2</v>
      </c>
      <c r="M43" s="330">
        <v>2</v>
      </c>
      <c r="N43" s="330">
        <v>2</v>
      </c>
    </row>
    <row r="44" spans="1:14">
      <c r="A44" s="362" t="s">
        <v>24</v>
      </c>
      <c r="B44" s="250">
        <v>40</v>
      </c>
      <c r="C44" s="330">
        <v>130</v>
      </c>
      <c r="D44" s="330">
        <v>128</v>
      </c>
      <c r="E44" s="330">
        <v>128</v>
      </c>
      <c r="F44" s="330">
        <v>128</v>
      </c>
      <c r="G44" s="330">
        <v>128</v>
      </c>
      <c r="H44" s="330">
        <v>128</v>
      </c>
      <c r="I44" s="330">
        <v>129</v>
      </c>
      <c r="J44" s="330">
        <v>129</v>
      </c>
      <c r="K44" s="330">
        <v>129</v>
      </c>
      <c r="L44" s="330">
        <v>129</v>
      </c>
      <c r="M44" s="330">
        <v>129</v>
      </c>
      <c r="N44" s="330">
        <v>127</v>
      </c>
    </row>
    <row r="45" spans="1:14">
      <c r="A45" s="108" t="s">
        <v>8</v>
      </c>
      <c r="B45" s="250">
        <v>43</v>
      </c>
      <c r="C45" s="330">
        <v>157</v>
      </c>
      <c r="D45" s="330">
        <v>156</v>
      </c>
      <c r="E45" s="330">
        <v>156</v>
      </c>
      <c r="F45" s="330">
        <v>155</v>
      </c>
      <c r="G45" s="330">
        <v>155</v>
      </c>
      <c r="H45" s="330">
        <v>155</v>
      </c>
      <c r="I45" s="330">
        <v>155</v>
      </c>
      <c r="J45" s="330">
        <v>154</v>
      </c>
      <c r="K45" s="330">
        <v>154</v>
      </c>
      <c r="L45" s="330">
        <v>153</v>
      </c>
      <c r="M45" s="330">
        <v>153</v>
      </c>
      <c r="N45" s="330">
        <v>153</v>
      </c>
    </row>
    <row r="46" spans="1:14">
      <c r="A46" s="90" t="s">
        <v>158</v>
      </c>
      <c r="B46" s="250" t="s">
        <v>57</v>
      </c>
      <c r="C46" s="330">
        <v>25</v>
      </c>
      <c r="D46" s="330">
        <v>25</v>
      </c>
      <c r="E46" s="330">
        <v>25</v>
      </c>
      <c r="F46" s="330">
        <v>25</v>
      </c>
      <c r="G46" s="330">
        <v>25</v>
      </c>
      <c r="H46" s="330">
        <v>25</v>
      </c>
      <c r="I46" s="330">
        <v>25</v>
      </c>
      <c r="J46" s="330">
        <v>25</v>
      </c>
      <c r="K46" s="330">
        <v>25</v>
      </c>
      <c r="L46" s="330">
        <v>25</v>
      </c>
      <c r="M46" s="330">
        <v>25</v>
      </c>
      <c r="N46" s="330">
        <v>25</v>
      </c>
    </row>
    <row r="47" spans="1:14">
      <c r="A47" s="90" t="s">
        <v>157</v>
      </c>
      <c r="B47" s="250" t="s">
        <v>56</v>
      </c>
      <c r="C47" s="330">
        <v>7688</v>
      </c>
      <c r="D47" s="330">
        <v>7711</v>
      </c>
      <c r="E47" s="330">
        <v>7732</v>
      </c>
      <c r="F47" s="330">
        <v>7767</v>
      </c>
      <c r="G47" s="330">
        <v>7804</v>
      </c>
      <c r="H47" s="330">
        <v>7850</v>
      </c>
      <c r="I47" s="330">
        <v>7854</v>
      </c>
      <c r="J47" s="330">
        <v>7869</v>
      </c>
      <c r="K47" s="330">
        <v>7883</v>
      </c>
      <c r="L47" s="330">
        <v>7905</v>
      </c>
      <c r="M47" s="330">
        <v>7924</v>
      </c>
      <c r="N47" s="330">
        <v>7963</v>
      </c>
    </row>
    <row r="48" spans="1:14">
      <c r="A48" t="s">
        <v>148</v>
      </c>
      <c r="B48" s="250"/>
      <c r="C48" s="330">
        <v>13</v>
      </c>
      <c r="D48" s="330">
        <v>13</v>
      </c>
      <c r="E48" s="330">
        <v>13</v>
      </c>
      <c r="F48" s="330">
        <v>13</v>
      </c>
      <c r="G48" s="330">
        <v>13</v>
      </c>
      <c r="H48" s="330">
        <v>13</v>
      </c>
      <c r="I48" s="330">
        <v>13</v>
      </c>
      <c r="J48" s="330">
        <v>13</v>
      </c>
      <c r="K48" s="330">
        <v>13</v>
      </c>
      <c r="L48" s="330">
        <v>13</v>
      </c>
      <c r="M48" s="330">
        <v>13</v>
      </c>
      <c r="N48" s="330">
        <v>13</v>
      </c>
    </row>
    <row r="49" spans="1:14">
      <c r="A49" t="s">
        <v>149</v>
      </c>
      <c r="B49" s="250"/>
      <c r="C49" s="330">
        <v>3</v>
      </c>
      <c r="D49" s="330">
        <v>3</v>
      </c>
      <c r="E49" s="330">
        <v>3</v>
      </c>
      <c r="F49" s="330">
        <v>3</v>
      </c>
      <c r="G49" s="330">
        <v>3</v>
      </c>
      <c r="H49" s="330">
        <v>3</v>
      </c>
      <c r="I49" s="330">
        <v>3</v>
      </c>
      <c r="J49" s="330">
        <v>3</v>
      </c>
      <c r="K49" s="330">
        <v>3</v>
      </c>
      <c r="L49" s="330">
        <v>3</v>
      </c>
      <c r="M49" s="330">
        <v>3</v>
      </c>
      <c r="N49" s="330">
        <v>3</v>
      </c>
    </row>
    <row r="50" spans="1:14">
      <c r="A50" t="s">
        <v>23</v>
      </c>
      <c r="B50" s="250"/>
      <c r="C50" s="297">
        <f>SUM(C32:C49)</f>
        <v>1143142</v>
      </c>
      <c r="D50" s="297">
        <f t="shared" ref="D50:N50" si="3">SUM(D32:D49)</f>
        <v>1144567</v>
      </c>
      <c r="E50" s="297">
        <f t="shared" si="3"/>
        <v>1145500</v>
      </c>
      <c r="F50" s="297">
        <f t="shared" si="3"/>
        <v>1146360</v>
      </c>
      <c r="G50" s="297">
        <f t="shared" si="3"/>
        <v>1147691</v>
      </c>
      <c r="H50" s="297">
        <f t="shared" si="3"/>
        <v>1149059</v>
      </c>
      <c r="I50" s="297">
        <f t="shared" si="3"/>
        <v>1149589</v>
      </c>
      <c r="J50" s="297">
        <f t="shared" si="3"/>
        <v>1150817</v>
      </c>
      <c r="K50" s="297">
        <f t="shared" si="3"/>
        <v>1152702</v>
      </c>
      <c r="L50" s="297">
        <f t="shared" si="3"/>
        <v>1154232</v>
      </c>
      <c r="M50" s="297">
        <f t="shared" si="3"/>
        <v>1156316</v>
      </c>
      <c r="N50" s="297">
        <f t="shared" si="3"/>
        <v>1157496</v>
      </c>
    </row>
    <row r="51" spans="1:14">
      <c r="A51" s="99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99"/>
    </row>
  </sheetData>
  <phoneticPr fontId="8" type="noConversion"/>
  <printOptions horizontalCentered="1"/>
  <pageMargins left="0.75" right="0.75" top="1" bottom="1" header="0.5" footer="0.5"/>
  <pageSetup scale="51" orientation="landscape" r:id="rId1"/>
  <headerFooter alignWithMargins="0">
    <oddFooter xml:space="preserve">&amp;L&amp;F 
&amp;A&amp;R&amp;D
Page &amp;P of &amp;N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workbookViewId="0">
      <selection activeCell="L26" sqref="L26"/>
    </sheetView>
  </sheetViews>
  <sheetFormatPr defaultColWidth="9.28515625" defaultRowHeight="12.75"/>
  <cols>
    <col min="1" max="2" width="9.28515625" style="178" bestFit="1" customWidth="1"/>
    <col min="3" max="3" width="12.28515625" style="178" customWidth="1"/>
    <col min="4" max="5" width="11.7109375" style="178" customWidth="1"/>
    <col min="6" max="6" width="12.28515625" style="178" customWidth="1"/>
    <col min="7" max="10" width="12.7109375" style="178" customWidth="1"/>
    <col min="11" max="11" width="14.28515625" style="178" bestFit="1" customWidth="1"/>
    <col min="12" max="12" width="13" style="178" bestFit="1" customWidth="1"/>
    <col min="13" max="13" width="10.7109375" style="178" customWidth="1"/>
    <col min="14" max="14" width="12.7109375" style="178" bestFit="1" customWidth="1"/>
    <col min="15" max="15" width="11.7109375" style="178" customWidth="1"/>
    <col min="16" max="16384" width="9.28515625" style="178"/>
  </cols>
  <sheetData>
    <row r="1" spans="1:30" ht="18">
      <c r="A1" s="174" t="s">
        <v>179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30">
      <c r="A2" s="129"/>
      <c r="B2" s="130"/>
      <c r="C2" s="131"/>
      <c r="D2" s="131"/>
      <c r="E2" s="131"/>
      <c r="F2" s="132" t="s">
        <v>62</v>
      </c>
      <c r="G2" s="131"/>
      <c r="H2" s="131"/>
      <c r="I2" s="131"/>
      <c r="J2" s="131"/>
      <c r="K2" s="133"/>
      <c r="L2" s="130"/>
      <c r="M2" s="134"/>
      <c r="N2" s="134"/>
      <c r="O2" s="128"/>
    </row>
    <row r="3" spans="1:30" ht="38.25">
      <c r="A3" s="135" t="s">
        <v>63</v>
      </c>
      <c r="B3" s="136" t="s">
        <v>64</v>
      </c>
      <c r="C3" s="137" t="s">
        <v>65</v>
      </c>
      <c r="D3" s="137" t="s">
        <v>66</v>
      </c>
      <c r="E3" s="138" t="s">
        <v>102</v>
      </c>
      <c r="F3" s="137" t="s">
        <v>67</v>
      </c>
      <c r="G3" s="137" t="s">
        <v>68</v>
      </c>
      <c r="H3" s="137" t="s">
        <v>69</v>
      </c>
      <c r="I3" s="137" t="s">
        <v>70</v>
      </c>
      <c r="J3" s="137" t="s">
        <v>71</v>
      </c>
      <c r="K3" s="139" t="s">
        <v>72</v>
      </c>
      <c r="L3" s="140" t="s">
        <v>73</v>
      </c>
      <c r="M3" s="136" t="s">
        <v>74</v>
      </c>
      <c r="N3" s="141" t="s">
        <v>75</v>
      </c>
      <c r="O3" s="141" t="s">
        <v>86</v>
      </c>
      <c r="Q3" s="352" t="s">
        <v>168</v>
      </c>
      <c r="R3" s="352" t="s">
        <v>169</v>
      </c>
    </row>
    <row r="4" spans="1:30">
      <c r="A4" s="253">
        <v>2018</v>
      </c>
      <c r="B4" s="143">
        <v>1</v>
      </c>
      <c r="C4" s="256">
        <v>723.21388888888896</v>
      </c>
      <c r="D4" s="257">
        <v>0</v>
      </c>
      <c r="E4" s="331">
        <v>628.70833333333326</v>
      </c>
      <c r="F4" s="331">
        <v>0</v>
      </c>
      <c r="G4" s="256">
        <v>131.923611111111</v>
      </c>
      <c r="H4" s="331">
        <v>49.499999999999993</v>
      </c>
      <c r="I4" s="256">
        <v>0</v>
      </c>
      <c r="J4" s="335">
        <v>0</v>
      </c>
      <c r="K4" s="318">
        <v>2215266.1669999999</v>
      </c>
      <c r="L4" s="272">
        <f t="shared" ref="L4:L15" si="0">K4/M4*1000</f>
        <v>1937.9020046783992</v>
      </c>
      <c r="M4" s="323">
        <f>SUM('SAP BW Actual Usage'!C32:C47)</f>
        <v>1143126</v>
      </c>
      <c r="N4" s="326">
        <f t="shared" ref="N4:N15" si="1">(L4+(C4-E4)*C22+(G4-H4)*D22+(D4-F4)*E22+(I4-J4)*F22)*M4/1000</f>
        <v>2305584.0654216884</v>
      </c>
      <c r="O4" s="309">
        <f t="shared" ref="O4:O9" si="2">N4-K4</f>
        <v>90317.898421688471</v>
      </c>
      <c r="P4" s="85"/>
      <c r="Q4" s="353">
        <v>413.27916666666698</v>
      </c>
      <c r="R4" s="354">
        <v>318.70833333333337</v>
      </c>
    </row>
    <row r="5" spans="1:30">
      <c r="A5" s="262">
        <f>A4</f>
        <v>2018</v>
      </c>
      <c r="B5" s="143">
        <v>2</v>
      </c>
      <c r="C5" s="144">
        <v>616.98611111111097</v>
      </c>
      <c r="D5" s="248">
        <v>0</v>
      </c>
      <c r="E5" s="332">
        <v>672.58333333333303</v>
      </c>
      <c r="F5" s="333">
        <v>0</v>
      </c>
      <c r="G5" s="144">
        <v>89.9930555555556</v>
      </c>
      <c r="H5" s="333">
        <v>140.583333333333</v>
      </c>
      <c r="I5" s="144">
        <v>0</v>
      </c>
      <c r="J5" s="336">
        <v>0</v>
      </c>
      <c r="K5" s="319">
        <f>2064898700/1000</f>
        <v>2064898.7</v>
      </c>
      <c r="L5" s="273">
        <f t="shared" si="0"/>
        <v>1804.1124423463873</v>
      </c>
      <c r="M5" s="323">
        <f>SUM('SAP BW Actual Usage'!D32:D47)</f>
        <v>1144551</v>
      </c>
      <c r="N5" s="327">
        <f t="shared" si="1"/>
        <v>2007991.9306302031</v>
      </c>
      <c r="O5" s="310">
        <f t="shared" si="2"/>
        <v>-56906.76936979685</v>
      </c>
      <c r="P5" s="85"/>
      <c r="Q5" s="353">
        <v>337.004166666667</v>
      </c>
      <c r="R5" s="354">
        <v>392.58333333333297</v>
      </c>
    </row>
    <row r="6" spans="1:30">
      <c r="A6" s="262">
        <f t="shared" ref="A6:A15" si="3">A5</f>
        <v>2018</v>
      </c>
      <c r="B6" s="143">
        <v>3</v>
      </c>
      <c r="C6" s="144">
        <v>592.16805555555595</v>
      </c>
      <c r="D6" s="248">
        <v>0</v>
      </c>
      <c r="E6" s="332">
        <v>589.83333333333337</v>
      </c>
      <c r="F6" s="332">
        <v>0</v>
      </c>
      <c r="G6" s="144">
        <v>42.775694444444397</v>
      </c>
      <c r="H6" s="333">
        <v>34.208333333333329</v>
      </c>
      <c r="I6" s="144">
        <v>0.102777777777778</v>
      </c>
      <c r="J6" s="336">
        <v>0</v>
      </c>
      <c r="K6" s="320">
        <f>2062414077/1000</f>
        <v>2062414.077</v>
      </c>
      <c r="L6" s="273">
        <f t="shared" si="0"/>
        <v>1800.4739280513741</v>
      </c>
      <c r="M6" s="323">
        <f>SUM('SAP BW Actual Usage'!E32:E47)</f>
        <v>1145484</v>
      </c>
      <c r="N6" s="327">
        <f t="shared" si="1"/>
        <v>2068533.3330722307</v>
      </c>
      <c r="O6" s="310">
        <f t="shared" si="2"/>
        <v>6119.2560722306371</v>
      </c>
      <c r="P6" s="85"/>
      <c r="Q6" s="353">
        <v>283.70277777777801</v>
      </c>
      <c r="R6" s="354">
        <v>288.375</v>
      </c>
    </row>
    <row r="7" spans="1:30">
      <c r="A7" s="142">
        <f t="shared" si="3"/>
        <v>2018</v>
      </c>
      <c r="B7" s="143">
        <v>4</v>
      </c>
      <c r="C7" s="144">
        <v>450.14722222222201</v>
      </c>
      <c r="D7" s="248">
        <v>0.68472222222222301</v>
      </c>
      <c r="E7" s="332">
        <v>419.04166666666703</v>
      </c>
      <c r="F7" s="332">
        <v>1.2083333333333299</v>
      </c>
      <c r="G7" s="144">
        <v>8.6638888888888896</v>
      </c>
      <c r="H7" s="332">
        <v>2.9166666666666701</v>
      </c>
      <c r="I7" s="144">
        <v>3.7069444444444501</v>
      </c>
      <c r="J7" s="336">
        <v>13.0833333333333</v>
      </c>
      <c r="K7" s="320">
        <f>1768077599/1000</f>
        <v>1768077.5989999999</v>
      </c>
      <c r="L7" s="273">
        <f t="shared" si="0"/>
        <v>1542.362152198642</v>
      </c>
      <c r="M7" s="323">
        <f>SUM('SAP BW Actual Usage'!F32:F47)</f>
        <v>1146344</v>
      </c>
      <c r="N7" s="327">
        <f t="shared" si="1"/>
        <v>1779404.1856001571</v>
      </c>
      <c r="O7" s="310">
        <f t="shared" si="2"/>
        <v>11326.586600157199</v>
      </c>
      <c r="P7" s="85"/>
      <c r="Q7" s="353">
        <v>166.16249999999999</v>
      </c>
      <c r="R7" s="354">
        <v>149.5</v>
      </c>
    </row>
    <row r="8" spans="1:30">
      <c r="A8" s="142">
        <f t="shared" si="3"/>
        <v>2018</v>
      </c>
      <c r="B8" s="143">
        <v>5</v>
      </c>
      <c r="C8" s="144">
        <v>296.66111111111098</v>
      </c>
      <c r="D8" s="248">
        <v>6.1736111111111098</v>
      </c>
      <c r="E8" s="332">
        <v>172.458333333333</v>
      </c>
      <c r="F8" s="333">
        <v>13.2083333333333</v>
      </c>
      <c r="G8" s="144">
        <v>0.41666666666666702</v>
      </c>
      <c r="H8" s="332">
        <v>0</v>
      </c>
      <c r="I8" s="144">
        <v>26.405555555555601</v>
      </c>
      <c r="J8" s="337">
        <v>45.7916666666667</v>
      </c>
      <c r="K8" s="319">
        <f>1593061438/1000</f>
        <v>1593061.4380000001</v>
      </c>
      <c r="L8" s="273">
        <f t="shared" si="0"/>
        <v>1388.0771455333609</v>
      </c>
      <c r="M8" s="323">
        <f>SUM('SAP BW Actual Usage'!G32:G47)</f>
        <v>1147675</v>
      </c>
      <c r="N8" s="327">
        <f t="shared" si="1"/>
        <v>1611520.0068019745</v>
      </c>
      <c r="O8" s="310">
        <f t="shared" si="2"/>
        <v>18458.568801974412</v>
      </c>
      <c r="P8" s="85"/>
      <c r="Q8" s="353">
        <v>58.012500000000003</v>
      </c>
      <c r="R8" s="354">
        <v>2.875</v>
      </c>
    </row>
    <row r="9" spans="1:30">
      <c r="A9" s="142">
        <f t="shared" si="3"/>
        <v>2018</v>
      </c>
      <c r="B9" s="143">
        <v>6</v>
      </c>
      <c r="C9" s="144">
        <v>162.50833333333301</v>
      </c>
      <c r="D9" s="248">
        <v>25.720833333333299</v>
      </c>
      <c r="E9" s="332">
        <v>124.833333333333</v>
      </c>
      <c r="F9" s="333">
        <v>31.9166666666667</v>
      </c>
      <c r="G9" s="144">
        <v>0</v>
      </c>
      <c r="H9" s="332">
        <v>0</v>
      </c>
      <c r="I9" s="144">
        <v>70.143055555555506</v>
      </c>
      <c r="J9" s="337">
        <v>85.2083333333333</v>
      </c>
      <c r="K9" s="319">
        <f>1565951960/1000</f>
        <v>1565951.96</v>
      </c>
      <c r="L9" s="273">
        <f t="shared" si="0"/>
        <v>1362.8314693183804</v>
      </c>
      <c r="M9" s="324">
        <f>SUM('SAP BW Actual Usage'!H32:H47)</f>
        <v>1149043</v>
      </c>
      <c r="N9" s="327">
        <f t="shared" si="1"/>
        <v>1559953.2997715843</v>
      </c>
      <c r="O9" s="310">
        <f t="shared" si="2"/>
        <v>-5998.6602284156252</v>
      </c>
      <c r="P9" s="85"/>
      <c r="Q9" s="353">
        <v>7.9180555555555596</v>
      </c>
      <c r="R9" s="354">
        <v>2.125</v>
      </c>
    </row>
    <row r="10" spans="1:30">
      <c r="A10" s="142">
        <f t="shared" si="3"/>
        <v>2018</v>
      </c>
      <c r="B10" s="143">
        <v>7</v>
      </c>
      <c r="C10" s="144">
        <v>57.0138888888889</v>
      </c>
      <c r="D10" s="269">
        <v>73.7916666666667</v>
      </c>
      <c r="E10" s="333">
        <v>16.5833333333333</v>
      </c>
      <c r="F10" s="333">
        <v>171.208333333333</v>
      </c>
      <c r="G10" s="144">
        <v>0</v>
      </c>
      <c r="H10" s="332">
        <v>0</v>
      </c>
      <c r="I10" s="144">
        <v>179.29305555555601</v>
      </c>
      <c r="J10" s="338">
        <v>309.625</v>
      </c>
      <c r="K10" s="321">
        <v>1749554.2919999999</v>
      </c>
      <c r="L10" s="273">
        <f t="shared" si="0"/>
        <v>1521.9166525309831</v>
      </c>
      <c r="M10" s="324">
        <f>SUM('SAP BW Actual Usage'!I32:I47)</f>
        <v>1149573</v>
      </c>
      <c r="N10" s="327">
        <f t="shared" si="1"/>
        <v>1684287.6524307153</v>
      </c>
      <c r="O10" s="310">
        <f t="shared" ref="O10:O15" si="4">N10-K10</f>
        <v>-65266.639569284627</v>
      </c>
      <c r="P10" s="262"/>
      <c r="Q10" s="248">
        <v>0.11944444444444501</v>
      </c>
      <c r="R10" s="337">
        <v>0</v>
      </c>
      <c r="S10" s="144"/>
      <c r="T10" s="144"/>
      <c r="U10" s="144"/>
      <c r="V10" s="144"/>
      <c r="W10" s="144"/>
      <c r="X10" s="144"/>
      <c r="Y10" s="248"/>
      <c r="Z10" s="263"/>
      <c r="AA10" s="144"/>
      <c r="AB10" s="169"/>
      <c r="AC10" s="264"/>
      <c r="AD10" s="265"/>
    </row>
    <row r="11" spans="1:30">
      <c r="A11" s="142">
        <f t="shared" si="3"/>
        <v>2018</v>
      </c>
      <c r="B11" s="143">
        <v>8</v>
      </c>
      <c r="C11" s="144">
        <v>47.509722222222202</v>
      </c>
      <c r="D11" s="269">
        <v>66.988888888888894</v>
      </c>
      <c r="E11" s="333">
        <v>25.0833333333333</v>
      </c>
      <c r="F11" s="333">
        <v>114.916666666667</v>
      </c>
      <c r="G11" s="144">
        <v>0</v>
      </c>
      <c r="H11" s="333">
        <v>0</v>
      </c>
      <c r="I11" s="144">
        <v>178.052777777778</v>
      </c>
      <c r="J11" s="338">
        <v>246.5</v>
      </c>
      <c r="K11" s="321">
        <f>1709931727/1000</f>
        <v>1709931.727</v>
      </c>
      <c r="L11" s="273">
        <f t="shared" si="0"/>
        <v>1485.8622185764523</v>
      </c>
      <c r="M11" s="324">
        <f>SUM('SAP BW Actual Usage'!J32:J47)</f>
        <v>1150801</v>
      </c>
      <c r="N11" s="327">
        <f t="shared" si="1"/>
        <v>1675731.2727487276</v>
      </c>
      <c r="O11" s="310">
        <f t="shared" si="4"/>
        <v>-34200.454251272371</v>
      </c>
      <c r="P11" s="262"/>
      <c r="Q11" s="248">
        <v>0</v>
      </c>
      <c r="R11" s="337">
        <v>0</v>
      </c>
      <c r="S11" s="144"/>
      <c r="T11" s="258"/>
      <c r="U11" s="258"/>
      <c r="V11" s="144"/>
      <c r="W11" s="144"/>
      <c r="X11" s="144"/>
      <c r="Y11" s="259"/>
      <c r="Z11" s="266"/>
      <c r="AA11" s="144"/>
      <c r="AB11" s="169"/>
      <c r="AC11" s="264"/>
      <c r="AD11" s="265"/>
    </row>
    <row r="12" spans="1:30">
      <c r="A12" s="142">
        <f t="shared" si="3"/>
        <v>2018</v>
      </c>
      <c r="B12" s="143">
        <v>9</v>
      </c>
      <c r="C12" s="144">
        <v>136.759722222222</v>
      </c>
      <c r="D12" s="269">
        <v>18.197222222222202</v>
      </c>
      <c r="E12" s="333">
        <v>116.666666666667</v>
      </c>
      <c r="F12" s="333">
        <v>8.5416666666666607</v>
      </c>
      <c r="G12" s="144">
        <v>0</v>
      </c>
      <c r="H12" s="333">
        <v>0</v>
      </c>
      <c r="I12" s="144">
        <v>72.752777777777794</v>
      </c>
      <c r="J12" s="338">
        <v>62.2916666666666</v>
      </c>
      <c r="K12" s="321">
        <f>1543735913/1000</f>
        <v>1543735.9129999999</v>
      </c>
      <c r="L12" s="273">
        <f t="shared" si="0"/>
        <v>1339.2510302025009</v>
      </c>
      <c r="M12" s="324">
        <f>SUM('SAP BW Actual Usage'!K32:K47)</f>
        <v>1152686</v>
      </c>
      <c r="N12" s="327">
        <f t="shared" si="1"/>
        <v>1545952.3993269168</v>
      </c>
      <c r="O12" s="310">
        <f t="shared" si="4"/>
        <v>2216.4863269168418</v>
      </c>
      <c r="P12" s="262"/>
      <c r="Q12" s="248">
        <v>4.0513888888888898</v>
      </c>
      <c r="R12" s="337">
        <v>0</v>
      </c>
      <c r="S12" s="144"/>
      <c r="T12" s="258"/>
      <c r="U12" s="258"/>
      <c r="V12" s="144"/>
      <c r="W12" s="144"/>
      <c r="X12" s="144"/>
      <c r="Y12" s="259"/>
      <c r="Z12" s="266"/>
      <c r="AA12" s="144"/>
      <c r="AB12" s="169"/>
      <c r="AC12" s="264"/>
      <c r="AD12" s="265"/>
    </row>
    <row r="13" spans="1:30">
      <c r="A13" s="142">
        <f t="shared" si="3"/>
        <v>2018</v>
      </c>
      <c r="B13" s="143">
        <v>10</v>
      </c>
      <c r="C13" s="144">
        <v>386.027777777778</v>
      </c>
      <c r="D13" s="269">
        <v>0</v>
      </c>
      <c r="E13" s="333">
        <v>366.375</v>
      </c>
      <c r="F13" s="333">
        <v>0</v>
      </c>
      <c r="G13" s="144">
        <v>2.8333333333333299</v>
      </c>
      <c r="H13" s="333">
        <v>0</v>
      </c>
      <c r="I13" s="144">
        <v>1.8902777777777799</v>
      </c>
      <c r="J13" s="338">
        <v>4.1666666666664298E-2</v>
      </c>
      <c r="K13" s="321">
        <f>1770977938/1000</f>
        <v>1770977.9380000001</v>
      </c>
      <c r="L13" s="273">
        <f t="shared" si="0"/>
        <v>1534.3557341086937</v>
      </c>
      <c r="M13" s="324">
        <f>SUM('SAP BW Actual Usage'!L32:L47)</f>
        <v>1154216</v>
      </c>
      <c r="N13" s="327">
        <f t="shared" si="1"/>
        <v>1778613.5613702582</v>
      </c>
      <c r="O13" s="310">
        <f t="shared" si="4"/>
        <v>7635.6233702581376</v>
      </c>
      <c r="P13" s="262"/>
      <c r="Q13" s="248">
        <v>99.504166666666606</v>
      </c>
      <c r="R13" s="337">
        <v>69.7083333333333</v>
      </c>
      <c r="S13" s="144"/>
      <c r="T13" s="258"/>
      <c r="U13" s="258"/>
      <c r="V13" s="144"/>
      <c r="W13" s="258"/>
      <c r="X13" s="144"/>
      <c r="Y13" s="259"/>
      <c r="Z13" s="145"/>
      <c r="AA13" s="144"/>
      <c r="AB13" s="169"/>
      <c r="AC13" s="264"/>
      <c r="AD13" s="265"/>
    </row>
    <row r="14" spans="1:30">
      <c r="A14" s="142">
        <f t="shared" si="3"/>
        <v>2018</v>
      </c>
      <c r="B14" s="143">
        <v>11</v>
      </c>
      <c r="C14" s="144">
        <v>583.59097222222204</v>
      </c>
      <c r="D14" s="248">
        <v>0</v>
      </c>
      <c r="E14" s="333">
        <v>493.60416666666703</v>
      </c>
      <c r="F14" s="333">
        <v>0</v>
      </c>
      <c r="G14" s="144">
        <v>54.622222222222199</v>
      </c>
      <c r="H14" s="333">
        <v>13.8333333333333</v>
      </c>
      <c r="I14" s="144">
        <v>2.9166666666666698E-2</v>
      </c>
      <c r="J14" s="337">
        <v>0</v>
      </c>
      <c r="K14" s="319">
        <f>1944414706/1000</f>
        <v>1944414.706</v>
      </c>
      <c r="L14" s="273">
        <f t="shared" si="0"/>
        <v>1681.583244832656</v>
      </c>
      <c r="M14" s="324">
        <f>SUM('SAP BW Actual Usage'!M32:M47)</f>
        <v>1156300</v>
      </c>
      <c r="N14" s="327">
        <f t="shared" si="1"/>
        <v>2027305.8968656934</v>
      </c>
      <c r="O14" s="310">
        <f t="shared" si="4"/>
        <v>82891.190865693381</v>
      </c>
      <c r="P14" s="262"/>
      <c r="Q14" s="248">
        <v>285.20763888888899</v>
      </c>
      <c r="R14" s="337">
        <v>199.958333333333</v>
      </c>
      <c r="S14" s="144"/>
      <c r="T14" s="258"/>
      <c r="U14" s="144"/>
      <c r="V14" s="144"/>
      <c r="W14" s="258"/>
      <c r="X14" s="144"/>
      <c r="Y14" s="248"/>
      <c r="Z14" s="145"/>
      <c r="AA14" s="144"/>
      <c r="AB14" s="169"/>
      <c r="AC14" s="264"/>
      <c r="AD14" s="265"/>
    </row>
    <row r="15" spans="1:30">
      <c r="A15" s="252">
        <f t="shared" si="3"/>
        <v>2018</v>
      </c>
      <c r="B15" s="143">
        <v>12</v>
      </c>
      <c r="C15" s="260">
        <v>747.57777777777801</v>
      </c>
      <c r="D15" s="261">
        <v>0</v>
      </c>
      <c r="E15" s="334">
        <v>653.20833333333303</v>
      </c>
      <c r="F15" s="334">
        <v>0</v>
      </c>
      <c r="G15" s="260">
        <v>148.73472222222199</v>
      </c>
      <c r="H15" s="334">
        <v>68.4583333333333</v>
      </c>
      <c r="I15" s="260">
        <v>0</v>
      </c>
      <c r="J15" s="339">
        <v>0</v>
      </c>
      <c r="K15" s="322">
        <f>2245387275/1000</f>
        <v>2245387.2749999999</v>
      </c>
      <c r="L15" s="286">
        <f t="shared" si="0"/>
        <v>1939.8929355150844</v>
      </c>
      <c r="M15" s="325">
        <f>SUM('SAP BW Actual Usage'!N32:N47)</f>
        <v>1157480</v>
      </c>
      <c r="N15" s="327">
        <f t="shared" si="1"/>
        <v>2334378.3623164571</v>
      </c>
      <c r="O15" s="311">
        <f t="shared" si="4"/>
        <v>88991.087316457182</v>
      </c>
      <c r="P15" s="262"/>
      <c r="Q15" s="248">
        <v>437.754166666667</v>
      </c>
      <c r="R15" s="337">
        <v>343.20833333333297</v>
      </c>
      <c r="S15" s="144"/>
      <c r="T15" s="258"/>
      <c r="U15" s="144"/>
      <c r="V15" s="144"/>
      <c r="W15" s="258"/>
      <c r="X15" s="144"/>
      <c r="Y15" s="248"/>
      <c r="Z15" s="145"/>
      <c r="AA15" s="144"/>
      <c r="AB15" s="267"/>
      <c r="AC15" s="264"/>
      <c r="AD15" s="265"/>
    </row>
    <row r="16" spans="1:30">
      <c r="A16" s="477" t="s">
        <v>178</v>
      </c>
      <c r="B16" s="478"/>
      <c r="C16" s="146"/>
      <c r="D16" s="270"/>
      <c r="E16" s="147"/>
      <c r="F16" s="147"/>
      <c r="G16" s="147"/>
      <c r="H16" s="147"/>
      <c r="I16" s="147"/>
      <c r="J16" s="268"/>
      <c r="K16" s="276">
        <f>SUM(K4:K15)</f>
        <v>22233671.791999999</v>
      </c>
      <c r="L16" s="274"/>
      <c r="M16" s="275"/>
      <c r="N16" s="276">
        <f>SUM(N4:N15)</f>
        <v>22379255.966356605</v>
      </c>
      <c r="O16" s="240"/>
    </row>
    <row r="17" spans="1:15">
      <c r="A17" s="148" t="s">
        <v>87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277"/>
      <c r="M17" s="277"/>
      <c r="N17" s="278">
        <f>N16-$K16</f>
        <v>145584.17435660586</v>
      </c>
      <c r="O17" s="170"/>
    </row>
    <row r="18" spans="1:15">
      <c r="A18" s="292" t="s">
        <v>181</v>
      </c>
      <c r="B18" s="128"/>
      <c r="C18" s="128"/>
      <c r="D18" s="128"/>
      <c r="E18" s="128"/>
      <c r="F18" s="128"/>
      <c r="G18" s="271"/>
      <c r="H18" s="128"/>
      <c r="I18" s="128"/>
      <c r="J18" s="128"/>
      <c r="K18" s="128"/>
      <c r="L18" s="171"/>
      <c r="M18" s="128"/>
      <c r="N18" s="128"/>
      <c r="O18" s="128"/>
    </row>
    <row r="19" spans="1:15">
      <c r="A19" s="249"/>
      <c r="B19" s="128"/>
      <c r="C19" s="128"/>
      <c r="D19" s="128"/>
      <c r="E19" s="128"/>
      <c r="F19" s="128"/>
      <c r="G19" s="271"/>
      <c r="H19" s="128"/>
      <c r="I19" s="128"/>
      <c r="J19" s="128"/>
      <c r="K19" s="128"/>
      <c r="L19" s="171"/>
      <c r="M19" s="128"/>
      <c r="N19" s="128"/>
      <c r="O19" s="128"/>
    </row>
    <row r="20" spans="1:15" ht="15.75">
      <c r="A20" s="151" t="s">
        <v>180</v>
      </c>
      <c r="B20" s="152"/>
      <c r="C20" s="152"/>
      <c r="D20" s="152"/>
      <c r="E20" s="152"/>
      <c r="F20" s="152"/>
      <c r="G20" s="152"/>
      <c r="H20" s="128"/>
      <c r="I20" s="128"/>
      <c r="J20" s="128"/>
      <c r="K20" s="128"/>
      <c r="L20" s="179"/>
      <c r="M20" s="180"/>
      <c r="N20" s="181"/>
      <c r="O20" s="128"/>
    </row>
    <row r="21" spans="1:15">
      <c r="A21" s="139" t="s">
        <v>63</v>
      </c>
      <c r="B21" s="153" t="s">
        <v>64</v>
      </c>
      <c r="C21" s="154" t="s">
        <v>76</v>
      </c>
      <c r="D21" s="155" t="s">
        <v>115</v>
      </c>
      <c r="E21" s="154" t="s">
        <v>116</v>
      </c>
      <c r="F21" s="156" t="s">
        <v>79</v>
      </c>
      <c r="G21" s="152"/>
      <c r="H21" s="128"/>
      <c r="I21" s="128"/>
      <c r="J21" s="128"/>
      <c r="K21" s="128"/>
      <c r="L21" s="159"/>
      <c r="M21" s="170"/>
      <c r="N21" s="128"/>
      <c r="O21" s="128"/>
    </row>
    <row r="22" spans="1:15">
      <c r="A22" s="253">
        <f>A4</f>
        <v>2018</v>
      </c>
      <c r="B22" s="254">
        <f>B4</f>
        <v>1</v>
      </c>
      <c r="C22" s="255">
        <v>0.83603099999999997</v>
      </c>
      <c r="D22" s="255">
        <v>0</v>
      </c>
      <c r="E22" s="255">
        <v>0</v>
      </c>
      <c r="F22" s="255">
        <v>0</v>
      </c>
      <c r="G22" s="128"/>
      <c r="H22" s="128"/>
      <c r="I22" s="128"/>
      <c r="J22" s="128"/>
      <c r="K22" s="128"/>
      <c r="L22" s="128"/>
      <c r="M22" s="128"/>
      <c r="N22" s="128"/>
      <c r="O22" s="128"/>
    </row>
    <row r="23" spans="1:15">
      <c r="A23" s="142">
        <f t="shared" ref="A23:B23" si="5">A5</f>
        <v>2018</v>
      </c>
      <c r="B23" s="157">
        <f t="shared" si="5"/>
        <v>2</v>
      </c>
      <c r="C23" s="158">
        <v>0.76440200000000003</v>
      </c>
      <c r="D23" s="158">
        <v>0.142737</v>
      </c>
      <c r="E23" s="158">
        <v>0</v>
      </c>
      <c r="F23" s="158">
        <v>0</v>
      </c>
      <c r="G23" s="128"/>
      <c r="H23" s="128"/>
      <c r="I23" s="128"/>
      <c r="J23" s="128"/>
      <c r="K23" s="128"/>
      <c r="L23" s="128"/>
      <c r="M23" s="128"/>
      <c r="N23" s="128"/>
      <c r="O23" s="128"/>
    </row>
    <row r="24" spans="1:15">
      <c r="A24" s="142">
        <f t="shared" ref="A24:B24" si="6">A6</f>
        <v>2018</v>
      </c>
      <c r="B24" s="157">
        <f t="shared" si="6"/>
        <v>3</v>
      </c>
      <c r="C24" s="158">
        <v>0.51232100000000003</v>
      </c>
      <c r="D24" s="158">
        <v>0.48392299999999999</v>
      </c>
      <c r="E24" s="158">
        <v>0</v>
      </c>
      <c r="F24" s="158">
        <v>0</v>
      </c>
      <c r="G24" s="128"/>
      <c r="H24" s="128"/>
      <c r="I24" s="128"/>
      <c r="J24" s="128"/>
      <c r="K24" s="128"/>
      <c r="L24" s="128"/>
      <c r="M24" s="128"/>
      <c r="N24" s="128"/>
      <c r="O24" s="128"/>
    </row>
    <row r="25" spans="1:15">
      <c r="A25" s="142">
        <f t="shared" ref="A25:B25" si="7">A7</f>
        <v>2018</v>
      </c>
      <c r="B25" s="157">
        <f t="shared" si="7"/>
        <v>4</v>
      </c>
      <c r="C25" s="158">
        <v>0.31764799999999999</v>
      </c>
      <c r="D25" s="158">
        <v>0</v>
      </c>
      <c r="E25" s="158">
        <v>0</v>
      </c>
      <c r="F25" s="158">
        <v>0</v>
      </c>
      <c r="G25" s="128"/>
      <c r="H25" s="128"/>
      <c r="I25" s="128"/>
      <c r="J25" s="128"/>
      <c r="K25" s="128"/>
      <c r="L25" s="128"/>
      <c r="M25" s="128"/>
      <c r="N25" s="128"/>
      <c r="O25" s="128"/>
    </row>
    <row r="26" spans="1:15">
      <c r="A26" s="142">
        <f t="shared" ref="A26:B26" si="8">A8</f>
        <v>2018</v>
      </c>
      <c r="B26" s="157">
        <f t="shared" si="8"/>
        <v>5</v>
      </c>
      <c r="C26" s="182">
        <v>0.18571799999999999</v>
      </c>
      <c r="D26" s="158">
        <v>0</v>
      </c>
      <c r="E26" s="158">
        <v>0</v>
      </c>
      <c r="F26" s="158">
        <v>0.36021900000000001</v>
      </c>
      <c r="G26" s="128"/>
      <c r="H26" s="128"/>
      <c r="I26" s="128"/>
      <c r="J26" s="128"/>
      <c r="K26" s="128"/>
      <c r="L26" s="128"/>
      <c r="M26" s="128"/>
      <c r="N26" s="128"/>
      <c r="O26" s="128"/>
    </row>
    <row r="27" spans="1:15">
      <c r="A27" s="142">
        <f t="shared" ref="A27:B27" si="9">A9</f>
        <v>2018</v>
      </c>
      <c r="B27" s="157">
        <f t="shared" si="9"/>
        <v>6</v>
      </c>
      <c r="C27" s="158">
        <v>0</v>
      </c>
      <c r="D27" s="158">
        <v>0</v>
      </c>
      <c r="E27" s="158">
        <v>0</v>
      </c>
      <c r="F27" s="158">
        <v>0.34653</v>
      </c>
      <c r="G27" s="128"/>
      <c r="H27" s="128"/>
      <c r="I27" s="128"/>
      <c r="J27" s="128"/>
      <c r="K27" s="128"/>
      <c r="L27" s="128"/>
      <c r="M27" s="128"/>
      <c r="N27" s="128"/>
      <c r="O27" s="128"/>
    </row>
    <row r="28" spans="1:15">
      <c r="A28" s="142">
        <f t="shared" ref="A28:B28" si="10">A10</f>
        <v>2018</v>
      </c>
      <c r="B28" s="157">
        <f t="shared" si="10"/>
        <v>7</v>
      </c>
      <c r="C28" s="158">
        <v>0</v>
      </c>
      <c r="D28" s="158">
        <v>0</v>
      </c>
      <c r="E28" s="158">
        <v>0</v>
      </c>
      <c r="F28" s="158">
        <v>0.435616</v>
      </c>
      <c r="G28" s="128"/>
      <c r="H28" s="128"/>
      <c r="I28" s="128"/>
      <c r="J28" s="128"/>
      <c r="K28" s="128"/>
      <c r="L28" s="128"/>
      <c r="M28" s="128"/>
      <c r="N28" s="128"/>
      <c r="O28" s="128"/>
    </row>
    <row r="29" spans="1:15">
      <c r="A29" s="142">
        <f t="shared" ref="A29:B29" si="11">A11</f>
        <v>2018</v>
      </c>
      <c r="B29" s="157">
        <f t="shared" si="11"/>
        <v>8</v>
      </c>
      <c r="C29" s="158">
        <v>0</v>
      </c>
      <c r="D29" s="158">
        <v>0</v>
      </c>
      <c r="E29" s="158">
        <v>0</v>
      </c>
      <c r="F29" s="158">
        <v>0.43418600000000002</v>
      </c>
      <c r="G29" s="128"/>
      <c r="H29" s="128"/>
      <c r="I29" s="128"/>
      <c r="J29" s="128"/>
      <c r="K29" s="128"/>
      <c r="L29" s="128"/>
      <c r="M29" s="128"/>
      <c r="N29" s="128"/>
      <c r="O29" s="128"/>
    </row>
    <row r="30" spans="1:15">
      <c r="A30" s="142">
        <f t="shared" ref="A30:B30" si="12">A12</f>
        <v>2018</v>
      </c>
      <c r="B30" s="157">
        <f t="shared" si="12"/>
        <v>9</v>
      </c>
      <c r="C30" s="158">
        <v>0</v>
      </c>
      <c r="D30" s="158">
        <v>0</v>
      </c>
      <c r="E30" s="158">
        <v>0</v>
      </c>
      <c r="F30" s="158">
        <v>0.183813</v>
      </c>
      <c r="G30" s="128"/>
      <c r="H30" s="128"/>
      <c r="I30" s="128"/>
      <c r="J30" s="128"/>
      <c r="K30" s="128"/>
      <c r="L30" s="128"/>
      <c r="M30" s="128"/>
      <c r="N30" s="128"/>
      <c r="O30" s="128"/>
    </row>
    <row r="31" spans="1:15">
      <c r="A31" s="142">
        <f t="shared" ref="A31:B31" si="13">A13</f>
        <v>2018</v>
      </c>
      <c r="B31" s="157">
        <f t="shared" si="13"/>
        <v>10</v>
      </c>
      <c r="C31" s="158">
        <v>0.336615</v>
      </c>
      <c r="D31" s="158">
        <v>0</v>
      </c>
      <c r="E31" s="158">
        <v>0</v>
      </c>
      <c r="F31" s="158">
        <v>0</v>
      </c>
      <c r="G31" s="128"/>
      <c r="H31" s="128"/>
      <c r="I31" s="128"/>
      <c r="J31" s="128"/>
      <c r="K31" s="128"/>
      <c r="L31" s="128"/>
      <c r="M31" s="128"/>
      <c r="N31" s="128"/>
      <c r="O31" s="128"/>
    </row>
    <row r="32" spans="1:15">
      <c r="A32" s="142">
        <f t="shared" ref="A32:B32" si="14">A14</f>
        <v>2018</v>
      </c>
      <c r="B32" s="157">
        <f t="shared" si="14"/>
        <v>11</v>
      </c>
      <c r="C32" s="182">
        <v>0.64807800000000004</v>
      </c>
      <c r="D32" s="158">
        <v>0.327739</v>
      </c>
      <c r="E32" s="158">
        <v>0</v>
      </c>
      <c r="F32" s="158">
        <v>0</v>
      </c>
      <c r="G32" s="128"/>
      <c r="H32" s="128"/>
      <c r="I32" s="128"/>
      <c r="J32" s="128"/>
      <c r="K32" s="128"/>
      <c r="L32" s="128"/>
      <c r="M32" s="128"/>
      <c r="N32" s="128"/>
      <c r="O32" s="128"/>
    </row>
    <row r="33" spans="1:15">
      <c r="A33" s="252">
        <f t="shared" ref="A33:B33" si="15">A15</f>
        <v>2018</v>
      </c>
      <c r="B33" s="172">
        <f t="shared" si="15"/>
        <v>12</v>
      </c>
      <c r="C33" s="173">
        <v>0.458038</v>
      </c>
      <c r="D33" s="173">
        <v>0.41928500000000002</v>
      </c>
      <c r="E33" s="173">
        <v>0</v>
      </c>
      <c r="F33" s="173">
        <v>0</v>
      </c>
      <c r="G33" s="128"/>
      <c r="H33" s="128"/>
      <c r="I33" s="128"/>
      <c r="J33" s="128"/>
      <c r="K33" s="128"/>
      <c r="L33" s="128"/>
      <c r="M33" s="128"/>
      <c r="N33" s="128"/>
      <c r="O33" s="128"/>
    </row>
    <row r="34" spans="1:15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</row>
    <row r="35" spans="1:15" ht="15.75">
      <c r="A35" s="160" t="s">
        <v>80</v>
      </c>
      <c r="B35" s="150" t="s">
        <v>81</v>
      </c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</row>
    <row r="36" spans="1:15">
      <c r="A36" s="128"/>
      <c r="B36" s="150" t="s">
        <v>82</v>
      </c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</row>
    <row r="37" spans="1:15">
      <c r="A37" s="128"/>
      <c r="B37" s="150" t="s">
        <v>83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</row>
    <row r="38" spans="1:15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</row>
    <row r="39" spans="1:15">
      <c r="A39" s="12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</row>
    <row r="40" spans="1:15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</row>
    <row r="41" spans="1:15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</row>
  </sheetData>
  <mergeCells count="1">
    <mergeCell ref="A16:B16"/>
  </mergeCells>
  <phoneticPr fontId="8" type="noConversion"/>
  <pageMargins left="0.75" right="0.75" top="1" bottom="1" header="0.5" footer="0.5"/>
  <pageSetup scale="8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45"/>
  <sheetViews>
    <sheetView topLeftCell="A4" workbookViewId="0">
      <selection activeCell="L23" sqref="L23"/>
    </sheetView>
  </sheetViews>
  <sheetFormatPr defaultColWidth="9.28515625" defaultRowHeight="12.75"/>
  <cols>
    <col min="1" max="1" width="9.28515625" style="199"/>
    <col min="2" max="12" width="7.5703125" style="199" customWidth="1"/>
    <col min="13" max="13" width="9.28515625" style="199"/>
    <col min="14" max="14" width="14.28515625" style="199" customWidth="1"/>
    <col min="15" max="15" width="16.7109375" style="200" customWidth="1"/>
    <col min="16" max="16384" width="9.28515625" style="199"/>
  </cols>
  <sheetData>
    <row r="4" spans="1:17">
      <c r="A4" s="482" t="s">
        <v>189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201" t="s">
        <v>88</v>
      </c>
    </row>
    <row r="6" spans="1:17" ht="20.25" customHeight="1">
      <c r="A6" s="202"/>
      <c r="B6" s="479"/>
      <c r="C6" s="479"/>
      <c r="D6" s="479"/>
      <c r="E6" s="479"/>
      <c r="F6" s="479"/>
      <c r="G6" s="479"/>
      <c r="H6" s="479"/>
      <c r="I6" s="357"/>
      <c r="J6" s="357"/>
      <c r="K6" s="357"/>
      <c r="L6" s="380"/>
      <c r="M6" s="203"/>
      <c r="N6" s="204"/>
    </row>
    <row r="7" spans="1:17" ht="36" customHeight="1">
      <c r="A7" s="205"/>
      <c r="B7" s="206">
        <v>2008</v>
      </c>
      <c r="C7" s="206">
        <f t="shared" ref="C7" si="0">B7+1</f>
        <v>2009</v>
      </c>
      <c r="D7" s="206">
        <f t="shared" ref="D7" si="1">C7+1</f>
        <v>2010</v>
      </c>
      <c r="E7" s="206">
        <f t="shared" ref="E7" si="2">D7+1</f>
        <v>2011</v>
      </c>
      <c r="F7" s="206">
        <f t="shared" ref="F7" si="3">E7+1</f>
        <v>2012</v>
      </c>
      <c r="G7" s="206">
        <f t="shared" ref="G7" si="4">F7+1</f>
        <v>2013</v>
      </c>
      <c r="H7" s="206">
        <f t="shared" ref="H7" si="5">G7+1</f>
        <v>2014</v>
      </c>
      <c r="I7" s="206">
        <f t="shared" ref="I7:J7" si="6">H7+1</f>
        <v>2015</v>
      </c>
      <c r="J7" s="206">
        <f t="shared" si="6"/>
        <v>2016</v>
      </c>
      <c r="K7" s="206">
        <f>J7+1</f>
        <v>2017</v>
      </c>
      <c r="L7" s="206">
        <f>K7+1</f>
        <v>2018</v>
      </c>
      <c r="M7" s="207" t="s">
        <v>117</v>
      </c>
      <c r="N7" s="280" t="s">
        <v>188</v>
      </c>
    </row>
    <row r="8" spans="1:17">
      <c r="A8" s="205" t="s">
        <v>89</v>
      </c>
      <c r="B8" s="208">
        <v>819.58333333333326</v>
      </c>
      <c r="C8" s="208">
        <v>812.5</v>
      </c>
      <c r="D8" s="208">
        <v>561.95833333333326</v>
      </c>
      <c r="E8" s="208">
        <v>716.33333333333303</v>
      </c>
      <c r="F8" s="279">
        <v>778</v>
      </c>
      <c r="G8" s="279">
        <v>828</v>
      </c>
      <c r="H8" s="279">
        <v>666.12490000000003</v>
      </c>
      <c r="I8" s="279">
        <v>629.33349999999996</v>
      </c>
      <c r="J8" s="360">
        <v>664.25019999999995</v>
      </c>
      <c r="K8" s="361">
        <v>845.54160000000002</v>
      </c>
      <c r="L8" s="361">
        <v>628.70833333333303</v>
      </c>
      <c r="M8" s="359">
        <f>'System Model '!C4</f>
        <v>723.21388888888896</v>
      </c>
      <c r="N8" s="358">
        <f>L8/M8-1</f>
        <v>-0.13067442012313912</v>
      </c>
      <c r="O8" s="359">
        <v>723.21388888888896</v>
      </c>
      <c r="P8" s="209"/>
      <c r="Q8" s="211"/>
    </row>
    <row r="9" spans="1:17">
      <c r="A9" s="205" t="s">
        <v>90</v>
      </c>
      <c r="B9" s="208">
        <v>629.83333333333337</v>
      </c>
      <c r="C9" s="208">
        <v>659.625</v>
      </c>
      <c r="D9" s="208">
        <v>515</v>
      </c>
      <c r="E9" s="208">
        <v>725.95833333333348</v>
      </c>
      <c r="F9" s="279">
        <v>629</v>
      </c>
      <c r="G9" s="279">
        <v>581</v>
      </c>
      <c r="H9" s="279">
        <v>656.58320000000003</v>
      </c>
      <c r="I9" s="279">
        <v>456.58359999999993</v>
      </c>
      <c r="J9" s="360">
        <v>516.16650000000004</v>
      </c>
      <c r="K9" s="361">
        <v>671.95839999999998</v>
      </c>
      <c r="L9" s="361">
        <v>672.58333333333303</v>
      </c>
      <c r="M9" s="359">
        <f>'System Model '!C5</f>
        <v>616.98611111111097</v>
      </c>
      <c r="N9" s="358">
        <f>L9/M9-1</f>
        <v>9.0110978547148779E-2</v>
      </c>
      <c r="O9" s="359">
        <v>636.29340277777806</v>
      </c>
      <c r="P9" s="212"/>
      <c r="Q9" s="211"/>
    </row>
    <row r="10" spans="1:17">
      <c r="A10" s="205" t="s">
        <v>91</v>
      </c>
      <c r="B10" s="208">
        <v>693.54166666666663</v>
      </c>
      <c r="C10" s="208">
        <v>725.0625</v>
      </c>
      <c r="D10" s="208">
        <v>564.35416666666674</v>
      </c>
      <c r="E10" s="208">
        <v>624.375</v>
      </c>
      <c r="F10" s="279">
        <v>684</v>
      </c>
      <c r="G10" s="279">
        <v>539.20000000000005</v>
      </c>
      <c r="H10" s="279">
        <v>535.62509999999997</v>
      </c>
      <c r="I10" s="279">
        <v>456.37670000000003</v>
      </c>
      <c r="J10" s="360">
        <v>510.06220000000008</v>
      </c>
      <c r="K10" s="361">
        <v>602.62480000000005</v>
      </c>
      <c r="L10" s="361">
        <v>589.02083333333303</v>
      </c>
      <c r="M10" s="359">
        <f>'System Model '!C6</f>
        <v>592.16805555555595</v>
      </c>
      <c r="N10" s="358">
        <f>L10/M10-1</f>
        <v>-5.3147450165481613E-3</v>
      </c>
      <c r="O10" s="359">
        <v>592.16805555555595</v>
      </c>
      <c r="P10" s="209"/>
      <c r="Q10" s="211"/>
    </row>
    <row r="11" spans="1:17">
      <c r="A11" s="205" t="s">
        <v>92</v>
      </c>
      <c r="B11" s="208">
        <v>568.33333333333326</v>
      </c>
      <c r="C11" s="208">
        <v>485.58333333333326</v>
      </c>
      <c r="D11" s="208">
        <v>486.20833333333337</v>
      </c>
      <c r="E11" s="208">
        <v>595.75</v>
      </c>
      <c r="F11" s="279">
        <v>436</v>
      </c>
      <c r="G11" s="279">
        <v>444.2</v>
      </c>
      <c r="H11" s="279">
        <v>404.58330000000001</v>
      </c>
      <c r="I11" s="279">
        <v>428.04169999999999</v>
      </c>
      <c r="J11" s="360">
        <v>289.93369999999999</v>
      </c>
      <c r="K11" s="361">
        <v>451.37509999999997</v>
      </c>
      <c r="L11" s="361">
        <v>419.04166666666703</v>
      </c>
      <c r="M11" s="359">
        <f>'System Model '!C7</f>
        <v>450.14722222222201</v>
      </c>
      <c r="N11" s="358">
        <f t="shared" ref="N11:N19" si="7">L11/M11-1</f>
        <v>-6.9100849722003255E-2</v>
      </c>
      <c r="O11" s="359">
        <v>450.14722222222201</v>
      </c>
      <c r="P11" s="209"/>
      <c r="Q11" s="211"/>
    </row>
    <row r="12" spans="1:17">
      <c r="A12" s="205" t="s">
        <v>93</v>
      </c>
      <c r="B12" s="208">
        <v>306.375</v>
      </c>
      <c r="C12" s="208">
        <v>293.58333333333337</v>
      </c>
      <c r="D12" s="208">
        <v>387.70833333333331</v>
      </c>
      <c r="E12" s="208">
        <v>406.20833333333337</v>
      </c>
      <c r="F12" s="279">
        <v>317</v>
      </c>
      <c r="G12" s="279">
        <v>234.9</v>
      </c>
      <c r="H12" s="279">
        <v>213.33349999999996</v>
      </c>
      <c r="I12" s="279">
        <v>213.16689999999997</v>
      </c>
      <c r="J12" s="360">
        <v>188.74990000000003</v>
      </c>
      <c r="K12" s="361">
        <v>257.58359999999999</v>
      </c>
      <c r="L12" s="361">
        <v>172.458333333333</v>
      </c>
      <c r="M12" s="359">
        <f>'System Model '!C8</f>
        <v>296.66111111111098</v>
      </c>
      <c r="N12" s="358">
        <f t="shared" si="7"/>
        <v>-0.41866888893050513</v>
      </c>
      <c r="O12" s="359">
        <v>296.66111111111098</v>
      </c>
      <c r="P12" s="209"/>
      <c r="Q12" s="211"/>
    </row>
    <row r="13" spans="1:17">
      <c r="A13" s="205" t="s">
        <v>94</v>
      </c>
      <c r="B13" s="208">
        <v>251.70833333333334</v>
      </c>
      <c r="C13" s="208">
        <v>94.875</v>
      </c>
      <c r="D13" s="208">
        <v>224.20833333333326</v>
      </c>
      <c r="E13" s="208">
        <v>199.16666666666669</v>
      </c>
      <c r="F13" s="279">
        <v>220</v>
      </c>
      <c r="G13" s="279">
        <v>76.8</v>
      </c>
      <c r="H13" s="279">
        <v>125.83319999999998</v>
      </c>
      <c r="I13" s="279">
        <v>44</v>
      </c>
      <c r="J13" s="360">
        <v>122.95819999999998</v>
      </c>
      <c r="K13" s="361">
        <v>124.58319999999998</v>
      </c>
      <c r="L13" s="361">
        <v>124.833333333333</v>
      </c>
      <c r="M13" s="359">
        <f>'System Model '!C9</f>
        <v>162.50833333333301</v>
      </c>
      <c r="N13" s="358">
        <f t="shared" si="7"/>
        <v>-0.23183426490949233</v>
      </c>
      <c r="O13" s="359">
        <v>162.50833333333301</v>
      </c>
      <c r="P13" s="209"/>
      <c r="Q13" s="211"/>
    </row>
    <row r="14" spans="1:17">
      <c r="A14" s="205" t="s">
        <v>95</v>
      </c>
      <c r="B14" s="208">
        <v>71.458333333333343</v>
      </c>
      <c r="C14" s="208">
        <v>41.25</v>
      </c>
      <c r="D14" s="208">
        <v>113.20833333333331</v>
      </c>
      <c r="E14" s="208">
        <v>79.916666666666686</v>
      </c>
      <c r="F14" s="279">
        <v>68</v>
      </c>
      <c r="G14" s="279">
        <v>22.6</v>
      </c>
      <c r="H14" s="279">
        <v>20.833499999999997</v>
      </c>
      <c r="I14" s="279">
        <v>7.875</v>
      </c>
      <c r="J14" s="360">
        <v>33.625</v>
      </c>
      <c r="K14" s="361">
        <v>18.916799999999999</v>
      </c>
      <c r="L14" s="361">
        <v>16.5833333333333</v>
      </c>
      <c r="M14" s="359">
        <f>'System Model '!C10</f>
        <v>57.0138888888889</v>
      </c>
      <c r="N14" s="358">
        <f t="shared" si="7"/>
        <v>-0.70913520097442206</v>
      </c>
      <c r="O14" s="359">
        <v>57.0138888888889</v>
      </c>
      <c r="Q14" s="211"/>
    </row>
    <row r="15" spans="1:17">
      <c r="A15" s="205" t="s">
        <v>96</v>
      </c>
      <c r="B15" s="208">
        <v>77.25</v>
      </c>
      <c r="C15" s="208">
        <v>58.833333333333329</v>
      </c>
      <c r="D15" s="208">
        <v>95.458333333333371</v>
      </c>
      <c r="E15" s="208">
        <v>43.54166666666665</v>
      </c>
      <c r="F15" s="279">
        <v>31</v>
      </c>
      <c r="G15" s="279">
        <v>7.6</v>
      </c>
      <c r="H15" s="279">
        <v>13.208299999999999</v>
      </c>
      <c r="I15" s="279">
        <v>18.333299999999998</v>
      </c>
      <c r="J15" s="360">
        <v>32.166600000000003</v>
      </c>
      <c r="K15" s="361">
        <v>4.7084000000000001</v>
      </c>
      <c r="L15" s="361">
        <v>25.0833333333333</v>
      </c>
      <c r="M15" s="359">
        <f>'System Model '!C11</f>
        <v>47.509722222222202</v>
      </c>
      <c r="N15" s="358">
        <f t="shared" si="7"/>
        <v>-0.47203788698219706</v>
      </c>
      <c r="O15" s="359">
        <v>47.509722222222202</v>
      </c>
      <c r="Q15" s="211"/>
    </row>
    <row r="16" spans="1:17">
      <c r="A16" s="205" t="s">
        <v>97</v>
      </c>
      <c r="B16" s="208">
        <v>144.20833333333334</v>
      </c>
      <c r="C16" s="208">
        <v>122.375</v>
      </c>
      <c r="D16" s="208">
        <v>155.33333333333331</v>
      </c>
      <c r="E16" s="208">
        <v>95.666666666666657</v>
      </c>
      <c r="F16" s="279">
        <v>110</v>
      </c>
      <c r="G16" s="279">
        <v>113.95833333333337</v>
      </c>
      <c r="H16" s="279">
        <v>63.499800000000008</v>
      </c>
      <c r="I16" s="279">
        <v>164.66670000000002</v>
      </c>
      <c r="J16" s="360">
        <v>137.37489999999997</v>
      </c>
      <c r="K16" s="361">
        <v>102.2084</v>
      </c>
      <c r="L16" s="361">
        <v>116.666666666667</v>
      </c>
      <c r="M16" s="359">
        <f>'System Model '!C12</f>
        <v>136.759722222222</v>
      </c>
      <c r="N16" s="358">
        <f t="shared" si="7"/>
        <v>-0.14692231915260567</v>
      </c>
      <c r="O16" s="359">
        <v>136.759722222222</v>
      </c>
      <c r="Q16" s="211"/>
    </row>
    <row r="17" spans="1:17">
      <c r="A17" s="205" t="s">
        <v>98</v>
      </c>
      <c r="B17" s="208">
        <v>422.1666666666668</v>
      </c>
      <c r="C17" s="208">
        <v>404.08333333333343</v>
      </c>
      <c r="D17" s="208">
        <v>377.16666666666663</v>
      </c>
      <c r="E17" s="279">
        <v>411.83333333333337</v>
      </c>
      <c r="F17" s="279">
        <v>360</v>
      </c>
      <c r="G17" s="279">
        <v>431.99999999999989</v>
      </c>
      <c r="H17" s="279">
        <v>238.79180000000002</v>
      </c>
      <c r="I17" s="279">
        <v>259.66660000000002</v>
      </c>
      <c r="J17" s="360">
        <v>340.29179999999997</v>
      </c>
      <c r="K17" s="361">
        <v>389.20829999999995</v>
      </c>
      <c r="L17" s="361">
        <v>366.375</v>
      </c>
      <c r="M17" s="359">
        <f>'System Model '!C13</f>
        <v>386.027777777778</v>
      </c>
      <c r="N17" s="358">
        <f t="shared" si="7"/>
        <v>-5.0910268403253078E-2</v>
      </c>
      <c r="O17" s="359">
        <v>386.027777777778</v>
      </c>
      <c r="Q17" s="211"/>
    </row>
    <row r="18" spans="1:17">
      <c r="A18" s="205" t="s">
        <v>99</v>
      </c>
      <c r="B18" s="208">
        <v>481.75</v>
      </c>
      <c r="C18" s="208">
        <v>556.375</v>
      </c>
      <c r="D18" s="208">
        <v>652.29166666666674</v>
      </c>
      <c r="E18" s="279">
        <v>659.25</v>
      </c>
      <c r="F18" s="279">
        <v>550</v>
      </c>
      <c r="G18" s="279">
        <v>519.20833333333337</v>
      </c>
      <c r="H18" s="279">
        <v>583.24990000000003</v>
      </c>
      <c r="I18" s="279">
        <v>635.52080000000001</v>
      </c>
      <c r="J18" s="360">
        <v>427.58320000000003</v>
      </c>
      <c r="K18" s="361">
        <v>563.87490000000003</v>
      </c>
      <c r="L18" s="361">
        <v>493.60416666666703</v>
      </c>
      <c r="M18" s="359">
        <f>'System Model '!C14</f>
        <v>583.59097222222204</v>
      </c>
      <c r="N18" s="358">
        <f t="shared" si="7"/>
        <v>-0.15419499244976242</v>
      </c>
      <c r="O18" s="359">
        <v>583.59097222222204</v>
      </c>
      <c r="Q18" s="211"/>
    </row>
    <row r="19" spans="1:17">
      <c r="A19" s="205" t="s">
        <v>100</v>
      </c>
      <c r="B19" s="208">
        <v>865.66666666666663</v>
      </c>
      <c r="C19" s="208">
        <v>840.66666666666663</v>
      </c>
      <c r="D19" s="208">
        <v>682.875</v>
      </c>
      <c r="E19" s="279">
        <v>787.95833333333326</v>
      </c>
      <c r="F19" s="279">
        <v>733</v>
      </c>
      <c r="G19" s="279">
        <v>773.79169999999999</v>
      </c>
      <c r="H19" s="279">
        <v>623.74980000000005</v>
      </c>
      <c r="I19" s="279">
        <v>693.83320000000003</v>
      </c>
      <c r="J19" s="360">
        <v>841.37519999999995</v>
      </c>
      <c r="K19" s="361">
        <v>780.5</v>
      </c>
      <c r="L19" s="361">
        <v>653.20833333333303</v>
      </c>
      <c r="M19" s="359">
        <f>'System Model '!C15</f>
        <v>747.57777777777801</v>
      </c>
      <c r="N19" s="358">
        <f t="shared" si="7"/>
        <v>-0.12623361374513309</v>
      </c>
      <c r="O19" s="359">
        <v>747.57777777777801</v>
      </c>
      <c r="Q19" s="211"/>
    </row>
    <row r="20" spans="1:17" ht="7.5" customHeight="1">
      <c r="A20" s="205"/>
      <c r="B20" s="208"/>
      <c r="C20" s="208"/>
      <c r="D20" s="208"/>
      <c r="E20" s="281"/>
      <c r="F20" s="282"/>
      <c r="G20" s="282"/>
      <c r="H20" s="282"/>
      <c r="I20" s="282"/>
      <c r="J20" s="282"/>
      <c r="K20" s="200"/>
      <c r="L20" s="200"/>
      <c r="M20" s="282"/>
      <c r="N20" s="210"/>
      <c r="O20" s="282"/>
    </row>
    <row r="21" spans="1:17">
      <c r="A21" s="205" t="s">
        <v>21</v>
      </c>
      <c r="B21" s="208">
        <f t="shared" ref="B21:L21" si="8">SUM(B8:B19)</f>
        <v>5331.8750000000009</v>
      </c>
      <c r="C21" s="208">
        <f t="shared" si="8"/>
        <v>5094.8125000000009</v>
      </c>
      <c r="D21" s="208">
        <f t="shared" si="8"/>
        <v>4815.7708333333339</v>
      </c>
      <c r="E21" s="279">
        <f t="shared" si="8"/>
        <v>5345.958333333333</v>
      </c>
      <c r="F21" s="279">
        <f t="shared" si="8"/>
        <v>4916</v>
      </c>
      <c r="G21" s="279">
        <f t="shared" si="8"/>
        <v>4573.2583666666669</v>
      </c>
      <c r="H21" s="279">
        <f t="shared" si="8"/>
        <v>4145.4163000000008</v>
      </c>
      <c r="I21" s="279">
        <f t="shared" si="8"/>
        <v>4007.3980000000001</v>
      </c>
      <c r="J21" s="279">
        <f t="shared" si="8"/>
        <v>4104.5374000000002</v>
      </c>
      <c r="K21" s="279">
        <f t="shared" si="8"/>
        <v>4813.0834999999997</v>
      </c>
      <c r="L21" s="279">
        <f t="shared" si="8"/>
        <v>4278.1666666666661</v>
      </c>
      <c r="M21" s="183">
        <f>SUM(M8:M19)</f>
        <v>4800.1645833333332</v>
      </c>
      <c r="N21" s="210"/>
      <c r="O21" s="183">
        <f>SUM(O8:O19)</f>
        <v>4819.4718749999993</v>
      </c>
    </row>
    <row r="22" spans="1:17" ht="19.5" customHeight="1">
      <c r="A22" s="480" t="s">
        <v>101</v>
      </c>
      <c r="B22" s="208"/>
      <c r="C22" s="208"/>
      <c r="D22" s="208"/>
      <c r="E22" s="208"/>
      <c r="F22" s="183"/>
      <c r="G22" s="183"/>
      <c r="H22" s="183"/>
      <c r="I22" s="183"/>
      <c r="J22" s="183"/>
      <c r="K22" s="200"/>
      <c r="L22" s="200"/>
      <c r="M22" s="213"/>
      <c r="N22" s="214"/>
    </row>
    <row r="23" spans="1:17">
      <c r="A23" s="481"/>
      <c r="B23" s="215">
        <f>B21/$O$21-1</f>
        <v>0.10631935164057826</v>
      </c>
      <c r="C23" s="215">
        <f>C21/$M$21-1</f>
        <v>6.1382877930834967E-2</v>
      </c>
      <c r="D23" s="215">
        <f>D21/$M$21-1</f>
        <v>3.2511906058778628E-3</v>
      </c>
      <c r="E23" s="215">
        <f>E21/$M$21-1</f>
        <v>0.1137031325748814</v>
      </c>
      <c r="F23" s="215">
        <f>F21/$O$21-1</f>
        <v>2.0028776493275169E-2</v>
      </c>
      <c r="G23" s="215">
        <f>G21/$M$21-1</f>
        <v>-4.7270507651864246E-2</v>
      </c>
      <c r="H23" s="215">
        <f>H21/$M$21-1</f>
        <v>-0.1364012154097145</v>
      </c>
      <c r="I23" s="215">
        <f>I21/$M$21-1</f>
        <v>-0.16515404202720474</v>
      </c>
      <c r="J23" s="215">
        <f>J21/$O$21-1</f>
        <v>-0.14834290842292741</v>
      </c>
      <c r="K23" s="215">
        <f>K21/$M$21-1</f>
        <v>2.6913486907349515E-3</v>
      </c>
      <c r="L23" s="215">
        <f>L21/$M$21-1</f>
        <v>-0.10874583727380882</v>
      </c>
      <c r="M23" s="216"/>
      <c r="N23" s="217"/>
    </row>
    <row r="24" spans="1:17" ht="24" customHeight="1">
      <c r="A24" s="293" t="s">
        <v>172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9"/>
      <c r="O24" s="220"/>
    </row>
    <row r="25" spans="1:17">
      <c r="A25" s="294" t="s">
        <v>181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</row>
    <row r="26" spans="1:17">
      <c r="A26" s="219"/>
      <c r="B26" s="221"/>
      <c r="C26" s="221"/>
      <c r="D26" s="221"/>
      <c r="E26" s="221"/>
      <c r="F26" s="221"/>
      <c r="G26" s="221"/>
      <c r="H26" s="184"/>
      <c r="I26" s="184"/>
      <c r="J26" s="184"/>
      <c r="K26" s="184"/>
      <c r="L26" s="184"/>
      <c r="M26" s="200"/>
      <c r="N26" s="200"/>
    </row>
    <row r="30" spans="1:17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11"/>
    </row>
    <row r="31" spans="1:17"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11"/>
    </row>
    <row r="32" spans="1:17"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11"/>
    </row>
    <row r="33" spans="2:13"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11"/>
    </row>
    <row r="34" spans="2:13"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11"/>
    </row>
    <row r="35" spans="2:13"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11"/>
    </row>
    <row r="36" spans="2:13"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11"/>
    </row>
    <row r="37" spans="2:13"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11"/>
    </row>
    <row r="38" spans="2:13"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11"/>
    </row>
    <row r="39" spans="2:13"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11"/>
    </row>
    <row r="40" spans="2:13"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11"/>
    </row>
    <row r="41" spans="2:13"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11"/>
    </row>
    <row r="42" spans="2:13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</row>
    <row r="43" spans="2:13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</row>
    <row r="44" spans="2:13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</row>
    <row r="45" spans="2:13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</row>
  </sheetData>
  <mergeCells count="3">
    <mergeCell ref="B6:H6"/>
    <mergeCell ref="A22:A23"/>
    <mergeCell ref="A4:N4"/>
  </mergeCells>
  <phoneticPr fontId="46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7"/>
  <sheetViews>
    <sheetView workbookViewId="0">
      <selection activeCell="A4" sqref="A4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377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240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373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 ht="15.75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J8" s="463"/>
      <c r="K8" s="463"/>
      <c r="L8" s="463"/>
      <c r="M8" s="463"/>
      <c r="N8" s="463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>'Summary Sheet_ Pre Migration'!V11+'Sch 40 Migration Weather Adj.'!C43</f>
        <v>270133.33044799994</v>
      </c>
      <c r="W11" s="299">
        <f>'Summary Sheet_ Pre Migration'!W11+'Sch 40 Migration Weather Adj.'!D43</f>
        <v>278760.81361695559</v>
      </c>
      <c r="X11" s="299">
        <f>W11-V11</f>
        <v>8627.4831689556595</v>
      </c>
      <c r="Y11" s="299"/>
      <c r="Z11" s="299">
        <f>'Summary Sheet_ Pre Migration'!Z11+'Sch 40 Migration Weather Adj.'!G43</f>
        <v>268814.533635</v>
      </c>
      <c r="AA11" s="299">
        <f>'Summary Sheet_ Pre Migration'!AA11+'Sch 40 Migration Weather Adj.'!H43</f>
        <v>274363.61247964593</v>
      </c>
      <c r="AB11" s="299">
        <f>AA11-Z11</f>
        <v>5549.0788446459337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65">
        <f>C12/1000</f>
        <v>2215266.1669999999</v>
      </c>
      <c r="L12" s="299">
        <f>D12/1000</f>
        <v>2305584.0654216884</v>
      </c>
      <c r="M12" s="299">
        <f>L12-K12</f>
        <v>90317.898421688471</v>
      </c>
      <c r="N12" s="299">
        <f>M12*(1-0.071)</f>
        <v>83905.327633748588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f>'Summary Sheet_ Pre Migration'!V12+'Sch 40 Migration Weather Adj.'!C44</f>
        <v>250689.17238099998</v>
      </c>
      <c r="W12" s="299">
        <f>'Summary Sheet_ Pre Migration'!W12+'Sch 40 Migration Weather Adj.'!D44</f>
        <v>245206.8874060449</v>
      </c>
      <c r="X12" s="299">
        <f t="shared" ref="X12:X22" si="4">W12-V12</f>
        <v>-5482.2849749550805</v>
      </c>
      <c r="Y12" s="299"/>
      <c r="Z12" s="299">
        <f>'Summary Sheet_ Pre Migration'!Z12+'Sch 40 Migration Weather Adj.'!G44</f>
        <v>261333.806633</v>
      </c>
      <c r="AA12" s="299">
        <f>'Summary Sheet_ Pre Migration'!AA12+'Sch 40 Migration Weather Adj.'!H44</f>
        <v>257735.20771711657</v>
      </c>
      <c r="AB12" s="299">
        <f t="shared" ref="AB12:AB22" si="5">AA12-Z12</f>
        <v>-3598.5989158834273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L13-K13</f>
        <v>-56906.76936979685</v>
      </c>
      <c r="N13" s="299">
        <f t="shared" ref="N13:N23" si="11">M13*(1-0.071)</f>
        <v>-52866.388744541277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f>'Summary Sheet_ Pre Migration'!V13+'Sch 40 Migration Weather Adj.'!C45</f>
        <v>249868.97207899997</v>
      </c>
      <c r="W13" s="299">
        <f>'Summary Sheet_ Pre Migration'!W13+'Sch 40 Migration Weather Adj.'!D45</f>
        <v>250614.45251190395</v>
      </c>
      <c r="X13" s="299">
        <f t="shared" si="4"/>
        <v>745.48043290397618</v>
      </c>
      <c r="Y13" s="299"/>
      <c r="Z13" s="299">
        <f>'Summary Sheet_ Pre Migration'!Z13+'Sch 40 Migration Weather Adj.'!G45</f>
        <v>262628.04123100004</v>
      </c>
      <c r="AA13" s="299">
        <f>'Summary Sheet_ Pre Migration'!AA13+'Sch 40 Migration Weather Adj.'!H45</f>
        <v>263224.01690984337</v>
      </c>
      <c r="AB13" s="299">
        <f t="shared" si="5"/>
        <v>595.97567884332966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6119.2560722306371</v>
      </c>
      <c r="N14" s="299">
        <f t="shared" si="11"/>
        <v>5684.7888911022619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f>'Summary Sheet_ Pre Migration'!V14+'Sch 40 Migration Weather Adj.'!C46</f>
        <v>222462.811071</v>
      </c>
      <c r="W14" s="299">
        <f>'Summary Sheet_ Pre Migration'!W14+'Sch 40 Migration Weather Adj.'!D46</f>
        <v>223275.87312084823</v>
      </c>
      <c r="X14" s="299">
        <f t="shared" si="4"/>
        <v>813.06204984823125</v>
      </c>
      <c r="Y14" s="299"/>
      <c r="Z14" s="299">
        <f>'Summary Sheet_ Pre Migration'!Z14+'Sch 40 Migration Weather Adj.'!G46</f>
        <v>243873.52108700003</v>
      </c>
      <c r="AA14" s="299">
        <f>'Summary Sheet_ Pre Migration'!AA14+'Sch 40 Migration Weather Adj.'!H46</f>
        <v>244219.8804911864</v>
      </c>
      <c r="AB14" s="299">
        <f t="shared" si="5"/>
        <v>346.35940418636892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11326.586600157199</v>
      </c>
      <c r="N15" s="299">
        <f t="shared" si="11"/>
        <v>10522.398951546038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f>'Summary Sheet_ Pre Migration'!V15+'Sch 40 Migration Weather Adj.'!C47</f>
        <v>203775.022662</v>
      </c>
      <c r="W15" s="299">
        <f>'Summary Sheet_ Pre Migration'!W15+'Sch 40 Migration Weather Adj.'!D47</f>
        <v>204637.92442004534</v>
      </c>
      <c r="X15" s="299">
        <f t="shared" si="4"/>
        <v>862.90175804533646</v>
      </c>
      <c r="Y15" s="299"/>
      <c r="Z15" s="299">
        <f>'Summary Sheet_ Pre Migration'!Z15+'Sch 40 Migration Weather Adj.'!G47</f>
        <v>238525.41172299997</v>
      </c>
      <c r="AA15" s="299">
        <f>'Summary Sheet_ Pre Migration'!AA15+'Sch 40 Migration Weather Adj.'!H47</f>
        <v>238373.25027089298</v>
      </c>
      <c r="AB15" s="299">
        <f t="shared" si="5"/>
        <v>-152.16145210698596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18458.568801974412</v>
      </c>
      <c r="N16" s="299">
        <f t="shared" si="11"/>
        <v>17148.010417034231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f>'Summary Sheet_ Pre Migration'!V16+'Sch 40 Migration Weather Adj.'!C48</f>
        <v>201892.25566099994</v>
      </c>
      <c r="W16" s="299">
        <f>'Summary Sheet_ Pre Migration'!W16+'Sch 40 Migration Weather Adj.'!D48</f>
        <v>201195.96191347748</v>
      </c>
      <c r="X16" s="299">
        <f t="shared" si="4"/>
        <v>-696.29374752246076</v>
      </c>
      <c r="Y16" s="299"/>
      <c r="Z16" s="299">
        <f>'Summary Sheet_ Pre Migration'!Z16+'Sch 40 Migration Weather Adj.'!G48</f>
        <v>233343.840501</v>
      </c>
      <c r="AA16" s="299">
        <f>'Summary Sheet_ Pre Migration'!AA16+'Sch 40 Migration Weather Adj.'!H48</f>
        <v>232697.92375349981</v>
      </c>
      <c r="AB16" s="299">
        <f t="shared" si="5"/>
        <v>-645.91674750018865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-5998.6602284156252</v>
      </c>
      <c r="N17" s="299">
        <f t="shared" si="11"/>
        <v>-5572.7553521981163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f>'Summary Sheet_ Pre Migration'!V17+'Sch 40 Migration Weather Adj.'!C49</f>
        <v>209797.70127400002</v>
      </c>
      <c r="W17" s="299">
        <f>'Summary Sheet_ Pre Migration'!W17+'Sch 40 Migration Weather Adj.'!D49</f>
        <v>202216.13631191241</v>
      </c>
      <c r="X17" s="299">
        <f t="shared" si="4"/>
        <v>-7581.5649620876065</v>
      </c>
      <c r="Y17" s="299"/>
      <c r="Z17" s="299">
        <f>'Summary Sheet_ Pre Migration'!Z17+'Sch 40 Migration Weather Adj.'!G49</f>
        <v>237185.04438699997</v>
      </c>
      <c r="AA17" s="299">
        <f>'Summary Sheet_ Pre Migration'!AA17+'Sch 40 Migration Weather Adj.'!H49</f>
        <v>230188.91200814134</v>
      </c>
      <c r="AB17" s="299">
        <f t="shared" si="5"/>
        <v>-6996.1323788586305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-65266.639569284627</v>
      </c>
      <c r="N18" s="299">
        <f t="shared" si="11"/>
        <v>-60632.708159865419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f>'Summary Sheet_ Pre Migration'!V18+'Sch 40 Migration Weather Adj.'!C50</f>
        <v>226735.50328899999</v>
      </c>
      <c r="W18" s="299">
        <f>'Summary Sheet_ Pre Migration'!W18+'Sch 40 Migration Weather Adj.'!D50</f>
        <v>222762.19023543739</v>
      </c>
      <c r="X18" s="299">
        <f t="shared" si="4"/>
        <v>-3973.3130535625969</v>
      </c>
      <c r="Y18" s="299"/>
      <c r="Z18" s="299">
        <f>'Summary Sheet_ Pre Migration'!Z18+'Sch 40 Migration Weather Adj.'!G50</f>
        <v>268208.49714699999</v>
      </c>
      <c r="AA18" s="299">
        <f>'Summary Sheet_ Pre Migration'!AA18+'Sch 40 Migration Weather Adj.'!H50</f>
        <v>264545.05726765341</v>
      </c>
      <c r="AB18" s="299">
        <f t="shared" si="5"/>
        <v>-3663.4398793465807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-34200.454251272371</v>
      </c>
      <c r="N19" s="299">
        <f t="shared" si="11"/>
        <v>-31772.221999432033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f>'Summary Sheet_ Pre Migration'!V19+'Sch 40 Migration Weather Adj.'!C51</f>
        <v>214191.13250400001</v>
      </c>
      <c r="W19" s="299">
        <f>'Summary Sheet_ Pre Migration'!W19+'Sch 40 Migration Weather Adj.'!D51</f>
        <v>214448.68692529629</v>
      </c>
      <c r="X19" s="299">
        <f t="shared" si="4"/>
        <v>257.554421296285</v>
      </c>
      <c r="Y19" s="299"/>
      <c r="Z19" s="299">
        <f>'Summary Sheet_ Pre Migration'!Z19+'Sch 40 Migration Weather Adj.'!G51</f>
        <v>242319.38924600004</v>
      </c>
      <c r="AA19" s="299">
        <f>'Summary Sheet_ Pre Migration'!AA19+'Sch 40 Migration Weather Adj.'!H51</f>
        <v>242556.61876426084</v>
      </c>
      <c r="AB19" s="299">
        <f t="shared" si="5"/>
        <v>237.2295182608068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2216.4863269168418</v>
      </c>
      <c r="N20" s="299">
        <f t="shared" si="11"/>
        <v>2059.115797705746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f>'Summary Sheet_ Pre Migration'!V20+'Sch 40 Migration Weather Adj.'!C52</f>
        <v>199477.82797099999</v>
      </c>
      <c r="W20" s="299">
        <f>'Summary Sheet_ Pre Migration'!W20+'Sch 40 Migration Weather Adj.'!D52</f>
        <v>199993.96325129722</v>
      </c>
      <c r="X20" s="299">
        <f t="shared" si="4"/>
        <v>516.13528029722511</v>
      </c>
      <c r="Y20" s="299"/>
      <c r="Z20" s="299">
        <f>'Summary Sheet_ Pre Migration'!Z20+'Sch 40 Migration Weather Adj.'!G52</f>
        <v>230321.88103300001</v>
      </c>
      <c r="AA20" s="299">
        <f>'Summary Sheet_ Pre Migration'!AA20+'Sch 40 Migration Weather Adj.'!H52</f>
        <v>230523.03005186107</v>
      </c>
      <c r="AB20" s="299">
        <f t="shared" si="5"/>
        <v>201.14901886106236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7635.6233702581376</v>
      </c>
      <c r="N21" s="299">
        <f t="shared" si="11"/>
        <v>7093.4941109698102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f>'Summary Sheet_ Pre Migration'!V21+'Sch 40 Migration Weather Adj.'!C53</f>
        <v>210676.67024499999</v>
      </c>
      <c r="W21" s="299">
        <f>'Summary Sheet_ Pre Migration'!W21+'Sch 40 Migration Weather Adj.'!D53</f>
        <v>217580.14998180978</v>
      </c>
      <c r="X21" s="299">
        <f t="shared" si="4"/>
        <v>6903.4797368097934</v>
      </c>
      <c r="Y21" s="299"/>
      <c r="Z21" s="299">
        <f>'Summary Sheet_ Pre Migration'!Z21+'Sch 40 Migration Weather Adj.'!G53</f>
        <v>236703.8505</v>
      </c>
      <c r="AA21" s="299">
        <f>'Summary Sheet_ Pre Migration'!AA21+'Sch 40 Migration Weather Adj.'!H53</f>
        <v>240606.93513278686</v>
      </c>
      <c r="AB21" s="299">
        <f t="shared" si="5"/>
        <v>3903.0846327868639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82891.190865693381</v>
      </c>
      <c r="N22" s="300">
        <f t="shared" si="11"/>
        <v>77005.916314229151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299">
        <f>'Summary Sheet_ Pre Migration'!V22+'Sch 40 Migration Weather Adj.'!C54</f>
        <v>239354.61277900002</v>
      </c>
      <c r="W22" s="299">
        <f>'Summary Sheet_ Pre Migration'!W22+'Sch 40 Migration Weather Adj.'!D54</f>
        <v>247769.340841264</v>
      </c>
      <c r="X22" s="301">
        <f t="shared" si="4"/>
        <v>8414.728062263981</v>
      </c>
      <c r="Y22" s="299"/>
      <c r="Z22" s="301">
        <f>'Summary Sheet_ Pre Migration'!Z22+'Sch 40 Migration Weather Adj.'!G54</f>
        <v>261157.84510500001</v>
      </c>
      <c r="AA22" s="301">
        <f>'Summary Sheet_ Pre Migration'!AA22+'Sch 40 Migration Weather Adj.'!H54</f>
        <v>266746.50859479344</v>
      </c>
      <c r="AB22" s="301">
        <f t="shared" si="5"/>
        <v>5588.6634897934273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88991.087316457182</v>
      </c>
      <c r="N23" s="301">
        <f t="shared" si="11"/>
        <v>82672.720116988727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407">
        <f>SUM(V11:V22)</f>
        <v>2699055.0123640001</v>
      </c>
      <c r="W23" s="407">
        <f t="shared" ref="W23:X23" si="13">SUM(W11:W22)</f>
        <v>2708462.3805362922</v>
      </c>
      <c r="X23" s="83">
        <f t="shared" si="13"/>
        <v>9407.3681722927431</v>
      </c>
      <c r="Y23" s="83"/>
      <c r="Z23" s="83">
        <f>SUM(Z11:Z22)</f>
        <v>2984415.6622279999</v>
      </c>
      <c r="AA23" s="83">
        <f t="shared" ref="AA23:AB23" si="14">SUM(AA11:AA22)</f>
        <v>2985780.9534416813</v>
      </c>
      <c r="AB23" s="83">
        <f t="shared" si="14"/>
        <v>1365.2912136819796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5">SUM(L12:L23)</f>
        <v>22379255.966356605</v>
      </c>
      <c r="M24" s="240">
        <f t="shared" si="15"/>
        <v>145584.17435660679</v>
      </c>
      <c r="N24" s="240">
        <f t="shared" si="15"/>
        <v>135247.69797728769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Adj._SCMigrated'!B9</f>
        <v>128083498.13659537</v>
      </c>
      <c r="F26" s="56"/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Adj._SCMigrated'!B10</f>
        <v>9407368.1722926833</v>
      </c>
      <c r="F27" s="56"/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Adj._SCMigrated'!B11</f>
        <v>1365291.2136820126</v>
      </c>
      <c r="F28" s="56"/>
      <c r="G28" s="56"/>
      <c r="H28" s="70"/>
      <c r="I28" s="84"/>
      <c r="J28" s="61"/>
      <c r="K28" s="299"/>
      <c r="L28" s="299"/>
      <c r="M28" s="299"/>
      <c r="N28" s="299"/>
      <c r="P28" s="236">
        <f t="shared" ref="P28:P39" si="16">P11</f>
        <v>43101</v>
      </c>
      <c r="Q28" s="64"/>
      <c r="R28" s="299">
        <f>'Summary Sheet_ Pre Migration'!R28+'Sch 40 Migration Weather Adj.'!K43</f>
        <v>161945.518912</v>
      </c>
      <c r="S28" s="299">
        <f>'Summary Sheet_ Pre Migration'!S28+'Sch 40 Migration Weather Adj.'!L43</f>
        <v>162579.86511076402</v>
      </c>
      <c r="T28" s="299">
        <f>S28-R28</f>
        <v>634.34619876401848</v>
      </c>
      <c r="U28" s="299"/>
      <c r="V28" s="299">
        <f>'Summary Sheet_ Pre Migration'!V28+'Sch 40 Migration Weather Adj.'!O43</f>
        <v>123559.46893399999</v>
      </c>
      <c r="W28" s="299">
        <f>'Summary Sheet_ Pre Migration'!W28+'Sch 40 Migration Weather Adj.'!P43</f>
        <v>124239.17100123415</v>
      </c>
      <c r="X28" s="299">
        <f>W28-V28</f>
        <v>679.70206723416049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Adj._SCMigrated'!B12</f>
        <v>-4873113.2421339061</v>
      </c>
      <c r="F29" s="56"/>
      <c r="G29" s="56"/>
      <c r="H29" s="70"/>
      <c r="I29" s="84"/>
      <c r="J29" s="61"/>
      <c r="K29" s="299"/>
      <c r="L29" s="299"/>
      <c r="M29" s="299"/>
      <c r="N29" s="299"/>
      <c r="P29" s="236">
        <f t="shared" si="16"/>
        <v>43132</v>
      </c>
      <c r="Q29" s="64"/>
      <c r="R29" s="299">
        <f>'Summary Sheet_ Pre Migration'!R29+'Sch 40 Migration Weather Adj.'!K44</f>
        <v>162491.21689099999</v>
      </c>
      <c r="S29" s="299">
        <f>'Summary Sheet_ Pre Migration'!S29+'Sch 40 Migration Weather Adj.'!L44</f>
        <v>162102.5861497841</v>
      </c>
      <c r="T29" s="299">
        <f t="shared" ref="T29:T39" si="17">S29-R29</f>
        <v>-388.63074121589307</v>
      </c>
      <c r="U29" s="299"/>
      <c r="V29" s="299">
        <f>'Summary Sheet_ Pre Migration'!V29+'Sch 40 Migration Weather Adj.'!O44</f>
        <v>126618.34970199999</v>
      </c>
      <c r="W29" s="299">
        <f>'Summary Sheet_ Pre Migration'!W29+'Sch 40 Migration Weather Adj.'!P44</f>
        <v>126187.68013654175</v>
      </c>
      <c r="X29" s="299">
        <f t="shared" ref="X29:X39" si="18">W29-V29</f>
        <v>-430.6695654582436</v>
      </c>
      <c r="Y29" s="299"/>
      <c r="Z29" s="299">
        <v>276.13670000000002</v>
      </c>
      <c r="AA29" s="299">
        <v>276.13670000000002</v>
      </c>
      <c r="AB29" s="299">
        <f t="shared" ref="AB29:AB39" si="19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Adj._SCMigrated'!B13</f>
        <v>-466216.36134378111</v>
      </c>
      <c r="F30" s="56"/>
      <c r="G30" s="56"/>
      <c r="H30" s="70"/>
      <c r="I30" s="84"/>
      <c r="J30" s="61"/>
      <c r="K30" s="299"/>
      <c r="L30" s="299"/>
      <c r="M30" s="299"/>
      <c r="N30" s="299"/>
      <c r="P30" s="236">
        <f t="shared" si="16"/>
        <v>43160</v>
      </c>
      <c r="Q30" s="64"/>
      <c r="R30" s="299">
        <f>'Summary Sheet_ Pre Migration'!R30+'Sch 40 Migration Weather Adj.'!K45</f>
        <v>151988.86018899997</v>
      </c>
      <c r="S30" s="299">
        <f>'Summary Sheet_ Pre Migration'!S30+'Sch 40 Migration Weather Adj.'!L45</f>
        <v>151967.29301718075</v>
      </c>
      <c r="T30" s="299">
        <f t="shared" si="17"/>
        <v>-21.567171819217037</v>
      </c>
      <c r="U30" s="299"/>
      <c r="V30" s="299">
        <f>'Summary Sheet_ Pre Migration'!V30+'Sch 40 Migration Weather Adj.'!O45</f>
        <v>110877.300106</v>
      </c>
      <c r="W30" s="299">
        <f>'Summary Sheet_ Pre Migration'!W30+'Sch 40 Migration Weather Adj.'!P45</f>
        <v>110858.05700292114</v>
      </c>
      <c r="X30" s="299">
        <f t="shared" si="18"/>
        <v>-19.24310307885753</v>
      </c>
      <c r="Y30" s="299"/>
      <c r="Z30" s="299">
        <v>280.80811599999998</v>
      </c>
      <c r="AA30" s="299">
        <v>280.80811599999998</v>
      </c>
      <c r="AB30" s="299">
        <f t="shared" si="19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Adj._SCMigrated'!B14</f>
        <v>-705733.32084221148</v>
      </c>
      <c r="F31" s="56"/>
      <c r="G31" s="56"/>
      <c r="H31" s="70"/>
      <c r="I31" s="84"/>
      <c r="J31" s="61"/>
      <c r="K31" s="299"/>
      <c r="L31" s="299"/>
      <c r="M31" s="299"/>
      <c r="N31" s="299"/>
      <c r="P31" s="236">
        <f t="shared" si="16"/>
        <v>43191</v>
      </c>
      <c r="Q31" s="64"/>
      <c r="R31" s="299">
        <f>'Summary Sheet_ Pre Migration'!R31+'Sch 40 Migration Weather Adj.'!K46</f>
        <v>148167.97019699999</v>
      </c>
      <c r="S31" s="299">
        <f>'Summary Sheet_ Pre Migration'!S31+'Sch 40 Migration Weather Adj.'!L46</f>
        <v>148237.74637428994</v>
      </c>
      <c r="T31" s="299">
        <f t="shared" si="17"/>
        <v>69.776177289953921</v>
      </c>
      <c r="U31" s="299"/>
      <c r="V31" s="299">
        <f>'Summary Sheet_ Pre Migration'!V31+'Sch 40 Migration Weather Adj.'!O46</f>
        <v>117463.880595</v>
      </c>
      <c r="W31" s="299">
        <f>'Summary Sheet_ Pre Migration'!W31+'Sch 40 Migration Weather Adj.'!P46</f>
        <v>117539.35717728954</v>
      </c>
      <c r="X31" s="299">
        <f t="shared" si="18"/>
        <v>75.476582289542421</v>
      </c>
      <c r="Y31" s="299"/>
      <c r="Z31" s="299">
        <v>266.694748</v>
      </c>
      <c r="AA31" s="299">
        <v>266.694748</v>
      </c>
      <c r="AB31" s="299">
        <f t="shared" si="19"/>
        <v>0</v>
      </c>
    </row>
    <row r="32" spans="1:28">
      <c r="A32" s="43">
        <f t="shared" si="0"/>
        <v>23</v>
      </c>
      <c r="B32" s="54"/>
      <c r="C32" s="54" t="s">
        <v>222</v>
      </c>
      <c r="D32" s="54"/>
      <c r="E32" s="298">
        <f>'Sales &amp; Revenue Adj._SCMigrated'!B15</f>
        <v>-452615.80018200766</v>
      </c>
      <c r="F32" s="56"/>
      <c r="G32" s="56"/>
      <c r="H32" s="70"/>
      <c r="I32" s="84"/>
      <c r="J32" s="61"/>
      <c r="K32" s="299"/>
      <c r="L32" s="299"/>
      <c r="M32" s="299"/>
      <c r="N32" s="299"/>
      <c r="P32" s="236">
        <f t="shared" si="16"/>
        <v>43221</v>
      </c>
      <c r="Q32" s="64"/>
      <c r="R32" s="299">
        <f>'Summary Sheet_ Pre Migration'!R32+'Sch 40 Migration Weather Adj.'!K47</f>
        <v>153898.36760900001</v>
      </c>
      <c r="S32" s="299">
        <f>'Summary Sheet_ Pre Migration'!S32+'Sch 40 Migration Weather Adj.'!L47</f>
        <v>153786.23044590678</v>
      </c>
      <c r="T32" s="299">
        <f t="shared" si="17"/>
        <v>-112.13716309322626</v>
      </c>
      <c r="U32" s="299"/>
      <c r="V32" s="299">
        <f>'Summary Sheet_ Pre Migration'!V32+'Sch 40 Migration Weather Adj.'!O47</f>
        <v>114577.56447499999</v>
      </c>
      <c r="W32" s="299">
        <f>'Summary Sheet_ Pre Migration'!W32+'Sch 40 Migration Weather Adj.'!P47</f>
        <v>114625.66592232743</v>
      </c>
      <c r="X32" s="299">
        <f t="shared" si="18"/>
        <v>48.101447327440837</v>
      </c>
      <c r="Y32" s="299"/>
      <c r="Z32" s="299">
        <v>708.71026399999994</v>
      </c>
      <c r="AA32" s="299">
        <v>692.132653853904</v>
      </c>
      <c r="AB32" s="299">
        <f t="shared" si="19"/>
        <v>-16.577610146095935</v>
      </c>
    </row>
    <row r="33" spans="1:29">
      <c r="A33" s="43">
        <f t="shared" si="0"/>
        <v>24</v>
      </c>
      <c r="B33" s="54"/>
      <c r="C33" s="82" t="s">
        <v>8</v>
      </c>
      <c r="D33" s="54"/>
      <c r="E33" s="298">
        <f>SUM('Sales &amp; Revenue Adj._SCMigrated'!B16:B16)</f>
        <v>2803305.1896940321</v>
      </c>
      <c r="F33" s="56"/>
      <c r="G33" s="56"/>
      <c r="H33" s="70"/>
      <c r="I33" s="84"/>
      <c r="J33" s="61"/>
      <c r="K33" s="299"/>
      <c r="L33" s="299"/>
      <c r="M33" s="299"/>
      <c r="N33" s="299"/>
      <c r="P33" s="236">
        <f t="shared" si="16"/>
        <v>43252</v>
      </c>
      <c r="Q33" s="64"/>
      <c r="R33" s="299">
        <f>'Summary Sheet_ Pre Migration'!R33+'Sch 40 Migration Weather Adj.'!K48</f>
        <v>158918.754403</v>
      </c>
      <c r="S33" s="299">
        <f>'Summary Sheet_ Pre Migration'!S33+'Sch 40 Migration Weather Adj.'!L48</f>
        <v>158542.03109125971</v>
      </c>
      <c r="T33" s="299">
        <f t="shared" si="17"/>
        <v>-376.72331174029387</v>
      </c>
      <c r="U33" s="299"/>
      <c r="V33" s="299">
        <f>'Summary Sheet_ Pre Migration'!V33+'Sch 40 Migration Weather Adj.'!O48</f>
        <v>109383.43788</v>
      </c>
      <c r="W33" s="299">
        <f>'Summary Sheet_ Pre Migration'!W33+'Sch 40 Migration Weather Adj.'!P48</f>
        <v>109242.57361405484</v>
      </c>
      <c r="X33" s="299">
        <f t="shared" si="18"/>
        <v>-140.86426594515797</v>
      </c>
      <c r="Y33" s="299"/>
      <c r="Z33" s="299">
        <v>1878.608117</v>
      </c>
      <c r="AA33" s="299">
        <v>1853.3650875184496</v>
      </c>
      <c r="AB33" s="299">
        <f t="shared" si="19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Adj._SCMigrated'!B17</f>
        <v>85916.234525271488</v>
      </c>
      <c r="F34" s="348"/>
      <c r="G34" s="366"/>
      <c r="H34" s="70"/>
      <c r="I34" s="84"/>
      <c r="J34" s="61"/>
      <c r="K34" s="299"/>
      <c r="L34" s="299"/>
      <c r="M34" s="299"/>
      <c r="N34" s="299"/>
      <c r="P34" s="236">
        <f t="shared" si="16"/>
        <v>43282</v>
      </c>
      <c r="Q34" s="64"/>
      <c r="R34" s="299">
        <f>'Summary Sheet_ Pre Migration'!R34+'Sch 40 Migration Weather Adj.'!K49</f>
        <v>167929.15865</v>
      </c>
      <c r="S34" s="299">
        <f>'Summary Sheet_ Pre Migration'!S34+'Sch 40 Migration Weather Adj.'!L49</f>
        <v>163802.83872263998</v>
      </c>
      <c r="T34" s="299">
        <f t="shared" si="17"/>
        <v>-4126.3199273600185</v>
      </c>
      <c r="U34" s="299"/>
      <c r="V34" s="299">
        <f>'Summary Sheet_ Pre Migration'!V34+'Sch 40 Migration Weather Adj.'!O49</f>
        <v>123016.44895800001</v>
      </c>
      <c r="W34" s="299">
        <f>'Summary Sheet_ Pre Migration'!W34+'Sch 40 Migration Weather Adj.'!P49</f>
        <v>121357.4274842633</v>
      </c>
      <c r="X34" s="299">
        <f t="shared" si="18"/>
        <v>-1659.021473736706</v>
      </c>
      <c r="Y34" s="299"/>
      <c r="Z34" s="299">
        <v>3447.3845299999998</v>
      </c>
      <c r="AA34" s="299">
        <v>3163.6658384305756</v>
      </c>
      <c r="AB34" s="299">
        <f t="shared" si="19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135247700.22228748</v>
      </c>
      <c r="F35" s="60"/>
      <c r="G35" s="60"/>
      <c r="H35" s="70"/>
      <c r="I35" s="83"/>
      <c r="J35" s="61"/>
      <c r="K35" s="299"/>
      <c r="L35" s="299"/>
      <c r="M35" s="299"/>
      <c r="N35" s="299"/>
      <c r="P35" s="236">
        <f t="shared" si="16"/>
        <v>43313</v>
      </c>
      <c r="Q35" s="64"/>
      <c r="R35" s="299">
        <f>'Summary Sheet_ Pre Migration'!R35+'Sch 40 Migration Weather Adj.'!K50</f>
        <v>190164.84236800001</v>
      </c>
      <c r="S35" s="299">
        <f>'Summary Sheet_ Pre Migration'!S35+'Sch 40 Migration Weather Adj.'!L50</f>
        <v>188001.51260173108</v>
      </c>
      <c r="T35" s="299">
        <f t="shared" si="17"/>
        <v>-2163.3297662689292</v>
      </c>
      <c r="U35" s="299"/>
      <c r="V35" s="299">
        <f>'Summary Sheet_ Pre Migration'!V35+'Sch 40 Migration Weather Adj.'!O50</f>
        <v>124369.881037</v>
      </c>
      <c r="W35" s="299">
        <f>'Summary Sheet_ Pre Migration'!W35+'Sch 40 Migration Weather Adj.'!P50</f>
        <v>123539.05489997356</v>
      </c>
      <c r="X35" s="299">
        <f t="shared" si="18"/>
        <v>-830.82613702643721</v>
      </c>
      <c r="Y35" s="299"/>
      <c r="Z35" s="299">
        <v>4528.3572279999998</v>
      </c>
      <c r="AA35" s="299">
        <v>4378.1233659731715</v>
      </c>
      <c r="AB35" s="299">
        <f t="shared" si="19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K36" s="299"/>
      <c r="L36" s="299"/>
      <c r="M36" s="299"/>
      <c r="N36" s="299"/>
      <c r="P36" s="236">
        <f t="shared" si="16"/>
        <v>43344</v>
      </c>
      <c r="Q36" s="64"/>
      <c r="R36" s="299">
        <f>'Summary Sheet_ Pre Migration'!R36+'Sch 40 Migration Weather Adj.'!K51</f>
        <v>171078.55904699999</v>
      </c>
      <c r="S36" s="299">
        <f>'Summary Sheet_ Pre Migration'!S36+'Sch 40 Migration Weather Adj.'!L51</f>
        <v>171218.65942211155</v>
      </c>
      <c r="T36" s="299">
        <f t="shared" si="17"/>
        <v>140.10037511156406</v>
      </c>
      <c r="U36" s="299"/>
      <c r="V36" s="299">
        <f>'Summary Sheet_ Pre Migration'!V36+'Sch 40 Migration Weather Adj.'!O51</f>
        <v>119715.634309</v>
      </c>
      <c r="W36" s="299">
        <f>'Summary Sheet_ Pre Migration'!W36+'Sch 40 Migration Weather Adj.'!P51</f>
        <v>119768.66739491987</v>
      </c>
      <c r="X36" s="299">
        <f t="shared" si="18"/>
        <v>53.033085919872974</v>
      </c>
      <c r="Y36" s="299"/>
      <c r="Z36" s="299">
        <v>3435.8691839999997</v>
      </c>
      <c r="AA36" s="299">
        <v>3445.4260158801176</v>
      </c>
      <c r="AB36" s="299">
        <f t="shared" si="19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K37" s="299"/>
      <c r="L37" s="299"/>
      <c r="M37" s="299"/>
      <c r="N37" s="299"/>
      <c r="P37" s="236">
        <f t="shared" si="16"/>
        <v>43374</v>
      </c>
      <c r="Q37" s="64"/>
      <c r="R37" s="299">
        <f>'Summary Sheet_ Pre Migration'!R37+'Sch 40 Migration Weather Adj.'!K52</f>
        <v>159565.63705199998</v>
      </c>
      <c r="S37" s="299">
        <f>'Summary Sheet_ Pre Migration'!S37+'Sch 40 Migration Weather Adj.'!L52</f>
        <v>159693.53866771597</v>
      </c>
      <c r="T37" s="299">
        <f t="shared" si="17"/>
        <v>127.9016157159931</v>
      </c>
      <c r="U37" s="299"/>
      <c r="V37" s="299">
        <f>'Summary Sheet_ Pre Migration'!V37+'Sch 40 Migration Weather Adj.'!O52</f>
        <v>116170.97304099999</v>
      </c>
      <c r="W37" s="299">
        <f>'Summary Sheet_ Pre Migration'!W37+'Sch 40 Migration Weather Adj.'!P52</f>
        <v>116307.84485667004</v>
      </c>
      <c r="X37" s="299">
        <f t="shared" si="18"/>
        <v>136.87181567004882</v>
      </c>
      <c r="Y37" s="299"/>
      <c r="Z37" s="299">
        <v>1100.2293710000001</v>
      </c>
      <c r="AA37" s="299">
        <v>1100.2293710000001</v>
      </c>
      <c r="AB37" s="299">
        <f t="shared" si="19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K38" s="299"/>
      <c r="L38" s="299"/>
      <c r="M38" s="299"/>
      <c r="N38" s="299"/>
      <c r="P38" s="236">
        <f t="shared" si="16"/>
        <v>43405</v>
      </c>
      <c r="Q38" s="64"/>
      <c r="R38" s="299">
        <f>'Summary Sheet_ Pre Migration'!R38+'Sch 40 Migration Weather Adj.'!K53</f>
        <v>149973.65151900001</v>
      </c>
      <c r="S38" s="299">
        <f>'Summary Sheet_ Pre Migration'!S38+'Sch 40 Migration Weather Adj.'!L53</f>
        <v>150672.05656439194</v>
      </c>
      <c r="T38" s="299">
        <f t="shared" si="17"/>
        <v>698.40504539193353</v>
      </c>
      <c r="U38" s="299"/>
      <c r="V38" s="299">
        <f>'Summary Sheet_ Pre Migration'!V38+'Sch 40 Migration Weather Adj.'!O53</f>
        <v>105107.27142</v>
      </c>
      <c r="W38" s="299">
        <f>'Summary Sheet_ Pre Migration'!W38+'Sch 40 Migration Weather Adj.'!P53</f>
        <v>105818.5817782451</v>
      </c>
      <c r="X38" s="299">
        <f t="shared" si="18"/>
        <v>711.31035824510036</v>
      </c>
      <c r="Y38" s="299"/>
      <c r="Z38" s="299">
        <v>309.864799</v>
      </c>
      <c r="AA38" s="299">
        <v>309.864799</v>
      </c>
      <c r="AB38" s="299">
        <f t="shared" si="19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K39" s="299"/>
      <c r="L39" s="299"/>
      <c r="M39" s="299"/>
      <c r="N39" s="299"/>
      <c r="P39" s="239">
        <f t="shared" si="16"/>
        <v>43435</v>
      </c>
      <c r="Q39" s="175"/>
      <c r="R39" s="301">
        <f>'Summary Sheet_ Pre Migration'!R39+'Sch 40 Migration Weather Adj.'!K54</f>
        <v>164290.905692</v>
      </c>
      <c r="S39" s="301">
        <f>'Summary Sheet_ Pre Migration'!S39+'Sch 40 Migration Weather Adj.'!L54</f>
        <v>164935.97111909025</v>
      </c>
      <c r="T39" s="301">
        <f t="shared" si="17"/>
        <v>645.06542709024507</v>
      </c>
      <c r="U39" s="299"/>
      <c r="V39" s="301">
        <f>'Summary Sheet_ Pre Migration'!V39+'Sch 40 Migration Weather Adj.'!O54</f>
        <v>120611.35738</v>
      </c>
      <c r="W39" s="301">
        <f>'Summary Sheet_ Pre Migration'!W39+'Sch 40 Migration Weather Adj.'!P54</f>
        <v>121281.75324771709</v>
      </c>
      <c r="X39" s="301">
        <f t="shared" si="18"/>
        <v>670.39586771708855</v>
      </c>
      <c r="Y39" s="299"/>
      <c r="Z39" s="301">
        <v>224.08819800000001</v>
      </c>
      <c r="AA39" s="301">
        <v>224.08819800000001</v>
      </c>
      <c r="AB39" s="301">
        <f t="shared" si="19"/>
        <v>0</v>
      </c>
    </row>
    <row r="40" spans="1:29">
      <c r="A40" s="73"/>
      <c r="B40" s="74"/>
      <c r="C40" s="74"/>
      <c r="D40" s="74"/>
      <c r="E40" s="75"/>
      <c r="F40" s="71"/>
      <c r="G40" s="71"/>
      <c r="K40" s="299"/>
      <c r="L40" s="299"/>
      <c r="M40" s="299"/>
      <c r="N40" s="299"/>
      <c r="P40" s="236" t="s">
        <v>21</v>
      </c>
      <c r="Q40" s="64"/>
      <c r="R40" s="83">
        <f>SUM(R28:R39)</f>
        <v>1940413.4425290001</v>
      </c>
      <c r="S40" s="83">
        <f t="shared" ref="S40:T40" si="20">SUM(S28:S39)</f>
        <v>1935540.3292868661</v>
      </c>
      <c r="T40" s="83">
        <f t="shared" si="20"/>
        <v>-4873.1132421338698</v>
      </c>
      <c r="V40" s="83">
        <f>SUM(V28:V39)</f>
        <v>1411471.5678369999</v>
      </c>
      <c r="W40" s="83">
        <f t="shared" ref="W40:X40" si="21">SUM(W28:W39)</f>
        <v>1410765.8345161579</v>
      </c>
      <c r="X40" s="83">
        <f t="shared" si="21"/>
        <v>-705.7333208421478</v>
      </c>
      <c r="Y40" s="83"/>
      <c r="Z40" s="83">
        <f>SUM(Z28:Z39)</f>
        <v>16726.140044</v>
      </c>
      <c r="AA40" s="83">
        <f t="shared" ref="AA40:AB40" si="22">SUM(AA28:AA39)</f>
        <v>16259.923682656217</v>
      </c>
      <c r="AB40" s="83">
        <f t="shared" si="22"/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Sheet_SC_Migrated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222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374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3">P28</f>
        <v>43101</v>
      </c>
      <c r="Q45" s="83"/>
      <c r="R45" s="299">
        <f>'Sch 40 Migration Weather Adj.'!C61</f>
        <v>32012.128000000001</v>
      </c>
      <c r="S45" s="299">
        <f>'Sch 40 Migration Weather Adj.'!D61</f>
        <v>32238.365349282176</v>
      </c>
      <c r="T45" s="299">
        <f>S45-R45</f>
        <v>226.23734928217527</v>
      </c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 t="shared" ref="X45:X56" si="24"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 t="shared" ref="AB45:AB56" si="25"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3"/>
        <v>43132</v>
      </c>
      <c r="Q46" s="83"/>
      <c r="R46" s="299">
        <f>'Sch 40 Migration Weather Adj.'!C62</f>
        <v>28239.23</v>
      </c>
      <c r="S46" s="299">
        <f>'Sch 40 Migration Weather Adj.'!D62</f>
        <v>28113.293790690939</v>
      </c>
      <c r="T46" s="299">
        <f t="shared" ref="T46:T56" si="26">S46-R46</f>
        <v>-125.93620930906036</v>
      </c>
      <c r="V46" s="299">
        <v>13348.269554999999</v>
      </c>
      <c r="W46" s="299">
        <v>12542.908577137294</v>
      </c>
      <c r="X46" s="299">
        <f t="shared" si="24"/>
        <v>-805.36097786270511</v>
      </c>
      <c r="Y46" s="299"/>
      <c r="Z46" s="299">
        <v>897.14</v>
      </c>
      <c r="AA46" s="299">
        <v>877.42439898533053</v>
      </c>
      <c r="AB46" s="299">
        <f t="shared" si="25"/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3"/>
        <v>43160</v>
      </c>
      <c r="Q47" s="83"/>
      <c r="R47" s="299">
        <f>'Sch 40 Migration Weather Adj.'!C63</f>
        <v>32729.637999999999</v>
      </c>
      <c r="S47" s="299">
        <f>'Sch 40 Migration Weather Adj.'!D63</f>
        <v>32717.015346709351</v>
      </c>
      <c r="T47" s="299">
        <f t="shared" si="26"/>
        <v>-12.622653290647577</v>
      </c>
      <c r="V47" s="299">
        <v>14774.1</v>
      </c>
      <c r="W47" s="299">
        <v>14881.072003025</v>
      </c>
      <c r="X47" s="299">
        <f t="shared" si="24"/>
        <v>106.97200302499914</v>
      </c>
      <c r="Y47" s="299"/>
      <c r="Z47" s="299">
        <v>943.66</v>
      </c>
      <c r="AA47" s="299">
        <v>945.4108794533845</v>
      </c>
      <c r="AB47" s="299">
        <f t="shared" si="25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3"/>
        <v>43191</v>
      </c>
      <c r="Q48" s="83"/>
      <c r="R48" s="299">
        <f>'Sch 40 Migration Weather Adj.'!C64</f>
        <v>29653.347000000002</v>
      </c>
      <c r="S48" s="299">
        <f>'Sch 40 Migration Weather Adj.'!D64</f>
        <v>29677.589342342355</v>
      </c>
      <c r="T48" s="299">
        <f t="shared" si="26"/>
        <v>24.242342342353368</v>
      </c>
      <c r="V48" s="299">
        <v>12167.918880000001</v>
      </c>
      <c r="W48" s="299">
        <v>12291.254040215736</v>
      </c>
      <c r="X48" s="299">
        <f t="shared" si="24"/>
        <v>123.3351602157345</v>
      </c>
      <c r="Y48" s="299"/>
      <c r="Z48" s="299">
        <v>776.62</v>
      </c>
      <c r="AA48" s="299">
        <v>781.38586538892207</v>
      </c>
      <c r="AB48" s="299">
        <f t="shared" si="25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3"/>
        <v>43221</v>
      </c>
      <c r="Q49" s="83"/>
      <c r="R49" s="299">
        <f>'Sch 40 Migration Weather Adj.'!C65</f>
        <v>28626.892</v>
      </c>
      <c r="S49" s="299">
        <f>'Sch 40 Migration Weather Adj.'!D65</f>
        <v>28627.353814170623</v>
      </c>
      <c r="T49" s="299">
        <f t="shared" si="26"/>
        <v>0.46181417062325636</v>
      </c>
      <c r="V49" s="299">
        <v>9528.3856850000011</v>
      </c>
      <c r="W49" s="299">
        <v>9723.226773721326</v>
      </c>
      <c r="X49" s="299">
        <f t="shared" si="24"/>
        <v>194.84108872132492</v>
      </c>
      <c r="Y49" s="299"/>
      <c r="Z49" s="299">
        <v>591.08000000000004</v>
      </c>
      <c r="AA49" s="299">
        <v>601.1173555526035</v>
      </c>
      <c r="AB49" s="299">
        <f t="shared" si="25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3"/>
        <v>43252</v>
      </c>
      <c r="Q50" s="83"/>
      <c r="R50" s="299">
        <f>'Sch 40 Migration Weather Adj.'!C66</f>
        <v>27309.827000000001</v>
      </c>
      <c r="S50" s="299">
        <f>'Sch 40 Migration Weather Adj.'!D66</f>
        <v>27236.089169322782</v>
      </c>
      <c r="T50" s="299">
        <f t="shared" si="26"/>
        <v>-73.737830677218881</v>
      </c>
      <c r="V50" s="299">
        <v>8207.9652699999988</v>
      </c>
      <c r="W50" s="299">
        <v>8185.6526829803652</v>
      </c>
      <c r="X50" s="299">
        <f t="shared" si="24"/>
        <v>-22.312587019633611</v>
      </c>
      <c r="Y50" s="299"/>
      <c r="Z50" s="299">
        <v>387.72</v>
      </c>
      <c r="AA50" s="299">
        <v>387.26751144258054</v>
      </c>
      <c r="AB50" s="299">
        <f t="shared" si="25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3"/>
        <v>43282</v>
      </c>
      <c r="Q51" s="83"/>
      <c r="R51" s="299">
        <f>'Sch 40 Migration Weather Adj.'!C67</f>
        <v>29390.128000000001</v>
      </c>
      <c r="S51" s="299">
        <f>'Sch 40 Migration Weather Adj.'!D67</f>
        <v>28739.042701810933</v>
      </c>
      <c r="T51" s="299">
        <f t="shared" si="26"/>
        <v>-651.08529818906754</v>
      </c>
      <c r="V51" s="299">
        <v>6333.3257949999997</v>
      </c>
      <c r="W51" s="299">
        <v>6090.5746375682929</v>
      </c>
      <c r="X51" s="299">
        <f t="shared" si="24"/>
        <v>-242.75115743170682</v>
      </c>
      <c r="Y51" s="299"/>
      <c r="Z51" s="299">
        <v>316.26</v>
      </c>
      <c r="AA51" s="299">
        <v>311.33712301843309</v>
      </c>
      <c r="AB51" s="299">
        <f t="shared" si="25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3"/>
        <v>43313</v>
      </c>
      <c r="Q52" s="83"/>
      <c r="R52" s="299">
        <f>'Sch 40 Migration Weather Adj.'!C68</f>
        <v>31555.887999999999</v>
      </c>
      <c r="S52" s="299">
        <f>'Sch 40 Migration Weather Adj.'!D68</f>
        <v>31174.145559590081</v>
      </c>
      <c r="T52" s="299">
        <f t="shared" si="26"/>
        <v>-381.74244040991834</v>
      </c>
      <c r="V52" s="299">
        <v>5565.0993349999999</v>
      </c>
      <c r="W52" s="299">
        <v>5438.8578345329915</v>
      </c>
      <c r="X52" s="299">
        <f t="shared" si="24"/>
        <v>-126.24150046700834</v>
      </c>
      <c r="Y52" s="299"/>
      <c r="Z52" s="299">
        <v>285.14</v>
      </c>
      <c r="AA52" s="299">
        <v>282.56325881447532</v>
      </c>
      <c r="AB52" s="299">
        <f t="shared" si="25"/>
        <v>-2.5767411855246678</v>
      </c>
      <c r="AC52" s="83"/>
    </row>
    <row r="53" spans="1:29">
      <c r="P53" s="236">
        <f t="shared" si="23"/>
        <v>43344</v>
      </c>
      <c r="Q53" s="83"/>
      <c r="R53" s="299">
        <f>'Sch 40 Migration Weather Adj.'!C69</f>
        <v>30000.577000000001</v>
      </c>
      <c r="S53" s="299">
        <f>'Sch 40 Migration Weather Adj.'!D69</f>
        <v>30025.864382424552</v>
      </c>
      <c r="T53" s="299">
        <f t="shared" si="26"/>
        <v>25.287382424550742</v>
      </c>
      <c r="V53" s="299">
        <v>5746.4796399999996</v>
      </c>
      <c r="W53" s="299">
        <v>5754.6513390354412</v>
      </c>
      <c r="X53" s="299">
        <f t="shared" si="24"/>
        <v>8.1716990354416339</v>
      </c>
      <c r="Y53" s="299"/>
      <c r="Z53" s="299">
        <v>298.26</v>
      </c>
      <c r="AA53" s="299">
        <v>298.4267942267989</v>
      </c>
      <c r="AB53" s="299">
        <f t="shared" si="25"/>
        <v>0.16679422679891331</v>
      </c>
      <c r="AC53" s="83"/>
    </row>
    <row r="54" spans="1:29">
      <c r="P54" s="236">
        <f t="shared" si="23"/>
        <v>43374</v>
      </c>
      <c r="Q54" s="83"/>
      <c r="R54" s="299">
        <f>'Sch 40 Migration Weather Adj.'!C70</f>
        <v>17504.791000000001</v>
      </c>
      <c r="S54" s="299">
        <f>'Sch 40 Migration Weather Adj.'!D70</f>
        <v>17538.369850530344</v>
      </c>
      <c r="T54" s="299">
        <f t="shared" si="26"/>
        <v>33.578850530342606</v>
      </c>
      <c r="V54" s="299">
        <v>7995.505725</v>
      </c>
      <c r="W54" s="299">
        <v>8072.6758809875437</v>
      </c>
      <c r="X54" s="299">
        <f t="shared" si="24"/>
        <v>77.170155987543694</v>
      </c>
      <c r="Y54" s="299"/>
      <c r="Z54" s="299">
        <v>353.44</v>
      </c>
      <c r="AA54" s="299">
        <v>356.60178508422302</v>
      </c>
      <c r="AB54" s="299">
        <f t="shared" si="25"/>
        <v>3.1617850842230268</v>
      </c>
      <c r="AC54" s="83"/>
    </row>
    <row r="55" spans="1:29">
      <c r="P55" s="236">
        <f t="shared" si="23"/>
        <v>43405</v>
      </c>
      <c r="Q55" s="83"/>
      <c r="R55" s="299">
        <f>'Sch 40 Migration Weather Adj.'!C71</f>
        <v>35966.337</v>
      </c>
      <c r="S55" s="299">
        <f>'Sch 40 Migration Weather Adj.'!D71</f>
        <v>36240.032688241474</v>
      </c>
      <c r="T55" s="299">
        <f t="shared" si="26"/>
        <v>273.69568824147427</v>
      </c>
      <c r="V55" s="299">
        <v>9194.1588350000002</v>
      </c>
      <c r="W55" s="299">
        <v>10198.784454522111</v>
      </c>
      <c r="X55" s="299">
        <f t="shared" si="24"/>
        <v>1004.6256195221104</v>
      </c>
      <c r="Y55" s="299"/>
      <c r="Z55" s="299">
        <v>515.476</v>
      </c>
      <c r="AA55" s="299">
        <v>546.84645175589424</v>
      </c>
      <c r="AB55" s="299">
        <f t="shared" si="25"/>
        <v>31.370451755894237</v>
      </c>
      <c r="AC55" s="83"/>
    </row>
    <row r="56" spans="1:29">
      <c r="P56" s="239">
        <f t="shared" si="23"/>
        <v>43435</v>
      </c>
      <c r="Q56" s="83"/>
      <c r="R56" s="301">
        <f>'Sch 40 Migration Weather Adj.'!C72</f>
        <v>28404.613000000001</v>
      </c>
      <c r="S56" s="301">
        <f>'Sch 40 Migration Weather Adj.'!D72</f>
        <v>28613.618204702387</v>
      </c>
      <c r="T56" s="301">
        <f t="shared" si="26"/>
        <v>209.00520470238553</v>
      </c>
      <c r="V56" s="301">
        <v>12572.569045</v>
      </c>
      <c r="W56" s="301">
        <v>13778.477715450066</v>
      </c>
      <c r="X56" s="301">
        <f t="shared" si="24"/>
        <v>1205.908670450066</v>
      </c>
      <c r="Y56" s="299"/>
      <c r="Z56" s="301">
        <v>768.62400000000002</v>
      </c>
      <c r="AA56" s="301">
        <v>799.40423511705433</v>
      </c>
      <c r="AB56" s="301">
        <f t="shared" si="25"/>
        <v>30.780235117054303</v>
      </c>
      <c r="AC56" s="83"/>
    </row>
    <row r="57" spans="1:29">
      <c r="P57" s="236" t="s">
        <v>21</v>
      </c>
      <c r="Q57" s="83"/>
      <c r="R57" s="83">
        <f>SUM(R45:R56)</f>
        <v>351393.39600000001</v>
      </c>
      <c r="S57" s="83">
        <f t="shared" ref="S57:T57" si="27">SUM(S45:S56)</f>
        <v>350940.78019981796</v>
      </c>
      <c r="T57" s="83">
        <f t="shared" si="27"/>
        <v>-452.61580018200766</v>
      </c>
      <c r="V57" s="83">
        <f>SUM(V45:V56)</f>
        <v>120139.33994999999</v>
      </c>
      <c r="W57" s="83">
        <f>SUM(W45:W56)</f>
        <v>122942.64513969402</v>
      </c>
      <c r="X57" s="83">
        <f>SUM(X45:X56)</f>
        <v>2803.3051896940306</v>
      </c>
      <c r="Y57" s="83"/>
      <c r="Z57" s="83">
        <f>SUM(Z45:Z56)</f>
        <v>7130.88</v>
      </c>
      <c r="AA57" s="83">
        <f>SUM(AA45:AA56)</f>
        <v>7216.7962345252708</v>
      </c>
      <c r="AB57" s="83">
        <f>SUM(AB45:AB56)</f>
        <v>85.91623452527142</v>
      </c>
      <c r="AC57" s="83"/>
    </row>
    <row r="59" spans="1:29">
      <c r="R59" s="243" t="s">
        <v>21</v>
      </c>
      <c r="S59" s="244"/>
      <c r="T59" s="244"/>
    </row>
    <row r="60" spans="1:29">
      <c r="R60" s="246" t="s">
        <v>375</v>
      </c>
      <c r="S60" s="247"/>
      <c r="T60" s="247"/>
      <c r="AB60" s="83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28">P45</f>
        <v>43101</v>
      </c>
      <c r="R62" s="299">
        <f>R11+V11+Z11+R28+V28+Z28+R45+V45+Z45</f>
        <v>2118037.8880210002</v>
      </c>
      <c r="S62" s="299">
        <f>S11+W11+AA11+S28+W28+AA28+S45+W45+AA45</f>
        <v>2201943.218956749</v>
      </c>
      <c r="T62" s="299">
        <f>T11+X11+AB11+T28+X28+AB28+T45+X45+AB45</f>
        <v>83905.330935748905</v>
      </c>
      <c r="Y62" s="299"/>
    </row>
    <row r="63" spans="1:29">
      <c r="P63" s="236">
        <f t="shared" si="28"/>
        <v>43132</v>
      </c>
      <c r="R63" s="299">
        <f t="shared" ref="R63:T63" si="29">R12+V12+Z12+R29+V29+Z29+R46+V46+Z46</f>
        <v>1967096.1521419995</v>
      </c>
      <c r="S63" s="299">
        <f t="shared" si="29"/>
        <v>1914229.7639754582</v>
      </c>
      <c r="T63" s="299">
        <f t="shared" si="29"/>
        <v>-52866.388166541314</v>
      </c>
      <c r="Y63" s="299"/>
    </row>
    <row r="64" spans="1:29">
      <c r="P64" s="236">
        <f t="shared" si="28"/>
        <v>43160</v>
      </c>
      <c r="R64" s="299">
        <f t="shared" ref="R64:T64" si="30">R13+V13+Z13+R30+V30+Z30+R47+V47+Z47</f>
        <v>1943915.0066899997</v>
      </c>
      <c r="S64" s="299">
        <f t="shared" si="30"/>
        <v>1949599.793274102</v>
      </c>
      <c r="T64" s="299">
        <f t="shared" si="30"/>
        <v>5684.786584102183</v>
      </c>
      <c r="Y64" s="299"/>
    </row>
    <row r="65" spans="16:25">
      <c r="P65" s="236">
        <f t="shared" si="28"/>
        <v>43191</v>
      </c>
      <c r="R65" s="299">
        <f t="shared" ref="R65:T65" si="31">R14+V14+Z14+R31+V31+Z31+R48+V48+Z48</f>
        <v>1699430.7884710003</v>
      </c>
      <c r="S65" s="299">
        <f t="shared" si="31"/>
        <v>1709953.1858275458</v>
      </c>
      <c r="T65" s="299">
        <f t="shared" si="31"/>
        <v>10522.397356545778</v>
      </c>
      <c r="Y65" s="299"/>
    </row>
    <row r="66" spans="16:25">
      <c r="P66" s="236">
        <f t="shared" si="28"/>
        <v>43221</v>
      </c>
      <c r="R66" s="299">
        <f t="shared" ref="R66:T66" si="32">R15+V15+Z15+R32+V32+Z32+R49+V49+Z49</f>
        <v>1491600.9374650002</v>
      </c>
      <c r="S66" s="299">
        <f t="shared" si="32"/>
        <v>1508748.9452410345</v>
      </c>
      <c r="T66" s="299">
        <f t="shared" si="32"/>
        <v>17148.007776034407</v>
      </c>
      <c r="Y66" s="299"/>
    </row>
    <row r="67" spans="16:25">
      <c r="P67" s="236">
        <f t="shared" si="28"/>
        <v>43252</v>
      </c>
      <c r="R67" s="299">
        <f t="shared" ref="R67:T67" si="33">R16+V16+Z16+R33+V33+Z33+R50+V50+Z50</f>
        <v>1404675.594211</v>
      </c>
      <c r="S67" s="299">
        <f t="shared" si="33"/>
        <v>1399102.8410358017</v>
      </c>
      <c r="T67" s="299">
        <f t="shared" si="33"/>
        <v>-5572.7531751981933</v>
      </c>
      <c r="Y67" s="299"/>
    </row>
    <row r="68" spans="16:25">
      <c r="P68" s="236">
        <f t="shared" si="28"/>
        <v>43282</v>
      </c>
      <c r="R68" s="299">
        <f t="shared" ref="R68:T68" si="34">R17+V17+Z17+R34+V34+Z34+R51+V51+Z51</f>
        <v>1447752.4749459997</v>
      </c>
      <c r="S68" s="299">
        <f t="shared" si="34"/>
        <v>1387119.7711101344</v>
      </c>
      <c r="T68" s="299">
        <f t="shared" si="34"/>
        <v>-60632.703835865468</v>
      </c>
      <c r="Y68" s="299"/>
    </row>
    <row r="69" spans="16:25">
      <c r="P69" s="236">
        <f t="shared" si="28"/>
        <v>43313</v>
      </c>
      <c r="R69" s="299">
        <f t="shared" ref="R69:T69" si="35">R18+V18+Z18+R35+V35+Z35+R52+V52+Z52</f>
        <v>1586741.9039549998</v>
      </c>
      <c r="S69" s="299">
        <f t="shared" si="35"/>
        <v>1554969.6854745678</v>
      </c>
      <c r="T69" s="299">
        <f t="shared" si="35"/>
        <v>-31772.218480432082</v>
      </c>
      <c r="Y69" s="299"/>
    </row>
    <row r="70" spans="16:25">
      <c r="P70" s="236">
        <f t="shared" si="28"/>
        <v>43344</v>
      </c>
      <c r="R70" s="299">
        <f t="shared" ref="R70:T70" si="36">R19+V19+Z19+R36+V36+Z36+R53+V53+Z53</f>
        <v>1467149.3967210001</v>
      </c>
      <c r="S70" s="299">
        <f t="shared" si="36"/>
        <v>1469208.5103097057</v>
      </c>
      <c r="T70" s="299">
        <f t="shared" si="36"/>
        <v>2059.1135887056985</v>
      </c>
      <c r="Y70" s="299"/>
    </row>
    <row r="71" spans="16:25">
      <c r="P71" s="236">
        <f t="shared" si="28"/>
        <v>43374</v>
      </c>
      <c r="R71" s="299">
        <f t="shared" ref="R71:T71" si="37">R20+V20+Z20+R37+V37+Z37+R54+V54+Z54</f>
        <v>1420211.0190750002</v>
      </c>
      <c r="S71" s="299">
        <f t="shared" si="37"/>
        <v>1427304.51412997</v>
      </c>
      <c r="T71" s="299">
        <f t="shared" si="37"/>
        <v>7093.4950549700079</v>
      </c>
      <c r="Y71" s="299"/>
    </row>
    <row r="72" spans="16:25">
      <c r="P72" s="236">
        <f t="shared" si="28"/>
        <v>43405</v>
      </c>
      <c r="R72" s="299">
        <f t="shared" ref="R72:T72" si="38">R21+V21+Z21+R38+V38+Z38+R55+V55+Z55</f>
        <v>1590668.351451</v>
      </c>
      <c r="S72" s="299">
        <f t="shared" si="38"/>
        <v>1667674.2647172292</v>
      </c>
      <c r="T72" s="299">
        <f t="shared" si="38"/>
        <v>77005.913266229181</v>
      </c>
      <c r="Y72" s="299"/>
    </row>
    <row r="73" spans="16:25">
      <c r="P73" s="239">
        <f t="shared" si="28"/>
        <v>43435</v>
      </c>
      <c r="R73" s="301">
        <f t="shared" ref="R73:T73" si="39">R22+V22+Z22+R39+V39+Z39+R56+V56+Z56</f>
        <v>1913129.2268690001</v>
      </c>
      <c r="S73" s="301">
        <f t="shared" si="39"/>
        <v>1995801.9461869893</v>
      </c>
      <c r="T73" s="301">
        <f t="shared" si="39"/>
        <v>82672.719317988944</v>
      </c>
      <c r="Y73" s="299"/>
    </row>
    <row r="74" spans="16:25">
      <c r="P74" s="236" t="s">
        <v>21</v>
      </c>
      <c r="R74" s="83">
        <f>SUM(R62:R73)</f>
        <v>20050408.740016997</v>
      </c>
      <c r="S74" s="83">
        <f t="shared" ref="S74:T74" si="40">SUM(S62:S73)</f>
        <v>20185656.440239288</v>
      </c>
      <c r="T74" s="83">
        <f t="shared" si="40"/>
        <v>135247.70022228803</v>
      </c>
    </row>
    <row r="77" spans="16:25">
      <c r="R77" s="432"/>
    </row>
  </sheetData>
  <mergeCells count="5">
    <mergeCell ref="P5:AB5"/>
    <mergeCell ref="J6:N6"/>
    <mergeCell ref="P6:AB6"/>
    <mergeCell ref="J7:N7"/>
    <mergeCell ref="J8:N8"/>
  </mergeCells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"/>
  <sheetViews>
    <sheetView workbookViewId="0">
      <selection activeCell="C37" sqref="C37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Sheet_SC_Migrated'!A2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Sheet_SC_Migrated'!A3</f>
        <v>TEMPERATURE NORMALIZATION - Proposed Special Contract Migration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Sheet_SC_Migrated'!A4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Sheet_SC_Migrated'!B12</f>
        <v>43101</v>
      </c>
      <c r="D5" s="27">
        <f>'Summary Sheet_SC_Migrated'!B13</f>
        <v>43132</v>
      </c>
      <c r="E5" s="27">
        <f>'Summary Sheet_SC_Migrated'!B14</f>
        <v>43160</v>
      </c>
      <c r="F5" s="27">
        <f>'Summary Sheet_SC_Migrated'!B15</f>
        <v>43191</v>
      </c>
      <c r="G5" s="27">
        <f>'Summary Sheet_SC_Migrated'!B16</f>
        <v>43221</v>
      </c>
      <c r="H5" s="27">
        <f>'Summary Sheet_SC_Migrated'!B17</f>
        <v>43252</v>
      </c>
      <c r="I5" s="27">
        <f>'Summary Sheet_SC_Migrated'!B18</f>
        <v>43282</v>
      </c>
      <c r="J5" s="27">
        <f>'Summary Sheet_SC_Migrated'!B19</f>
        <v>43313</v>
      </c>
      <c r="K5" s="27">
        <f>'Summary Sheet_SC_Migrated'!B20</f>
        <v>43344</v>
      </c>
      <c r="L5" s="27">
        <f>'Summary Sheet_SC_Migrated'!B21</f>
        <v>43374</v>
      </c>
      <c r="M5" s="27">
        <f>'Summary Sheet_SC_Migrated'!B22</f>
        <v>43405</v>
      </c>
      <c r="N5" s="27">
        <f>'Summary Sheet_SC_Migrated'!B23</f>
        <v>43435</v>
      </c>
    </row>
    <row r="6" spans="1:14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8"/>
    </row>
    <row r="7" spans="1:14" s="5" customFormat="1">
      <c r="A7" s="19"/>
      <c r="B7" s="20"/>
      <c r="C7" s="304"/>
      <c r="D7" s="21"/>
      <c r="E7" s="21"/>
      <c r="F7" s="21"/>
      <c r="G7" s="21"/>
      <c r="H7" s="21"/>
      <c r="I7" s="21"/>
      <c r="J7" s="21"/>
      <c r="K7" s="21"/>
      <c r="L7" s="21"/>
      <c r="M7" s="21"/>
      <c r="N7" s="22"/>
    </row>
    <row r="8" spans="1:14">
      <c r="A8" s="381" t="s">
        <v>11</v>
      </c>
      <c r="B8" s="10"/>
      <c r="C8" s="305"/>
      <c r="D8" s="10"/>
      <c r="E8" s="10"/>
      <c r="F8" s="10"/>
      <c r="G8" s="10"/>
      <c r="H8" s="10"/>
      <c r="I8" s="10"/>
      <c r="J8" s="10"/>
      <c r="K8" s="10"/>
      <c r="L8" s="10"/>
      <c r="M8" s="10"/>
      <c r="N8" s="11"/>
    </row>
    <row r="9" spans="1:14">
      <c r="A9" s="12" t="s">
        <v>1</v>
      </c>
      <c r="B9" s="23">
        <f>SUM(C9:N9)</f>
        <v>128083498.13659537</v>
      </c>
      <c r="C9" s="306">
        <f>+'Temp Adj. by Schedule'!B45</f>
        <v>66877985.715663314</v>
      </c>
      <c r="D9" s="28">
        <f>+'Temp Adj. by Schedule'!C45</f>
        <v>-42015191.180842318</v>
      </c>
      <c r="E9" s="28">
        <f>+'Temp Adj. by Schedule'!D45</f>
        <v>4288040.5180652607</v>
      </c>
      <c r="F9" s="28">
        <f>+'Temp Adj. by Schedule'!E45</f>
        <v>9065379.7749847509</v>
      </c>
      <c r="G9" s="28">
        <f>+'Temp Adj. by Schedule'!F45</f>
        <v>16312540.537563369</v>
      </c>
      <c r="H9" s="28">
        <f>+'Temp Adj. by Schedule'!G45</f>
        <v>-3591209.1667542555</v>
      </c>
      <c r="I9" s="28">
        <f>+'Temp Adj. by Schedule'!H45</f>
        <v>-39087187.069650702</v>
      </c>
      <c r="J9" s="28">
        <f>+'Temp Adj. by Schedule'!I45</f>
        <v>-20480515.100138307</v>
      </c>
      <c r="K9" s="28">
        <f>+'Temp Adj. by Schedule'!J45</f>
        <v>1328013.4805501606</v>
      </c>
      <c r="L9" s="28">
        <f>+'Temp Adj. by Schedule'!K45</f>
        <v>5997526.5328236045</v>
      </c>
      <c r="M9" s="28">
        <f>+'Temp Adj. by Schedule'!L45</f>
        <v>63479941.733475931</v>
      </c>
      <c r="N9" s="105">
        <f>+'Temp Adj. by Schedule'!M45</f>
        <v>65908172.360854551</v>
      </c>
    </row>
    <row r="10" spans="1:14">
      <c r="A10" s="364" t="s">
        <v>174</v>
      </c>
      <c r="B10" s="23">
        <f t="shared" ref="B10:B17" si="0">SUM(C10:N10)</f>
        <v>9407368.1722926833</v>
      </c>
      <c r="C10" s="306">
        <f>'Sales &amp; Revenue Adj.'!C23+INDEX('Sch 40 Migration Weather Adj.'!$E$43:$E$54,1,0)*1000</f>
        <v>8627483.1689555962</v>
      </c>
      <c r="D10" s="28">
        <f>'Sales &amp; Revenue Adj.'!D23+INDEX('Sch 40 Migration Weather Adj.'!$E$43:$E$54,2,0)*1000</f>
        <v>-5482284.9749551099</v>
      </c>
      <c r="E10" s="28">
        <f>'Sales &amp; Revenue Adj.'!E23+INDEX('Sch 40 Migration Weather Adj.'!$E$43:$E$54,3,0)*1000</f>
        <v>745480.43290395651</v>
      </c>
      <c r="F10" s="28">
        <f>'Sales &amp; Revenue Adj.'!F23+INDEX('Sch 40 Migration Weather Adj.'!$E$43:$E$54,4,0)*1000</f>
        <v>813062.04984825244</v>
      </c>
      <c r="G10" s="28">
        <f>'Sales &amp; Revenue Adj.'!G23+INDEX('Sch 40 Migration Weather Adj.'!$E$43:$E$54,5,0)*1000</f>
        <v>862901.75804537942</v>
      </c>
      <c r="H10" s="28">
        <f>'Sales &amp; Revenue Adj.'!H23+INDEX('Sch 40 Migration Weather Adj.'!$E$43:$E$54,6,0)*1000</f>
        <v>-696293.74752250419</v>
      </c>
      <c r="I10" s="28">
        <f>'Sales &amp; Revenue Adj.'!I23+INDEX('Sch 40 Migration Weather Adj.'!$E$43:$E$54,7,0)*1000</f>
        <v>-7581564.9620875921</v>
      </c>
      <c r="J10" s="28">
        <f>'Sales &amp; Revenue Adj.'!J23+INDEX('Sch 40 Migration Weather Adj.'!$E$43:$E$54,8,0)*1000</f>
        <v>-3973313.0535625909</v>
      </c>
      <c r="K10" s="28">
        <f>'Sales &amp; Revenue Adj.'!K23+INDEX('Sch 40 Migration Weather Adj.'!$E$43:$E$54,9,0)*1000</f>
        <v>257554.42129627435</v>
      </c>
      <c r="L10" s="28">
        <f>'Sales &amp; Revenue Adj.'!L23+INDEX('Sch 40 Migration Weather Adj.'!$E$43:$E$54,10,0)*1000</f>
        <v>516135.28029721102</v>
      </c>
      <c r="M10" s="28">
        <f>'Sales &amp; Revenue Adj.'!M23+INDEX('Sch 40 Migration Weather Adj.'!$E$43:$E$54,11,0)*1000</f>
        <v>6903479.7368098134</v>
      </c>
      <c r="N10" s="105">
        <f>'Sales &amp; Revenue Adj.'!N23+INDEX('Sch 40 Migration Weather Adj.'!$E$43:$E$54,12,0)*1000</f>
        <v>8414728.0622639954</v>
      </c>
    </row>
    <row r="11" spans="1:14">
      <c r="A11" s="364" t="s">
        <v>177</v>
      </c>
      <c r="B11" s="23">
        <f t="shared" si="0"/>
        <v>1365291.2136820126</v>
      </c>
      <c r="C11" s="306">
        <f>'Sales &amp; Revenue Adj.'!C24+INDEX('Sch 40 Migration Weather Adj.'!$I$43:$I$54,1,0)*1000</f>
        <v>5549078.8446459929</v>
      </c>
      <c r="D11" s="28">
        <f>'Sales &amp; Revenue Adj.'!D24+INDEX('Sch 40 Migration Weather Adj.'!$I$43:$I$54,2,0)*1000</f>
        <v>-3598598.9158834182</v>
      </c>
      <c r="E11" s="28">
        <f>'Sales &amp; Revenue Adj.'!E24+INDEX('Sch 40 Migration Weather Adj.'!$I$43:$I$54,3,0)*1000</f>
        <v>595975.67884335446</v>
      </c>
      <c r="F11" s="28">
        <f>'Sales &amp; Revenue Adj.'!F24+INDEX('Sch 40 Migration Weather Adj.'!$I$43:$I$54,4,0)*1000</f>
        <v>346359.40418640693</v>
      </c>
      <c r="G11" s="28">
        <f>'Sales &amp; Revenue Adj.'!G24+INDEX('Sch 40 Migration Weather Adj.'!$I$43:$I$54,5,0)*1000</f>
        <v>-152161.45210704082</v>
      </c>
      <c r="H11" s="28">
        <f>'Sales &amp; Revenue Adj.'!H24+INDEX('Sch 40 Migration Weather Adj.'!$I$43:$I$54,6,0)*1000</f>
        <v>-645916.7475001734</v>
      </c>
      <c r="I11" s="28">
        <f>'Sales &amp; Revenue Adj.'!I24+INDEX('Sch 40 Migration Weather Adj.'!$I$43:$I$54,7,0)*1000</f>
        <v>-6996132.3788586659</v>
      </c>
      <c r="J11" s="28">
        <f>'Sales &amp; Revenue Adj.'!J24+INDEX('Sch 40 Migration Weather Adj.'!$I$43:$I$54,8,0)*1000</f>
        <v>-3663439.8793465854</v>
      </c>
      <c r="K11" s="28">
        <f>'Sales &amp; Revenue Adj.'!K24+INDEX('Sch 40 Migration Weather Adj.'!$I$43:$I$54,9,0)*1000</f>
        <v>237229.51826082155</v>
      </c>
      <c r="L11" s="28">
        <f>'Sales &amp; Revenue Adj.'!L24+INDEX('Sch 40 Migration Weather Adj.'!$I$43:$I$54,10,0)*1000</f>
        <v>201149.01886104984</v>
      </c>
      <c r="M11" s="28">
        <f>'Sales &amp; Revenue Adj.'!M24+INDEX('Sch 40 Migration Weather Adj.'!$I$43:$I$54,11,0)*1000</f>
        <v>3903084.6327868667</v>
      </c>
      <c r="N11" s="105">
        <f>'Sales &amp; Revenue Adj.'!N24+INDEX('Sch 40 Migration Weather Adj.'!$I$43:$I$54,12,0)*1000</f>
        <v>5588663.4897934031</v>
      </c>
    </row>
    <row r="12" spans="1:14">
      <c r="A12" s="364" t="s">
        <v>175</v>
      </c>
      <c r="B12" s="23">
        <f t="shared" si="0"/>
        <v>-4873113.2421339061</v>
      </c>
      <c r="C12" s="306">
        <f>'Sales &amp; Revenue Adj.'!C25+INDEX('Sch 40 Migration Weather Adj.'!$M$43:$M$54,1,0)*1000</f>
        <v>634346.19876401336</v>
      </c>
      <c r="D12" s="28">
        <f>'Sales &amp; Revenue Adj.'!D25+INDEX('Sch 40 Migration Weather Adj.'!$M$43:$M$54,2,0)*1000</f>
        <v>-388630.74121587881</v>
      </c>
      <c r="E12" s="28">
        <f>'Sales &amp; Revenue Adj.'!E25+INDEX('Sch 40 Migration Weather Adj.'!$M$43:$M$54,3,0)*1000</f>
        <v>-21567.171819232164</v>
      </c>
      <c r="F12" s="28">
        <f>'Sales &amp; Revenue Adj.'!F25+INDEX('Sch 40 Migration Weather Adj.'!$M$43:$M$54,4,0)*1000</f>
        <v>69776.177289913001</v>
      </c>
      <c r="G12" s="28">
        <f>'Sales &amp; Revenue Adj.'!G25+INDEX('Sch 40 Migration Weather Adj.'!$M$43:$M$54,5,0)*1000</f>
        <v>-112137.16309324461</v>
      </c>
      <c r="H12" s="28">
        <f>'Sales &amp; Revenue Adj.'!H25+INDEX('Sch 40 Migration Weather Adj.'!$M$43:$M$54,6,0)*1000</f>
        <v>-376723.31174029072</v>
      </c>
      <c r="I12" s="28">
        <f>'Sales &amp; Revenue Adj.'!I25+INDEX('Sch 40 Migration Weather Adj.'!$M$43:$M$54,7,0)*1000</f>
        <v>-4126319.9273600196</v>
      </c>
      <c r="J12" s="28">
        <f>'Sales &amp; Revenue Adj.'!J25+INDEX('Sch 40 Migration Weather Adj.'!$M$43:$M$54,8,0)*1000</f>
        <v>-2163329.766268889</v>
      </c>
      <c r="K12" s="28">
        <f>'Sales &amp; Revenue Adj.'!K25+INDEX('Sch 40 Migration Weather Adj.'!$M$43:$M$54,9,0)*1000</f>
        <v>140100.37511156767</v>
      </c>
      <c r="L12" s="28">
        <f>'Sales &amp; Revenue Adj.'!L25+INDEX('Sch 40 Migration Weather Adj.'!$M$43:$M$54,10,0)*1000</f>
        <v>127901.6157159664</v>
      </c>
      <c r="M12" s="28">
        <f>'Sales &amp; Revenue Adj.'!M25+INDEX('Sch 40 Migration Weather Adj.'!$M$43:$M$54,11,0)*1000</f>
        <v>698405.04539191606</v>
      </c>
      <c r="N12" s="105">
        <f>'Sales &amp; Revenue Adj.'!N25+INDEX('Sch 40 Migration Weather Adj.'!$M$43:$M$54,12,0)*1000</f>
        <v>645065.42709027184</v>
      </c>
    </row>
    <row r="13" spans="1:14">
      <c r="A13" s="12" t="s">
        <v>5</v>
      </c>
      <c r="B13" s="23">
        <f t="shared" si="0"/>
        <v>-466216.36134378111</v>
      </c>
      <c r="C13" s="306">
        <f>+'Temp Adj. by Schedule'!B54</f>
        <v>0</v>
      </c>
      <c r="D13" s="28">
        <f>+'Temp Adj. by Schedule'!C54</f>
        <v>0</v>
      </c>
      <c r="E13" s="28">
        <f>+'Temp Adj. by Schedule'!D54</f>
        <v>0</v>
      </c>
      <c r="F13" s="28">
        <f>+'Temp Adj. by Schedule'!E54</f>
        <v>0</v>
      </c>
      <c r="G13" s="28">
        <f>+'Temp Adj. by Schedule'!F54</f>
        <v>-16577.61014609602</v>
      </c>
      <c r="H13" s="28">
        <f>+'Temp Adj. by Schedule'!G54</f>
        <v>-25243.029481550468</v>
      </c>
      <c r="I13" s="28">
        <f>+'Temp Adj. by Schedule'!H54</f>
        <v>-283718.69156942435</v>
      </c>
      <c r="J13" s="28">
        <f>+'Temp Adj. by Schedule'!I54</f>
        <v>-150233.86202682799</v>
      </c>
      <c r="K13" s="28">
        <f>+'Temp Adj. by Schedule'!J54</f>
        <v>9556.831880117712</v>
      </c>
      <c r="L13" s="28">
        <f>+'Temp Adj. by Schedule'!K54</f>
        <v>0</v>
      </c>
      <c r="M13" s="28">
        <f>+'Temp Adj. by Schedule'!L54</f>
        <v>0</v>
      </c>
      <c r="N13" s="105">
        <f>+'Temp Adj. by Schedule'!M54</f>
        <v>0</v>
      </c>
    </row>
    <row r="14" spans="1:14">
      <c r="A14" s="364" t="s">
        <v>176</v>
      </c>
      <c r="B14" s="23">
        <f t="shared" si="0"/>
        <v>-705733.32084221148</v>
      </c>
      <c r="C14" s="306">
        <f>'Sales &amp; Revenue Adj.'!C27+INDEX('Sch 40 Migration Weather Adj.'!$Q$43:$Q$54,1,0)*1000</f>
        <v>679702.06723416538</v>
      </c>
      <c r="D14" s="28">
        <f>'Sales &amp; Revenue Adj.'!D27+INDEX('Sch 40 Migration Weather Adj.'!$Q$43:$Q$54,2,0)*1000</f>
        <v>-430669.56545824499</v>
      </c>
      <c r="E14" s="28">
        <f>'Sales &amp; Revenue Adj.'!E27+INDEX('Sch 40 Migration Weather Adj.'!$Q$43:$Q$54,3,0)*1000</f>
        <v>-19243.103078872497</v>
      </c>
      <c r="F14" s="28">
        <f>'Sales &amp; Revenue Adj.'!F27+INDEX('Sch 40 Migration Weather Adj.'!$Q$43:$Q$54,4,0)*1000</f>
        <v>75476.582289539117</v>
      </c>
      <c r="G14" s="28">
        <f>'Sales &amp; Revenue Adj.'!G27+INDEX('Sch 40 Migration Weather Adj.'!$Q$43:$Q$54,5,0)*1000</f>
        <v>48101.447327430375</v>
      </c>
      <c r="H14" s="28">
        <f>'Sales &amp; Revenue Adj.'!H27+INDEX('Sch 40 Migration Weather Adj.'!$Q$43:$Q$54,6,0)*1000</f>
        <v>-140864.26594516044</v>
      </c>
      <c r="I14" s="28">
        <f>'Sales &amp; Revenue Adj.'!I27+INDEX('Sch 40 Migration Weather Adj.'!$Q$43:$Q$54,7,0)*1000</f>
        <v>-1659021.4737367202</v>
      </c>
      <c r="J14" s="28">
        <f>'Sales &amp; Revenue Adj.'!J27+INDEX('Sch 40 Migration Weather Adj.'!$Q$43:$Q$54,8,0)*1000</f>
        <v>-830826.13702644105</v>
      </c>
      <c r="K14" s="28">
        <f>'Sales &amp; Revenue Adj.'!K27+INDEX('Sch 40 Migration Weather Adj.'!$Q$43:$Q$54,9,0)*1000</f>
        <v>53033.085919880679</v>
      </c>
      <c r="L14" s="28">
        <f>'Sales &amp; Revenue Adj.'!L27+INDEX('Sch 40 Migration Weather Adj.'!$Q$43:$Q$54,10,0)*1000</f>
        <v>136871.81567004375</v>
      </c>
      <c r="M14" s="28">
        <f>'Sales &amp; Revenue Adj.'!M27+INDEX('Sch 40 Migration Weather Adj.'!$Q$43:$Q$54,11,0)*1000</f>
        <v>711310.35824509698</v>
      </c>
      <c r="N14" s="105">
        <f>'Sales &amp; Revenue Adj.'!N27+INDEX('Sch 40 Migration Weather Adj.'!$Q$43:$Q$54,12,0)*1000</f>
        <v>670395.86771707109</v>
      </c>
    </row>
    <row r="15" spans="1:14">
      <c r="A15" s="15" t="s">
        <v>222</v>
      </c>
      <c r="B15" s="23">
        <f t="shared" si="0"/>
        <v>-452615.80018200766</v>
      </c>
      <c r="C15" s="306">
        <f>INDEX('Sch 40 Migration Weather Adj.'!$E$61:$E$72,1,0)*1000</f>
        <v>226237.34928217527</v>
      </c>
      <c r="D15" s="28">
        <f>INDEX('Sch 40 Migration Weather Adj.'!$E$61:$E$72,2,0)*1000</f>
        <v>-125936.20930906036</v>
      </c>
      <c r="E15" s="28">
        <f>INDEX('Sch 40 Migration Weather Adj.'!$E$61:$E$72,3,0)*1000</f>
        <v>-12622.653290647577</v>
      </c>
      <c r="F15" s="28">
        <f>INDEX('Sch 40 Migration Weather Adj.'!$E$61:$E$72,4,0)*1000</f>
        <v>24242.342342353368</v>
      </c>
      <c r="G15" s="28">
        <f>INDEX('Sch 40 Migration Weather Adj.'!$E$61:$E$72,5,0)*1000</f>
        <v>461.81417062325636</v>
      </c>
      <c r="H15" s="28">
        <f>INDEX('Sch 40 Migration Weather Adj.'!$E$61:$E$72,6,0)*1000</f>
        <v>-73737.830677218881</v>
      </c>
      <c r="I15" s="28">
        <f>INDEX('Sch 40 Migration Weather Adj.'!$E$61:$E$72,7,0)*1000</f>
        <v>-651085.29818906751</v>
      </c>
      <c r="J15" s="28">
        <f>INDEX('Sch 40 Migration Weather Adj.'!$E$61:$E$72,8,0)*1000</f>
        <v>-381742.44040991832</v>
      </c>
      <c r="K15" s="28">
        <f>INDEX('Sch 40 Migration Weather Adj.'!$E$61:$E$72,9,0)*1000</f>
        <v>25287.382424550742</v>
      </c>
      <c r="L15" s="28">
        <f>INDEX('Sch 40 Migration Weather Adj.'!$E$61:$E$72,10,0)*1000</f>
        <v>33578.850530342606</v>
      </c>
      <c r="M15" s="28">
        <f>INDEX('Sch 40 Migration Weather Adj.'!$E$61:$E$72,11,0)*1000</f>
        <v>273695.68824147427</v>
      </c>
      <c r="N15" s="105">
        <f>INDEX('Sch 40 Migration Weather Adj.'!$E$61:$E$72,12,0)*1000</f>
        <v>209005.20470238553</v>
      </c>
    </row>
    <row r="16" spans="1:14">
      <c r="A16" s="12" t="s">
        <v>8</v>
      </c>
      <c r="B16" s="23">
        <f>SUM(C16:N16)</f>
        <v>2803305.1896940321</v>
      </c>
      <c r="C16" s="306">
        <f>+'Temp Adj. by Schedule'!B56</f>
        <v>1278947.0155178648</v>
      </c>
      <c r="D16" s="28">
        <f>+'Temp Adj. by Schedule'!C56</f>
        <v>-805360.97786270583</v>
      </c>
      <c r="E16" s="28">
        <f>+'Temp Adj. by Schedule'!D56</f>
        <v>106972.00302499841</v>
      </c>
      <c r="F16" s="28">
        <f>+'Temp Adj. by Schedule'!E56</f>
        <v>123335.16021573462</v>
      </c>
      <c r="G16" s="28">
        <f>+'Temp Adj. by Schedule'!F56</f>
        <v>194841.08872132614</v>
      </c>
      <c r="H16" s="28">
        <f>+'Temp Adj. by Schedule'!G56</f>
        <v>-22312.587019634633</v>
      </c>
      <c r="I16" s="28">
        <f>+'Temp Adj. by Schedule'!H56</f>
        <v>-242751.15743170684</v>
      </c>
      <c r="J16" s="28">
        <f>+'Temp Adj. by Schedule'!I56</f>
        <v>-126241.50046700795</v>
      </c>
      <c r="K16" s="28">
        <f>+'Temp Adj. by Schedule'!J56</f>
        <v>8171.6990354412555</v>
      </c>
      <c r="L16" s="28">
        <f>+'Temp Adj. by Schedule'!K56</f>
        <v>77170.155987543854</v>
      </c>
      <c r="M16" s="28">
        <f>+'Temp Adj. by Schedule'!L56</f>
        <v>1004625.6195221099</v>
      </c>
      <c r="N16" s="105">
        <f>+'Temp Adj. by Schedule'!M56</f>
        <v>1205908.6704500681</v>
      </c>
    </row>
    <row r="17" spans="1:14">
      <c r="A17" s="15" t="s">
        <v>9</v>
      </c>
      <c r="B17" s="23">
        <f t="shared" si="0"/>
        <v>85916.234525271488</v>
      </c>
      <c r="C17" s="306">
        <f>+'Temp Adj. by Schedule'!B57</f>
        <v>31550.575685571574</v>
      </c>
      <c r="D17" s="28">
        <f>+'Temp Adj. by Schedule'!C57</f>
        <v>-19715.601014669577</v>
      </c>
      <c r="E17" s="28">
        <f>+'Temp Adj. by Schedule'!D57</f>
        <v>1750.8794533845605</v>
      </c>
      <c r="F17" s="28">
        <f>+'Temp Adj. by Schedule'!E57</f>
        <v>4765.8653889220859</v>
      </c>
      <c r="G17" s="28">
        <f>+'Temp Adj. by Schedule'!F57</f>
        <v>10037.355552603472</v>
      </c>
      <c r="H17" s="28">
        <f>+'Temp Adj. by Schedule'!G57</f>
        <v>-452.48855741942174</v>
      </c>
      <c r="I17" s="28">
        <f>+'Temp Adj. by Schedule'!H57</f>
        <v>-4922.8769815669093</v>
      </c>
      <c r="J17" s="28">
        <f>+'Temp Adj. by Schedule'!I57</f>
        <v>-2576.7411855247019</v>
      </c>
      <c r="K17" s="28">
        <f>+'Temp Adj. by Schedule'!J57</f>
        <v>166.79422679895072</v>
      </c>
      <c r="L17" s="28">
        <f>+'Temp Adj. by Schedule'!K57</f>
        <v>3161.7850842230041</v>
      </c>
      <c r="M17" s="28">
        <f>+'Temp Adj. by Schedule'!L57</f>
        <v>31370.451755894184</v>
      </c>
      <c r="N17" s="105">
        <f>+'Temp Adj. by Schedule'!M57</f>
        <v>30780.235117054261</v>
      </c>
    </row>
    <row r="18" spans="1:14">
      <c r="A18" s="9"/>
      <c r="B18" s="24"/>
      <c r="C18" s="9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5"/>
    </row>
    <row r="19" spans="1:14">
      <c r="A19" s="9" t="s">
        <v>10</v>
      </c>
      <c r="B19" s="10">
        <f t="shared" ref="B19:N19" si="1">SUM(B9:B18)</f>
        <v>135247700.22228748</v>
      </c>
      <c r="C19" s="305">
        <f t="shared" si="1"/>
        <v>83905330.935748681</v>
      </c>
      <c r="D19" s="10">
        <f t="shared" si="1"/>
        <v>-52866388.166541405</v>
      </c>
      <c r="E19" s="10">
        <f t="shared" si="1"/>
        <v>5684786.5841022013</v>
      </c>
      <c r="F19" s="10">
        <f t="shared" si="1"/>
        <v>10522397.356545873</v>
      </c>
      <c r="G19" s="10">
        <f t="shared" si="1"/>
        <v>17148007.776034351</v>
      </c>
      <c r="H19" s="10">
        <f t="shared" si="1"/>
        <v>-5572753.1751982085</v>
      </c>
      <c r="I19" s="10">
        <f t="shared" si="1"/>
        <v>-60632703.83586546</v>
      </c>
      <c r="J19" s="10">
        <f t="shared" si="1"/>
        <v>-31772218.480432089</v>
      </c>
      <c r="K19" s="10">
        <f t="shared" si="1"/>
        <v>2059113.5887056135</v>
      </c>
      <c r="L19" s="10">
        <f t="shared" si="1"/>
        <v>7093495.054969986</v>
      </c>
      <c r="M19" s="10">
        <f t="shared" si="1"/>
        <v>77005913.266229093</v>
      </c>
      <c r="N19" s="11">
        <f t="shared" si="1"/>
        <v>82672719.317988798</v>
      </c>
    </row>
    <row r="20" spans="1:14">
      <c r="A20" s="9"/>
      <c r="B20" s="24"/>
      <c r="C20" s="16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8"/>
    </row>
    <row r="21" spans="1:14" s="5" customFormat="1">
      <c r="A21" s="19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2"/>
    </row>
  </sheetData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37" workbookViewId="0">
      <selection activeCell="A56" sqref="A56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</cols>
  <sheetData>
    <row r="1" spans="1:13" ht="15.75">
      <c r="A1" s="470" t="s">
        <v>135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</row>
    <row r="2" spans="1:13" ht="15.75">
      <c r="A2" s="470" t="s">
        <v>232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</row>
    <row r="3" spans="1:13">
      <c r="B3" s="245"/>
      <c r="C3" s="243" t="s">
        <v>173</v>
      </c>
      <c r="D3" s="244"/>
      <c r="E3" s="244"/>
    </row>
    <row r="4" spans="1:13">
      <c r="B4" s="245"/>
      <c r="C4" s="246" t="s">
        <v>142</v>
      </c>
      <c r="D4" s="247"/>
      <c r="E4" s="247"/>
    </row>
    <row r="5" spans="1:13">
      <c r="A5" s="235" t="s">
        <v>64</v>
      </c>
      <c r="B5" s="30"/>
      <c r="C5" s="235" t="s">
        <v>121</v>
      </c>
      <c r="D5" s="235" t="s">
        <v>129</v>
      </c>
      <c r="E5" s="235" t="s">
        <v>130</v>
      </c>
    </row>
    <row r="6" spans="1:13">
      <c r="A6" s="236">
        <f>'Summary Sheet_ Pre Migration'!P45</f>
        <v>43101</v>
      </c>
      <c r="B6" s="83"/>
      <c r="C6" s="299">
        <f>'Summary Sheet_ Pre Migration'!R45</f>
        <v>45745.730302000004</v>
      </c>
      <c r="D6" s="299">
        <f>'Summary Sheet_ Pre Migration'!S45</f>
        <v>46069.022971372666</v>
      </c>
      <c r="E6" s="299">
        <f>D6-C6</f>
        <v>323.2926693726622</v>
      </c>
    </row>
    <row r="7" spans="1:13">
      <c r="A7" s="236">
        <f>'Summary Sheet_ Pre Migration'!P46</f>
        <v>43132</v>
      </c>
      <c r="B7" s="83"/>
      <c r="C7" s="299">
        <f>'Summary Sheet_ Pre Migration'!R46</f>
        <v>43929.830578000001</v>
      </c>
      <c r="D7" s="299">
        <f>'Summary Sheet_ Pre Migration'!S46</f>
        <v>43733.919691333955</v>
      </c>
      <c r="E7" s="299">
        <f t="shared" ref="E7:E17" si="0">D7-C7</f>
        <v>-195.91088666604628</v>
      </c>
    </row>
    <row r="8" spans="1:13">
      <c r="A8" s="236">
        <f>'Summary Sheet_ Pre Migration'!P47</f>
        <v>43160</v>
      </c>
      <c r="B8" s="83"/>
      <c r="C8" s="299">
        <f>'Summary Sheet_ Pre Migration'!R47</f>
        <v>44503.265692999994</v>
      </c>
      <c r="D8" s="299">
        <f>'Summary Sheet_ Pre Migration'!S47</f>
        <v>44486.104677806674</v>
      </c>
      <c r="E8" s="299">
        <f t="shared" si="0"/>
        <v>-17.161015193320054</v>
      </c>
    </row>
    <row r="9" spans="1:13">
      <c r="A9" s="236">
        <f>'Summary Sheet_ Pre Migration'!P48</f>
        <v>43191</v>
      </c>
      <c r="B9" s="83"/>
      <c r="C9" s="299">
        <f>'Summary Sheet_ Pre Migration'!R48</f>
        <v>42551.050405000002</v>
      </c>
      <c r="D9" s="299">
        <f>'Summary Sheet_ Pre Migration'!S48</f>
        <v>42585.838534201735</v>
      </c>
      <c r="E9" s="299">
        <f t="shared" si="0"/>
        <v>34.788129201733682</v>
      </c>
    </row>
    <row r="10" spans="1:13">
      <c r="A10" s="236">
        <f>'Summary Sheet_ Pre Migration'!P49</f>
        <v>43221</v>
      </c>
      <c r="B10" s="83"/>
      <c r="C10" s="299">
        <f>'Summary Sheet_ Pre Migration'!R49</f>
        <v>42098.019358999998</v>
      </c>
      <c r="D10" s="299">
        <f>'Summary Sheet_ Pre Migration'!S49</f>
        <v>42098.70113286272</v>
      </c>
      <c r="E10" s="299">
        <f t="shared" si="0"/>
        <v>0.68177386272145668</v>
      </c>
    </row>
    <row r="11" spans="1:13">
      <c r="A11" s="236">
        <f>'Summary Sheet_ Pre Migration'!P50</f>
        <v>43252</v>
      </c>
      <c r="B11" s="83"/>
      <c r="C11" s="299">
        <f>'Summary Sheet_ Pre Migration'!R50</f>
        <v>36454.394177000002</v>
      </c>
      <c r="D11" s="299">
        <f>'Summary Sheet_ Pre Migration'!S50</f>
        <v>36355.963409268283</v>
      </c>
      <c r="E11" s="299">
        <f t="shared" si="0"/>
        <v>-98.430767731719243</v>
      </c>
    </row>
    <row r="12" spans="1:13">
      <c r="A12" s="236">
        <f>'Summary Sheet_ Pre Migration'!P51</f>
        <v>43282</v>
      </c>
      <c r="B12" s="83"/>
      <c r="C12" s="299">
        <f>'Summary Sheet_ Pre Migration'!R51</f>
        <v>48717.375324000001</v>
      </c>
      <c r="D12" s="299">
        <f>'Summary Sheet_ Pre Migration'!S51</f>
        <v>47638.125478356735</v>
      </c>
      <c r="E12" s="299">
        <f t="shared" si="0"/>
        <v>-1079.2498456432659</v>
      </c>
    </row>
    <row r="13" spans="1:13">
      <c r="A13" s="236">
        <f>'Summary Sheet_ Pre Migration'!P52</f>
        <v>43313</v>
      </c>
      <c r="B13" s="83"/>
      <c r="C13" s="299">
        <f>'Summary Sheet_ Pre Migration'!R52</f>
        <v>46696.152519000003</v>
      </c>
      <c r="D13" s="299">
        <f>'Summary Sheet_ Pre Migration'!S52</f>
        <v>46131.249610161714</v>
      </c>
      <c r="E13" s="299">
        <f t="shared" si="0"/>
        <v>-564.90290883828857</v>
      </c>
    </row>
    <row r="14" spans="1:13">
      <c r="A14" s="236">
        <f>'Summary Sheet_ Pre Migration'!P53</f>
        <v>43344</v>
      </c>
      <c r="B14" s="83"/>
      <c r="C14" s="299">
        <f>'Summary Sheet_ Pre Migration'!R53</f>
        <v>43379.395791000003</v>
      </c>
      <c r="D14" s="299">
        <f>'Summary Sheet_ Pre Migration'!S53</f>
        <v>43415.962344298205</v>
      </c>
      <c r="E14" s="299">
        <f t="shared" si="0"/>
        <v>36.566553298202052</v>
      </c>
    </row>
    <row r="15" spans="1:13">
      <c r="A15" s="236">
        <f>'Summary Sheet_ Pre Migration'!P54</f>
        <v>43374</v>
      </c>
      <c r="B15" s="83"/>
      <c r="C15" s="299">
        <f>'Summary Sheet_ Pre Migration'!R54</f>
        <v>35046.087943999999</v>
      </c>
      <c r="D15" s="299">
        <f>'Summary Sheet_ Pre Migration'!S54</f>
        <v>35113.31472737169</v>
      </c>
      <c r="E15" s="299">
        <f t="shared" si="0"/>
        <v>67.226783371690544</v>
      </c>
    </row>
    <row r="16" spans="1:13">
      <c r="A16" s="236">
        <f>'Summary Sheet_ Pre Migration'!P55</f>
        <v>43405</v>
      </c>
      <c r="B16" s="83"/>
      <c r="C16" s="299">
        <f>'Summary Sheet_ Pre Migration'!R55</f>
        <v>47156.353951999998</v>
      </c>
      <c r="D16" s="299">
        <f>'Summary Sheet_ Pre Migration'!S55</f>
        <v>47515.206209027754</v>
      </c>
      <c r="E16" s="299">
        <f t="shared" si="0"/>
        <v>358.85225702775642</v>
      </c>
    </row>
    <row r="17" spans="1:13">
      <c r="A17" s="239">
        <f>'Summary Sheet_ Pre Migration'!P56</f>
        <v>43435</v>
      </c>
      <c r="B17" s="83"/>
      <c r="C17" s="301">
        <f>'Summary Sheet_ Pre Migration'!R56</f>
        <v>42267.793201</v>
      </c>
      <c r="D17" s="301">
        <f>'Summary Sheet_ Pre Migration'!S56</f>
        <v>42578.806473124998</v>
      </c>
      <c r="E17" s="301">
        <f t="shared" si="0"/>
        <v>311.01327212499746</v>
      </c>
    </row>
    <row r="18" spans="1:13">
      <c r="A18" s="236" t="s">
        <v>21</v>
      </c>
      <c r="B18" s="83"/>
      <c r="C18" s="83">
        <f>SUM(C6:C17)</f>
        <v>518545.44924500003</v>
      </c>
      <c r="D18" s="83">
        <f t="shared" ref="D18:E18" si="1">SUM(D6:D17)</f>
        <v>517722.21525918704</v>
      </c>
      <c r="E18" s="83">
        <f t="shared" si="1"/>
        <v>-823.2339858128762</v>
      </c>
    </row>
    <row r="20" spans="1:13" ht="15.75">
      <c r="A20" s="470" t="s">
        <v>135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</row>
    <row r="21" spans="1:13" ht="15.75">
      <c r="A21" s="470" t="s">
        <v>233</v>
      </c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</row>
    <row r="22" spans="1:13">
      <c r="C22" s="472" t="s">
        <v>234</v>
      </c>
      <c r="D22" s="472"/>
      <c r="E22" s="472"/>
      <c r="F22" s="472"/>
      <c r="G22" s="472"/>
    </row>
    <row r="23" spans="1:13">
      <c r="A23" s="235" t="s">
        <v>64</v>
      </c>
      <c r="C23" s="234" t="s">
        <v>235</v>
      </c>
      <c r="D23" s="234" t="s">
        <v>236</v>
      </c>
      <c r="E23" s="234" t="s">
        <v>237</v>
      </c>
      <c r="F23" s="234" t="s">
        <v>238</v>
      </c>
      <c r="G23" s="234" t="s">
        <v>222</v>
      </c>
      <c r="H23" s="234" t="s">
        <v>21</v>
      </c>
    </row>
    <row r="24" spans="1:13">
      <c r="A24" s="236">
        <f>A6</f>
        <v>43101</v>
      </c>
      <c r="C24" s="403">
        <f t="array" ref="C24:C35">TRANSPOSE('(C)Sch 40 Migration kWh'!T185:AE185)</f>
        <v>1.7721873782878125E-3</v>
      </c>
      <c r="D24" s="404">
        <f t="array" ref="D24:D35">TRANSPOSE('(C)Sch 40 Migration kWh'!T186:AE186)</f>
        <v>1.4463186911424536E-2</v>
      </c>
      <c r="E24" s="404">
        <f t="array" ref="E24:E35">TRANSPOSE('(C)Sch 40 Migration kWh'!T187:AE187)</f>
        <v>8.3568460940625117E-2</v>
      </c>
      <c r="F24" s="404">
        <f t="array" ref="F24:F35">TRANSPOSE('(C)Sch 40 Migration kWh'!T188:AE188)</f>
        <v>0.20041216089974917</v>
      </c>
      <c r="G24" s="404">
        <f t="array" ref="G24:G35">TRANSPOSE('(C)Sch 40 Migration kWh'!T189:AE189)</f>
        <v>0.69978400386991335</v>
      </c>
      <c r="H24" s="405">
        <f>SUM(C24:G24)</f>
        <v>1</v>
      </c>
    </row>
    <row r="25" spans="1:13">
      <c r="A25" s="236">
        <f t="shared" ref="A25:A35" si="2">A7</f>
        <v>43132</v>
      </c>
      <c r="C25" s="403">
        <v>1.7930868387152875E-3</v>
      </c>
      <c r="D25" s="404">
        <v>1.4089970300363101E-2</v>
      </c>
      <c r="E25" s="198">
        <v>7.8235221943722524E-2</v>
      </c>
      <c r="F25" s="198">
        <v>0.26305587797630903</v>
      </c>
      <c r="G25" s="198">
        <v>0.64282584294089007</v>
      </c>
      <c r="H25" s="405">
        <f t="shared" ref="H25:H35" si="3">SUM(C25:G25)</f>
        <v>1</v>
      </c>
    </row>
    <row r="26" spans="1:13">
      <c r="A26" s="236">
        <f t="shared" si="2"/>
        <v>43160</v>
      </c>
      <c r="C26" s="403">
        <v>1.6681920977129141E-3</v>
      </c>
      <c r="D26" s="404">
        <v>1.4676450277763872E-2</v>
      </c>
      <c r="E26" s="198">
        <v>8.9338158267388362E-2</v>
      </c>
      <c r="F26" s="198">
        <v>0.15887372585761567</v>
      </c>
      <c r="G26" s="198">
        <v>0.73544347349951922</v>
      </c>
      <c r="H26" s="405">
        <f t="shared" si="3"/>
        <v>1</v>
      </c>
    </row>
    <row r="27" spans="1:13">
      <c r="A27" s="236">
        <f t="shared" si="2"/>
        <v>43191</v>
      </c>
      <c r="C27" s="403">
        <v>1.6432026169411747E-3</v>
      </c>
      <c r="D27" s="404">
        <v>1.3296146003628771E-2</v>
      </c>
      <c r="E27" s="198">
        <v>8.2245205124423251E-2</v>
      </c>
      <c r="F27" s="198">
        <v>0.20592675358531676</v>
      </c>
      <c r="G27" s="198">
        <v>0.69688869266969</v>
      </c>
      <c r="H27" s="405">
        <f t="shared" si="3"/>
        <v>1</v>
      </c>
    </row>
    <row r="28" spans="1:13">
      <c r="A28" s="236">
        <f t="shared" si="2"/>
        <v>43221</v>
      </c>
      <c r="C28" s="403">
        <v>1.6787011988354226E-3</v>
      </c>
      <c r="D28" s="404">
        <v>1.3527595192002133E-2</v>
      </c>
      <c r="E28" s="198">
        <v>8.8435865229012423E-2</v>
      </c>
      <c r="F28" s="198">
        <v>0.21635220771180175</v>
      </c>
      <c r="G28" s="198">
        <v>0.68000563066834829</v>
      </c>
      <c r="H28" s="405">
        <f t="shared" si="3"/>
        <v>1</v>
      </c>
    </row>
    <row r="29" spans="1:13">
      <c r="A29" s="236">
        <f t="shared" si="2"/>
        <v>43252</v>
      </c>
      <c r="C29" s="403">
        <v>1.8088355444249352E-3</v>
      </c>
      <c r="D29" s="404">
        <v>1.5278817433027E-2</v>
      </c>
      <c r="E29" s="198">
        <v>6.9962626176840362E-2</v>
      </c>
      <c r="F29" s="198">
        <v>0.16379919324947184</v>
      </c>
      <c r="G29" s="198">
        <v>0.7491505275962359</v>
      </c>
      <c r="H29" s="405">
        <f t="shared" si="3"/>
        <v>1</v>
      </c>
    </row>
    <row r="30" spans="1:13">
      <c r="A30" s="236">
        <f t="shared" si="2"/>
        <v>43282</v>
      </c>
      <c r="C30" s="403">
        <v>1.5416061757519714E-3</v>
      </c>
      <c r="D30" s="404">
        <v>1.1660727751503668E-2</v>
      </c>
      <c r="E30" s="198">
        <v>0.10379993616650619</v>
      </c>
      <c r="F30" s="198">
        <v>0.27971952755825019</v>
      </c>
      <c r="G30" s="198">
        <v>0.6032782023479879</v>
      </c>
      <c r="H30" s="405">
        <f t="shared" si="3"/>
        <v>1</v>
      </c>
    </row>
    <row r="31" spans="1:13">
      <c r="A31" s="236">
        <f t="shared" si="2"/>
        <v>43313</v>
      </c>
      <c r="C31" s="403">
        <v>1.5909448978330097E-3</v>
      </c>
      <c r="D31" s="404">
        <v>1.3485694505557621E-2</v>
      </c>
      <c r="E31" s="198">
        <v>9.3391855503973137E-2</v>
      </c>
      <c r="F31" s="198">
        <v>0.21576083286868045</v>
      </c>
      <c r="G31" s="198">
        <v>0.67577067222395582</v>
      </c>
      <c r="H31" s="405">
        <f t="shared" si="3"/>
        <v>1</v>
      </c>
    </row>
    <row r="32" spans="1:13">
      <c r="A32" s="236">
        <f t="shared" si="2"/>
        <v>43344</v>
      </c>
      <c r="C32" s="403">
        <v>1.5742726535762437E-3</v>
      </c>
      <c r="D32" s="404">
        <v>1.377773845547603E-2</v>
      </c>
      <c r="E32" s="198">
        <v>9.5217088996947349E-2</v>
      </c>
      <c r="F32" s="198">
        <v>0.19784506921926395</v>
      </c>
      <c r="G32" s="198">
        <v>0.69158583067473645</v>
      </c>
      <c r="H32" s="405">
        <f t="shared" si="3"/>
        <v>1</v>
      </c>
    </row>
    <row r="33" spans="1:17">
      <c r="A33" s="236">
        <f t="shared" si="2"/>
        <v>43374</v>
      </c>
      <c r="C33" s="403">
        <v>1.9204997122788631E-3</v>
      </c>
      <c r="D33" s="404">
        <v>1.6139604972161371E-2</v>
      </c>
      <c r="E33" s="198">
        <v>0.10492355394769179</v>
      </c>
      <c r="F33" s="198">
        <v>0.37753715557460094</v>
      </c>
      <c r="G33" s="198">
        <v>0.499479185793267</v>
      </c>
      <c r="H33" s="405">
        <f t="shared" si="3"/>
        <v>1</v>
      </c>
    </row>
    <row r="34" spans="1:17">
      <c r="A34" s="236">
        <f t="shared" si="2"/>
        <v>43405</v>
      </c>
      <c r="C34" s="403">
        <v>1.7058145522140314E-3</v>
      </c>
      <c r="D34" s="404">
        <v>1.0457126702980895E-2</v>
      </c>
      <c r="E34" s="198">
        <v>7.1279043035491485E-2</v>
      </c>
      <c r="F34" s="198">
        <v>0.15385412405797166</v>
      </c>
      <c r="G34" s="198">
        <v>0.76270389165134189</v>
      </c>
      <c r="H34" s="405">
        <f t="shared" si="3"/>
        <v>1</v>
      </c>
    </row>
    <row r="35" spans="1:17">
      <c r="A35" s="236">
        <f t="shared" si="2"/>
        <v>43435</v>
      </c>
      <c r="C35" s="403">
        <v>1.8787590381461592E-3</v>
      </c>
      <c r="D35" s="404">
        <v>1.2763618560268369E-2</v>
      </c>
      <c r="E35" s="198">
        <v>9.5530890493125811E-2</v>
      </c>
      <c r="F35" s="198">
        <v>0.21781122525580587</v>
      </c>
      <c r="G35" s="198">
        <v>0.67201550665265375</v>
      </c>
      <c r="H35" s="405">
        <f t="shared" si="3"/>
        <v>1</v>
      </c>
    </row>
    <row r="36" spans="1:17">
      <c r="A36" s="238"/>
    </row>
    <row r="37" spans="1:17" ht="15.75">
      <c r="A37" s="470" t="s">
        <v>135</v>
      </c>
      <c r="B37" s="463"/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</row>
    <row r="38" spans="1:17" ht="15.75">
      <c r="A38" s="470" t="s">
        <v>233</v>
      </c>
      <c r="B38" s="463"/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</row>
    <row r="39" spans="1:17">
      <c r="A39" s="236"/>
    </row>
    <row r="40" spans="1:17">
      <c r="C40" s="243" t="s">
        <v>141</v>
      </c>
      <c r="D40" s="244"/>
      <c r="E40" s="244"/>
      <c r="G40" s="243" t="s">
        <v>145</v>
      </c>
      <c r="H40" s="244"/>
      <c r="I40" s="244"/>
      <c r="K40" s="243" t="s">
        <v>144</v>
      </c>
      <c r="L40" s="244"/>
      <c r="M40" s="244"/>
      <c r="O40" s="243" t="s">
        <v>146</v>
      </c>
      <c r="P40" s="244"/>
      <c r="Q40" s="244"/>
    </row>
    <row r="41" spans="1:17">
      <c r="C41" s="246" t="s">
        <v>133</v>
      </c>
      <c r="D41" s="247"/>
      <c r="E41" s="247"/>
      <c r="G41" s="246" t="s">
        <v>134</v>
      </c>
      <c r="H41" s="247"/>
      <c r="I41" s="247"/>
      <c r="K41" s="246" t="s">
        <v>160</v>
      </c>
      <c r="L41" s="247"/>
      <c r="M41" s="247"/>
      <c r="O41" s="246" t="s">
        <v>136</v>
      </c>
      <c r="P41" s="247"/>
      <c r="Q41" s="247"/>
    </row>
    <row r="42" spans="1:17">
      <c r="A42" s="235" t="s">
        <v>64</v>
      </c>
      <c r="C42" s="235" t="s">
        <v>121</v>
      </c>
      <c r="D42" s="235" t="s">
        <v>129</v>
      </c>
      <c r="E42" s="235" t="s">
        <v>130</v>
      </c>
      <c r="G42" s="235" t="s">
        <v>121</v>
      </c>
      <c r="H42" s="235" t="s">
        <v>129</v>
      </c>
      <c r="I42" s="235" t="s">
        <v>130</v>
      </c>
      <c r="K42" s="235" t="s">
        <v>121</v>
      </c>
      <c r="L42" s="235" t="s">
        <v>129</v>
      </c>
      <c r="M42" s="235" t="s">
        <v>130</v>
      </c>
      <c r="O42" s="235" t="s">
        <v>121</v>
      </c>
      <c r="P42" s="235" t="s">
        <v>129</v>
      </c>
      <c r="Q42" s="235" t="s">
        <v>130</v>
      </c>
    </row>
    <row r="43" spans="1:17">
      <c r="A43" s="236">
        <f>A24</f>
        <v>43101</v>
      </c>
      <c r="C43" s="299">
        <f t="array" ref="C43:C54">TRANSPOSE('(C)Sch 40 Migration kWh'!E185:P185)/1000</f>
        <v>81.069999999999993</v>
      </c>
      <c r="D43" s="299">
        <f>D6*C24</f>
        <v>81.642941039917929</v>
      </c>
      <c r="E43" s="299">
        <f>D43-C43</f>
        <v>0.57294103991793577</v>
      </c>
      <c r="G43" s="299">
        <f t="array" ref="G43:G54">TRANSPOSE('(C)Sch 40 Migration kWh'!E186:P186)/1000</f>
        <v>661.62900000000002</v>
      </c>
      <c r="H43" s="299">
        <f>D6*D24</f>
        <v>666.3048900616734</v>
      </c>
      <c r="I43" s="299">
        <f>H43-G43</f>
        <v>4.6758900616733854</v>
      </c>
      <c r="K43" s="299">
        <f t="array" ref="K43:K54">TRANSPOSE('(C)Sch 40 Migration kWh'!E187:P187)/1000</f>
        <v>3822.9</v>
      </c>
      <c r="L43" s="299">
        <f>D6*E24</f>
        <v>3849.9173467559181</v>
      </c>
      <c r="M43" s="299">
        <f>L43-K43</f>
        <v>27.01734675591797</v>
      </c>
      <c r="N43" s="299"/>
      <c r="O43" s="299">
        <f t="array" ref="O43:O54">TRANSPOSE('(C)Sch 40 Migration kWh'!E188:P188)/1000</f>
        <v>9168</v>
      </c>
      <c r="P43" s="299">
        <f>D6*F24</f>
        <v>9232.7924442329786</v>
      </c>
      <c r="Q43" s="299">
        <f>P43-O43</f>
        <v>64.792444232978596</v>
      </c>
    </row>
    <row r="44" spans="1:17">
      <c r="A44" s="236">
        <f t="shared" ref="A44:A54" si="4">A25</f>
        <v>43132</v>
      </c>
      <c r="C44" s="299">
        <v>78.77</v>
      </c>
      <c r="D44" s="299">
        <f t="shared" ref="D44:D54" si="5">D7*C25</f>
        <v>78.418715803962257</v>
      </c>
      <c r="E44" s="299">
        <f t="shared" ref="E44:E54" si="6">D44-C44</f>
        <v>-0.35128419603773864</v>
      </c>
      <c r="G44" s="299">
        <v>618.97</v>
      </c>
      <c r="H44" s="299">
        <f t="shared" ref="H44:H54" si="7">D7*D25</f>
        <v>616.20962956936046</v>
      </c>
      <c r="I44" s="299">
        <f t="shared" ref="I44:I54" si="8">H44-G44</f>
        <v>-2.7603704306395684</v>
      </c>
      <c r="K44" s="299">
        <v>3436.86</v>
      </c>
      <c r="L44" s="299">
        <f t="shared" ref="L44:L54" si="9">D7*E25</f>
        <v>3421.5329135204488</v>
      </c>
      <c r="M44" s="299">
        <f t="shared" ref="M44:M54" si="10">L44-K44</f>
        <v>-15.327086479551326</v>
      </c>
      <c r="N44" s="299"/>
      <c r="O44" s="299">
        <v>11556</v>
      </c>
      <c r="P44" s="299">
        <f t="shared" ref="P44:P54" si="11">D7*F25</f>
        <v>11504.464641749244</v>
      </c>
      <c r="Q44" s="299">
        <f t="shared" ref="Q44:Q54" si="12">P44-O44</f>
        <v>-51.535358250755962</v>
      </c>
    </row>
    <row r="45" spans="1:17">
      <c r="A45" s="236">
        <f t="shared" si="4"/>
        <v>43160</v>
      </c>
      <c r="C45" s="299">
        <v>74.239999999999995</v>
      </c>
      <c r="D45" s="299">
        <f t="shared" si="5"/>
        <v>74.211368281546598</v>
      </c>
      <c r="E45" s="299">
        <f t="shared" si="6"/>
        <v>-2.863171845339707E-2</v>
      </c>
      <c r="G45" s="299">
        <v>653.15</v>
      </c>
      <c r="H45" s="299">
        <f t="shared" si="7"/>
        <v>652.89810335522839</v>
      </c>
      <c r="I45" s="299">
        <f t="shared" si="8"/>
        <v>-0.25189664477159113</v>
      </c>
      <c r="K45" s="299">
        <v>3975.84</v>
      </c>
      <c r="L45" s="299">
        <f t="shared" si="9"/>
        <v>3974.3066604054984</v>
      </c>
      <c r="M45" s="299">
        <f t="shared" si="10"/>
        <v>-1.5333395945017401</v>
      </c>
      <c r="N45" s="299"/>
      <c r="O45" s="299">
        <v>7070.4</v>
      </c>
      <c r="P45" s="299">
        <f t="shared" si="11"/>
        <v>7067.6731990550516</v>
      </c>
      <c r="Q45" s="299">
        <f t="shared" si="12"/>
        <v>-2.7268009449480815</v>
      </c>
    </row>
    <row r="46" spans="1:17">
      <c r="A46" s="236">
        <f t="shared" si="4"/>
        <v>43191</v>
      </c>
      <c r="C46" s="299">
        <v>69.92</v>
      </c>
      <c r="D46" s="299">
        <f t="shared" si="5"/>
        <v>69.977161324034611</v>
      </c>
      <c r="E46" s="299">
        <f t="shared" si="6"/>
        <v>5.7161324034609606E-2</v>
      </c>
      <c r="G46" s="299">
        <v>565.76499999999999</v>
      </c>
      <c r="H46" s="299">
        <f t="shared" si="7"/>
        <v>566.22752683770648</v>
      </c>
      <c r="I46" s="299">
        <f t="shared" si="8"/>
        <v>0.46252683770649128</v>
      </c>
      <c r="K46" s="299">
        <v>3499.62</v>
      </c>
      <c r="L46" s="299">
        <f t="shared" si="9"/>
        <v>3502.4810256409896</v>
      </c>
      <c r="M46" s="299">
        <f t="shared" si="10"/>
        <v>2.8610256409897374</v>
      </c>
      <c r="N46" s="299"/>
      <c r="O46" s="299">
        <v>8762.4</v>
      </c>
      <c r="P46" s="299">
        <f t="shared" si="11"/>
        <v>8769.563478056647</v>
      </c>
      <c r="Q46" s="299">
        <f t="shared" si="12"/>
        <v>7.1634780566473637</v>
      </c>
    </row>
    <row r="47" spans="1:17">
      <c r="A47" s="236">
        <f t="shared" si="4"/>
        <v>43221</v>
      </c>
      <c r="C47" s="299">
        <v>70.67</v>
      </c>
      <c r="D47" s="299">
        <f t="shared" si="5"/>
        <v>70.671140061150808</v>
      </c>
      <c r="E47" s="299">
        <f t="shared" si="6"/>
        <v>1.1400611508065595E-3</v>
      </c>
      <c r="G47" s="299">
        <v>569.48500000000001</v>
      </c>
      <c r="H47" s="299">
        <f t="shared" si="7"/>
        <v>569.49418703444849</v>
      </c>
      <c r="I47" s="299">
        <f t="shared" si="8"/>
        <v>9.1870344484732414E-3</v>
      </c>
      <c r="K47" s="299">
        <v>3722.9749999999999</v>
      </c>
      <c r="L47" s="299">
        <f t="shared" si="9"/>
        <v>3723.0350597023203</v>
      </c>
      <c r="M47" s="299">
        <f t="shared" si="10"/>
        <v>6.0059702320359065E-2</v>
      </c>
      <c r="N47" s="299"/>
      <c r="O47" s="299">
        <v>9108</v>
      </c>
      <c r="P47" s="299">
        <f t="shared" si="11"/>
        <v>9108.1469318941781</v>
      </c>
      <c r="Q47" s="299">
        <f t="shared" si="12"/>
        <v>0.14693189417812391</v>
      </c>
    </row>
    <row r="48" spans="1:17">
      <c r="A48" s="236">
        <f t="shared" si="4"/>
        <v>43252</v>
      </c>
      <c r="C48" s="299">
        <v>65.94</v>
      </c>
      <c r="D48" s="299">
        <f t="shared" si="5"/>
        <v>65.761958866496812</v>
      </c>
      <c r="E48" s="299">
        <f t="shared" si="6"/>
        <v>-0.17804113350318573</v>
      </c>
      <c r="G48" s="299">
        <v>556.98</v>
      </c>
      <c r="H48" s="299">
        <f t="shared" si="7"/>
        <v>555.47612753201997</v>
      </c>
      <c r="I48" s="299">
        <f t="shared" si="8"/>
        <v>-1.5038724679800453</v>
      </c>
      <c r="K48" s="299">
        <v>2550.4450000000002</v>
      </c>
      <c r="L48" s="299">
        <f t="shared" si="9"/>
        <v>2543.5586773015234</v>
      </c>
      <c r="M48" s="299">
        <f t="shared" si="10"/>
        <v>-6.8863226984767607</v>
      </c>
      <c r="N48" s="299"/>
      <c r="O48" s="299">
        <v>5971.2</v>
      </c>
      <c r="P48" s="299">
        <f t="shared" si="11"/>
        <v>5955.077476245463</v>
      </c>
      <c r="Q48" s="299">
        <f t="shared" si="12"/>
        <v>-16.122523754536815</v>
      </c>
    </row>
    <row r="49" spans="1:17">
      <c r="A49" s="236">
        <f t="shared" si="4"/>
        <v>43282</v>
      </c>
      <c r="C49" s="299">
        <v>75.102999999999994</v>
      </c>
      <c r="D49" s="299">
        <f t="shared" si="5"/>
        <v>73.439228438682079</v>
      </c>
      <c r="E49" s="299">
        <f t="shared" si="6"/>
        <v>-1.6637715613179154</v>
      </c>
      <c r="G49" s="299">
        <v>568.08000000000004</v>
      </c>
      <c r="H49" s="299">
        <f t="shared" si="7"/>
        <v>555.49521179508827</v>
      </c>
      <c r="I49" s="299">
        <f t="shared" si="8"/>
        <v>-12.584788204911774</v>
      </c>
      <c r="K49" s="299">
        <v>5056.8599999999997</v>
      </c>
      <c r="L49" s="299">
        <f t="shared" si="9"/>
        <v>4944.8343837454413</v>
      </c>
      <c r="M49" s="299">
        <f t="shared" si="10"/>
        <v>-112.02561625455837</v>
      </c>
      <c r="N49" s="299"/>
      <c r="O49" s="299">
        <v>13627.2</v>
      </c>
      <c r="P49" s="299">
        <f t="shared" si="11"/>
        <v>13325.313952566587</v>
      </c>
      <c r="Q49" s="299">
        <f t="shared" si="12"/>
        <v>-301.88604743341421</v>
      </c>
    </row>
    <row r="50" spans="1:17">
      <c r="A50" s="236">
        <f t="shared" si="4"/>
        <v>43313</v>
      </c>
      <c r="C50" s="299">
        <v>74.290999999999997</v>
      </c>
      <c r="D50" s="299">
        <f t="shared" si="5"/>
        <v>73.392276197947794</v>
      </c>
      <c r="E50" s="299">
        <f t="shared" si="6"/>
        <v>-0.89872380205220281</v>
      </c>
      <c r="G50" s="299">
        <v>629.73</v>
      </c>
      <c r="H50" s="299">
        <f t="shared" si="7"/>
        <v>622.11193940226497</v>
      </c>
      <c r="I50" s="299">
        <f t="shared" si="8"/>
        <v>-7.6180605977350524</v>
      </c>
      <c r="K50" s="299">
        <v>4361.04</v>
      </c>
      <c r="L50" s="299">
        <f t="shared" si="9"/>
        <v>4308.2829978099398</v>
      </c>
      <c r="M50" s="299">
        <f t="shared" si="10"/>
        <v>-52.75700219006012</v>
      </c>
      <c r="N50" s="299"/>
      <c r="O50" s="299">
        <v>10075.200000000001</v>
      </c>
      <c r="P50" s="299">
        <f t="shared" si="11"/>
        <v>9953.3168371614811</v>
      </c>
      <c r="Q50" s="299">
        <f t="shared" si="12"/>
        <v>-121.88316283851964</v>
      </c>
    </row>
    <row r="51" spans="1:17">
      <c r="A51" s="236">
        <f t="shared" si="4"/>
        <v>43344</v>
      </c>
      <c r="C51" s="299">
        <v>68.290999999999997</v>
      </c>
      <c r="D51" s="299">
        <f t="shared" si="5"/>
        <v>68.348562247324608</v>
      </c>
      <c r="E51" s="299">
        <f t="shared" si="6"/>
        <v>5.7562247324611349E-2</v>
      </c>
      <c r="G51" s="299">
        <v>597.66999999999996</v>
      </c>
      <c r="H51" s="299">
        <f t="shared" si="7"/>
        <v>598.17377397253665</v>
      </c>
      <c r="I51" s="299">
        <f t="shared" si="8"/>
        <v>0.50377397253669187</v>
      </c>
      <c r="K51" s="299">
        <v>4130.46</v>
      </c>
      <c r="L51" s="299">
        <f t="shared" si="9"/>
        <v>4133.9415504251574</v>
      </c>
      <c r="M51" s="299">
        <f t="shared" si="10"/>
        <v>3.4815504251573657</v>
      </c>
      <c r="N51" s="299"/>
      <c r="O51" s="299">
        <v>8582.4</v>
      </c>
      <c r="P51" s="299">
        <f t="shared" si="11"/>
        <v>8589.634075228636</v>
      </c>
      <c r="Q51" s="299">
        <f t="shared" si="12"/>
        <v>7.2340752286363568</v>
      </c>
    </row>
    <row r="52" spans="1:17">
      <c r="A52" s="236">
        <f t="shared" si="4"/>
        <v>43374</v>
      </c>
      <c r="C52" s="299">
        <v>67.305999999999997</v>
      </c>
      <c r="D52" s="299">
        <f t="shared" si="5"/>
        <v>67.435110831074496</v>
      </c>
      <c r="E52" s="299">
        <f t="shared" si="6"/>
        <v>0.12911083107449883</v>
      </c>
      <c r="G52" s="299">
        <v>565.63</v>
      </c>
      <c r="H52" s="299">
        <f t="shared" si="7"/>
        <v>566.71502896295522</v>
      </c>
      <c r="I52" s="299">
        <f t="shared" si="8"/>
        <v>1.0850289629552208</v>
      </c>
      <c r="K52" s="299">
        <v>3677.16</v>
      </c>
      <c r="L52" s="299">
        <f t="shared" si="9"/>
        <v>3684.2137720796641</v>
      </c>
      <c r="M52" s="299">
        <f t="shared" si="10"/>
        <v>7.0537720796642134</v>
      </c>
      <c r="N52" s="299"/>
      <c r="O52" s="299">
        <v>13231.2</v>
      </c>
      <c r="P52" s="299">
        <f t="shared" si="11"/>
        <v>13256.580964967652</v>
      </c>
      <c r="Q52" s="299">
        <f t="shared" si="12"/>
        <v>25.38096496765138</v>
      </c>
    </row>
    <row r="53" spans="1:17">
      <c r="A53" s="236">
        <f t="shared" si="4"/>
        <v>43405</v>
      </c>
      <c r="C53" s="299">
        <v>80.44</v>
      </c>
      <c r="D53" s="299">
        <f t="shared" si="5"/>
        <v>81.052130202810048</v>
      </c>
      <c r="E53" s="299">
        <f t="shared" si="6"/>
        <v>0.61213020281005015</v>
      </c>
      <c r="G53" s="299">
        <v>493.12</v>
      </c>
      <c r="H53" s="299">
        <f t="shared" si="7"/>
        <v>496.87253164606773</v>
      </c>
      <c r="I53" s="299">
        <f t="shared" si="8"/>
        <v>3.7525316460677232</v>
      </c>
      <c r="K53" s="299">
        <v>3361.26</v>
      </c>
      <c r="L53" s="299">
        <f t="shared" si="9"/>
        <v>3386.8384282135416</v>
      </c>
      <c r="M53" s="299">
        <f t="shared" si="10"/>
        <v>25.578428213541429</v>
      </c>
      <c r="N53" s="299"/>
      <c r="O53" s="299">
        <v>7255.2</v>
      </c>
      <c r="P53" s="299">
        <f t="shared" si="11"/>
        <v>7310.4104307238613</v>
      </c>
      <c r="Q53" s="299">
        <f t="shared" si="12"/>
        <v>55.210430723861464</v>
      </c>
    </row>
    <row r="54" spans="1:17">
      <c r="A54" s="236">
        <f t="shared" si="4"/>
        <v>43435</v>
      </c>
      <c r="C54" s="301">
        <v>79.411000000000001</v>
      </c>
      <c r="D54" s="299">
        <f t="shared" si="5"/>
        <v>79.995317494859776</v>
      </c>
      <c r="E54" s="301">
        <f t="shared" si="6"/>
        <v>0.58431749485977491</v>
      </c>
      <c r="G54" s="301">
        <v>539.49</v>
      </c>
      <c r="H54" s="301">
        <f t="shared" si="7"/>
        <v>543.45964457445325</v>
      </c>
      <c r="I54" s="301">
        <f t="shared" si="8"/>
        <v>3.9696445744532411</v>
      </c>
      <c r="K54" s="301">
        <v>4037.88</v>
      </c>
      <c r="L54" s="301">
        <f t="shared" si="9"/>
        <v>4067.5912985121008</v>
      </c>
      <c r="M54" s="301">
        <f t="shared" si="10"/>
        <v>29.711298512100711</v>
      </c>
      <c r="N54" s="299"/>
      <c r="O54" s="301">
        <v>9206.4</v>
      </c>
      <c r="P54" s="301">
        <f t="shared" si="11"/>
        <v>9274.1420078411938</v>
      </c>
      <c r="Q54" s="301">
        <f t="shared" si="12"/>
        <v>67.742007841194209</v>
      </c>
    </row>
    <row r="55" spans="1:17">
      <c r="A55" s="236" t="s">
        <v>21</v>
      </c>
      <c r="C55" s="83">
        <f>SUM(C43:C54)</f>
        <v>885.452</v>
      </c>
      <c r="D55" s="407">
        <f t="shared" ref="D55:E55" si="13">SUM(D43:D54)</f>
        <v>884.34591078980793</v>
      </c>
      <c r="E55" s="83">
        <f t="shared" si="13"/>
        <v>-1.1060892101921524</v>
      </c>
      <c r="G55" s="83">
        <f>SUM(G43:G54)</f>
        <v>7019.6990000000005</v>
      </c>
      <c r="H55" s="83">
        <f t="shared" ref="H55:I55" si="14">SUM(H43:H54)</f>
        <v>7009.4385947438041</v>
      </c>
      <c r="I55" s="83">
        <f t="shared" si="14"/>
        <v>-10.260405256196805</v>
      </c>
      <c r="K55" s="83">
        <f>SUM(K43:K54)</f>
        <v>45633.3</v>
      </c>
      <c r="L55" s="83">
        <f t="shared" ref="L55:M55" si="15">SUM(L43:L54)</f>
        <v>45540.534114112554</v>
      </c>
      <c r="M55" s="83">
        <f t="shared" si="15"/>
        <v>-92.765885887456534</v>
      </c>
      <c r="O55" s="83">
        <f>SUM(O43:O54)</f>
        <v>113613.59999999998</v>
      </c>
      <c r="P55" s="83">
        <f t="shared" ref="P55:Q55" si="16">SUM(P43:P54)</f>
        <v>113347.11643972296</v>
      </c>
      <c r="Q55" s="83">
        <f t="shared" si="16"/>
        <v>-266.48356027702721</v>
      </c>
    </row>
    <row r="56" spans="1:17">
      <c r="E56" s="10"/>
      <c r="I56" s="10"/>
      <c r="M56" s="10"/>
      <c r="Q56" s="10"/>
    </row>
    <row r="57" spans="1:17">
      <c r="A57" s="236"/>
    </row>
    <row r="58" spans="1:17">
      <c r="C58" s="243" t="s">
        <v>222</v>
      </c>
      <c r="D58" s="244"/>
      <c r="E58" s="244"/>
      <c r="G58" s="471" t="s">
        <v>239</v>
      </c>
      <c r="H58" s="471"/>
      <c r="I58" s="471"/>
    </row>
    <row r="59" spans="1:17">
      <c r="C59" s="246"/>
      <c r="D59" s="247"/>
      <c r="E59" s="247"/>
    </row>
    <row r="60" spans="1:17">
      <c r="A60" s="235" t="s">
        <v>64</v>
      </c>
      <c r="C60" s="235" t="s">
        <v>121</v>
      </c>
      <c r="D60" s="235" t="s">
        <v>129</v>
      </c>
      <c r="E60" s="235" t="s">
        <v>130</v>
      </c>
      <c r="G60" s="235" t="s">
        <v>121</v>
      </c>
      <c r="H60" s="235" t="s">
        <v>129</v>
      </c>
      <c r="I60" s="235" t="s">
        <v>130</v>
      </c>
    </row>
    <row r="61" spans="1:17">
      <c r="A61" s="236">
        <f>A43</f>
        <v>43101</v>
      </c>
      <c r="C61" s="65">
        <f t="array" ref="C61:C72">TRANSPOSE('(C)Sch 40 Migration kWh'!E191:P191)/1000</f>
        <v>32012.128000000001</v>
      </c>
      <c r="D61" s="299">
        <f>D6*G24</f>
        <v>32238.365349282176</v>
      </c>
      <c r="E61" s="299">
        <f>D61-C61</f>
        <v>226.23734928217527</v>
      </c>
      <c r="G61" s="299">
        <f>C6-SUM(C43,G43,K43,O43,C61)</f>
        <v>3.3020000046235509E-3</v>
      </c>
      <c r="H61" s="299">
        <f>D6-SUM(D43,H43,L43,P43,D61)</f>
        <v>0</v>
      </c>
      <c r="I61" s="299">
        <f>E6-SUM(E43,I43,M43,Q43,E61)</f>
        <v>-3.3020000009855721E-3</v>
      </c>
    </row>
    <row r="62" spans="1:17">
      <c r="A62" s="236">
        <f t="shared" ref="A62:A72" si="17">A44</f>
        <v>43132</v>
      </c>
      <c r="C62" s="65">
        <v>28239.23</v>
      </c>
      <c r="D62" s="299">
        <f t="shared" ref="D62:D72" si="18">D7*G25</f>
        <v>28113.293790690939</v>
      </c>
      <c r="E62" s="299">
        <f t="shared" ref="E62:E72" si="19">D62-C62</f>
        <v>-125.93620930906036</v>
      </c>
      <c r="G62" s="299">
        <f t="shared" ref="G62:I72" si="20">C7-SUM(C44,G44,K44,O44,C62)</f>
        <v>5.7799999922281131E-4</v>
      </c>
      <c r="H62" s="299">
        <f t="shared" si="20"/>
        <v>0</v>
      </c>
      <c r="I62" s="299">
        <f t="shared" si="20"/>
        <v>-5.7800000132601781E-4</v>
      </c>
    </row>
    <row r="63" spans="1:17">
      <c r="A63" s="236">
        <f t="shared" si="17"/>
        <v>43160</v>
      </c>
      <c r="C63" s="65">
        <v>32729.637999999999</v>
      </c>
      <c r="D63" s="299">
        <f t="shared" si="18"/>
        <v>32717.015346709351</v>
      </c>
      <c r="E63" s="299">
        <f t="shared" si="19"/>
        <v>-12.622653290647577</v>
      </c>
      <c r="G63" s="299">
        <f t="shared" si="20"/>
        <v>-2.3070000024745241E-3</v>
      </c>
      <c r="H63" s="299">
        <f t="shared" si="20"/>
        <v>0</v>
      </c>
      <c r="I63" s="299">
        <f t="shared" si="20"/>
        <v>2.3070000023324155E-3</v>
      </c>
    </row>
    <row r="64" spans="1:17">
      <c r="A64" s="236">
        <f t="shared" si="17"/>
        <v>43191</v>
      </c>
      <c r="C64" s="65">
        <v>29653.347000000002</v>
      </c>
      <c r="D64" s="299">
        <f t="shared" si="18"/>
        <v>29677.589342342355</v>
      </c>
      <c r="E64" s="299">
        <f t="shared" si="19"/>
        <v>24.242342342353368</v>
      </c>
      <c r="G64" s="299">
        <f t="shared" si="20"/>
        <v>-1.5950000015436672E-3</v>
      </c>
      <c r="H64" s="299">
        <f t="shared" si="20"/>
        <v>0</v>
      </c>
      <c r="I64" s="299">
        <f t="shared" si="20"/>
        <v>1.5950000021121014E-3</v>
      </c>
    </row>
    <row r="65" spans="1:9">
      <c r="A65" s="236">
        <f t="shared" si="17"/>
        <v>43221</v>
      </c>
      <c r="C65" s="65">
        <v>28626.892</v>
      </c>
      <c r="D65" s="299">
        <f t="shared" si="18"/>
        <v>28627.353814170623</v>
      </c>
      <c r="E65" s="299">
        <f t="shared" si="19"/>
        <v>0.46181417062325636</v>
      </c>
      <c r="G65" s="299">
        <f t="shared" si="20"/>
        <v>-2.6409999991301447E-3</v>
      </c>
      <c r="H65" s="299">
        <f t="shared" si="20"/>
        <v>0</v>
      </c>
      <c r="I65" s="299">
        <f t="shared" si="20"/>
        <v>2.6410000004375433E-3</v>
      </c>
    </row>
    <row r="66" spans="1:9">
      <c r="A66" s="236">
        <f t="shared" si="17"/>
        <v>43252</v>
      </c>
      <c r="C66" s="65">
        <v>27309.827000000001</v>
      </c>
      <c r="D66" s="299">
        <f t="shared" si="18"/>
        <v>27236.089169322782</v>
      </c>
      <c r="E66" s="299">
        <f t="shared" si="19"/>
        <v>-73.737830677218881</v>
      </c>
      <c r="G66" s="299">
        <f t="shared" si="20"/>
        <v>2.1770000021206215E-3</v>
      </c>
      <c r="H66" s="299">
        <f t="shared" si="20"/>
        <v>0</v>
      </c>
      <c r="I66" s="299">
        <f t="shared" si="20"/>
        <v>-2.1770000035559178E-3</v>
      </c>
    </row>
    <row r="67" spans="1:9">
      <c r="A67" s="236">
        <f t="shared" si="17"/>
        <v>43282</v>
      </c>
      <c r="C67" s="65">
        <v>29390.128000000001</v>
      </c>
      <c r="D67" s="299">
        <f t="shared" si="18"/>
        <v>28739.042701810933</v>
      </c>
      <c r="E67" s="299">
        <f t="shared" si="19"/>
        <v>-651.08529818906754</v>
      </c>
      <c r="G67" s="299">
        <f t="shared" si="20"/>
        <v>4.3240000013611279E-3</v>
      </c>
      <c r="H67" s="299">
        <f t="shared" si="20"/>
        <v>0</v>
      </c>
      <c r="I67" s="299">
        <f t="shared" si="20"/>
        <v>-4.3239999961315334E-3</v>
      </c>
    </row>
    <row r="68" spans="1:9">
      <c r="A68" s="236">
        <f t="shared" si="17"/>
        <v>43313</v>
      </c>
      <c r="C68" s="65">
        <v>31555.887999999999</v>
      </c>
      <c r="D68" s="299">
        <f t="shared" si="18"/>
        <v>31174.145559590081</v>
      </c>
      <c r="E68" s="299">
        <f t="shared" si="19"/>
        <v>-381.74244040991834</v>
      </c>
      <c r="G68" s="299">
        <f t="shared" si="20"/>
        <v>3.5190000053262338E-3</v>
      </c>
      <c r="H68" s="299">
        <f t="shared" si="20"/>
        <v>0</v>
      </c>
      <c r="I68" s="299">
        <f t="shared" si="20"/>
        <v>-3.5190000032798707E-3</v>
      </c>
    </row>
    <row r="69" spans="1:9">
      <c r="A69" s="236">
        <f t="shared" si="17"/>
        <v>43344</v>
      </c>
      <c r="C69" s="65">
        <v>30000.577000000001</v>
      </c>
      <c r="D69" s="299">
        <f t="shared" si="18"/>
        <v>30025.864382424552</v>
      </c>
      <c r="E69" s="299">
        <f t="shared" si="19"/>
        <v>25.287382424550742</v>
      </c>
      <c r="G69" s="299">
        <f t="shared" si="20"/>
        <v>-2.2089999984018505E-3</v>
      </c>
      <c r="H69" s="299">
        <f t="shared" si="20"/>
        <v>0</v>
      </c>
      <c r="I69" s="299">
        <f t="shared" si="20"/>
        <v>2.2089999962844331E-3</v>
      </c>
    </row>
    <row r="70" spans="1:9">
      <c r="A70" s="236">
        <f t="shared" si="17"/>
        <v>43374</v>
      </c>
      <c r="C70" s="65">
        <v>17504.791000000001</v>
      </c>
      <c r="D70" s="299">
        <f t="shared" si="18"/>
        <v>17538.369850530344</v>
      </c>
      <c r="E70" s="299">
        <f t="shared" si="19"/>
        <v>33.578850530342606</v>
      </c>
      <c r="G70" s="299">
        <f t="shared" si="20"/>
        <v>9.4399999943561852E-4</v>
      </c>
      <c r="H70" s="299">
        <f t="shared" si="20"/>
        <v>0</v>
      </c>
      <c r="I70" s="299">
        <f t="shared" si="20"/>
        <v>-9.4399999737504459E-4</v>
      </c>
    </row>
    <row r="71" spans="1:9">
      <c r="A71" s="236">
        <f t="shared" si="17"/>
        <v>43405</v>
      </c>
      <c r="C71" s="65">
        <v>35966.337</v>
      </c>
      <c r="D71" s="299">
        <f t="shared" si="18"/>
        <v>36240.032688241474</v>
      </c>
      <c r="E71" s="299">
        <f t="shared" si="19"/>
        <v>273.69568824147427</v>
      </c>
      <c r="G71" s="299">
        <f t="shared" si="20"/>
        <v>-3.0480000059469603E-3</v>
      </c>
      <c r="H71" s="299">
        <f t="shared" si="20"/>
        <v>0</v>
      </c>
      <c r="I71" s="299">
        <f t="shared" si="20"/>
        <v>3.0480000015131736E-3</v>
      </c>
    </row>
    <row r="72" spans="1:9">
      <c r="A72" s="236">
        <f t="shared" si="17"/>
        <v>43435</v>
      </c>
      <c r="C72" s="406">
        <v>28404.613000000001</v>
      </c>
      <c r="D72" s="301">
        <f t="shared" si="18"/>
        <v>28613.618204702387</v>
      </c>
      <c r="E72" s="301">
        <f t="shared" si="19"/>
        <v>209.00520470238553</v>
      </c>
      <c r="G72" s="299">
        <f t="shared" si="20"/>
        <v>-7.9900000127963722E-4</v>
      </c>
      <c r="H72" s="299">
        <f t="shared" si="20"/>
        <v>0</v>
      </c>
      <c r="I72" s="299">
        <f t="shared" si="20"/>
        <v>7.9900000400812132E-4</v>
      </c>
    </row>
    <row r="73" spans="1:9">
      <c r="A73" s="236" t="s">
        <v>21</v>
      </c>
      <c r="C73" s="83">
        <f>SUM(C61:C72)</f>
        <v>351393.39600000001</v>
      </c>
      <c r="D73" s="83">
        <f t="shared" ref="D73:E73" si="21">SUM(D61:D72)</f>
        <v>350940.78019981796</v>
      </c>
      <c r="E73" s="83">
        <f t="shared" si="21"/>
        <v>-452.61580018200766</v>
      </c>
    </row>
    <row r="74" spans="1:9">
      <c r="E74" s="10"/>
    </row>
  </sheetData>
  <mergeCells count="8">
    <mergeCell ref="A38:M38"/>
    <mergeCell ref="G58:I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G196"/>
  <sheetViews>
    <sheetView topLeftCell="A139" workbookViewId="0">
      <selection activeCell="G157" sqref="G157"/>
    </sheetView>
  </sheetViews>
  <sheetFormatPr defaultColWidth="16.140625" defaultRowHeight="15"/>
  <cols>
    <col min="1" max="1" width="17.140625" style="382" customWidth="1"/>
    <col min="2" max="2" width="18" style="382" bestFit="1" customWidth="1"/>
    <col min="3" max="3" width="22.5703125" style="382" bestFit="1" customWidth="1"/>
    <col min="4" max="4" width="7.7109375" style="383" customWidth="1"/>
    <col min="5" max="16" width="13.85546875" style="382" bestFit="1" customWidth="1"/>
    <col min="17" max="17" width="13.42578125" style="382" customWidth="1"/>
    <col min="18" max="18" width="12.42578125" style="382" bestFit="1" customWidth="1"/>
    <col min="19" max="19" width="18.42578125" style="382" bestFit="1" customWidth="1"/>
    <col min="20" max="20" width="10.28515625" style="382" customWidth="1"/>
    <col min="21" max="21" width="11.140625" style="382" customWidth="1"/>
    <col min="22" max="33" width="8.7109375" style="382" customWidth="1"/>
    <col min="34" max="16384" width="16.140625" style="382"/>
  </cols>
  <sheetData>
    <row r="1" spans="1:17">
      <c r="A1" s="382" t="s">
        <v>191</v>
      </c>
      <c r="B1" s="382" t="s">
        <v>192</v>
      </c>
    </row>
    <row r="3" spans="1:17">
      <c r="A3" s="382" t="s">
        <v>193</v>
      </c>
      <c r="E3" s="382" t="s">
        <v>194</v>
      </c>
      <c r="F3" s="382" t="s">
        <v>195</v>
      </c>
    </row>
    <row r="4" spans="1:17">
      <c r="E4" s="382">
        <v>2018</v>
      </c>
      <c r="Q4" s="382" t="s">
        <v>23</v>
      </c>
    </row>
    <row r="5" spans="1:17">
      <c r="A5" s="382" t="s">
        <v>196</v>
      </c>
      <c r="B5" s="382" t="s">
        <v>197</v>
      </c>
      <c r="C5" s="382" t="s">
        <v>198</v>
      </c>
      <c r="D5" s="383" t="s">
        <v>199</v>
      </c>
      <c r="E5" s="382">
        <v>1</v>
      </c>
      <c r="F5" s="382">
        <v>2</v>
      </c>
      <c r="G5" s="382">
        <v>3</v>
      </c>
      <c r="H5" s="382">
        <v>4</v>
      </c>
      <c r="I5" s="382">
        <v>5</v>
      </c>
      <c r="J5" s="382">
        <v>6</v>
      </c>
      <c r="K5" s="382">
        <v>7</v>
      </c>
      <c r="L5" s="382">
        <v>8</v>
      </c>
      <c r="M5" s="382">
        <v>9</v>
      </c>
      <c r="N5" s="382">
        <v>10</v>
      </c>
      <c r="O5" s="382">
        <v>11</v>
      </c>
      <c r="P5" s="382">
        <v>12</v>
      </c>
    </row>
    <row r="6" spans="1:17">
      <c r="A6" s="382" t="s">
        <v>200</v>
      </c>
      <c r="B6" s="384">
        <v>200020681629</v>
      </c>
      <c r="C6" s="384" t="s">
        <v>242</v>
      </c>
      <c r="D6" s="383">
        <v>31</v>
      </c>
      <c r="E6" s="385">
        <v>2637600</v>
      </c>
      <c r="F6" s="385">
        <v>2479200</v>
      </c>
      <c r="G6" s="385">
        <v>2692800</v>
      </c>
      <c r="H6" s="385">
        <v>2407200</v>
      </c>
      <c r="I6" s="385">
        <v>2568000</v>
      </c>
      <c r="J6" s="385">
        <v>2712000</v>
      </c>
      <c r="K6" s="385">
        <v>2500800</v>
      </c>
      <c r="L6" s="385">
        <v>2517600</v>
      </c>
      <c r="M6" s="385">
        <v>2839200</v>
      </c>
      <c r="N6" s="385">
        <v>2486400</v>
      </c>
      <c r="O6" s="385">
        <v>2678400</v>
      </c>
      <c r="P6" s="385">
        <v>2515200</v>
      </c>
      <c r="Q6" s="385">
        <v>31034400</v>
      </c>
    </row>
    <row r="7" spans="1:17">
      <c r="A7" s="382" t="s">
        <v>201</v>
      </c>
      <c r="B7" s="384">
        <v>200001254503</v>
      </c>
      <c r="C7" s="384" t="s">
        <v>243</v>
      </c>
      <c r="D7" s="383">
        <v>24</v>
      </c>
      <c r="E7" s="385">
        <v>6010</v>
      </c>
      <c r="F7" s="385">
        <v>5710</v>
      </c>
      <c r="G7" s="385">
        <v>5860</v>
      </c>
      <c r="H7" s="385">
        <v>5480</v>
      </c>
      <c r="I7" s="385">
        <v>5140</v>
      </c>
      <c r="J7" s="385">
        <v>4900</v>
      </c>
      <c r="K7" s="385">
        <v>5060</v>
      </c>
      <c r="L7" s="385">
        <v>5380</v>
      </c>
      <c r="M7" s="385">
        <v>5200</v>
      </c>
      <c r="N7" s="385">
        <v>5430</v>
      </c>
      <c r="O7" s="385">
        <v>5420</v>
      </c>
      <c r="P7" s="385">
        <v>5940</v>
      </c>
      <c r="Q7" s="385">
        <v>65530</v>
      </c>
    </row>
    <row r="8" spans="1:17">
      <c r="A8" s="382" t="s">
        <v>201</v>
      </c>
      <c r="B8" s="384">
        <v>200003970700</v>
      </c>
      <c r="C8" s="384" t="s">
        <v>244</v>
      </c>
      <c r="D8" s="383">
        <v>26</v>
      </c>
      <c r="E8" s="385">
        <v>350700</v>
      </c>
      <c r="F8" s="385">
        <v>339900</v>
      </c>
      <c r="G8" s="385">
        <v>341400</v>
      </c>
      <c r="H8" s="385">
        <v>348600</v>
      </c>
      <c r="I8" s="385">
        <v>337355</v>
      </c>
      <c r="J8" s="385">
        <v>358945</v>
      </c>
      <c r="K8" s="385">
        <v>394200</v>
      </c>
      <c r="L8" s="385">
        <v>444000</v>
      </c>
      <c r="M8" s="385">
        <v>427500</v>
      </c>
      <c r="N8" s="385">
        <v>384900</v>
      </c>
      <c r="O8" s="385">
        <v>385800</v>
      </c>
      <c r="P8" s="385">
        <v>382200</v>
      </c>
      <c r="Q8" s="385">
        <v>4495500</v>
      </c>
    </row>
    <row r="9" spans="1:17">
      <c r="A9" s="382" t="s">
        <v>201</v>
      </c>
      <c r="B9" s="384">
        <v>200019231832</v>
      </c>
      <c r="C9" s="384" t="s">
        <v>245</v>
      </c>
      <c r="D9" s="383">
        <v>25</v>
      </c>
      <c r="E9" s="385">
        <v>89100</v>
      </c>
      <c r="F9" s="385">
        <v>84900</v>
      </c>
      <c r="G9" s="385">
        <v>89100</v>
      </c>
      <c r="H9" s="385">
        <v>86400</v>
      </c>
      <c r="I9" s="385">
        <v>86100</v>
      </c>
      <c r="J9" s="385">
        <v>86100</v>
      </c>
      <c r="K9" s="385">
        <v>88800</v>
      </c>
      <c r="L9" s="385">
        <v>99300</v>
      </c>
      <c r="M9" s="385">
        <v>92700</v>
      </c>
      <c r="N9" s="385">
        <v>97500</v>
      </c>
      <c r="O9" s="385">
        <v>87000</v>
      </c>
      <c r="P9" s="385">
        <v>93600</v>
      </c>
      <c r="Q9" s="385">
        <v>1080600</v>
      </c>
    </row>
    <row r="10" spans="1:17">
      <c r="A10" s="382" t="s">
        <v>201</v>
      </c>
      <c r="B10" s="384">
        <v>200019607890</v>
      </c>
      <c r="C10" s="384" t="s">
        <v>246</v>
      </c>
      <c r="D10" s="383">
        <v>25</v>
      </c>
      <c r="E10" s="385">
        <v>92640</v>
      </c>
      <c r="F10" s="385">
        <v>86160</v>
      </c>
      <c r="G10" s="385">
        <v>87840</v>
      </c>
      <c r="H10" s="385">
        <v>84600</v>
      </c>
      <c r="I10" s="385">
        <v>89400</v>
      </c>
      <c r="J10" s="385">
        <v>102360</v>
      </c>
      <c r="K10" s="385">
        <v>102720</v>
      </c>
      <c r="L10" s="385">
        <v>125520</v>
      </c>
      <c r="M10" s="385">
        <v>117840</v>
      </c>
      <c r="N10" s="385">
        <v>105000</v>
      </c>
      <c r="O10" s="385">
        <v>87720</v>
      </c>
      <c r="P10" s="385">
        <v>93240</v>
      </c>
      <c r="Q10" s="385">
        <v>1175040</v>
      </c>
    </row>
    <row r="11" spans="1:17">
      <c r="A11" s="382" t="s">
        <v>201</v>
      </c>
      <c r="B11" s="384">
        <v>200021794595</v>
      </c>
      <c r="C11" s="384" t="s">
        <v>247</v>
      </c>
      <c r="D11" s="383">
        <v>26</v>
      </c>
      <c r="E11" s="385">
        <v>385500</v>
      </c>
      <c r="F11" s="385">
        <v>391200</v>
      </c>
      <c r="G11" s="385">
        <v>384300</v>
      </c>
      <c r="H11" s="385">
        <v>346800</v>
      </c>
      <c r="I11" s="385">
        <v>344400</v>
      </c>
      <c r="J11" s="385">
        <v>323400</v>
      </c>
      <c r="K11" s="385">
        <v>320400</v>
      </c>
      <c r="L11" s="385">
        <v>365100</v>
      </c>
      <c r="M11" s="385">
        <v>336900</v>
      </c>
      <c r="N11" s="385">
        <v>314100</v>
      </c>
      <c r="O11" s="385">
        <v>318900</v>
      </c>
      <c r="P11" s="385">
        <v>358200</v>
      </c>
      <c r="Q11" s="385">
        <v>4189200</v>
      </c>
    </row>
    <row r="12" spans="1:17">
      <c r="A12" s="382" t="s">
        <v>201</v>
      </c>
      <c r="B12" s="384">
        <v>220012128835</v>
      </c>
      <c r="C12" s="384" t="s">
        <v>248</v>
      </c>
      <c r="D12" s="383">
        <v>26</v>
      </c>
      <c r="E12" s="385">
        <v>377100</v>
      </c>
      <c r="F12" s="385">
        <v>327900</v>
      </c>
      <c r="G12" s="385">
        <v>356400</v>
      </c>
      <c r="H12" s="385">
        <v>332400</v>
      </c>
      <c r="I12" s="385">
        <v>309600</v>
      </c>
      <c r="J12" s="385">
        <v>319800</v>
      </c>
      <c r="K12" s="385">
        <v>320700</v>
      </c>
      <c r="L12" s="385">
        <v>388800</v>
      </c>
      <c r="M12" s="385">
        <v>369000</v>
      </c>
      <c r="N12" s="385">
        <v>357900</v>
      </c>
      <c r="O12" s="385">
        <v>298500</v>
      </c>
      <c r="P12" s="385">
        <v>327000</v>
      </c>
      <c r="Q12" s="385">
        <v>4085100</v>
      </c>
    </row>
    <row r="13" spans="1:17">
      <c r="A13" s="382" t="s">
        <v>201</v>
      </c>
      <c r="B13" s="384">
        <v>220012128843</v>
      </c>
      <c r="C13" s="384" t="s">
        <v>249</v>
      </c>
      <c r="D13" s="383">
        <v>25</v>
      </c>
      <c r="E13" s="385">
        <v>44100</v>
      </c>
      <c r="F13" s="385">
        <v>43200</v>
      </c>
      <c r="G13" s="385">
        <v>48000</v>
      </c>
      <c r="H13" s="385">
        <v>35855</v>
      </c>
      <c r="I13" s="385">
        <v>50845</v>
      </c>
      <c r="J13" s="385">
        <v>37500</v>
      </c>
      <c r="K13" s="385">
        <v>40500</v>
      </c>
      <c r="L13" s="385">
        <v>46200</v>
      </c>
      <c r="M13" s="385">
        <v>43200</v>
      </c>
      <c r="N13" s="385">
        <v>44700</v>
      </c>
      <c r="O13" s="385">
        <v>49500</v>
      </c>
      <c r="P13" s="385">
        <v>48000</v>
      </c>
      <c r="Q13" s="385">
        <v>531600</v>
      </c>
    </row>
    <row r="14" spans="1:17">
      <c r="A14" s="382" t="s">
        <v>201</v>
      </c>
      <c r="B14" s="384">
        <v>220012128850</v>
      </c>
      <c r="C14" s="384" t="s">
        <v>250</v>
      </c>
      <c r="D14" s="383">
        <v>26</v>
      </c>
      <c r="E14" s="385">
        <v>256500</v>
      </c>
      <c r="F14" s="385">
        <v>256500</v>
      </c>
      <c r="G14" s="385">
        <v>251700</v>
      </c>
      <c r="H14" s="385">
        <v>225000</v>
      </c>
      <c r="I14" s="385">
        <v>224700</v>
      </c>
      <c r="J14" s="385">
        <v>216300</v>
      </c>
      <c r="K14" s="385">
        <v>210000</v>
      </c>
      <c r="L14" s="385">
        <v>243600</v>
      </c>
      <c r="M14" s="385">
        <v>232200</v>
      </c>
      <c r="N14" s="385">
        <v>210900</v>
      </c>
      <c r="O14" s="385">
        <v>226500</v>
      </c>
      <c r="P14" s="385">
        <v>243900</v>
      </c>
      <c r="Q14" s="385">
        <v>2797800</v>
      </c>
    </row>
    <row r="15" spans="1:17">
      <c r="A15" s="382" t="s">
        <v>201</v>
      </c>
      <c r="B15" s="384">
        <v>220012130120</v>
      </c>
      <c r="C15" s="384" t="s">
        <v>251</v>
      </c>
      <c r="D15" s="383">
        <v>26</v>
      </c>
      <c r="E15" s="385">
        <v>247200</v>
      </c>
      <c r="F15" s="385">
        <v>219600</v>
      </c>
      <c r="G15" s="385">
        <v>238500</v>
      </c>
      <c r="H15" s="385">
        <v>219600</v>
      </c>
      <c r="I15" s="385">
        <v>206100</v>
      </c>
      <c r="J15" s="385">
        <v>187200</v>
      </c>
      <c r="K15" s="385">
        <v>183600</v>
      </c>
      <c r="L15" s="385">
        <v>217200</v>
      </c>
      <c r="M15" s="385">
        <v>202800</v>
      </c>
      <c r="N15" s="385">
        <v>199500</v>
      </c>
      <c r="O15" s="385">
        <v>187500</v>
      </c>
      <c r="P15" s="385">
        <v>215400</v>
      </c>
      <c r="Q15" s="385">
        <v>2524200</v>
      </c>
    </row>
    <row r="16" spans="1:17">
      <c r="A16" s="382" t="s">
        <v>201</v>
      </c>
      <c r="B16" s="384">
        <v>220012130138</v>
      </c>
      <c r="C16" s="384" t="s">
        <v>252</v>
      </c>
      <c r="D16" s="383">
        <v>25</v>
      </c>
      <c r="E16" s="385">
        <v>154500</v>
      </c>
      <c r="F16" s="385">
        <v>136200</v>
      </c>
      <c r="G16" s="385">
        <v>143400</v>
      </c>
      <c r="H16" s="385">
        <v>128100</v>
      </c>
      <c r="I16" s="385">
        <v>123900</v>
      </c>
      <c r="J16" s="385">
        <v>125400</v>
      </c>
      <c r="K16" s="385">
        <v>122100</v>
      </c>
      <c r="L16" s="385">
        <v>148800</v>
      </c>
      <c r="M16" s="385">
        <v>141900</v>
      </c>
      <c r="N16" s="385">
        <v>128400</v>
      </c>
      <c r="O16" s="385">
        <v>66600</v>
      </c>
      <c r="P16" s="385">
        <v>82800</v>
      </c>
      <c r="Q16" s="385">
        <v>1502100</v>
      </c>
    </row>
    <row r="17" spans="1:17">
      <c r="A17" s="382" t="s">
        <v>201</v>
      </c>
      <c r="B17" s="384">
        <v>220012130633</v>
      </c>
      <c r="C17" s="384" t="s">
        <v>253</v>
      </c>
      <c r="D17" s="383">
        <v>25</v>
      </c>
      <c r="E17" s="385">
        <v>37120</v>
      </c>
      <c r="F17" s="385">
        <v>37280</v>
      </c>
      <c r="G17" s="385">
        <v>37040</v>
      </c>
      <c r="H17" s="385">
        <v>33680</v>
      </c>
      <c r="I17" s="385">
        <v>32160</v>
      </c>
      <c r="J17" s="385">
        <v>25280</v>
      </c>
      <c r="K17" s="385">
        <v>23840</v>
      </c>
      <c r="L17" s="385">
        <v>24640</v>
      </c>
      <c r="M17" s="385">
        <v>23760</v>
      </c>
      <c r="N17" s="385">
        <v>22720</v>
      </c>
      <c r="O17" s="385">
        <v>24320</v>
      </c>
      <c r="P17" s="385">
        <v>27920</v>
      </c>
      <c r="Q17" s="385">
        <v>349760</v>
      </c>
    </row>
    <row r="18" spans="1:17">
      <c r="A18" s="382" t="s">
        <v>202</v>
      </c>
      <c r="B18" s="384">
        <v>220012500884</v>
      </c>
      <c r="C18" s="384" t="s">
        <v>254</v>
      </c>
      <c r="D18" s="383">
        <v>26</v>
      </c>
      <c r="E18" s="385">
        <v>308400</v>
      </c>
      <c r="F18" s="385"/>
      <c r="G18" s="385">
        <v>574200</v>
      </c>
      <c r="H18" s="385">
        <v>254400</v>
      </c>
      <c r="I18" s="385">
        <v>306600</v>
      </c>
      <c r="J18" s="385">
        <v>335400</v>
      </c>
      <c r="K18" s="385">
        <v>330000</v>
      </c>
      <c r="L18" s="385">
        <v>382800</v>
      </c>
      <c r="M18" s="385">
        <v>317400</v>
      </c>
      <c r="N18" s="385">
        <v>286800</v>
      </c>
      <c r="O18" s="385"/>
      <c r="P18" s="385">
        <v>595200</v>
      </c>
      <c r="Q18" s="385">
        <v>3691200</v>
      </c>
    </row>
    <row r="19" spans="1:17">
      <c r="A19" s="382" t="s">
        <v>202</v>
      </c>
      <c r="B19" s="384">
        <v>220012597302</v>
      </c>
      <c r="C19" s="384" t="s">
        <v>255</v>
      </c>
      <c r="D19" s="383">
        <v>31</v>
      </c>
      <c r="E19" s="385">
        <v>748800</v>
      </c>
      <c r="F19" s="385">
        <v>789600</v>
      </c>
      <c r="G19" s="385">
        <v>710400</v>
      </c>
      <c r="H19" s="385">
        <v>720000</v>
      </c>
      <c r="I19" s="385">
        <v>741600</v>
      </c>
      <c r="J19" s="385">
        <v>844800</v>
      </c>
      <c r="K19" s="385">
        <v>842400</v>
      </c>
      <c r="L19" s="385">
        <v>916800</v>
      </c>
      <c r="M19" s="385">
        <v>811200</v>
      </c>
      <c r="N19" s="385">
        <v>729600</v>
      </c>
      <c r="O19" s="385">
        <v>753600</v>
      </c>
      <c r="P19" s="385">
        <v>808800</v>
      </c>
      <c r="Q19" s="385">
        <v>9417600</v>
      </c>
    </row>
    <row r="20" spans="1:17">
      <c r="A20" s="382" t="s">
        <v>203</v>
      </c>
      <c r="B20" s="384">
        <v>200011194061</v>
      </c>
      <c r="C20" s="384" t="s">
        <v>256</v>
      </c>
      <c r="D20" s="383">
        <v>31</v>
      </c>
      <c r="E20" s="385">
        <v>1500000</v>
      </c>
      <c r="F20" s="385">
        <v>1788000</v>
      </c>
      <c r="G20" s="385">
        <v>1617600</v>
      </c>
      <c r="H20" s="385">
        <v>1644000</v>
      </c>
      <c r="I20" s="385">
        <v>1668000</v>
      </c>
      <c r="J20" s="385"/>
      <c r="K20" s="385">
        <v>3597600</v>
      </c>
      <c r="L20" s="385">
        <v>1807200</v>
      </c>
      <c r="M20" s="385"/>
      <c r="N20" s="385">
        <v>3648000</v>
      </c>
      <c r="O20" s="385">
        <v>1910400</v>
      </c>
      <c r="P20" s="385">
        <v>1598400</v>
      </c>
      <c r="Q20" s="385">
        <v>20779200</v>
      </c>
    </row>
    <row r="21" spans="1:17">
      <c r="A21" s="382" t="s">
        <v>204</v>
      </c>
      <c r="B21" s="384">
        <v>220010957748</v>
      </c>
      <c r="C21" s="384" t="s">
        <v>257</v>
      </c>
      <c r="D21" s="383" t="s">
        <v>205</v>
      </c>
      <c r="E21" s="385">
        <v>173100</v>
      </c>
      <c r="F21" s="385">
        <v>135900</v>
      </c>
      <c r="G21" s="385">
        <v>155400</v>
      </c>
      <c r="H21" s="385">
        <v>175500</v>
      </c>
      <c r="I21" s="385"/>
      <c r="J21" s="385">
        <v>22156</v>
      </c>
      <c r="K21" s="385">
        <v>319047</v>
      </c>
      <c r="L21" s="385">
        <v>230590</v>
      </c>
      <c r="M21" s="385">
        <v>215139</v>
      </c>
      <c r="N21" s="385">
        <v>169894</v>
      </c>
      <c r="O21" s="385">
        <v>157921</v>
      </c>
      <c r="P21" s="385">
        <v>142014</v>
      </c>
      <c r="Q21" s="385">
        <v>1896661</v>
      </c>
    </row>
    <row r="22" spans="1:17">
      <c r="A22" s="382" t="s">
        <v>204</v>
      </c>
      <c r="B22" s="384">
        <v>220010957755</v>
      </c>
      <c r="C22" s="384" t="s">
        <v>258</v>
      </c>
      <c r="D22" s="383" t="s">
        <v>205</v>
      </c>
      <c r="E22" s="385">
        <v>649799</v>
      </c>
      <c r="F22" s="385">
        <v>554100</v>
      </c>
      <c r="G22" s="385">
        <v>550200</v>
      </c>
      <c r="H22" s="385">
        <v>771600</v>
      </c>
      <c r="I22" s="385"/>
      <c r="J22" s="385">
        <v>74833</v>
      </c>
      <c r="K22" s="385">
        <v>1004112</v>
      </c>
      <c r="L22" s="385">
        <v>556802</v>
      </c>
      <c r="M22" s="385">
        <v>594127</v>
      </c>
      <c r="N22" s="385">
        <v>584313</v>
      </c>
      <c r="O22" s="385">
        <v>606404</v>
      </c>
      <c r="P22" s="385">
        <v>589545</v>
      </c>
      <c r="Q22" s="385">
        <v>6535835</v>
      </c>
    </row>
    <row r="23" spans="1:17">
      <c r="A23" s="382" t="s">
        <v>204</v>
      </c>
      <c r="B23" s="384">
        <v>220010957763</v>
      </c>
      <c r="C23" s="384" t="s">
        <v>259</v>
      </c>
      <c r="D23" s="383" t="s">
        <v>205</v>
      </c>
      <c r="E23" s="385">
        <v>160200</v>
      </c>
      <c r="F23" s="385">
        <v>154800</v>
      </c>
      <c r="G23" s="385">
        <v>159300</v>
      </c>
      <c r="H23" s="385">
        <v>230700</v>
      </c>
      <c r="I23" s="385"/>
      <c r="J23" s="385">
        <v>21772</v>
      </c>
      <c r="K23" s="385">
        <v>288643</v>
      </c>
      <c r="L23" s="385">
        <v>144945</v>
      </c>
      <c r="M23" s="385">
        <v>125999</v>
      </c>
      <c r="N23" s="385">
        <v>92782</v>
      </c>
      <c r="O23" s="385">
        <v>120337</v>
      </c>
      <c r="P23" s="385">
        <v>118466</v>
      </c>
      <c r="Q23" s="385">
        <v>1617944</v>
      </c>
    </row>
    <row r="24" spans="1:17">
      <c r="A24" s="382" t="s">
        <v>204</v>
      </c>
      <c r="B24" s="384">
        <v>220010959579</v>
      </c>
      <c r="C24" s="384" t="s">
        <v>260</v>
      </c>
      <c r="D24" s="383" t="s">
        <v>205</v>
      </c>
      <c r="E24" s="385"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71</v>
      </c>
      <c r="P24" s="385">
        <v>72</v>
      </c>
      <c r="Q24" s="385">
        <v>143</v>
      </c>
    </row>
    <row r="25" spans="1:17">
      <c r="A25" s="382" t="s">
        <v>204</v>
      </c>
      <c r="B25" s="384">
        <v>220010960197</v>
      </c>
      <c r="C25" s="384" t="s">
        <v>261</v>
      </c>
      <c r="D25" s="383" t="s">
        <v>205</v>
      </c>
      <c r="E25" s="385">
        <v>93900</v>
      </c>
      <c r="F25" s="385">
        <v>95400</v>
      </c>
      <c r="G25" s="385">
        <v>94500</v>
      </c>
      <c r="H25" s="385">
        <v>101100</v>
      </c>
      <c r="I25" s="385">
        <v>100200</v>
      </c>
      <c r="J25" s="385">
        <v>102900</v>
      </c>
      <c r="K25" s="385">
        <v>105900</v>
      </c>
      <c r="L25" s="385">
        <v>104400</v>
      </c>
      <c r="M25" s="385">
        <v>100800</v>
      </c>
      <c r="N25" s="385">
        <v>45000</v>
      </c>
      <c r="O25" s="385">
        <v>100049</v>
      </c>
      <c r="P25" s="385">
        <v>94728</v>
      </c>
      <c r="Q25" s="385">
        <v>1138877</v>
      </c>
    </row>
    <row r="26" spans="1:17">
      <c r="A26" s="382" t="s">
        <v>204</v>
      </c>
      <c r="B26" s="384">
        <v>220010960247</v>
      </c>
      <c r="C26" s="384" t="s">
        <v>262</v>
      </c>
      <c r="D26" s="383" t="s">
        <v>205</v>
      </c>
      <c r="E26" s="385">
        <v>174300</v>
      </c>
      <c r="F26" s="385">
        <v>131700</v>
      </c>
      <c r="G26" s="385">
        <v>142800</v>
      </c>
      <c r="H26" s="385">
        <v>108000</v>
      </c>
      <c r="I26" s="385">
        <v>105600</v>
      </c>
      <c r="J26" s="385">
        <v>108900</v>
      </c>
      <c r="K26" s="385">
        <v>146400</v>
      </c>
      <c r="L26" s="385">
        <v>146100</v>
      </c>
      <c r="M26" s="385">
        <v>105000</v>
      </c>
      <c r="N26" s="385">
        <v>48300</v>
      </c>
      <c r="O26" s="385">
        <v>102996</v>
      </c>
      <c r="P26" s="385">
        <v>106169</v>
      </c>
      <c r="Q26" s="385">
        <v>1426265</v>
      </c>
    </row>
    <row r="27" spans="1:17">
      <c r="A27" s="382" t="s">
        <v>204</v>
      </c>
      <c r="B27" s="384">
        <v>220010960254</v>
      </c>
      <c r="C27" s="384" t="s">
        <v>263</v>
      </c>
      <c r="D27" s="383" t="s">
        <v>205</v>
      </c>
      <c r="E27" s="385">
        <v>101700</v>
      </c>
      <c r="F27" s="385">
        <v>102300</v>
      </c>
      <c r="G27" s="385">
        <v>102600</v>
      </c>
      <c r="H27" s="385">
        <v>103800</v>
      </c>
      <c r="I27" s="385">
        <v>98700</v>
      </c>
      <c r="J27" s="385">
        <v>102900</v>
      </c>
      <c r="K27" s="385">
        <v>107700</v>
      </c>
      <c r="L27" s="385">
        <v>95400</v>
      </c>
      <c r="M27" s="385">
        <v>101400</v>
      </c>
      <c r="N27" s="385">
        <v>49500</v>
      </c>
      <c r="O27" s="385">
        <v>107731</v>
      </c>
      <c r="P27" s="385">
        <v>102815</v>
      </c>
      <c r="Q27" s="385">
        <v>1176546</v>
      </c>
    </row>
    <row r="28" spans="1:17">
      <c r="A28" s="382" t="s">
        <v>204</v>
      </c>
      <c r="B28" s="384">
        <v>220010960288</v>
      </c>
      <c r="C28" s="384" t="s">
        <v>264</v>
      </c>
      <c r="D28" s="383" t="s">
        <v>205</v>
      </c>
      <c r="E28" s="385">
        <v>175200</v>
      </c>
      <c r="F28" s="385">
        <v>132000</v>
      </c>
      <c r="G28" s="385">
        <v>165000</v>
      </c>
      <c r="H28" s="385">
        <v>109500</v>
      </c>
      <c r="I28" s="385">
        <v>87900</v>
      </c>
      <c r="J28" s="385">
        <v>82200</v>
      </c>
      <c r="K28" s="385">
        <v>101100</v>
      </c>
      <c r="L28" s="385">
        <v>119400</v>
      </c>
      <c r="M28" s="385">
        <v>110700</v>
      </c>
      <c r="N28" s="385">
        <v>42000</v>
      </c>
      <c r="O28" s="385">
        <v>99068</v>
      </c>
      <c r="P28" s="385">
        <v>109601</v>
      </c>
      <c r="Q28" s="385">
        <v>1333669</v>
      </c>
    </row>
    <row r="29" spans="1:17">
      <c r="A29" s="382" t="s">
        <v>204</v>
      </c>
      <c r="B29" s="384">
        <v>220010961997</v>
      </c>
      <c r="C29" s="384" t="s">
        <v>265</v>
      </c>
      <c r="D29" s="383" t="s">
        <v>205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5">
        <v>0</v>
      </c>
      <c r="O29" s="385">
        <v>7</v>
      </c>
      <c r="P29" s="385">
        <v>6</v>
      </c>
      <c r="Q29" s="385">
        <v>13</v>
      </c>
    </row>
    <row r="30" spans="1:17">
      <c r="A30" s="382" t="s">
        <v>204</v>
      </c>
      <c r="B30" s="384">
        <v>220010981078</v>
      </c>
      <c r="C30" s="384" t="s">
        <v>266</v>
      </c>
      <c r="D30" s="383" t="s">
        <v>205</v>
      </c>
      <c r="E30" s="385">
        <v>804000</v>
      </c>
      <c r="F30" s="385">
        <v>679200</v>
      </c>
      <c r="G30" s="385">
        <v>650400</v>
      </c>
      <c r="H30" s="385">
        <v>614400</v>
      </c>
      <c r="I30" s="385">
        <v>652800</v>
      </c>
      <c r="J30" s="385">
        <v>631200</v>
      </c>
      <c r="K30" s="385">
        <v>645600</v>
      </c>
      <c r="L30" s="385">
        <v>715200</v>
      </c>
      <c r="M30" s="385">
        <v>609600</v>
      </c>
      <c r="N30" s="385">
        <v>0</v>
      </c>
      <c r="O30" s="385">
        <v>769246</v>
      </c>
      <c r="P30" s="385">
        <v>564545</v>
      </c>
      <c r="Q30" s="385">
        <v>7336191</v>
      </c>
    </row>
    <row r="31" spans="1:17">
      <c r="A31" s="382" t="s">
        <v>206</v>
      </c>
      <c r="B31" s="384">
        <v>200000209276</v>
      </c>
      <c r="C31" s="384" t="s">
        <v>267</v>
      </c>
      <c r="D31" s="383" t="s">
        <v>205</v>
      </c>
      <c r="E31" s="385">
        <v>158840</v>
      </c>
      <c r="F31" s="385">
        <v>117359</v>
      </c>
      <c r="G31" s="385">
        <v>74500</v>
      </c>
      <c r="H31" s="385">
        <v>103700</v>
      </c>
      <c r="I31" s="385">
        <v>87100</v>
      </c>
      <c r="J31" s="385">
        <v>83600</v>
      </c>
      <c r="K31" s="385">
        <v>87500</v>
      </c>
      <c r="L31" s="385">
        <v>67600</v>
      </c>
      <c r="M31" s="385">
        <v>67500</v>
      </c>
      <c r="N31" s="385">
        <v>76600</v>
      </c>
      <c r="O31" s="385">
        <v>82100</v>
      </c>
      <c r="P31" s="385">
        <v>92700</v>
      </c>
      <c r="Q31" s="385">
        <v>1099099</v>
      </c>
    </row>
    <row r="32" spans="1:17">
      <c r="A32" s="382" t="s">
        <v>206</v>
      </c>
      <c r="B32" s="384">
        <v>200000844833</v>
      </c>
      <c r="C32" s="384" t="s">
        <v>268</v>
      </c>
      <c r="D32" s="383" t="s">
        <v>205</v>
      </c>
      <c r="E32" s="385">
        <v>133800</v>
      </c>
      <c r="F32" s="385">
        <v>120840</v>
      </c>
      <c r="G32" s="385">
        <v>131760</v>
      </c>
      <c r="H32" s="385">
        <v>114120</v>
      </c>
      <c r="I32" s="385">
        <v>95760</v>
      </c>
      <c r="J32" s="385">
        <v>90240</v>
      </c>
      <c r="K32" s="385">
        <v>91200</v>
      </c>
      <c r="L32" s="385">
        <v>88560</v>
      </c>
      <c r="M32" s="385">
        <v>82920</v>
      </c>
      <c r="N32" s="385">
        <v>88920</v>
      </c>
      <c r="O32" s="385">
        <v>93120</v>
      </c>
      <c r="P32" s="385">
        <v>168961</v>
      </c>
      <c r="Q32" s="385">
        <v>1300201</v>
      </c>
    </row>
    <row r="33" spans="1:17">
      <c r="A33" s="382" t="s">
        <v>206</v>
      </c>
      <c r="B33" s="384">
        <v>200001933742</v>
      </c>
      <c r="C33" s="384" t="s">
        <v>269</v>
      </c>
      <c r="D33" s="383" t="s">
        <v>205</v>
      </c>
      <c r="E33" s="385">
        <v>58483</v>
      </c>
      <c r="F33" s="385">
        <v>53758</v>
      </c>
      <c r="G33" s="385">
        <v>50085</v>
      </c>
      <c r="H33" s="385">
        <v>48034</v>
      </c>
      <c r="I33" s="385">
        <v>41316</v>
      </c>
      <c r="J33" s="385">
        <v>38204</v>
      </c>
      <c r="K33" s="385">
        <v>37817</v>
      </c>
      <c r="L33" s="385">
        <v>52185</v>
      </c>
      <c r="M33" s="385">
        <v>45709</v>
      </c>
      <c r="N33" s="385">
        <v>38719</v>
      </c>
      <c r="O33" s="385">
        <v>50330</v>
      </c>
      <c r="P33" s="385">
        <v>44631</v>
      </c>
      <c r="Q33" s="385">
        <v>559271</v>
      </c>
    </row>
    <row r="34" spans="1:17">
      <c r="A34" s="382" t="s">
        <v>206</v>
      </c>
      <c r="B34" s="384">
        <v>200001974050</v>
      </c>
      <c r="C34" s="384" t="s">
        <v>270</v>
      </c>
      <c r="D34" s="383" t="s">
        <v>205</v>
      </c>
      <c r="E34" s="385">
        <v>328624</v>
      </c>
      <c r="F34" s="385">
        <v>303640</v>
      </c>
      <c r="G34" s="385">
        <v>282612</v>
      </c>
      <c r="H34" s="385">
        <v>257027</v>
      </c>
      <c r="I34" s="385">
        <v>233874</v>
      </c>
      <c r="J34" s="385">
        <v>239604</v>
      </c>
      <c r="K34" s="385">
        <v>234280</v>
      </c>
      <c r="L34" s="385">
        <v>222901</v>
      </c>
      <c r="M34" s="385">
        <v>221168</v>
      </c>
      <c r="N34" s="385">
        <v>192534</v>
      </c>
      <c r="O34" s="385">
        <v>235362</v>
      </c>
      <c r="P34" s="385">
        <v>233143</v>
      </c>
      <c r="Q34" s="385">
        <v>2984769</v>
      </c>
    </row>
    <row r="35" spans="1:17">
      <c r="A35" s="382" t="s">
        <v>206</v>
      </c>
      <c r="B35" s="384">
        <v>200003605389</v>
      </c>
      <c r="C35" s="384" t="s">
        <v>271</v>
      </c>
      <c r="D35" s="383" t="s">
        <v>205</v>
      </c>
      <c r="E35" s="385">
        <v>60000</v>
      </c>
      <c r="F35" s="385">
        <v>57600</v>
      </c>
      <c r="G35" s="385">
        <v>31200</v>
      </c>
      <c r="H35" s="385">
        <v>37059</v>
      </c>
      <c r="I35" s="385">
        <v>57595</v>
      </c>
      <c r="J35" s="385">
        <v>88413</v>
      </c>
      <c r="K35" s="385">
        <v>104684</v>
      </c>
      <c r="L35" s="385">
        <v>166696</v>
      </c>
      <c r="M35" s="385">
        <v>153370</v>
      </c>
      <c r="N35" s="385">
        <v>91292</v>
      </c>
      <c r="O35" s="385">
        <v>63373</v>
      </c>
      <c r="P35" s="385">
        <v>53969</v>
      </c>
      <c r="Q35" s="385">
        <v>965251</v>
      </c>
    </row>
    <row r="36" spans="1:17">
      <c r="A36" s="382" t="s">
        <v>206</v>
      </c>
      <c r="B36" s="384">
        <v>200005447277</v>
      </c>
      <c r="C36" s="384" t="s">
        <v>272</v>
      </c>
      <c r="D36" s="383" t="s">
        <v>205</v>
      </c>
      <c r="E36" s="385">
        <v>347700</v>
      </c>
      <c r="F36" s="385">
        <v>300000</v>
      </c>
      <c r="G36" s="385">
        <v>340800</v>
      </c>
      <c r="H36" s="385">
        <v>291300</v>
      </c>
      <c r="I36" s="385">
        <v>216000</v>
      </c>
      <c r="J36" s="385">
        <v>202500</v>
      </c>
      <c r="K36" s="385">
        <v>206400</v>
      </c>
      <c r="L36" s="385">
        <v>188100</v>
      </c>
      <c r="M36" s="385">
        <v>184200</v>
      </c>
      <c r="N36" s="385">
        <v>187200</v>
      </c>
      <c r="O36" s="385">
        <v>190800</v>
      </c>
      <c r="P36" s="385">
        <v>210300</v>
      </c>
      <c r="Q36" s="385">
        <v>2865300</v>
      </c>
    </row>
    <row r="37" spans="1:17">
      <c r="A37" s="382" t="s">
        <v>206</v>
      </c>
      <c r="B37" s="384">
        <v>200006053033</v>
      </c>
      <c r="C37" s="384" t="s">
        <v>273</v>
      </c>
      <c r="D37" s="383" t="s">
        <v>205</v>
      </c>
      <c r="E37" s="385">
        <v>421672</v>
      </c>
      <c r="F37" s="385">
        <v>416313</v>
      </c>
      <c r="G37" s="385">
        <v>349513</v>
      </c>
      <c r="H37" s="385">
        <v>345399</v>
      </c>
      <c r="I37" s="385">
        <v>317347</v>
      </c>
      <c r="J37" s="385">
        <v>309438</v>
      </c>
      <c r="K37" s="385">
        <v>299437</v>
      </c>
      <c r="L37" s="385">
        <v>307384</v>
      </c>
      <c r="M37" s="385">
        <v>307399</v>
      </c>
      <c r="N37" s="385">
        <v>293067</v>
      </c>
      <c r="O37" s="385">
        <v>331214</v>
      </c>
      <c r="P37" s="385">
        <v>329150</v>
      </c>
      <c r="Q37" s="385">
        <v>4027333</v>
      </c>
    </row>
    <row r="38" spans="1:17">
      <c r="A38" s="382" t="s">
        <v>206</v>
      </c>
      <c r="B38" s="384">
        <v>200007491208</v>
      </c>
      <c r="C38" s="384" t="s">
        <v>274</v>
      </c>
      <c r="D38" s="383" t="s">
        <v>205</v>
      </c>
      <c r="E38" s="385">
        <v>1207200</v>
      </c>
      <c r="F38" s="385">
        <v>974400</v>
      </c>
      <c r="G38" s="385">
        <v>1008000</v>
      </c>
      <c r="H38" s="385">
        <v>945600</v>
      </c>
      <c r="I38" s="385">
        <v>885600</v>
      </c>
      <c r="J38" s="385">
        <v>811200</v>
      </c>
      <c r="K38" s="385">
        <v>868800</v>
      </c>
      <c r="L38" s="385">
        <v>847200</v>
      </c>
      <c r="M38" s="385">
        <v>0</v>
      </c>
      <c r="N38" s="385">
        <v>959714</v>
      </c>
      <c r="O38" s="385">
        <v>794767</v>
      </c>
      <c r="P38" s="385">
        <v>819003</v>
      </c>
      <c r="Q38" s="385">
        <v>10121484</v>
      </c>
    </row>
    <row r="39" spans="1:17">
      <c r="A39" s="382" t="s">
        <v>206</v>
      </c>
      <c r="B39" s="384">
        <v>200007491406</v>
      </c>
      <c r="C39" s="384" t="s">
        <v>275</v>
      </c>
      <c r="D39" s="383" t="s">
        <v>205</v>
      </c>
      <c r="E39" s="385">
        <v>523500</v>
      </c>
      <c r="F39" s="385">
        <v>363900</v>
      </c>
      <c r="G39" s="385">
        <v>280200</v>
      </c>
      <c r="H39" s="385">
        <v>198300</v>
      </c>
      <c r="I39" s="385">
        <v>183600</v>
      </c>
      <c r="J39" s="385">
        <v>184800</v>
      </c>
      <c r="K39" s="385">
        <v>206400</v>
      </c>
      <c r="L39" s="385">
        <v>199200</v>
      </c>
      <c r="M39" s="385">
        <v>172800</v>
      </c>
      <c r="N39" s="385">
        <v>174000</v>
      </c>
      <c r="O39" s="385">
        <v>167400</v>
      </c>
      <c r="P39" s="385">
        <v>187500</v>
      </c>
      <c r="Q39" s="385">
        <v>2841600</v>
      </c>
    </row>
    <row r="40" spans="1:17">
      <c r="A40" s="382" t="s">
        <v>206</v>
      </c>
      <c r="B40" s="384">
        <v>200007491612</v>
      </c>
      <c r="C40" s="384" t="s">
        <v>276</v>
      </c>
      <c r="D40" s="383" t="s">
        <v>205</v>
      </c>
      <c r="E40" s="385">
        <v>555000</v>
      </c>
      <c r="F40" s="385">
        <v>577800</v>
      </c>
      <c r="G40" s="385">
        <v>509100</v>
      </c>
      <c r="H40" s="385">
        <v>419100</v>
      </c>
      <c r="I40" s="385">
        <v>345600</v>
      </c>
      <c r="J40" s="385"/>
      <c r="K40" s="385">
        <v>340500</v>
      </c>
      <c r="L40" s="385">
        <v>371400</v>
      </c>
      <c r="M40" s="385">
        <v>323400</v>
      </c>
      <c r="N40" s="385">
        <v>233700</v>
      </c>
      <c r="O40" s="385">
        <v>198600</v>
      </c>
      <c r="P40" s="385">
        <v>384000</v>
      </c>
      <c r="Q40" s="385">
        <v>4258200</v>
      </c>
    </row>
    <row r="41" spans="1:17">
      <c r="A41" s="382" t="s">
        <v>206</v>
      </c>
      <c r="B41" s="384">
        <v>200007694868</v>
      </c>
      <c r="C41" s="384" t="s">
        <v>277</v>
      </c>
      <c r="D41" s="383" t="s">
        <v>205</v>
      </c>
      <c r="E41" s="385">
        <v>2056800</v>
      </c>
      <c r="F41" s="385">
        <v>1797600</v>
      </c>
      <c r="G41" s="385">
        <v>1934400</v>
      </c>
      <c r="H41" s="385">
        <v>1917600</v>
      </c>
      <c r="I41" s="385">
        <v>1776000</v>
      </c>
      <c r="J41" s="385">
        <v>1797600</v>
      </c>
      <c r="K41" s="385">
        <v>1953600</v>
      </c>
      <c r="L41" s="385">
        <v>1852800</v>
      </c>
      <c r="M41" s="385">
        <v>1555200</v>
      </c>
      <c r="N41" s="385">
        <v>780426</v>
      </c>
      <c r="O41" s="385">
        <v>1522605</v>
      </c>
      <c r="P41" s="385">
        <v>1464922</v>
      </c>
      <c r="Q41" s="385">
        <v>20409553</v>
      </c>
    </row>
    <row r="42" spans="1:17">
      <c r="A42" s="382" t="s">
        <v>206</v>
      </c>
      <c r="B42" s="384">
        <v>200008462182</v>
      </c>
      <c r="C42" s="384" t="s">
        <v>278</v>
      </c>
      <c r="D42" s="383" t="s">
        <v>205</v>
      </c>
      <c r="E42" s="385">
        <v>118200</v>
      </c>
      <c r="F42" s="385">
        <v>95160</v>
      </c>
      <c r="G42" s="385">
        <v>108720</v>
      </c>
      <c r="H42" s="385">
        <v>89280</v>
      </c>
      <c r="I42" s="385">
        <v>76200</v>
      </c>
      <c r="J42" s="385">
        <v>74280</v>
      </c>
      <c r="K42" s="385">
        <v>75600</v>
      </c>
      <c r="L42" s="385">
        <v>62520</v>
      </c>
      <c r="M42" s="385">
        <v>60360</v>
      </c>
      <c r="N42" s="385">
        <v>66840</v>
      </c>
      <c r="O42" s="385">
        <v>74160</v>
      </c>
      <c r="P42" s="385">
        <v>132048</v>
      </c>
      <c r="Q42" s="385">
        <v>1033368</v>
      </c>
    </row>
    <row r="43" spans="1:17">
      <c r="A43" s="382" t="s">
        <v>206</v>
      </c>
      <c r="B43" s="384">
        <v>200009378858</v>
      </c>
      <c r="C43" s="384" t="s">
        <v>279</v>
      </c>
      <c r="D43" s="383" t="s">
        <v>205</v>
      </c>
      <c r="E43" s="385">
        <v>95040</v>
      </c>
      <c r="F43" s="385">
        <v>79200</v>
      </c>
      <c r="G43" s="385">
        <v>102880</v>
      </c>
      <c r="H43" s="385">
        <v>77440</v>
      </c>
      <c r="I43" s="385">
        <v>58080</v>
      </c>
      <c r="J43" s="385">
        <v>56640</v>
      </c>
      <c r="K43" s="385">
        <v>63360</v>
      </c>
      <c r="L43" s="385">
        <v>58560</v>
      </c>
      <c r="M43" s="385">
        <v>61440</v>
      </c>
      <c r="N43" s="385">
        <v>71360</v>
      </c>
      <c r="O43" s="385">
        <v>77760</v>
      </c>
      <c r="P43" s="385">
        <v>82720</v>
      </c>
      <c r="Q43" s="385">
        <v>884480</v>
      </c>
    </row>
    <row r="44" spans="1:17">
      <c r="A44" s="382" t="s">
        <v>206</v>
      </c>
      <c r="B44" s="384">
        <v>200009862851</v>
      </c>
      <c r="C44" s="384" t="s">
        <v>280</v>
      </c>
      <c r="D44" s="383" t="s">
        <v>205</v>
      </c>
      <c r="E44" s="385">
        <v>215200</v>
      </c>
      <c r="F44" s="385">
        <v>180000</v>
      </c>
      <c r="G44" s="385">
        <v>200800</v>
      </c>
      <c r="H44" s="385">
        <v>176400</v>
      </c>
      <c r="I44" s="385">
        <v>145200</v>
      </c>
      <c r="J44" s="385">
        <v>136800</v>
      </c>
      <c r="K44" s="385">
        <v>157200</v>
      </c>
      <c r="L44" s="385">
        <v>166400</v>
      </c>
      <c r="M44" s="385">
        <v>142000</v>
      </c>
      <c r="N44" s="385">
        <v>151600</v>
      </c>
      <c r="O44" s="385">
        <v>155200</v>
      </c>
      <c r="P44" s="385">
        <v>176800</v>
      </c>
      <c r="Q44" s="385">
        <v>2003600</v>
      </c>
    </row>
    <row r="45" spans="1:17">
      <c r="A45" s="382" t="s">
        <v>206</v>
      </c>
      <c r="B45" s="384">
        <v>200010541296</v>
      </c>
      <c r="C45" s="384" t="s">
        <v>281</v>
      </c>
      <c r="D45" s="383" t="s">
        <v>205</v>
      </c>
      <c r="E45" s="385">
        <v>127200</v>
      </c>
      <c r="F45" s="385">
        <v>106080</v>
      </c>
      <c r="G45" s="385">
        <v>112960</v>
      </c>
      <c r="H45" s="385">
        <v>100480</v>
      </c>
      <c r="I45" s="385">
        <v>75520</v>
      </c>
      <c r="J45" s="385">
        <v>69920</v>
      </c>
      <c r="K45" s="385">
        <v>77440</v>
      </c>
      <c r="L45" s="385">
        <v>73280</v>
      </c>
      <c r="M45" s="385">
        <v>71040</v>
      </c>
      <c r="N45" s="385">
        <v>79840</v>
      </c>
      <c r="O45" s="385">
        <v>85760</v>
      </c>
      <c r="P45" s="385">
        <v>157325</v>
      </c>
      <c r="Q45" s="385">
        <v>1136845</v>
      </c>
    </row>
    <row r="46" spans="1:17">
      <c r="A46" s="382" t="s">
        <v>206</v>
      </c>
      <c r="B46" s="384">
        <v>200011161417</v>
      </c>
      <c r="C46" s="384" t="s">
        <v>282</v>
      </c>
      <c r="D46" s="383" t="s">
        <v>205</v>
      </c>
      <c r="E46" s="385">
        <v>198119</v>
      </c>
      <c r="F46" s="385">
        <v>173400</v>
      </c>
      <c r="G46" s="385">
        <v>186600</v>
      </c>
      <c r="H46" s="385">
        <v>175800</v>
      </c>
      <c r="I46" s="385">
        <v>160920</v>
      </c>
      <c r="J46" s="385">
        <v>168840</v>
      </c>
      <c r="K46" s="385">
        <v>192840</v>
      </c>
      <c r="L46" s="385">
        <v>179400</v>
      </c>
      <c r="M46" s="385">
        <v>141600</v>
      </c>
      <c r="N46" s="385">
        <v>120600</v>
      </c>
      <c r="O46" s="385">
        <v>115920</v>
      </c>
      <c r="P46" s="385">
        <v>73080</v>
      </c>
      <c r="Q46" s="385">
        <v>1887119</v>
      </c>
    </row>
    <row r="47" spans="1:17">
      <c r="A47" s="382" t="s">
        <v>206</v>
      </c>
      <c r="B47" s="384">
        <v>200011664261</v>
      </c>
      <c r="C47" s="384" t="s">
        <v>283</v>
      </c>
      <c r="D47" s="383" t="s">
        <v>205</v>
      </c>
      <c r="E47" s="385">
        <v>26440</v>
      </c>
      <c r="F47" s="385">
        <v>23040</v>
      </c>
      <c r="G47" s="385">
        <v>29080</v>
      </c>
      <c r="H47" s="385">
        <v>22560</v>
      </c>
      <c r="I47" s="385">
        <v>18440</v>
      </c>
      <c r="J47" s="385">
        <v>16800</v>
      </c>
      <c r="K47" s="385">
        <v>21200</v>
      </c>
      <c r="L47" s="385">
        <v>19920</v>
      </c>
      <c r="M47" s="385">
        <v>20080</v>
      </c>
      <c r="N47" s="385">
        <v>26880</v>
      </c>
      <c r="O47" s="385"/>
      <c r="P47" s="385">
        <v>27749</v>
      </c>
      <c r="Q47" s="385">
        <v>252189</v>
      </c>
    </row>
    <row r="48" spans="1:17">
      <c r="A48" s="382" t="s">
        <v>206</v>
      </c>
      <c r="B48" s="384">
        <v>200011693823</v>
      </c>
      <c r="C48" s="384" t="s">
        <v>284</v>
      </c>
      <c r="D48" s="383" t="s">
        <v>205</v>
      </c>
      <c r="E48" s="385">
        <v>861600</v>
      </c>
      <c r="F48" s="385">
        <v>760800</v>
      </c>
      <c r="G48" s="385">
        <v>656611</v>
      </c>
      <c r="H48" s="385">
        <v>560813</v>
      </c>
      <c r="I48" s="385">
        <v>727651</v>
      </c>
      <c r="J48" s="385">
        <v>747856</v>
      </c>
      <c r="K48" s="385">
        <v>706246</v>
      </c>
      <c r="L48" s="385">
        <v>742299</v>
      </c>
      <c r="M48" s="385">
        <v>729233</v>
      </c>
      <c r="N48" s="385">
        <v>655538</v>
      </c>
      <c r="O48" s="385">
        <v>709152</v>
      </c>
      <c r="P48" s="385">
        <v>722505</v>
      </c>
      <c r="Q48" s="385">
        <v>8580304</v>
      </c>
    </row>
    <row r="49" spans="1:17">
      <c r="A49" s="382" t="s">
        <v>206</v>
      </c>
      <c r="B49" s="384">
        <v>200014662163</v>
      </c>
      <c r="C49" s="384" t="s">
        <v>285</v>
      </c>
      <c r="D49" s="383" t="s">
        <v>205</v>
      </c>
      <c r="E49" s="385">
        <v>0</v>
      </c>
      <c r="F49" s="385">
        <v>0</v>
      </c>
      <c r="G49" s="385">
        <v>0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0</v>
      </c>
      <c r="P49" s="385">
        <v>0</v>
      </c>
      <c r="Q49" s="385">
        <v>0</v>
      </c>
    </row>
    <row r="50" spans="1:17">
      <c r="A50" s="382" t="s">
        <v>206</v>
      </c>
      <c r="B50" s="384">
        <v>200014988170</v>
      </c>
      <c r="C50" s="384" t="s">
        <v>286</v>
      </c>
      <c r="D50" s="383" t="s">
        <v>205</v>
      </c>
      <c r="E50" s="385">
        <v>84688</v>
      </c>
      <c r="F50" s="385">
        <v>76817</v>
      </c>
      <c r="G50" s="385">
        <v>74806</v>
      </c>
      <c r="H50" s="385">
        <v>84390</v>
      </c>
      <c r="I50" s="385">
        <v>67203</v>
      </c>
      <c r="J50" s="385">
        <v>53017</v>
      </c>
      <c r="K50" s="385">
        <v>50719</v>
      </c>
      <c r="L50" s="385">
        <v>54939</v>
      </c>
      <c r="M50" s="385">
        <v>54791</v>
      </c>
      <c r="N50" s="385">
        <v>53780</v>
      </c>
      <c r="O50" s="385">
        <v>61787</v>
      </c>
      <c r="P50" s="385">
        <v>67746</v>
      </c>
      <c r="Q50" s="385">
        <v>784683</v>
      </c>
    </row>
    <row r="51" spans="1:17">
      <c r="A51" s="382" t="s">
        <v>206</v>
      </c>
      <c r="B51" s="384">
        <v>200015009513</v>
      </c>
      <c r="C51" s="384" t="s">
        <v>287</v>
      </c>
      <c r="D51" s="383" t="s">
        <v>205</v>
      </c>
      <c r="E51" s="385">
        <v>1231238</v>
      </c>
      <c r="F51" s="385">
        <v>1087863</v>
      </c>
      <c r="G51" s="385">
        <v>418800</v>
      </c>
      <c r="H51" s="385">
        <v>880700</v>
      </c>
      <c r="I51" s="385"/>
      <c r="J51" s="385">
        <v>1045423</v>
      </c>
      <c r="K51" s="385">
        <v>791834</v>
      </c>
      <c r="L51" s="385">
        <v>848665</v>
      </c>
      <c r="M51" s="385">
        <v>872521</v>
      </c>
      <c r="N51" s="385">
        <v>803162</v>
      </c>
      <c r="O51" s="385">
        <v>797253</v>
      </c>
      <c r="P51" s="385">
        <v>783014</v>
      </c>
      <c r="Q51" s="385">
        <v>9560473</v>
      </c>
    </row>
    <row r="52" spans="1:17">
      <c r="A52" s="382" t="s">
        <v>206</v>
      </c>
      <c r="B52" s="384">
        <v>200015844299</v>
      </c>
      <c r="C52" s="384" t="s">
        <v>288</v>
      </c>
      <c r="D52" s="383" t="s">
        <v>205</v>
      </c>
      <c r="E52" s="385">
        <v>60000</v>
      </c>
      <c r="F52" s="385">
        <v>105600</v>
      </c>
      <c r="G52" s="385">
        <v>165600</v>
      </c>
      <c r="H52" s="385">
        <v>196800</v>
      </c>
      <c r="I52" s="385">
        <v>220800</v>
      </c>
      <c r="J52" s="385">
        <v>206400</v>
      </c>
      <c r="K52" s="385">
        <v>307200</v>
      </c>
      <c r="L52" s="385">
        <v>350400</v>
      </c>
      <c r="M52" s="385">
        <v>290400</v>
      </c>
      <c r="N52" s="385">
        <v>189600</v>
      </c>
      <c r="O52" s="385">
        <v>64800</v>
      </c>
      <c r="P52" s="385">
        <v>67200</v>
      </c>
      <c r="Q52" s="385">
        <v>2224800</v>
      </c>
    </row>
    <row r="53" spans="1:17">
      <c r="A53" s="382" t="s">
        <v>206</v>
      </c>
      <c r="B53" s="384">
        <v>200015844489</v>
      </c>
      <c r="C53" s="384" t="s">
        <v>289</v>
      </c>
      <c r="D53" s="383" t="s">
        <v>205</v>
      </c>
      <c r="E53" s="385">
        <v>0</v>
      </c>
      <c r="F53" s="385">
        <v>0</v>
      </c>
      <c r="G53" s="385">
        <v>0</v>
      </c>
      <c r="H53" s="385">
        <v>0</v>
      </c>
      <c r="I53" s="385">
        <v>0</v>
      </c>
      <c r="J53" s="385">
        <v>0</v>
      </c>
      <c r="K53" s="385">
        <v>0</v>
      </c>
      <c r="L53" s="385">
        <v>4800</v>
      </c>
      <c r="M53" s="385">
        <v>81600</v>
      </c>
      <c r="N53" s="385">
        <v>50</v>
      </c>
      <c r="O53" s="385">
        <v>0</v>
      </c>
      <c r="P53" s="385">
        <v>0</v>
      </c>
      <c r="Q53" s="385">
        <v>86450</v>
      </c>
    </row>
    <row r="54" spans="1:17">
      <c r="A54" s="382" t="s">
        <v>206</v>
      </c>
      <c r="B54" s="384">
        <v>200017445277</v>
      </c>
      <c r="C54" s="384" t="s">
        <v>290</v>
      </c>
      <c r="D54" s="383" t="s">
        <v>205</v>
      </c>
      <c r="E54" s="385">
        <v>0</v>
      </c>
      <c r="F54" s="385">
        <v>0</v>
      </c>
      <c r="G54" s="385">
        <v>0</v>
      </c>
      <c r="H54" s="385">
        <v>0</v>
      </c>
      <c r="I54" s="385">
        <v>0</v>
      </c>
      <c r="J54" s="385">
        <v>0</v>
      </c>
      <c r="K54" s="385">
        <v>0</v>
      </c>
      <c r="L54" s="385">
        <v>0</v>
      </c>
      <c r="M54" s="385">
        <v>0</v>
      </c>
      <c r="N54" s="385">
        <v>0</v>
      </c>
      <c r="O54" s="385">
        <v>0</v>
      </c>
      <c r="P54" s="385">
        <v>0</v>
      </c>
      <c r="Q54" s="385">
        <v>0</v>
      </c>
    </row>
    <row r="55" spans="1:17">
      <c r="A55" s="382" t="s">
        <v>206</v>
      </c>
      <c r="B55" s="384">
        <v>200017445434</v>
      </c>
      <c r="C55" s="384" t="s">
        <v>291</v>
      </c>
      <c r="D55" s="383" t="s">
        <v>205</v>
      </c>
      <c r="E55" s="385">
        <v>926400</v>
      </c>
      <c r="F55" s="385">
        <v>842400</v>
      </c>
      <c r="G55" s="385">
        <v>933600</v>
      </c>
      <c r="H55" s="385">
        <v>818400</v>
      </c>
      <c r="I55" s="385">
        <v>489600</v>
      </c>
      <c r="J55" s="385">
        <v>309600</v>
      </c>
      <c r="K55" s="385">
        <v>780000</v>
      </c>
      <c r="L55" s="385">
        <v>890400</v>
      </c>
      <c r="M55" s="385">
        <v>890400</v>
      </c>
      <c r="N55" s="385">
        <v>777600</v>
      </c>
      <c r="O55" s="385">
        <v>876000</v>
      </c>
      <c r="P55" s="385">
        <v>364961</v>
      </c>
      <c r="Q55" s="385">
        <v>8899361</v>
      </c>
    </row>
    <row r="56" spans="1:17">
      <c r="A56" s="382" t="s">
        <v>206</v>
      </c>
      <c r="B56" s="384">
        <v>200017461670</v>
      </c>
      <c r="C56" s="384" t="s">
        <v>292</v>
      </c>
      <c r="D56" s="383" t="s">
        <v>205</v>
      </c>
      <c r="E56" s="385">
        <v>291900</v>
      </c>
      <c r="F56" s="385">
        <v>253200</v>
      </c>
      <c r="G56" s="385">
        <v>294000</v>
      </c>
      <c r="H56" s="385">
        <v>278700</v>
      </c>
      <c r="I56" s="385">
        <v>235500</v>
      </c>
      <c r="J56" s="385">
        <v>201000</v>
      </c>
      <c r="K56" s="385">
        <v>188100</v>
      </c>
      <c r="L56" s="385">
        <v>181500</v>
      </c>
      <c r="M56" s="385">
        <v>172500</v>
      </c>
      <c r="N56" s="385">
        <v>169200</v>
      </c>
      <c r="O56" s="385">
        <v>179400</v>
      </c>
      <c r="P56" s="385">
        <v>209400</v>
      </c>
      <c r="Q56" s="385">
        <v>2654400</v>
      </c>
    </row>
    <row r="57" spans="1:17">
      <c r="A57" s="382" t="s">
        <v>206</v>
      </c>
      <c r="B57" s="384">
        <v>200019633367</v>
      </c>
      <c r="C57" s="384" t="s">
        <v>293</v>
      </c>
      <c r="D57" s="383" t="s">
        <v>205</v>
      </c>
      <c r="E57" s="385">
        <v>412387</v>
      </c>
      <c r="F57" s="385">
        <v>712538</v>
      </c>
      <c r="G57" s="385"/>
      <c r="H57" s="385">
        <v>332637</v>
      </c>
      <c r="I57" s="385">
        <v>300251</v>
      </c>
      <c r="J57" s="385">
        <v>285045</v>
      </c>
      <c r="K57" s="385">
        <v>271139</v>
      </c>
      <c r="L57" s="385">
        <v>280688</v>
      </c>
      <c r="M57" s="385">
        <v>284653</v>
      </c>
      <c r="N57" s="385">
        <v>251052</v>
      </c>
      <c r="O57" s="385">
        <v>304272</v>
      </c>
      <c r="P57" s="385">
        <v>313297</v>
      </c>
      <c r="Q57" s="385">
        <v>3747959</v>
      </c>
    </row>
    <row r="58" spans="1:17">
      <c r="A58" s="382" t="s">
        <v>206</v>
      </c>
      <c r="B58" s="384">
        <v>200020690513</v>
      </c>
      <c r="C58" s="384" t="s">
        <v>294</v>
      </c>
      <c r="D58" s="383" t="s">
        <v>205</v>
      </c>
      <c r="E58" s="385">
        <v>502200</v>
      </c>
      <c r="F58" s="385">
        <v>415200</v>
      </c>
      <c r="G58" s="385">
        <v>426600</v>
      </c>
      <c r="H58" s="385">
        <v>356400</v>
      </c>
      <c r="I58" s="385">
        <v>282000</v>
      </c>
      <c r="J58" s="385">
        <v>282600</v>
      </c>
      <c r="K58" s="385">
        <v>301200</v>
      </c>
      <c r="L58" s="385">
        <v>249600</v>
      </c>
      <c r="M58" s="385">
        <v>194400</v>
      </c>
      <c r="N58" s="385">
        <v>214200</v>
      </c>
      <c r="O58" s="385">
        <v>207000</v>
      </c>
      <c r="P58" s="385">
        <v>217200</v>
      </c>
      <c r="Q58" s="385">
        <v>3648600</v>
      </c>
    </row>
    <row r="59" spans="1:17">
      <c r="A59" s="382" t="s">
        <v>206</v>
      </c>
      <c r="B59" s="384">
        <v>200020849622</v>
      </c>
      <c r="C59" s="384" t="s">
        <v>295</v>
      </c>
      <c r="D59" s="383" t="s">
        <v>205</v>
      </c>
      <c r="E59" s="385">
        <v>3091200</v>
      </c>
      <c r="F59" s="385">
        <v>2596800</v>
      </c>
      <c r="G59" s="385">
        <v>2037600</v>
      </c>
      <c r="H59" s="385">
        <v>1760176</v>
      </c>
      <c r="I59" s="385">
        <v>2460058</v>
      </c>
      <c r="J59" s="385">
        <v>2495572</v>
      </c>
      <c r="K59" s="385">
        <v>2385388</v>
      </c>
      <c r="L59" s="385">
        <v>2344842</v>
      </c>
      <c r="M59" s="385">
        <v>2063858</v>
      </c>
      <c r="N59" s="385">
        <v>1749871</v>
      </c>
      <c r="O59" s="385">
        <v>1963060</v>
      </c>
      <c r="P59" s="385">
        <v>2172295</v>
      </c>
      <c r="Q59" s="385">
        <v>27120720</v>
      </c>
    </row>
    <row r="60" spans="1:17">
      <c r="A60" s="382" t="s">
        <v>206</v>
      </c>
      <c r="B60" s="384">
        <v>200023313444</v>
      </c>
      <c r="C60" s="384" t="s">
        <v>296</v>
      </c>
      <c r="D60" s="383" t="s">
        <v>205</v>
      </c>
      <c r="E60" s="385">
        <v>287852</v>
      </c>
      <c r="F60" s="385"/>
      <c r="G60" s="385">
        <v>240880</v>
      </c>
      <c r="H60" s="385">
        <v>187284</v>
      </c>
      <c r="I60" s="385">
        <v>169785</v>
      </c>
      <c r="J60" s="385">
        <v>164619</v>
      </c>
      <c r="K60" s="385">
        <v>156632</v>
      </c>
      <c r="L60" s="385">
        <v>160226</v>
      </c>
      <c r="M60" s="385">
        <v>153916</v>
      </c>
      <c r="N60" s="385">
        <v>132282</v>
      </c>
      <c r="O60" s="385">
        <v>154728</v>
      </c>
      <c r="P60" s="385">
        <v>166020</v>
      </c>
      <c r="Q60" s="385">
        <v>1974224</v>
      </c>
    </row>
    <row r="61" spans="1:17">
      <c r="A61" s="382" t="s">
        <v>206</v>
      </c>
      <c r="B61" s="384">
        <v>200023741446</v>
      </c>
      <c r="C61" s="384" t="s">
        <v>297</v>
      </c>
      <c r="D61" s="383" t="s">
        <v>205</v>
      </c>
      <c r="E61" s="385">
        <v>118400</v>
      </c>
      <c r="F61" s="385">
        <v>97120</v>
      </c>
      <c r="G61" s="385">
        <v>108160</v>
      </c>
      <c r="H61" s="385">
        <v>91680</v>
      </c>
      <c r="I61" s="385">
        <v>76320</v>
      </c>
      <c r="J61" s="385">
        <v>73600</v>
      </c>
      <c r="K61" s="385">
        <v>78400</v>
      </c>
      <c r="L61" s="385">
        <v>71680</v>
      </c>
      <c r="M61" s="385">
        <v>70720</v>
      </c>
      <c r="N61" s="385">
        <v>65920</v>
      </c>
      <c r="O61" s="385">
        <v>59200</v>
      </c>
      <c r="P61" s="385">
        <v>42720</v>
      </c>
      <c r="Q61" s="385">
        <v>953920</v>
      </c>
    </row>
    <row r="62" spans="1:17">
      <c r="A62" s="382" t="s">
        <v>206</v>
      </c>
      <c r="B62" s="384">
        <v>220010953846</v>
      </c>
      <c r="C62" s="384" t="s">
        <v>298</v>
      </c>
      <c r="D62" s="383" t="s">
        <v>205</v>
      </c>
      <c r="E62" s="385">
        <v>981600</v>
      </c>
      <c r="F62" s="385">
        <v>888000</v>
      </c>
      <c r="G62" s="385">
        <v>696000</v>
      </c>
      <c r="H62" s="385">
        <v>637418</v>
      </c>
      <c r="I62" s="385">
        <v>889920</v>
      </c>
      <c r="J62" s="385">
        <v>951463</v>
      </c>
      <c r="K62" s="385">
        <v>928860</v>
      </c>
      <c r="L62" s="385">
        <v>958770</v>
      </c>
      <c r="M62" s="385">
        <v>883976</v>
      </c>
      <c r="N62" s="385">
        <v>732270</v>
      </c>
      <c r="O62" s="385">
        <v>719868</v>
      </c>
      <c r="P62" s="385">
        <v>645197</v>
      </c>
      <c r="Q62" s="385">
        <v>9913342</v>
      </c>
    </row>
    <row r="63" spans="1:17">
      <c r="A63" s="382" t="s">
        <v>206</v>
      </c>
      <c r="B63" s="384">
        <v>220010955767</v>
      </c>
      <c r="C63" s="384" t="s">
        <v>299</v>
      </c>
      <c r="D63" s="383" t="s">
        <v>205</v>
      </c>
      <c r="E63" s="385">
        <v>185400</v>
      </c>
      <c r="F63" s="385">
        <v>133800</v>
      </c>
      <c r="G63" s="385">
        <v>114000</v>
      </c>
      <c r="H63" s="385">
        <v>171300</v>
      </c>
      <c r="I63" s="385">
        <v>175500</v>
      </c>
      <c r="J63" s="385">
        <v>34293</v>
      </c>
      <c r="K63" s="385">
        <v>78620</v>
      </c>
      <c r="L63" s="385">
        <v>61413</v>
      </c>
      <c r="M63" s="385">
        <v>42392</v>
      </c>
      <c r="N63" s="385">
        <v>56315</v>
      </c>
      <c r="O63" s="385">
        <v>170916</v>
      </c>
      <c r="P63" s="385">
        <v>320746</v>
      </c>
      <c r="Q63" s="385">
        <v>1544695</v>
      </c>
    </row>
    <row r="64" spans="1:17">
      <c r="A64" s="382" t="s">
        <v>206</v>
      </c>
      <c r="B64" s="384">
        <v>220010956351</v>
      </c>
      <c r="C64" s="384" t="s">
        <v>300</v>
      </c>
      <c r="D64" s="383" t="s">
        <v>205</v>
      </c>
      <c r="E64" s="385">
        <v>0</v>
      </c>
      <c r="F64" s="385"/>
      <c r="G64" s="385">
        <v>0</v>
      </c>
      <c r="H64" s="385">
        <v>0</v>
      </c>
      <c r="I64" s="385">
        <v>0</v>
      </c>
      <c r="J64" s="385">
        <v>0</v>
      </c>
      <c r="K64" s="385"/>
      <c r="L64" s="385">
        <v>0</v>
      </c>
      <c r="M64" s="385">
        <v>0</v>
      </c>
      <c r="N64" s="385">
        <v>0</v>
      </c>
      <c r="O64" s="385">
        <v>0</v>
      </c>
      <c r="P64" s="385">
        <v>0</v>
      </c>
      <c r="Q64" s="385">
        <v>0</v>
      </c>
    </row>
    <row r="65" spans="1:17">
      <c r="A65" s="382" t="s">
        <v>206</v>
      </c>
      <c r="B65" s="384">
        <v>220010956377</v>
      </c>
      <c r="C65" s="384" t="s">
        <v>301</v>
      </c>
      <c r="D65" s="383" t="s">
        <v>205</v>
      </c>
      <c r="E65" s="385"/>
      <c r="F65" s="385"/>
      <c r="G65" s="385"/>
      <c r="H65" s="385"/>
      <c r="I65" s="385"/>
      <c r="J65" s="385"/>
      <c r="K65" s="385">
        <v>429997</v>
      </c>
      <c r="L65" s="385"/>
      <c r="M65" s="385">
        <v>644868</v>
      </c>
      <c r="N65" s="385">
        <v>394394</v>
      </c>
      <c r="O65" s="385">
        <v>380936</v>
      </c>
      <c r="P65" s="385">
        <v>377265</v>
      </c>
      <c r="Q65" s="385">
        <v>2227460</v>
      </c>
    </row>
    <row r="66" spans="1:17">
      <c r="A66" s="382" t="s">
        <v>206</v>
      </c>
      <c r="B66" s="384">
        <v>220010956385</v>
      </c>
      <c r="C66" s="384" t="s">
        <v>302</v>
      </c>
      <c r="D66" s="383" t="s">
        <v>205</v>
      </c>
      <c r="E66" s="385">
        <v>157800</v>
      </c>
      <c r="F66" s="385">
        <v>144600</v>
      </c>
      <c r="G66" s="385">
        <v>149100</v>
      </c>
      <c r="H66" s="385">
        <v>133200</v>
      </c>
      <c r="I66" s="385">
        <v>129000</v>
      </c>
      <c r="J66" s="385">
        <v>144300</v>
      </c>
      <c r="K66" s="385">
        <v>169279</v>
      </c>
      <c r="L66" s="385"/>
      <c r="M66" s="385">
        <v>241687</v>
      </c>
      <c r="N66" s="385">
        <v>154787</v>
      </c>
      <c r="O66" s="385">
        <v>167275</v>
      </c>
      <c r="P66" s="385">
        <v>152145</v>
      </c>
      <c r="Q66" s="385">
        <v>1743173</v>
      </c>
    </row>
    <row r="67" spans="1:17">
      <c r="A67" s="382" t="s">
        <v>206</v>
      </c>
      <c r="B67" s="384">
        <v>220010957714</v>
      </c>
      <c r="C67" s="384" t="s">
        <v>303</v>
      </c>
      <c r="D67" s="383" t="s">
        <v>205</v>
      </c>
      <c r="E67" s="385">
        <v>691200</v>
      </c>
      <c r="F67" s="385">
        <v>615900</v>
      </c>
      <c r="G67" s="385">
        <v>634500</v>
      </c>
      <c r="H67" s="385">
        <v>664800</v>
      </c>
      <c r="I67" s="385">
        <v>675300</v>
      </c>
      <c r="J67" s="385">
        <v>255588</v>
      </c>
      <c r="K67" s="385">
        <v>615844</v>
      </c>
      <c r="L67" s="385">
        <v>632557</v>
      </c>
      <c r="M67" s="385">
        <v>621073</v>
      </c>
      <c r="N67" s="385">
        <v>609113</v>
      </c>
      <c r="O67" s="385">
        <v>631994</v>
      </c>
      <c r="P67" s="385">
        <v>617002</v>
      </c>
      <c r="Q67" s="385">
        <v>7264871</v>
      </c>
    </row>
    <row r="68" spans="1:17">
      <c r="A68" s="382" t="s">
        <v>206</v>
      </c>
      <c r="B68" s="384">
        <v>220010957789</v>
      </c>
      <c r="C68" s="384" t="s">
        <v>304</v>
      </c>
      <c r="D68" s="383" t="s">
        <v>205</v>
      </c>
      <c r="E68" s="385">
        <v>48300</v>
      </c>
      <c r="F68" s="385">
        <v>20100</v>
      </c>
      <c r="G68" s="385">
        <v>49800</v>
      </c>
      <c r="H68" s="385">
        <v>30300</v>
      </c>
      <c r="I68" s="385">
        <v>121500</v>
      </c>
      <c r="J68" s="385">
        <v>50123</v>
      </c>
      <c r="K68" s="385">
        <v>105110</v>
      </c>
      <c r="L68" s="385">
        <v>189881</v>
      </c>
      <c r="M68" s="385">
        <v>166484</v>
      </c>
      <c r="N68" s="385">
        <v>91432</v>
      </c>
      <c r="O68" s="385">
        <v>39597</v>
      </c>
      <c r="P68" s="385">
        <v>22534</v>
      </c>
      <c r="Q68" s="385">
        <v>935161</v>
      </c>
    </row>
    <row r="69" spans="1:17">
      <c r="A69" s="382" t="s">
        <v>206</v>
      </c>
      <c r="B69" s="384">
        <v>220010958852</v>
      </c>
      <c r="C69" s="384" t="s">
        <v>305</v>
      </c>
      <c r="D69" s="383" t="s">
        <v>205</v>
      </c>
      <c r="E69" s="385"/>
      <c r="F69" s="385"/>
      <c r="G69" s="385"/>
      <c r="H69" s="385"/>
      <c r="I69" s="385"/>
      <c r="J69" s="385"/>
      <c r="K69" s="385">
        <v>38520</v>
      </c>
      <c r="L69" s="385">
        <v>20680</v>
      </c>
      <c r="M69" s="385">
        <v>31320</v>
      </c>
      <c r="N69" s="385">
        <v>44080</v>
      </c>
      <c r="O69" s="385"/>
      <c r="P69" s="385">
        <v>35161</v>
      </c>
      <c r="Q69" s="385">
        <v>169761</v>
      </c>
    </row>
    <row r="70" spans="1:17">
      <c r="A70" s="382" t="s">
        <v>206</v>
      </c>
      <c r="B70" s="384">
        <v>220010958860</v>
      </c>
      <c r="C70" s="384" t="s">
        <v>306</v>
      </c>
      <c r="D70" s="383" t="s">
        <v>205</v>
      </c>
      <c r="E70" s="385">
        <v>43840</v>
      </c>
      <c r="F70" s="385">
        <v>34400</v>
      </c>
      <c r="G70" s="385">
        <v>38200</v>
      </c>
      <c r="H70" s="385">
        <v>32680</v>
      </c>
      <c r="I70" s="385">
        <v>22080</v>
      </c>
      <c r="J70" s="385">
        <v>19160</v>
      </c>
      <c r="K70" s="385">
        <v>16297</v>
      </c>
      <c r="L70" s="385">
        <v>6453</v>
      </c>
      <c r="M70" s="385">
        <v>15769</v>
      </c>
      <c r="N70" s="385">
        <v>20056</v>
      </c>
      <c r="O70" s="385">
        <v>28114</v>
      </c>
      <c r="P70" s="385">
        <v>23105</v>
      </c>
      <c r="Q70" s="385">
        <v>300154</v>
      </c>
    </row>
    <row r="71" spans="1:17">
      <c r="A71" s="382" t="s">
        <v>206</v>
      </c>
      <c r="B71" s="384">
        <v>220010960239</v>
      </c>
      <c r="C71" s="384" t="s">
        <v>307</v>
      </c>
      <c r="D71" s="383" t="s">
        <v>205</v>
      </c>
      <c r="E71" s="385">
        <v>1435200</v>
      </c>
      <c r="F71" s="385">
        <v>1308000</v>
      </c>
      <c r="G71" s="385">
        <v>1341600</v>
      </c>
      <c r="H71" s="385">
        <v>1363200</v>
      </c>
      <c r="I71" s="385">
        <v>1269600</v>
      </c>
      <c r="J71" s="385">
        <v>1291200</v>
      </c>
      <c r="K71" s="385">
        <v>0</v>
      </c>
      <c r="L71" s="385">
        <v>2611200</v>
      </c>
      <c r="M71" s="385">
        <v>1255200</v>
      </c>
      <c r="N71" s="385">
        <v>-6427200</v>
      </c>
      <c r="O71" s="385">
        <v>8411410</v>
      </c>
      <c r="P71" s="385">
        <v>1276728</v>
      </c>
      <c r="Q71" s="385">
        <v>15136138</v>
      </c>
    </row>
    <row r="72" spans="1:17">
      <c r="A72" s="382" t="s">
        <v>206</v>
      </c>
      <c r="B72" s="384">
        <v>220010960262</v>
      </c>
      <c r="C72" s="384" t="s">
        <v>308</v>
      </c>
      <c r="D72" s="383" t="s">
        <v>205</v>
      </c>
      <c r="E72" s="385">
        <v>1645200</v>
      </c>
      <c r="F72" s="385">
        <v>1416600</v>
      </c>
      <c r="G72" s="385">
        <v>1474500</v>
      </c>
      <c r="H72" s="385">
        <v>1489800</v>
      </c>
      <c r="I72" s="385">
        <v>1426500</v>
      </c>
      <c r="J72" s="385">
        <v>1438500</v>
      </c>
      <c r="K72" s="385">
        <v>700187</v>
      </c>
      <c r="L72" s="385">
        <v>1504359</v>
      </c>
      <c r="M72" s="385">
        <v>1525178</v>
      </c>
      <c r="N72" s="385">
        <v>1409509</v>
      </c>
      <c r="O72" s="385">
        <v>1361535</v>
      </c>
      <c r="P72" s="385">
        <v>1287745</v>
      </c>
      <c r="Q72" s="385">
        <v>16679613</v>
      </c>
    </row>
    <row r="73" spans="1:17">
      <c r="A73" s="382" t="s">
        <v>206</v>
      </c>
      <c r="B73" s="384">
        <v>220010967325</v>
      </c>
      <c r="C73" s="384" t="s">
        <v>309</v>
      </c>
      <c r="D73" s="383" t="s">
        <v>205</v>
      </c>
      <c r="E73" s="385">
        <v>247800</v>
      </c>
      <c r="F73" s="385">
        <v>213600</v>
      </c>
      <c r="G73" s="385">
        <v>220500</v>
      </c>
      <c r="H73" s="385">
        <v>210300</v>
      </c>
      <c r="I73" s="385">
        <v>194100</v>
      </c>
      <c r="J73" s="385">
        <v>202200</v>
      </c>
      <c r="K73" s="385">
        <v>207226</v>
      </c>
      <c r="L73" s="385"/>
      <c r="M73" s="385">
        <v>278788</v>
      </c>
      <c r="N73" s="385">
        <v>172770</v>
      </c>
      <c r="O73" s="385">
        <v>190744</v>
      </c>
      <c r="P73" s="385">
        <v>225443</v>
      </c>
      <c r="Q73" s="385">
        <v>2363471</v>
      </c>
    </row>
    <row r="74" spans="1:17">
      <c r="A74" s="382" t="s">
        <v>206</v>
      </c>
      <c r="B74" s="384">
        <v>220010967366</v>
      </c>
      <c r="C74" s="384" t="s">
        <v>310</v>
      </c>
      <c r="D74" s="383" t="s">
        <v>205</v>
      </c>
      <c r="E74" s="385">
        <v>384301</v>
      </c>
      <c r="F74" s="385">
        <v>303900</v>
      </c>
      <c r="G74" s="385">
        <v>318000</v>
      </c>
      <c r="H74" s="385">
        <v>278400</v>
      </c>
      <c r="I74" s="385">
        <v>237300</v>
      </c>
      <c r="J74" s="385">
        <v>213300</v>
      </c>
      <c r="K74" s="385">
        <v>270504</v>
      </c>
      <c r="L74" s="385">
        <v>137714</v>
      </c>
      <c r="M74" s="385">
        <v>285756</v>
      </c>
      <c r="N74" s="385">
        <v>224383</v>
      </c>
      <c r="O74" s="385">
        <v>214291</v>
      </c>
      <c r="P74" s="385">
        <v>222472</v>
      </c>
      <c r="Q74" s="385">
        <v>3090321</v>
      </c>
    </row>
    <row r="75" spans="1:17">
      <c r="A75" s="382" t="s">
        <v>206</v>
      </c>
      <c r="B75" s="384">
        <v>220010967374</v>
      </c>
      <c r="C75" s="384" t="s">
        <v>311</v>
      </c>
      <c r="D75" s="383" t="s">
        <v>205</v>
      </c>
      <c r="E75" s="385">
        <v>265500</v>
      </c>
      <c r="F75" s="385">
        <v>243900</v>
      </c>
      <c r="G75" s="385">
        <v>259800</v>
      </c>
      <c r="H75" s="385">
        <v>253200</v>
      </c>
      <c r="I75" s="385">
        <v>234300</v>
      </c>
      <c r="J75" s="385">
        <v>247500</v>
      </c>
      <c r="K75" s="385">
        <v>250185</v>
      </c>
      <c r="L75" s="385"/>
      <c r="M75" s="385">
        <v>376263</v>
      </c>
      <c r="N75" s="385">
        <v>238851</v>
      </c>
      <c r="O75" s="385">
        <v>267176</v>
      </c>
      <c r="P75" s="385">
        <v>263841</v>
      </c>
      <c r="Q75" s="385">
        <v>2900516</v>
      </c>
    </row>
    <row r="76" spans="1:17">
      <c r="A76" s="382" t="s">
        <v>206</v>
      </c>
      <c r="B76" s="384">
        <v>220010983298</v>
      </c>
      <c r="C76" s="384" t="s">
        <v>312</v>
      </c>
      <c r="D76" s="383" t="s">
        <v>205</v>
      </c>
      <c r="E76" s="385">
        <v>813900</v>
      </c>
      <c r="F76" s="385">
        <v>708900</v>
      </c>
      <c r="G76" s="385">
        <v>723600</v>
      </c>
      <c r="H76" s="385">
        <v>738600</v>
      </c>
      <c r="I76" s="385">
        <v>713101</v>
      </c>
      <c r="J76" s="385">
        <v>285828</v>
      </c>
      <c r="K76" s="385">
        <v>669803</v>
      </c>
      <c r="L76" s="385">
        <v>679015</v>
      </c>
      <c r="M76" s="385">
        <v>690380</v>
      </c>
      <c r="N76" s="385">
        <v>667836</v>
      </c>
      <c r="O76" s="385">
        <v>692963</v>
      </c>
      <c r="P76" s="385">
        <v>626151</v>
      </c>
      <c r="Q76" s="385">
        <v>8010077</v>
      </c>
    </row>
    <row r="77" spans="1:17">
      <c r="A77" s="382" t="s">
        <v>207</v>
      </c>
      <c r="B77" s="384">
        <v>200015787761</v>
      </c>
      <c r="C77" s="384" t="s">
        <v>313</v>
      </c>
      <c r="D77" s="383" t="s">
        <v>205</v>
      </c>
      <c r="E77" s="385">
        <v>2887200</v>
      </c>
      <c r="F77" s="385">
        <v>2491200</v>
      </c>
      <c r="G77" s="385">
        <v>2577600</v>
      </c>
      <c r="H77" s="385">
        <v>2640000</v>
      </c>
      <c r="I77" s="385">
        <v>2491200</v>
      </c>
      <c r="J77" s="385">
        <v>2611200</v>
      </c>
      <c r="K77" s="385">
        <v>2836800</v>
      </c>
      <c r="L77" s="385">
        <v>2786400</v>
      </c>
      <c r="M77" s="385">
        <v>2548800</v>
      </c>
      <c r="N77" s="385">
        <v>1338775</v>
      </c>
      <c r="O77" s="385">
        <v>2508488</v>
      </c>
      <c r="P77" s="385">
        <v>2260960</v>
      </c>
      <c r="Q77" s="385">
        <v>29978623</v>
      </c>
    </row>
    <row r="78" spans="1:17">
      <c r="A78" s="382" t="s">
        <v>207</v>
      </c>
      <c r="B78" s="384">
        <v>200015844109</v>
      </c>
      <c r="C78" s="384" t="s">
        <v>314</v>
      </c>
      <c r="D78" s="383" t="s">
        <v>205</v>
      </c>
      <c r="E78" s="385">
        <v>0</v>
      </c>
      <c r="F78" s="385">
        <v>0</v>
      </c>
      <c r="G78" s="385">
        <v>0</v>
      </c>
      <c r="H78" s="385">
        <v>0</v>
      </c>
      <c r="I78" s="385">
        <v>0</v>
      </c>
      <c r="J78" s="385">
        <v>0</v>
      </c>
      <c r="K78" s="385">
        <v>0</v>
      </c>
      <c r="L78" s="385">
        <v>0</v>
      </c>
      <c r="M78" s="385">
        <v>0</v>
      </c>
      <c r="N78" s="385">
        <v>0</v>
      </c>
      <c r="O78" s="385">
        <v>0</v>
      </c>
      <c r="P78" s="385">
        <v>0</v>
      </c>
      <c r="Q78" s="385">
        <v>0</v>
      </c>
    </row>
    <row r="79" spans="1:17">
      <c r="A79" s="382" t="s">
        <v>208</v>
      </c>
      <c r="B79" s="384">
        <v>200003677115</v>
      </c>
      <c r="C79" s="384" t="s">
        <v>315</v>
      </c>
      <c r="D79" s="383" t="s">
        <v>205</v>
      </c>
      <c r="E79" s="385">
        <v>102890</v>
      </c>
      <c r="F79" s="385">
        <v>138143</v>
      </c>
      <c r="G79" s="385">
        <v>134990</v>
      </c>
      <c r="H79" s="385">
        <v>146154</v>
      </c>
      <c r="I79" s="385">
        <v>128810</v>
      </c>
      <c r="J79" s="385">
        <v>147973</v>
      </c>
      <c r="K79" s="385">
        <v>159903</v>
      </c>
      <c r="L79" s="385">
        <v>175721</v>
      </c>
      <c r="M79" s="385">
        <v>152375</v>
      </c>
      <c r="N79" s="385">
        <v>137110</v>
      </c>
      <c r="O79" s="385">
        <v>162474</v>
      </c>
      <c r="P79" s="385">
        <v>143430</v>
      </c>
      <c r="Q79" s="385">
        <v>1729973</v>
      </c>
    </row>
    <row r="80" spans="1:17">
      <c r="A80" s="382" t="s">
        <v>208</v>
      </c>
      <c r="B80" s="384">
        <v>200008678613</v>
      </c>
      <c r="C80" s="384" t="s">
        <v>316</v>
      </c>
      <c r="D80" s="383" t="s">
        <v>205</v>
      </c>
      <c r="E80" s="385">
        <v>107680</v>
      </c>
      <c r="F80" s="385">
        <v>94880</v>
      </c>
      <c r="G80" s="385">
        <v>98400</v>
      </c>
      <c r="H80" s="385">
        <v>89120</v>
      </c>
      <c r="I80" s="385">
        <v>103840</v>
      </c>
      <c r="J80" s="385"/>
      <c r="K80" s="385">
        <v>92905</v>
      </c>
      <c r="L80" s="385">
        <v>81972</v>
      </c>
      <c r="M80" s="385">
        <v>82235</v>
      </c>
      <c r="N80" s="385">
        <v>75960</v>
      </c>
      <c r="O80" s="385">
        <v>84172</v>
      </c>
      <c r="P80" s="385">
        <v>92605</v>
      </c>
      <c r="Q80" s="385">
        <v>1003769</v>
      </c>
    </row>
    <row r="81" spans="1:17">
      <c r="A81" s="382" t="s">
        <v>208</v>
      </c>
      <c r="B81" s="384">
        <v>200009084639</v>
      </c>
      <c r="C81" s="384" t="s">
        <v>317</v>
      </c>
      <c r="D81" s="383" t="s">
        <v>205</v>
      </c>
      <c r="E81" s="385">
        <v>43680</v>
      </c>
      <c r="F81" s="385">
        <v>40640</v>
      </c>
      <c r="G81" s="385">
        <v>41280</v>
      </c>
      <c r="H81" s="385"/>
      <c r="I81" s="385">
        <v>63744</v>
      </c>
      <c r="J81" s="385">
        <v>50465</v>
      </c>
      <c r="K81" s="385">
        <v>48675</v>
      </c>
      <c r="L81" s="385">
        <v>54967</v>
      </c>
      <c r="M81" s="385">
        <v>54605</v>
      </c>
      <c r="N81" s="385">
        <v>41378</v>
      </c>
      <c r="O81" s="385">
        <v>44414</v>
      </c>
      <c r="P81" s="385">
        <v>43443</v>
      </c>
      <c r="Q81" s="385">
        <v>527291</v>
      </c>
    </row>
    <row r="82" spans="1:17">
      <c r="A82" s="382" t="s">
        <v>208</v>
      </c>
      <c r="B82" s="384">
        <v>200014278358</v>
      </c>
      <c r="C82" s="384" t="s">
        <v>318</v>
      </c>
      <c r="D82" s="383" t="s">
        <v>205</v>
      </c>
      <c r="E82" s="385">
        <v>0</v>
      </c>
      <c r="F82" s="385"/>
      <c r="G82" s="385">
        <v>8040</v>
      </c>
      <c r="H82" s="385"/>
      <c r="I82" s="385"/>
      <c r="J82" s="385"/>
      <c r="K82" s="385"/>
      <c r="L82" s="385"/>
      <c r="M82" s="385"/>
      <c r="N82" s="385"/>
      <c r="O82" s="385"/>
      <c r="P82" s="385"/>
      <c r="Q82" s="385">
        <v>8040</v>
      </c>
    </row>
    <row r="83" spans="1:17">
      <c r="A83" s="382" t="s">
        <v>208</v>
      </c>
      <c r="B83" s="384">
        <v>200015841865</v>
      </c>
      <c r="C83" s="384" t="s">
        <v>319</v>
      </c>
      <c r="D83" s="383" t="s">
        <v>205</v>
      </c>
      <c r="E83" s="385">
        <v>269100</v>
      </c>
      <c r="F83" s="385">
        <v>217200</v>
      </c>
      <c r="G83" s="385">
        <v>221400</v>
      </c>
      <c r="H83" s="385">
        <v>182100</v>
      </c>
      <c r="I83" s="385">
        <v>49800</v>
      </c>
      <c r="J83" s="385"/>
      <c r="K83" s="385">
        <v>30802</v>
      </c>
      <c r="L83" s="385">
        <v>22377</v>
      </c>
      <c r="M83" s="385">
        <v>55141</v>
      </c>
      <c r="N83" s="385">
        <v>171773</v>
      </c>
      <c r="O83" s="385">
        <v>236609</v>
      </c>
      <c r="P83" s="385">
        <v>292209</v>
      </c>
      <c r="Q83" s="385">
        <v>1748511</v>
      </c>
    </row>
    <row r="84" spans="1:17">
      <c r="A84" s="382" t="s">
        <v>208</v>
      </c>
      <c r="B84" s="384">
        <v>200015842038</v>
      </c>
      <c r="C84" s="384" t="s">
        <v>320</v>
      </c>
      <c r="D84" s="383" t="s">
        <v>205</v>
      </c>
      <c r="E84" s="385">
        <v>293700</v>
      </c>
      <c r="F84" s="385">
        <v>251700</v>
      </c>
      <c r="G84" s="385">
        <v>258300</v>
      </c>
      <c r="H84" s="385">
        <v>115200</v>
      </c>
      <c r="I84" s="385">
        <v>138900</v>
      </c>
      <c r="J84" s="385"/>
      <c r="K84" s="385">
        <v>182283</v>
      </c>
      <c r="L84" s="385">
        <v>127608</v>
      </c>
      <c r="M84" s="385">
        <v>135952</v>
      </c>
      <c r="N84" s="385">
        <v>150651</v>
      </c>
      <c r="O84" s="385">
        <v>207237</v>
      </c>
      <c r="P84" s="385">
        <v>261274</v>
      </c>
      <c r="Q84" s="385">
        <v>2122805</v>
      </c>
    </row>
    <row r="85" spans="1:17">
      <c r="A85" s="382" t="s">
        <v>208</v>
      </c>
      <c r="B85" s="384">
        <v>200015843168</v>
      </c>
      <c r="C85" s="384" t="s">
        <v>321</v>
      </c>
      <c r="D85" s="383" t="s">
        <v>205</v>
      </c>
      <c r="E85" s="385">
        <v>255618</v>
      </c>
      <c r="F85" s="385">
        <v>260065</v>
      </c>
      <c r="G85" s="385">
        <v>227332</v>
      </c>
      <c r="H85" s="385">
        <v>250409</v>
      </c>
      <c r="I85" s="385">
        <v>244652</v>
      </c>
      <c r="J85" s="385">
        <v>290171</v>
      </c>
      <c r="K85" s="385">
        <v>290884</v>
      </c>
      <c r="L85" s="385">
        <v>330551</v>
      </c>
      <c r="M85" s="385">
        <v>312782</v>
      </c>
      <c r="N85" s="385">
        <v>266801</v>
      </c>
      <c r="O85" s="385">
        <v>266409</v>
      </c>
      <c r="P85" s="385">
        <v>270379</v>
      </c>
      <c r="Q85" s="385">
        <v>3266053</v>
      </c>
    </row>
    <row r="86" spans="1:17">
      <c r="A86" s="382" t="s">
        <v>208</v>
      </c>
      <c r="B86" s="384">
        <v>200015843366</v>
      </c>
      <c r="C86" s="384" t="s">
        <v>322</v>
      </c>
      <c r="D86" s="383" t="s">
        <v>205</v>
      </c>
      <c r="E86" s="385">
        <v>176512</v>
      </c>
      <c r="F86" s="385">
        <v>172162</v>
      </c>
      <c r="G86" s="385"/>
      <c r="H86" s="385">
        <v>321595</v>
      </c>
      <c r="I86" s="385">
        <v>161152</v>
      </c>
      <c r="J86" s="385">
        <v>175444</v>
      </c>
      <c r="K86" s="385">
        <v>198461</v>
      </c>
      <c r="L86" s="385">
        <v>217886</v>
      </c>
      <c r="M86" s="385">
        <v>210226</v>
      </c>
      <c r="N86" s="385">
        <v>179722</v>
      </c>
      <c r="O86" s="385">
        <v>188137</v>
      </c>
      <c r="P86" s="385">
        <v>177428</v>
      </c>
      <c r="Q86" s="385">
        <v>2178725</v>
      </c>
    </row>
    <row r="87" spans="1:17">
      <c r="A87" s="382" t="s">
        <v>208</v>
      </c>
      <c r="B87" s="384">
        <v>200015843762</v>
      </c>
      <c r="C87" s="384" t="s">
        <v>323</v>
      </c>
      <c r="D87" s="383" t="s">
        <v>205</v>
      </c>
      <c r="E87" s="385">
        <v>190970</v>
      </c>
      <c r="F87" s="385">
        <v>181317</v>
      </c>
      <c r="G87" s="385">
        <v>182787</v>
      </c>
      <c r="H87" s="385">
        <v>165051</v>
      </c>
      <c r="I87" s="385">
        <v>158304</v>
      </c>
      <c r="J87" s="385">
        <v>157364</v>
      </c>
      <c r="K87" s="385">
        <v>145794</v>
      </c>
      <c r="L87" s="385">
        <v>178315</v>
      </c>
      <c r="M87" s="385">
        <v>184355</v>
      </c>
      <c r="N87" s="385">
        <v>155326</v>
      </c>
      <c r="O87" s="385">
        <v>159024</v>
      </c>
      <c r="P87" s="385">
        <v>150052</v>
      </c>
      <c r="Q87" s="385">
        <v>2008659</v>
      </c>
    </row>
    <row r="88" spans="1:17">
      <c r="A88" s="382" t="s">
        <v>208</v>
      </c>
      <c r="B88" s="384">
        <v>200015843929</v>
      </c>
      <c r="C88" s="384" t="s">
        <v>324</v>
      </c>
      <c r="D88" s="383" t="s">
        <v>205</v>
      </c>
      <c r="E88" s="385">
        <v>240480</v>
      </c>
      <c r="F88" s="385">
        <v>227536</v>
      </c>
      <c r="G88" s="385">
        <v>201528</v>
      </c>
      <c r="H88" s="385">
        <v>216497</v>
      </c>
      <c r="I88" s="385">
        <v>202765</v>
      </c>
      <c r="J88" s="385">
        <v>201931</v>
      </c>
      <c r="K88" s="385">
        <v>212317</v>
      </c>
      <c r="L88" s="385">
        <v>246932</v>
      </c>
      <c r="M88" s="385">
        <v>243337</v>
      </c>
      <c r="N88" s="385">
        <v>190751</v>
      </c>
      <c r="O88" s="385">
        <v>188086</v>
      </c>
      <c r="P88" s="385">
        <v>180295</v>
      </c>
      <c r="Q88" s="385">
        <v>2552455</v>
      </c>
    </row>
    <row r="89" spans="1:17">
      <c r="A89" s="382" t="s">
        <v>208</v>
      </c>
      <c r="B89" s="384">
        <v>200021485087</v>
      </c>
      <c r="C89" s="384" t="s">
        <v>325</v>
      </c>
      <c r="D89" s="383" t="s">
        <v>205</v>
      </c>
      <c r="E89" s="385">
        <v>66853</v>
      </c>
      <c r="F89" s="385"/>
      <c r="G89" s="385">
        <v>87549</v>
      </c>
      <c r="H89" s="385">
        <v>57841</v>
      </c>
      <c r="I89" s="385">
        <v>49698</v>
      </c>
      <c r="J89" s="385">
        <v>43976</v>
      </c>
      <c r="K89" s="385">
        <v>42152</v>
      </c>
      <c r="L89" s="385">
        <v>47782</v>
      </c>
      <c r="M89" s="385">
        <v>45566</v>
      </c>
      <c r="N89" s="385">
        <v>44473</v>
      </c>
      <c r="O89" s="385">
        <v>53208</v>
      </c>
      <c r="P89" s="385">
        <v>54403</v>
      </c>
      <c r="Q89" s="385">
        <v>593501</v>
      </c>
    </row>
    <row r="90" spans="1:17">
      <c r="A90" s="382" t="s">
        <v>208</v>
      </c>
      <c r="B90" s="384">
        <v>200023662832</v>
      </c>
      <c r="C90" s="384" t="s">
        <v>326</v>
      </c>
      <c r="D90" s="383" t="s">
        <v>205</v>
      </c>
      <c r="E90" s="385">
        <v>249600</v>
      </c>
      <c r="F90" s="385"/>
      <c r="G90" s="385">
        <v>420250</v>
      </c>
      <c r="H90" s="385">
        <v>330136</v>
      </c>
      <c r="I90" s="385">
        <v>460138</v>
      </c>
      <c r="J90" s="385">
        <v>479464</v>
      </c>
      <c r="K90" s="385">
        <v>439959</v>
      </c>
      <c r="L90" s="385">
        <v>425965</v>
      </c>
      <c r="M90" s="385">
        <v>407678</v>
      </c>
      <c r="N90" s="385">
        <v>414081</v>
      </c>
      <c r="O90" s="385">
        <v>514523</v>
      </c>
      <c r="P90" s="385">
        <v>505839</v>
      </c>
      <c r="Q90" s="385">
        <v>4647633</v>
      </c>
    </row>
    <row r="91" spans="1:17">
      <c r="A91" s="382" t="s">
        <v>208</v>
      </c>
      <c r="B91" s="384">
        <v>200024290070</v>
      </c>
      <c r="C91" s="384" t="s">
        <v>327</v>
      </c>
      <c r="D91" s="383" t="s">
        <v>205</v>
      </c>
      <c r="E91" s="385">
        <v>8099</v>
      </c>
      <c r="F91" s="385"/>
      <c r="G91" s="385">
        <v>9994</v>
      </c>
      <c r="H91" s="385">
        <v>6647</v>
      </c>
      <c r="I91" s="385">
        <v>6153</v>
      </c>
      <c r="J91" s="385">
        <v>6172</v>
      </c>
      <c r="K91" s="385">
        <v>5766</v>
      </c>
      <c r="L91" s="385">
        <v>7098</v>
      </c>
      <c r="M91" s="385">
        <v>6760</v>
      </c>
      <c r="N91" s="385">
        <v>5718</v>
      </c>
      <c r="O91" s="385">
        <v>6205</v>
      </c>
      <c r="P91" s="385">
        <v>6857</v>
      </c>
      <c r="Q91" s="385">
        <v>75469</v>
      </c>
    </row>
    <row r="92" spans="1:17">
      <c r="A92" s="382" t="s">
        <v>208</v>
      </c>
      <c r="B92" s="384">
        <v>220010955734</v>
      </c>
      <c r="C92" s="384" t="s">
        <v>328</v>
      </c>
      <c r="D92" s="383" t="s">
        <v>205</v>
      </c>
      <c r="E92" s="385">
        <v>377280</v>
      </c>
      <c r="F92" s="385">
        <v>334440</v>
      </c>
      <c r="G92" s="385">
        <v>358320</v>
      </c>
      <c r="H92" s="385">
        <v>313260</v>
      </c>
      <c r="I92" s="385">
        <v>211380</v>
      </c>
      <c r="J92" s="385"/>
      <c r="K92" s="385">
        <v>381452</v>
      </c>
      <c r="L92" s="385">
        <v>231491</v>
      </c>
      <c r="M92" s="385">
        <v>240582</v>
      </c>
      <c r="N92" s="385">
        <v>221064</v>
      </c>
      <c r="O92" s="385">
        <v>262622</v>
      </c>
      <c r="P92" s="385">
        <v>287291</v>
      </c>
      <c r="Q92" s="385">
        <v>3219182</v>
      </c>
    </row>
    <row r="93" spans="1:17">
      <c r="A93" s="382" t="s">
        <v>208</v>
      </c>
      <c r="B93" s="384">
        <v>220010956344</v>
      </c>
      <c r="C93" s="384" t="s">
        <v>329</v>
      </c>
      <c r="D93" s="383" t="s">
        <v>205</v>
      </c>
      <c r="E93" s="385"/>
      <c r="F93" s="385">
        <v>456900</v>
      </c>
      <c r="G93" s="385">
        <v>226800</v>
      </c>
      <c r="H93" s="385">
        <v>210900</v>
      </c>
      <c r="I93" s="385">
        <v>184200</v>
      </c>
      <c r="J93" s="385">
        <v>210600</v>
      </c>
      <c r="K93" s="385">
        <v>0</v>
      </c>
      <c r="L93" s="385">
        <v>316200</v>
      </c>
      <c r="M93" s="385">
        <v>259897</v>
      </c>
      <c r="N93" s="385">
        <v>215700</v>
      </c>
      <c r="O93" s="385">
        <v>249637</v>
      </c>
      <c r="P93" s="385">
        <v>267659</v>
      </c>
      <c r="Q93" s="385">
        <v>2598493</v>
      </c>
    </row>
    <row r="94" spans="1:17">
      <c r="A94" s="382" t="s">
        <v>208</v>
      </c>
      <c r="B94" s="384">
        <v>220010956369</v>
      </c>
      <c r="C94" s="384" t="s">
        <v>330</v>
      </c>
      <c r="D94" s="383" t="s">
        <v>205</v>
      </c>
      <c r="E94" s="385">
        <v>85440</v>
      </c>
      <c r="F94" s="385">
        <v>72960</v>
      </c>
      <c r="G94" s="385">
        <v>75440</v>
      </c>
      <c r="H94" s="385"/>
      <c r="I94" s="385">
        <v>51612</v>
      </c>
      <c r="J94" s="385">
        <v>66549</v>
      </c>
      <c r="K94" s="385">
        <v>68219</v>
      </c>
      <c r="L94" s="385">
        <v>77807</v>
      </c>
      <c r="M94" s="385">
        <v>77789</v>
      </c>
      <c r="N94" s="385">
        <v>71391</v>
      </c>
      <c r="O94" s="385">
        <v>71564</v>
      </c>
      <c r="P94" s="385">
        <v>72309</v>
      </c>
      <c r="Q94" s="385">
        <v>791080</v>
      </c>
    </row>
    <row r="95" spans="1:17">
      <c r="A95" s="382" t="s">
        <v>208</v>
      </c>
      <c r="B95" s="384">
        <v>220010956377</v>
      </c>
      <c r="C95" s="384" t="s">
        <v>301</v>
      </c>
      <c r="D95" s="383" t="s">
        <v>205</v>
      </c>
      <c r="E95" s="385">
        <v>400800</v>
      </c>
      <c r="F95" s="385">
        <v>363600</v>
      </c>
      <c r="G95" s="385">
        <v>373500</v>
      </c>
      <c r="H95" s="385">
        <v>355500</v>
      </c>
      <c r="I95" s="385">
        <v>339000</v>
      </c>
      <c r="J95" s="385">
        <v>361500</v>
      </c>
      <c r="K95" s="385"/>
      <c r="L95" s="385"/>
      <c r="M95" s="385"/>
      <c r="N95" s="385"/>
      <c r="O95" s="385"/>
      <c r="P95" s="385"/>
      <c r="Q95" s="385">
        <v>2193900</v>
      </c>
    </row>
    <row r="96" spans="1:17">
      <c r="A96" s="382" t="s">
        <v>208</v>
      </c>
      <c r="B96" s="384">
        <v>220010958829</v>
      </c>
      <c r="C96" s="384" t="s">
        <v>331</v>
      </c>
      <c r="D96" s="383" t="s">
        <v>205</v>
      </c>
      <c r="E96" s="385"/>
      <c r="F96" s="385">
        <v>34063</v>
      </c>
      <c r="G96" s="385">
        <v>494721</v>
      </c>
      <c r="H96" s="385">
        <v>343623</v>
      </c>
      <c r="I96" s="385">
        <v>338454</v>
      </c>
      <c r="J96" s="385">
        <v>337535</v>
      </c>
      <c r="K96" s="385">
        <v>314479</v>
      </c>
      <c r="L96" s="385">
        <v>322534</v>
      </c>
      <c r="M96" s="385">
        <v>329778</v>
      </c>
      <c r="N96" s="385">
        <v>328178</v>
      </c>
      <c r="O96" s="385">
        <v>342658</v>
      </c>
      <c r="P96" s="385">
        <v>355424</v>
      </c>
      <c r="Q96" s="385">
        <v>3541447</v>
      </c>
    </row>
    <row r="97" spans="1:17">
      <c r="A97" s="382" t="s">
        <v>208</v>
      </c>
      <c r="B97" s="384">
        <v>220010958837</v>
      </c>
      <c r="C97" s="384" t="s">
        <v>332</v>
      </c>
      <c r="D97" s="383" t="s">
        <v>205</v>
      </c>
      <c r="E97" s="385">
        <v>232500</v>
      </c>
      <c r="F97" s="385">
        <v>196200</v>
      </c>
      <c r="G97" s="385">
        <v>213000</v>
      </c>
      <c r="H97" s="385">
        <v>196500</v>
      </c>
      <c r="I97" s="385">
        <v>160801</v>
      </c>
      <c r="J97" s="385">
        <v>126107</v>
      </c>
      <c r="K97" s="385">
        <v>208272</v>
      </c>
      <c r="L97" s="385">
        <v>230282</v>
      </c>
      <c r="M97" s="385">
        <v>224481</v>
      </c>
      <c r="N97" s="385">
        <v>175893</v>
      </c>
      <c r="O97" s="385">
        <v>169436</v>
      </c>
      <c r="P97" s="385">
        <v>160193</v>
      </c>
      <c r="Q97" s="385">
        <v>2293665</v>
      </c>
    </row>
    <row r="98" spans="1:17">
      <c r="A98" s="382" t="s">
        <v>208</v>
      </c>
      <c r="B98" s="384">
        <v>220010958845</v>
      </c>
      <c r="C98" s="384" t="s">
        <v>333</v>
      </c>
      <c r="D98" s="383" t="s">
        <v>205</v>
      </c>
      <c r="E98" s="385"/>
      <c r="F98" s="385"/>
      <c r="G98" s="385">
        <v>804687</v>
      </c>
      <c r="H98" s="385">
        <v>321458</v>
      </c>
      <c r="I98" s="385">
        <v>288903</v>
      </c>
      <c r="J98" s="385">
        <v>270972</v>
      </c>
      <c r="K98" s="385">
        <v>258735</v>
      </c>
      <c r="L98" s="385">
        <v>268890</v>
      </c>
      <c r="M98" s="385">
        <v>275828</v>
      </c>
      <c r="N98" s="385">
        <v>255450</v>
      </c>
      <c r="O98" s="385">
        <v>269327</v>
      </c>
      <c r="P98" s="385">
        <v>289397</v>
      </c>
      <c r="Q98" s="385">
        <v>3303647</v>
      </c>
    </row>
    <row r="99" spans="1:17">
      <c r="A99" s="382" t="s">
        <v>208</v>
      </c>
      <c r="B99" s="384">
        <v>220010958886</v>
      </c>
      <c r="C99" s="384" t="s">
        <v>334</v>
      </c>
      <c r="D99" s="383" t="s">
        <v>205</v>
      </c>
      <c r="E99" s="385"/>
      <c r="F99" s="385">
        <v>136020</v>
      </c>
      <c r="G99" s="385">
        <v>230190</v>
      </c>
      <c r="H99" s="385">
        <v>245830</v>
      </c>
      <c r="I99" s="385">
        <v>230881</v>
      </c>
      <c r="J99" s="385">
        <v>231806</v>
      </c>
      <c r="K99" s="385">
        <v>228818</v>
      </c>
      <c r="L99" s="385">
        <v>227362</v>
      </c>
      <c r="M99" s="385">
        <v>232253</v>
      </c>
      <c r="N99" s="385">
        <v>216018</v>
      </c>
      <c r="O99" s="385">
        <v>228271</v>
      </c>
      <c r="P99" s="385">
        <v>221211</v>
      </c>
      <c r="Q99" s="385">
        <v>2428660</v>
      </c>
    </row>
    <row r="100" spans="1:17">
      <c r="A100" s="382" t="s">
        <v>208</v>
      </c>
      <c r="B100" s="384">
        <v>220010959504</v>
      </c>
      <c r="C100" s="384" t="s">
        <v>335</v>
      </c>
      <c r="D100" s="383" t="s">
        <v>205</v>
      </c>
      <c r="E100" s="385"/>
      <c r="F100" s="385"/>
      <c r="G100" s="385">
        <v>488549</v>
      </c>
      <c r="H100" s="385">
        <v>167817</v>
      </c>
      <c r="I100" s="385">
        <v>151516</v>
      </c>
      <c r="J100" s="385">
        <v>146395</v>
      </c>
      <c r="K100" s="385">
        <v>142348</v>
      </c>
      <c r="L100" s="385">
        <v>140872</v>
      </c>
      <c r="M100" s="385">
        <v>146793</v>
      </c>
      <c r="N100" s="385">
        <v>140490</v>
      </c>
      <c r="O100" s="385">
        <v>156746</v>
      </c>
      <c r="P100" s="385">
        <v>162047</v>
      </c>
      <c r="Q100" s="385">
        <v>1843573</v>
      </c>
    </row>
    <row r="101" spans="1:17">
      <c r="A101" s="382" t="s">
        <v>208</v>
      </c>
      <c r="B101" s="384">
        <v>220010959538</v>
      </c>
      <c r="C101" s="384" t="s">
        <v>336</v>
      </c>
      <c r="D101" s="383" t="s">
        <v>205</v>
      </c>
      <c r="E101" s="385">
        <v>133232</v>
      </c>
      <c r="F101" s="385"/>
      <c r="G101" s="385">
        <v>310831</v>
      </c>
      <c r="H101" s="385">
        <v>219460</v>
      </c>
      <c r="I101" s="385">
        <v>205597</v>
      </c>
      <c r="J101" s="385">
        <v>208542</v>
      </c>
      <c r="K101" s="385">
        <v>210460</v>
      </c>
      <c r="L101" s="385">
        <v>215853</v>
      </c>
      <c r="M101" s="385">
        <v>221873</v>
      </c>
      <c r="N101" s="385">
        <v>202475</v>
      </c>
      <c r="O101" s="385">
        <v>216932</v>
      </c>
      <c r="P101" s="385">
        <v>206771</v>
      </c>
      <c r="Q101" s="385">
        <v>2352026</v>
      </c>
    </row>
    <row r="102" spans="1:17">
      <c r="A102" s="382" t="s">
        <v>208</v>
      </c>
      <c r="B102" s="384">
        <v>220010959546</v>
      </c>
      <c r="C102" s="384" t="s">
        <v>337</v>
      </c>
      <c r="D102" s="383" t="s">
        <v>205</v>
      </c>
      <c r="E102" s="385">
        <v>120177</v>
      </c>
      <c r="F102" s="385"/>
      <c r="G102" s="385">
        <v>270413</v>
      </c>
      <c r="H102" s="385">
        <v>195533</v>
      </c>
      <c r="I102" s="385">
        <v>184039</v>
      </c>
      <c r="J102" s="385">
        <v>200951</v>
      </c>
      <c r="K102" s="385">
        <v>185345</v>
      </c>
      <c r="L102" s="385">
        <v>196498</v>
      </c>
      <c r="M102" s="385">
        <v>204063</v>
      </c>
      <c r="N102" s="385">
        <v>193141</v>
      </c>
      <c r="O102" s="385">
        <v>196024</v>
      </c>
      <c r="P102" s="385">
        <v>188600</v>
      </c>
      <c r="Q102" s="385">
        <v>2134784</v>
      </c>
    </row>
    <row r="103" spans="1:17">
      <c r="A103" s="382" t="s">
        <v>208</v>
      </c>
      <c r="B103" s="384">
        <v>220010959553</v>
      </c>
      <c r="C103" s="384" t="s">
        <v>338</v>
      </c>
      <c r="D103" s="383" t="s">
        <v>205</v>
      </c>
      <c r="E103" s="385"/>
      <c r="F103" s="385">
        <v>521934</v>
      </c>
      <c r="G103" s="385"/>
      <c r="H103" s="385">
        <v>325995</v>
      </c>
      <c r="I103" s="385">
        <v>325981</v>
      </c>
      <c r="J103" s="385">
        <v>308727</v>
      </c>
      <c r="K103" s="385">
        <v>304660</v>
      </c>
      <c r="L103" s="385">
        <v>298835</v>
      </c>
      <c r="M103" s="385">
        <v>300242</v>
      </c>
      <c r="N103" s="385">
        <v>294927</v>
      </c>
      <c r="O103" s="385">
        <v>315512</v>
      </c>
      <c r="P103" s="385">
        <v>325500</v>
      </c>
      <c r="Q103" s="385">
        <v>3322313</v>
      </c>
    </row>
    <row r="104" spans="1:17">
      <c r="A104" s="382" t="s">
        <v>208</v>
      </c>
      <c r="B104" s="384">
        <v>220010959561</v>
      </c>
      <c r="C104" s="384" t="s">
        <v>339</v>
      </c>
      <c r="D104" s="383" t="s">
        <v>205</v>
      </c>
      <c r="E104" s="385"/>
      <c r="F104" s="385">
        <v>416256</v>
      </c>
      <c r="G104" s="385"/>
      <c r="H104" s="385">
        <v>268859</v>
      </c>
      <c r="I104" s="385">
        <v>266845</v>
      </c>
      <c r="J104" s="385">
        <v>265164</v>
      </c>
      <c r="K104" s="385">
        <v>256785</v>
      </c>
      <c r="L104" s="385">
        <v>272115</v>
      </c>
      <c r="M104" s="385">
        <v>253061</v>
      </c>
      <c r="N104" s="385">
        <v>243302</v>
      </c>
      <c r="O104" s="385">
        <v>261512</v>
      </c>
      <c r="P104" s="385">
        <v>262644</v>
      </c>
      <c r="Q104" s="385">
        <v>2766543</v>
      </c>
    </row>
    <row r="105" spans="1:17">
      <c r="A105" s="382" t="s">
        <v>208</v>
      </c>
      <c r="B105" s="384">
        <v>220010960221</v>
      </c>
      <c r="C105" s="384" t="s">
        <v>340</v>
      </c>
      <c r="D105" s="383" t="s">
        <v>205</v>
      </c>
      <c r="E105" s="385">
        <v>164259</v>
      </c>
      <c r="F105" s="385"/>
      <c r="G105" s="385">
        <v>534088</v>
      </c>
      <c r="H105" s="385">
        <v>381855</v>
      </c>
      <c r="I105" s="385">
        <v>360519</v>
      </c>
      <c r="J105" s="385">
        <v>381800</v>
      </c>
      <c r="K105" s="385">
        <v>360121</v>
      </c>
      <c r="L105" s="385">
        <v>411127</v>
      </c>
      <c r="M105" s="385">
        <v>401111</v>
      </c>
      <c r="N105" s="385">
        <v>350413</v>
      </c>
      <c r="O105" s="385">
        <v>348236</v>
      </c>
      <c r="P105" s="385">
        <v>318127</v>
      </c>
      <c r="Q105" s="385">
        <v>4011656</v>
      </c>
    </row>
    <row r="106" spans="1:17">
      <c r="A106" s="382" t="s">
        <v>208</v>
      </c>
      <c r="B106" s="384">
        <v>220010962003</v>
      </c>
      <c r="C106" s="384" t="s">
        <v>341</v>
      </c>
      <c r="D106" s="383" t="s">
        <v>205</v>
      </c>
      <c r="E106" s="385">
        <v>11747</v>
      </c>
      <c r="F106" s="385"/>
      <c r="G106" s="385">
        <v>32652</v>
      </c>
      <c r="H106" s="385">
        <v>24328</v>
      </c>
      <c r="I106" s="385">
        <v>81039</v>
      </c>
      <c r="J106" s="385">
        <v>130155</v>
      </c>
      <c r="K106" s="385">
        <v>161084</v>
      </c>
      <c r="L106" s="385">
        <v>273781</v>
      </c>
      <c r="M106" s="385">
        <v>274934</v>
      </c>
      <c r="N106" s="385">
        <v>144772</v>
      </c>
      <c r="O106" s="385">
        <v>49578</v>
      </c>
      <c r="P106" s="385">
        <v>16703</v>
      </c>
      <c r="Q106" s="385">
        <v>1200773</v>
      </c>
    </row>
    <row r="107" spans="1:17">
      <c r="A107" s="382" t="s">
        <v>208</v>
      </c>
      <c r="B107" s="384">
        <v>220010962011</v>
      </c>
      <c r="C107" s="384" t="s">
        <v>342</v>
      </c>
      <c r="D107" s="383" t="s">
        <v>205</v>
      </c>
      <c r="E107" s="385">
        <v>8445</v>
      </c>
      <c r="F107" s="385"/>
      <c r="G107" s="385">
        <v>13756</v>
      </c>
      <c r="H107" s="385">
        <v>21374</v>
      </c>
      <c r="I107" s="385">
        <v>27448</v>
      </c>
      <c r="J107" s="385">
        <v>43669</v>
      </c>
      <c r="K107" s="385">
        <v>42999</v>
      </c>
      <c r="L107" s="385">
        <v>153196</v>
      </c>
      <c r="M107" s="385">
        <v>90473</v>
      </c>
      <c r="N107" s="385">
        <v>38700</v>
      </c>
      <c r="O107" s="385">
        <v>12861</v>
      </c>
      <c r="P107" s="385">
        <v>8815</v>
      </c>
      <c r="Q107" s="385">
        <v>461736</v>
      </c>
    </row>
    <row r="108" spans="1:17">
      <c r="A108" s="382" t="s">
        <v>208</v>
      </c>
      <c r="B108" s="384">
        <v>220010962029</v>
      </c>
      <c r="C108" s="384" t="s">
        <v>343</v>
      </c>
      <c r="D108" s="383" t="s">
        <v>205</v>
      </c>
      <c r="E108" s="385"/>
      <c r="F108" s="385">
        <v>108065</v>
      </c>
      <c r="G108" s="385">
        <v>178419</v>
      </c>
      <c r="H108" s="385">
        <v>188805</v>
      </c>
      <c r="I108" s="385">
        <v>164852</v>
      </c>
      <c r="J108" s="385">
        <v>168839</v>
      </c>
      <c r="K108" s="385">
        <v>169366</v>
      </c>
      <c r="L108" s="385">
        <v>170974</v>
      </c>
      <c r="M108" s="385">
        <v>171843</v>
      </c>
      <c r="N108" s="385">
        <v>156936</v>
      </c>
      <c r="O108" s="385">
        <v>163116</v>
      </c>
      <c r="P108" s="385">
        <v>156158</v>
      </c>
      <c r="Q108" s="385">
        <v>1797373</v>
      </c>
    </row>
    <row r="109" spans="1:17">
      <c r="A109" s="382" t="s">
        <v>208</v>
      </c>
      <c r="B109" s="384">
        <v>220010962037</v>
      </c>
      <c r="C109" s="384" t="s">
        <v>344</v>
      </c>
      <c r="D109" s="383" t="s">
        <v>205</v>
      </c>
      <c r="E109" s="385"/>
      <c r="F109" s="385"/>
      <c r="G109" s="385">
        <v>526010</v>
      </c>
      <c r="H109" s="385">
        <v>211327</v>
      </c>
      <c r="I109" s="385">
        <v>172397</v>
      </c>
      <c r="J109" s="385">
        <v>181381</v>
      </c>
      <c r="K109" s="385">
        <v>172768</v>
      </c>
      <c r="L109" s="385">
        <v>174456</v>
      </c>
      <c r="M109" s="385">
        <v>179493</v>
      </c>
      <c r="N109" s="385">
        <v>176445</v>
      </c>
      <c r="O109" s="385">
        <v>195707</v>
      </c>
      <c r="P109" s="385">
        <v>191390</v>
      </c>
      <c r="Q109" s="385">
        <v>2181374</v>
      </c>
    </row>
    <row r="110" spans="1:17">
      <c r="A110" s="382" t="s">
        <v>208</v>
      </c>
      <c r="B110" s="384">
        <v>220010966483</v>
      </c>
      <c r="C110" s="384" t="s">
        <v>345</v>
      </c>
      <c r="D110" s="383" t="s">
        <v>205</v>
      </c>
      <c r="E110" s="385"/>
      <c r="F110" s="385">
        <v>347421</v>
      </c>
      <c r="G110" s="385">
        <v>818377</v>
      </c>
      <c r="H110" s="385">
        <v>577520</v>
      </c>
      <c r="I110" s="385">
        <v>537041</v>
      </c>
      <c r="J110" s="385">
        <v>588429</v>
      </c>
      <c r="K110" s="385">
        <v>544437</v>
      </c>
      <c r="L110" s="385">
        <v>601194</v>
      </c>
      <c r="M110" s="385">
        <v>615217</v>
      </c>
      <c r="N110" s="385">
        <v>564501</v>
      </c>
      <c r="O110" s="385">
        <v>574056</v>
      </c>
      <c r="P110" s="385">
        <v>551587</v>
      </c>
      <c r="Q110" s="385">
        <v>6319780</v>
      </c>
    </row>
    <row r="111" spans="1:17">
      <c r="A111" s="382" t="s">
        <v>208</v>
      </c>
      <c r="B111" s="384">
        <v>220010967309</v>
      </c>
      <c r="C111" s="384" t="s">
        <v>346</v>
      </c>
      <c r="D111" s="383" t="s">
        <v>205</v>
      </c>
      <c r="E111" s="385">
        <v>391164</v>
      </c>
      <c r="F111" s="385"/>
      <c r="G111" s="385">
        <v>1253983</v>
      </c>
      <c r="H111" s="385"/>
      <c r="I111" s="385">
        <v>1734882</v>
      </c>
      <c r="J111" s="385">
        <v>936472</v>
      </c>
      <c r="K111" s="385">
        <v>894561</v>
      </c>
      <c r="L111" s="385">
        <v>1001232</v>
      </c>
      <c r="M111" s="385">
        <v>991074</v>
      </c>
      <c r="N111" s="385">
        <v>878896</v>
      </c>
      <c r="O111" s="385">
        <v>894440</v>
      </c>
      <c r="P111" s="385">
        <v>855478</v>
      </c>
      <c r="Q111" s="385">
        <v>9832182</v>
      </c>
    </row>
    <row r="112" spans="1:17">
      <c r="A112" s="382" t="s">
        <v>208</v>
      </c>
      <c r="B112" s="384">
        <v>220010967341</v>
      </c>
      <c r="C112" s="384" t="s">
        <v>347</v>
      </c>
      <c r="D112" s="383" t="s">
        <v>205</v>
      </c>
      <c r="E112" s="385">
        <v>0</v>
      </c>
      <c r="F112" s="385"/>
      <c r="G112" s="385">
        <v>5600</v>
      </c>
      <c r="H112" s="385"/>
      <c r="I112" s="385"/>
      <c r="J112" s="385"/>
      <c r="K112" s="385"/>
      <c r="L112" s="385"/>
      <c r="M112" s="385"/>
      <c r="N112" s="385"/>
      <c r="O112" s="385"/>
      <c r="P112" s="385"/>
      <c r="Q112" s="385">
        <v>5600</v>
      </c>
    </row>
    <row r="113" spans="1:17">
      <c r="A113" s="382" t="s">
        <v>208</v>
      </c>
      <c r="B113" s="384">
        <v>220010967655</v>
      </c>
      <c r="C113" s="384" t="s">
        <v>348</v>
      </c>
      <c r="D113" s="383" t="s">
        <v>205</v>
      </c>
      <c r="E113" s="385">
        <v>674745</v>
      </c>
      <c r="F113" s="385"/>
      <c r="G113" s="385">
        <v>841141</v>
      </c>
      <c r="H113" s="385">
        <v>613979</v>
      </c>
      <c r="I113" s="385">
        <v>580701</v>
      </c>
      <c r="J113" s="385">
        <v>583854</v>
      </c>
      <c r="K113" s="385">
        <v>552258</v>
      </c>
      <c r="L113" s="385">
        <v>607753</v>
      </c>
      <c r="M113" s="385">
        <v>592977</v>
      </c>
      <c r="N113" s="385">
        <v>501910</v>
      </c>
      <c r="O113" s="385">
        <v>503005</v>
      </c>
      <c r="P113" s="385">
        <v>474703</v>
      </c>
      <c r="Q113" s="385">
        <v>6527026</v>
      </c>
    </row>
    <row r="114" spans="1:17">
      <c r="A114" s="382" t="s">
        <v>208</v>
      </c>
      <c r="B114" s="384">
        <v>220010967663</v>
      </c>
      <c r="C114" s="384" t="s">
        <v>349</v>
      </c>
      <c r="D114" s="383" t="s">
        <v>205</v>
      </c>
      <c r="E114" s="385">
        <v>370161</v>
      </c>
      <c r="F114" s="385"/>
      <c r="G114" s="385">
        <v>356670</v>
      </c>
      <c r="H114" s="385">
        <v>268482</v>
      </c>
      <c r="I114" s="385">
        <v>256582</v>
      </c>
      <c r="J114" s="385">
        <v>269838</v>
      </c>
      <c r="K114" s="385">
        <v>263645</v>
      </c>
      <c r="L114" s="385">
        <v>276609</v>
      </c>
      <c r="M114" s="385">
        <v>274175</v>
      </c>
      <c r="N114" s="385">
        <v>252245</v>
      </c>
      <c r="O114" s="385">
        <v>274722</v>
      </c>
      <c r="P114" s="385">
        <v>272902</v>
      </c>
      <c r="Q114" s="385">
        <v>3136031</v>
      </c>
    </row>
    <row r="115" spans="1:17">
      <c r="A115" s="382" t="s">
        <v>208</v>
      </c>
      <c r="B115" s="384">
        <v>220010968026</v>
      </c>
      <c r="C115" s="384" t="s">
        <v>350</v>
      </c>
      <c r="D115" s="383" t="s">
        <v>205</v>
      </c>
      <c r="E115" s="385">
        <v>137100</v>
      </c>
      <c r="F115" s="385">
        <v>96000</v>
      </c>
      <c r="G115" s="385">
        <v>104400</v>
      </c>
      <c r="H115" s="385">
        <v>89400</v>
      </c>
      <c r="I115" s="385">
        <v>85800</v>
      </c>
      <c r="J115" s="385">
        <v>90600</v>
      </c>
      <c r="K115" s="385">
        <v>102300</v>
      </c>
      <c r="L115" s="385">
        <v>36600</v>
      </c>
      <c r="M115" s="385">
        <v>105556</v>
      </c>
      <c r="N115" s="385">
        <v>91892</v>
      </c>
      <c r="O115" s="385">
        <v>92750</v>
      </c>
      <c r="P115" s="385">
        <v>94366</v>
      </c>
      <c r="Q115" s="385">
        <v>1126764</v>
      </c>
    </row>
    <row r="116" spans="1:17">
      <c r="A116" s="382" t="s">
        <v>208</v>
      </c>
      <c r="B116" s="384">
        <v>220010968034</v>
      </c>
      <c r="C116" s="384" t="s">
        <v>351</v>
      </c>
      <c r="D116" s="383" t="s">
        <v>205</v>
      </c>
      <c r="E116" s="385">
        <v>280773</v>
      </c>
      <c r="F116" s="385"/>
      <c r="G116" s="385">
        <v>414674</v>
      </c>
      <c r="H116" s="385">
        <v>285315</v>
      </c>
      <c r="I116" s="385">
        <v>270945</v>
      </c>
      <c r="J116" s="385">
        <v>298055</v>
      </c>
      <c r="K116" s="385">
        <v>290165</v>
      </c>
      <c r="L116" s="385">
        <v>327629</v>
      </c>
      <c r="M116" s="385">
        <v>316205</v>
      </c>
      <c r="N116" s="385">
        <v>265955</v>
      </c>
      <c r="O116" s="385">
        <v>264633</v>
      </c>
      <c r="P116" s="385">
        <v>253330</v>
      </c>
      <c r="Q116" s="385">
        <v>3267679</v>
      </c>
    </row>
    <row r="117" spans="1:17">
      <c r="A117" s="382" t="s">
        <v>208</v>
      </c>
      <c r="B117" s="384">
        <v>220010968653</v>
      </c>
      <c r="C117" s="384" t="s">
        <v>352</v>
      </c>
      <c r="D117" s="383" t="s">
        <v>205</v>
      </c>
      <c r="E117" s="385"/>
      <c r="F117" s="385">
        <v>375000</v>
      </c>
      <c r="G117" s="385">
        <v>204300</v>
      </c>
      <c r="H117" s="385">
        <v>220500</v>
      </c>
      <c r="I117" s="385">
        <v>219600</v>
      </c>
      <c r="J117" s="385">
        <v>223800</v>
      </c>
      <c r="K117" s="385">
        <v>356100</v>
      </c>
      <c r="L117" s="385"/>
      <c r="M117" s="385">
        <v>289990</v>
      </c>
      <c r="N117" s="385">
        <v>235646</v>
      </c>
      <c r="O117" s="385">
        <v>278234</v>
      </c>
      <c r="P117" s="385">
        <v>284979</v>
      </c>
      <c r="Q117" s="385">
        <v>2688149</v>
      </c>
    </row>
    <row r="118" spans="1:17">
      <c r="A118" s="382" t="s">
        <v>209</v>
      </c>
      <c r="B118" s="384">
        <v>200004398562</v>
      </c>
      <c r="C118" s="384" t="s">
        <v>353</v>
      </c>
      <c r="D118" s="383">
        <v>26</v>
      </c>
      <c r="E118" s="385">
        <v>307800</v>
      </c>
      <c r="F118" s="385">
        <v>298800</v>
      </c>
      <c r="G118" s="385">
        <v>299100</v>
      </c>
      <c r="H118" s="385">
        <v>279300</v>
      </c>
      <c r="I118" s="385">
        <v>295200</v>
      </c>
      <c r="J118" s="385">
        <v>282300</v>
      </c>
      <c r="K118" s="385">
        <v>290100</v>
      </c>
      <c r="L118" s="385">
        <v>329400</v>
      </c>
      <c r="M118" s="385">
        <v>317100</v>
      </c>
      <c r="N118" s="385">
        <v>273600</v>
      </c>
      <c r="O118" s="385">
        <v>287400</v>
      </c>
      <c r="P118" s="385">
        <v>294300</v>
      </c>
      <c r="Q118" s="385">
        <v>3554400</v>
      </c>
    </row>
    <row r="119" spans="1:17">
      <c r="A119" s="382" t="s">
        <v>209</v>
      </c>
      <c r="B119" s="384">
        <v>200006956987</v>
      </c>
      <c r="C119" s="384" t="s">
        <v>354</v>
      </c>
      <c r="D119" s="383">
        <v>24</v>
      </c>
      <c r="E119" s="385">
        <v>3020</v>
      </c>
      <c r="F119" s="385">
        <v>3020</v>
      </c>
      <c r="G119" s="385">
        <v>2910</v>
      </c>
      <c r="H119" s="385">
        <v>2810</v>
      </c>
      <c r="I119" s="385">
        <v>3010</v>
      </c>
      <c r="J119" s="385">
        <v>2910</v>
      </c>
      <c r="K119" s="385">
        <v>2910</v>
      </c>
      <c r="L119" s="385">
        <v>3030</v>
      </c>
      <c r="M119" s="385">
        <v>3030</v>
      </c>
      <c r="N119" s="385">
        <v>2330</v>
      </c>
      <c r="O119" s="385">
        <v>2350</v>
      </c>
      <c r="P119" s="385">
        <v>2390</v>
      </c>
      <c r="Q119" s="385">
        <v>33720</v>
      </c>
    </row>
    <row r="120" spans="1:17">
      <c r="A120" s="382" t="s">
        <v>209</v>
      </c>
      <c r="B120" s="384">
        <v>200006957167</v>
      </c>
      <c r="C120" s="384" t="s">
        <v>355</v>
      </c>
      <c r="D120" s="383">
        <v>26</v>
      </c>
      <c r="E120" s="385">
        <v>490800</v>
      </c>
      <c r="F120" s="385">
        <v>500400</v>
      </c>
      <c r="G120" s="385">
        <v>491700</v>
      </c>
      <c r="H120" s="385">
        <v>486000</v>
      </c>
      <c r="I120" s="385">
        <v>536100</v>
      </c>
      <c r="J120" s="385">
        <v>527100</v>
      </c>
      <c r="K120" s="385">
        <v>561900</v>
      </c>
      <c r="L120" s="385">
        <v>596100</v>
      </c>
      <c r="M120" s="385">
        <v>578700</v>
      </c>
      <c r="N120" s="385">
        <v>511500</v>
      </c>
      <c r="O120" s="385">
        <v>513600</v>
      </c>
      <c r="P120" s="385">
        <v>515100</v>
      </c>
      <c r="Q120" s="385">
        <v>6309000</v>
      </c>
    </row>
    <row r="121" spans="1:17">
      <c r="A121" s="382" t="s">
        <v>209</v>
      </c>
      <c r="B121" s="384">
        <v>200006957373</v>
      </c>
      <c r="C121" s="384" t="s">
        <v>356</v>
      </c>
      <c r="D121" s="383">
        <v>26</v>
      </c>
      <c r="E121" s="385">
        <v>722100</v>
      </c>
      <c r="F121" s="385">
        <v>719160</v>
      </c>
      <c r="G121" s="385">
        <v>673140</v>
      </c>
      <c r="H121" s="385">
        <v>645720</v>
      </c>
      <c r="I121" s="385">
        <v>746520</v>
      </c>
      <c r="J121" s="385"/>
      <c r="K121" s="385">
        <v>1558260</v>
      </c>
      <c r="L121" s="385">
        <v>899940</v>
      </c>
      <c r="M121" s="385">
        <v>860760</v>
      </c>
      <c r="N121" s="385">
        <v>726660</v>
      </c>
      <c r="O121" s="385">
        <v>729060</v>
      </c>
      <c r="P121" s="385">
        <v>719580</v>
      </c>
      <c r="Q121" s="385">
        <v>9000900</v>
      </c>
    </row>
    <row r="122" spans="1:17">
      <c r="A122" s="382" t="s">
        <v>209</v>
      </c>
      <c r="B122" s="384">
        <v>200006957589</v>
      </c>
      <c r="C122" s="384" t="s">
        <v>357</v>
      </c>
      <c r="D122" s="383">
        <v>26</v>
      </c>
      <c r="E122" s="385">
        <v>376800</v>
      </c>
      <c r="F122" s="385">
        <v>383400</v>
      </c>
      <c r="G122" s="385">
        <v>365400</v>
      </c>
      <c r="H122" s="385">
        <v>361800</v>
      </c>
      <c r="I122" s="385">
        <v>416400</v>
      </c>
      <c r="J122" s="385"/>
      <c r="K122" s="385">
        <v>887700</v>
      </c>
      <c r="L122" s="385">
        <v>494100</v>
      </c>
      <c r="M122" s="385">
        <v>488100</v>
      </c>
      <c r="N122" s="385">
        <v>411300</v>
      </c>
      <c r="O122" s="385">
        <v>414000</v>
      </c>
      <c r="P122" s="385">
        <v>387000</v>
      </c>
      <c r="Q122" s="385">
        <v>4986000</v>
      </c>
    </row>
    <row r="123" spans="1:17">
      <c r="A123" s="382" t="s">
        <v>209</v>
      </c>
      <c r="B123" s="384">
        <v>200006957928</v>
      </c>
      <c r="C123" s="384" t="s">
        <v>358</v>
      </c>
      <c r="D123" s="383">
        <v>25</v>
      </c>
      <c r="E123" s="385">
        <v>50440</v>
      </c>
      <c r="F123" s="385">
        <v>46240</v>
      </c>
      <c r="G123" s="385">
        <v>46000</v>
      </c>
      <c r="H123" s="385">
        <v>44720</v>
      </c>
      <c r="I123" s="385">
        <v>44760</v>
      </c>
      <c r="J123" s="385">
        <v>40920</v>
      </c>
      <c r="K123" s="385">
        <v>43160</v>
      </c>
      <c r="L123" s="385">
        <v>43160</v>
      </c>
      <c r="M123" s="385">
        <v>44120</v>
      </c>
      <c r="N123" s="385">
        <v>42280</v>
      </c>
      <c r="O123" s="385">
        <v>45040</v>
      </c>
      <c r="P123" s="385">
        <v>47680</v>
      </c>
      <c r="Q123" s="385">
        <v>538520</v>
      </c>
    </row>
    <row r="124" spans="1:17">
      <c r="A124" s="382" t="s">
        <v>209</v>
      </c>
      <c r="B124" s="384">
        <v>200011307093</v>
      </c>
      <c r="C124" s="384" t="s">
        <v>359</v>
      </c>
      <c r="D124" s="383">
        <v>24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413</v>
      </c>
      <c r="L124" s="385">
        <v>71</v>
      </c>
      <c r="M124" s="385">
        <v>71</v>
      </c>
      <c r="N124" s="385">
        <v>66</v>
      </c>
      <c r="O124" s="385">
        <v>70</v>
      </c>
      <c r="P124" s="385">
        <v>71</v>
      </c>
      <c r="Q124" s="385">
        <v>762</v>
      </c>
    </row>
    <row r="125" spans="1:17">
      <c r="A125" s="382" t="s">
        <v>209</v>
      </c>
      <c r="B125" s="384">
        <v>200012076010</v>
      </c>
      <c r="C125" s="384" t="s">
        <v>360</v>
      </c>
      <c r="D125" s="383">
        <v>25</v>
      </c>
      <c r="E125" s="385">
        <v>24679</v>
      </c>
      <c r="F125" s="385">
        <v>26640</v>
      </c>
      <c r="G125" s="385">
        <v>27240</v>
      </c>
      <c r="H125" s="385">
        <v>26160</v>
      </c>
      <c r="I125" s="385">
        <v>29120</v>
      </c>
      <c r="J125" s="385">
        <v>30480</v>
      </c>
      <c r="K125" s="385">
        <v>31400</v>
      </c>
      <c r="L125" s="385">
        <v>33480</v>
      </c>
      <c r="M125" s="385">
        <v>32800</v>
      </c>
      <c r="N125" s="385">
        <v>27760</v>
      </c>
      <c r="O125" s="385">
        <v>26080</v>
      </c>
      <c r="P125" s="385">
        <v>22840</v>
      </c>
      <c r="Q125" s="385">
        <v>338679</v>
      </c>
    </row>
    <row r="126" spans="1:17">
      <c r="A126" s="382" t="s">
        <v>209</v>
      </c>
      <c r="B126" s="384">
        <v>200024684827</v>
      </c>
      <c r="C126" s="384" t="s">
        <v>361</v>
      </c>
      <c r="D126" s="383">
        <v>25</v>
      </c>
      <c r="E126" s="385">
        <v>74240</v>
      </c>
      <c r="F126" s="385">
        <v>63680</v>
      </c>
      <c r="G126" s="385">
        <v>66480</v>
      </c>
      <c r="H126" s="385">
        <v>56720</v>
      </c>
      <c r="I126" s="385">
        <v>47600</v>
      </c>
      <c r="J126" s="385">
        <v>42000</v>
      </c>
      <c r="K126" s="385">
        <v>44880</v>
      </c>
      <c r="L126" s="385">
        <v>42720</v>
      </c>
      <c r="M126" s="385">
        <v>43680</v>
      </c>
      <c r="N126" s="385">
        <v>44640</v>
      </c>
      <c r="O126" s="385">
        <v>47200</v>
      </c>
      <c r="P126" s="385">
        <v>63680</v>
      </c>
      <c r="Q126" s="385">
        <v>637520</v>
      </c>
    </row>
    <row r="127" spans="1:17">
      <c r="A127" s="382" t="s">
        <v>210</v>
      </c>
      <c r="B127" s="384">
        <v>200001684410</v>
      </c>
      <c r="C127" s="384" t="s">
        <v>362</v>
      </c>
      <c r="D127" s="383">
        <v>24</v>
      </c>
      <c r="E127" s="385">
        <v>15760</v>
      </c>
      <c r="F127" s="385">
        <v>15440</v>
      </c>
      <c r="G127" s="385">
        <v>15600</v>
      </c>
      <c r="H127" s="385">
        <v>13840</v>
      </c>
      <c r="I127" s="385">
        <v>13160</v>
      </c>
      <c r="J127" s="385">
        <v>13440</v>
      </c>
      <c r="K127" s="385">
        <v>15280</v>
      </c>
      <c r="L127" s="385">
        <v>15280</v>
      </c>
      <c r="M127" s="385">
        <v>14920</v>
      </c>
      <c r="N127" s="385">
        <v>14080</v>
      </c>
      <c r="O127" s="385">
        <v>15080</v>
      </c>
      <c r="P127" s="385">
        <v>17000</v>
      </c>
      <c r="Q127" s="385">
        <v>178880</v>
      </c>
    </row>
    <row r="128" spans="1:17">
      <c r="A128" s="382" t="s">
        <v>210</v>
      </c>
      <c r="B128" s="384">
        <v>200006987164</v>
      </c>
      <c r="C128" s="384" t="s">
        <v>363</v>
      </c>
      <c r="D128" s="383">
        <v>31</v>
      </c>
      <c r="E128" s="385">
        <v>2174400</v>
      </c>
      <c r="F128" s="385">
        <v>2001600</v>
      </c>
      <c r="G128" s="385">
        <v>2049600</v>
      </c>
      <c r="H128" s="385">
        <v>1908000</v>
      </c>
      <c r="I128" s="385">
        <v>2020800</v>
      </c>
      <c r="J128" s="385"/>
      <c r="K128" s="385">
        <v>4449600</v>
      </c>
      <c r="L128" s="385">
        <v>2373600</v>
      </c>
      <c r="M128" s="385">
        <v>2222400</v>
      </c>
      <c r="N128" s="385">
        <v>1934400</v>
      </c>
      <c r="O128" s="385">
        <v>1912800</v>
      </c>
      <c r="P128" s="385">
        <v>1898400</v>
      </c>
      <c r="Q128" s="385">
        <v>24945600</v>
      </c>
    </row>
    <row r="129" spans="1:33">
      <c r="A129" s="382" t="s">
        <v>210</v>
      </c>
      <c r="B129" s="384">
        <v>200010477699</v>
      </c>
      <c r="C129" s="384" t="s">
        <v>364</v>
      </c>
      <c r="D129" s="383">
        <v>25</v>
      </c>
      <c r="E129" s="385">
        <v>27680</v>
      </c>
      <c r="F129" s="385">
        <v>25760</v>
      </c>
      <c r="G129" s="385">
        <v>25200</v>
      </c>
      <c r="H129" s="385">
        <v>22320</v>
      </c>
      <c r="I129" s="385">
        <v>22320</v>
      </c>
      <c r="J129" s="385">
        <v>22800</v>
      </c>
      <c r="K129" s="385">
        <v>25040</v>
      </c>
      <c r="L129" s="385">
        <v>22880</v>
      </c>
      <c r="M129" s="385">
        <v>23760</v>
      </c>
      <c r="N129" s="385">
        <v>21600</v>
      </c>
      <c r="O129" s="385">
        <v>22400</v>
      </c>
      <c r="P129" s="385">
        <v>24160</v>
      </c>
      <c r="Q129" s="385">
        <v>285920</v>
      </c>
    </row>
    <row r="130" spans="1:33">
      <c r="A130" s="382" t="s">
        <v>211</v>
      </c>
      <c r="B130" s="384">
        <v>220007335098</v>
      </c>
      <c r="C130" s="384" t="s">
        <v>365</v>
      </c>
      <c r="D130" s="383">
        <v>25</v>
      </c>
      <c r="E130" s="385">
        <v>28160</v>
      </c>
      <c r="F130" s="385">
        <v>31680</v>
      </c>
      <c r="G130" s="385">
        <v>22000</v>
      </c>
      <c r="H130" s="385">
        <v>16560</v>
      </c>
      <c r="I130" s="385">
        <v>13920</v>
      </c>
      <c r="J130" s="385">
        <v>16240</v>
      </c>
      <c r="K130" s="385">
        <v>15520</v>
      </c>
      <c r="L130" s="385">
        <v>16000</v>
      </c>
      <c r="M130" s="385">
        <v>14400</v>
      </c>
      <c r="N130" s="385">
        <v>15200</v>
      </c>
      <c r="O130" s="385">
        <v>20480</v>
      </c>
      <c r="P130" s="385">
        <v>20480</v>
      </c>
      <c r="Q130" s="385">
        <v>230640</v>
      </c>
    </row>
    <row r="131" spans="1:33">
      <c r="A131" s="382" t="s">
        <v>211</v>
      </c>
      <c r="B131" s="384">
        <v>220007335379</v>
      </c>
      <c r="C131" s="384" t="s">
        <v>366</v>
      </c>
      <c r="D131" s="383">
        <v>25</v>
      </c>
      <c r="E131" s="385">
        <v>28440</v>
      </c>
      <c r="F131" s="385">
        <v>26800</v>
      </c>
      <c r="G131" s="385">
        <v>48880</v>
      </c>
      <c r="H131" s="385">
        <v>18120</v>
      </c>
      <c r="I131" s="385">
        <v>12160</v>
      </c>
      <c r="J131" s="385">
        <v>11240</v>
      </c>
      <c r="K131" s="385">
        <v>10880</v>
      </c>
      <c r="L131" s="385">
        <v>9840</v>
      </c>
      <c r="M131" s="385">
        <v>5520</v>
      </c>
      <c r="N131" s="385">
        <v>4640</v>
      </c>
      <c r="O131" s="385">
        <v>5520</v>
      </c>
      <c r="P131" s="385">
        <v>5840</v>
      </c>
      <c r="Q131" s="385">
        <v>187880</v>
      </c>
    </row>
    <row r="132" spans="1:33">
      <c r="A132" s="382" t="s">
        <v>211</v>
      </c>
      <c r="B132" s="384">
        <v>220007335692</v>
      </c>
      <c r="C132" s="384" t="s">
        <v>367</v>
      </c>
      <c r="D132" s="383">
        <v>25</v>
      </c>
      <c r="E132" s="385">
        <v>10530</v>
      </c>
      <c r="F132" s="385">
        <v>10430</v>
      </c>
      <c r="G132" s="385">
        <v>11970</v>
      </c>
      <c r="H132" s="385">
        <v>12530</v>
      </c>
      <c r="I132" s="385">
        <v>17200</v>
      </c>
      <c r="J132" s="385">
        <v>16660</v>
      </c>
      <c r="K132" s="385">
        <v>19240</v>
      </c>
      <c r="L132" s="385">
        <v>17190</v>
      </c>
      <c r="M132" s="385">
        <v>13990</v>
      </c>
      <c r="N132" s="385">
        <v>11190</v>
      </c>
      <c r="O132" s="385">
        <v>11260</v>
      </c>
      <c r="P132" s="385">
        <v>9250</v>
      </c>
      <c r="Q132" s="385">
        <v>161440</v>
      </c>
    </row>
    <row r="133" spans="1:33">
      <c r="A133" s="382" t="s">
        <v>211</v>
      </c>
      <c r="B133" s="384">
        <v>220007338712</v>
      </c>
      <c r="C133" s="384" t="s">
        <v>368</v>
      </c>
      <c r="D133" s="383">
        <v>24</v>
      </c>
      <c r="E133" s="385">
        <v>16300</v>
      </c>
      <c r="F133" s="385">
        <v>15260</v>
      </c>
      <c r="G133" s="385">
        <v>13930</v>
      </c>
      <c r="H133" s="385">
        <v>13650</v>
      </c>
      <c r="I133" s="385">
        <v>14320</v>
      </c>
      <c r="J133" s="385">
        <v>13300</v>
      </c>
      <c r="K133" s="385">
        <v>15890</v>
      </c>
      <c r="L133" s="385">
        <v>17520</v>
      </c>
      <c r="M133" s="385">
        <v>14200</v>
      </c>
      <c r="N133" s="385">
        <v>13370</v>
      </c>
      <c r="O133" s="385">
        <v>15400</v>
      </c>
      <c r="P133" s="385">
        <v>13210</v>
      </c>
      <c r="Q133" s="385">
        <v>176350</v>
      </c>
    </row>
    <row r="134" spans="1:33">
      <c r="A134" s="382" t="s">
        <v>211</v>
      </c>
      <c r="B134" s="384">
        <v>220007338738</v>
      </c>
      <c r="C134" s="384" t="s">
        <v>369</v>
      </c>
      <c r="D134" s="383">
        <v>24</v>
      </c>
      <c r="E134" s="385">
        <v>12900</v>
      </c>
      <c r="F134" s="385">
        <v>13740</v>
      </c>
      <c r="G134" s="385">
        <v>13280</v>
      </c>
      <c r="H134" s="385">
        <v>12080</v>
      </c>
      <c r="I134" s="385">
        <v>11560</v>
      </c>
      <c r="J134" s="385">
        <v>9910</v>
      </c>
      <c r="K134" s="385">
        <v>10260</v>
      </c>
      <c r="L134" s="385">
        <v>5710</v>
      </c>
      <c r="M134" s="385">
        <v>5730</v>
      </c>
      <c r="N134" s="385">
        <v>6840</v>
      </c>
      <c r="O134" s="385">
        <v>10490</v>
      </c>
      <c r="P134" s="385">
        <v>11580</v>
      </c>
      <c r="Q134" s="385">
        <v>124080</v>
      </c>
    </row>
    <row r="135" spans="1:33">
      <c r="A135" s="382" t="s">
        <v>211</v>
      </c>
      <c r="B135" s="384">
        <v>220007338746</v>
      </c>
      <c r="C135" s="384" t="s">
        <v>370</v>
      </c>
      <c r="D135" s="383">
        <v>24</v>
      </c>
      <c r="E135" s="385">
        <v>10230</v>
      </c>
      <c r="F135" s="385">
        <v>9980</v>
      </c>
      <c r="G135" s="385">
        <v>9610</v>
      </c>
      <c r="H135" s="385">
        <v>9570</v>
      </c>
      <c r="I135" s="385">
        <v>10980</v>
      </c>
      <c r="J135" s="385">
        <v>10180</v>
      </c>
      <c r="K135" s="385">
        <v>12200</v>
      </c>
      <c r="L135" s="385">
        <v>12120</v>
      </c>
      <c r="M135" s="385">
        <v>9930</v>
      </c>
      <c r="N135" s="385">
        <v>9010</v>
      </c>
      <c r="O135" s="385">
        <v>9750</v>
      </c>
      <c r="P135" s="385">
        <v>8760</v>
      </c>
      <c r="Q135" s="385">
        <v>122320</v>
      </c>
    </row>
    <row r="136" spans="1:33">
      <c r="A136" s="382" t="s">
        <v>211</v>
      </c>
      <c r="B136" s="384">
        <v>220007338753</v>
      </c>
      <c r="C136" s="384" t="s">
        <v>371</v>
      </c>
      <c r="D136" s="383">
        <v>24</v>
      </c>
      <c r="E136" s="385">
        <v>16850</v>
      </c>
      <c r="F136" s="385">
        <v>15620</v>
      </c>
      <c r="G136" s="385">
        <v>13050</v>
      </c>
      <c r="H136" s="385">
        <v>12490</v>
      </c>
      <c r="I136" s="385">
        <v>12500</v>
      </c>
      <c r="J136" s="385">
        <v>11300</v>
      </c>
      <c r="K136" s="385">
        <v>13090</v>
      </c>
      <c r="L136" s="385">
        <v>15180</v>
      </c>
      <c r="M136" s="385">
        <v>15210</v>
      </c>
      <c r="N136" s="385">
        <v>16180</v>
      </c>
      <c r="O136" s="385">
        <v>21880</v>
      </c>
      <c r="P136" s="385">
        <v>20460</v>
      </c>
      <c r="Q136" s="385">
        <v>183810</v>
      </c>
    </row>
    <row r="137" spans="1:33">
      <c r="A137" s="382" t="s">
        <v>211</v>
      </c>
      <c r="B137" s="384">
        <v>220007355443</v>
      </c>
      <c r="C137" s="384" t="s">
        <v>372</v>
      </c>
      <c r="D137" s="383">
        <v>31</v>
      </c>
      <c r="E137" s="385">
        <v>2107200</v>
      </c>
      <c r="F137" s="385">
        <v>4497600</v>
      </c>
      <c r="G137" s="385"/>
      <c r="H137" s="385">
        <v>2083200</v>
      </c>
      <c r="I137" s="385">
        <v>2109600</v>
      </c>
      <c r="J137" s="385">
        <v>2414400</v>
      </c>
      <c r="K137" s="385">
        <v>2236800</v>
      </c>
      <c r="L137" s="385">
        <v>2460000</v>
      </c>
      <c r="M137" s="385">
        <v>2709600</v>
      </c>
      <c r="N137" s="385">
        <v>4432800</v>
      </c>
      <c r="O137" s="385">
        <v>0</v>
      </c>
      <c r="P137" s="385">
        <v>2385600</v>
      </c>
      <c r="Q137" s="385">
        <v>27436800</v>
      </c>
    </row>
    <row r="140" spans="1:33" ht="18.75">
      <c r="A140" s="386" t="s">
        <v>212</v>
      </c>
      <c r="S140" s="473" t="s">
        <v>213</v>
      </c>
      <c r="T140" s="473"/>
      <c r="U140" s="473"/>
      <c r="V140" s="473"/>
      <c r="W140" s="473"/>
      <c r="X140" s="473"/>
      <c r="Y140" s="473"/>
      <c r="Z140" s="473"/>
      <c r="AA140" s="473"/>
      <c r="AB140" s="473"/>
      <c r="AC140" s="473"/>
      <c r="AD140" s="473"/>
      <c r="AE140" s="473"/>
      <c r="AF140" s="473"/>
      <c r="AG140" s="473"/>
    </row>
    <row r="142" spans="1:33">
      <c r="E142" s="474" t="s">
        <v>214</v>
      </c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  <c r="P142" s="476"/>
      <c r="V142" s="474" t="s">
        <v>215</v>
      </c>
      <c r="W142" s="475"/>
      <c r="X142" s="475"/>
      <c r="Y142" s="475"/>
      <c r="Z142" s="475"/>
      <c r="AA142" s="475"/>
      <c r="AB142" s="475"/>
      <c r="AC142" s="475"/>
      <c r="AD142" s="475"/>
      <c r="AE142" s="475"/>
      <c r="AF142" s="475"/>
      <c r="AG142" s="476"/>
    </row>
    <row r="143" spans="1:33" ht="30">
      <c r="A143" s="387" t="s">
        <v>196</v>
      </c>
      <c r="B143" s="387" t="s">
        <v>216</v>
      </c>
      <c r="C143" s="387" t="s">
        <v>217</v>
      </c>
      <c r="E143" s="387" t="s">
        <v>89</v>
      </c>
      <c r="F143" s="387" t="s">
        <v>90</v>
      </c>
      <c r="G143" s="387" t="s">
        <v>91</v>
      </c>
      <c r="H143" s="387" t="s">
        <v>92</v>
      </c>
      <c r="I143" s="387" t="s">
        <v>93</v>
      </c>
      <c r="J143" s="387" t="s">
        <v>94</v>
      </c>
      <c r="K143" s="387" t="s">
        <v>95</v>
      </c>
      <c r="L143" s="387" t="s">
        <v>96</v>
      </c>
      <c r="M143" s="387" t="s">
        <v>97</v>
      </c>
      <c r="N143" s="387" t="s">
        <v>98</v>
      </c>
      <c r="O143" s="387" t="s">
        <v>99</v>
      </c>
      <c r="P143" s="387" t="s">
        <v>100</v>
      </c>
      <c r="Q143" s="387" t="s">
        <v>21</v>
      </c>
      <c r="S143" s="388" t="s">
        <v>196</v>
      </c>
      <c r="T143" s="388" t="s">
        <v>216</v>
      </c>
      <c r="U143" s="388" t="s">
        <v>218</v>
      </c>
      <c r="V143" s="387" t="s">
        <v>89</v>
      </c>
      <c r="W143" s="387" t="s">
        <v>90</v>
      </c>
      <c r="X143" s="387" t="s">
        <v>91</v>
      </c>
      <c r="Y143" s="387" t="s">
        <v>92</v>
      </c>
      <c r="Z143" s="387" t="s">
        <v>93</v>
      </c>
      <c r="AA143" s="387" t="s">
        <v>94</v>
      </c>
      <c r="AB143" s="387" t="s">
        <v>95</v>
      </c>
      <c r="AC143" s="387" t="s">
        <v>96</v>
      </c>
      <c r="AD143" s="387" t="s">
        <v>97</v>
      </c>
      <c r="AE143" s="387" t="s">
        <v>98</v>
      </c>
      <c r="AF143" s="387" t="s">
        <v>99</v>
      </c>
      <c r="AG143" s="387" t="s">
        <v>100</v>
      </c>
    </row>
    <row r="144" spans="1:33">
      <c r="A144" s="382" t="s">
        <v>200</v>
      </c>
      <c r="B144" s="383">
        <v>31</v>
      </c>
      <c r="C144" s="383">
        <v>1</v>
      </c>
      <c r="E144" s="385">
        <f>E6</f>
        <v>2637600</v>
      </c>
      <c r="F144" s="385">
        <f t="shared" ref="F144:Q144" si="0">F6</f>
        <v>2479200</v>
      </c>
      <c r="G144" s="385">
        <f t="shared" si="0"/>
        <v>2692800</v>
      </c>
      <c r="H144" s="385">
        <f t="shared" si="0"/>
        <v>2407200</v>
      </c>
      <c r="I144" s="385">
        <f t="shared" si="0"/>
        <v>2568000</v>
      </c>
      <c r="J144" s="385">
        <f t="shared" si="0"/>
        <v>2712000</v>
      </c>
      <c r="K144" s="385">
        <f t="shared" si="0"/>
        <v>2500800</v>
      </c>
      <c r="L144" s="385">
        <f t="shared" si="0"/>
        <v>2517600</v>
      </c>
      <c r="M144" s="385">
        <f t="shared" si="0"/>
        <v>2839200</v>
      </c>
      <c r="N144" s="385">
        <f t="shared" si="0"/>
        <v>2486400</v>
      </c>
      <c r="O144" s="385">
        <f t="shared" si="0"/>
        <v>2678400</v>
      </c>
      <c r="P144" s="385">
        <f t="shared" si="0"/>
        <v>2515200</v>
      </c>
      <c r="Q144" s="385">
        <f t="shared" si="0"/>
        <v>31034400</v>
      </c>
      <c r="S144" s="382" t="s">
        <v>200</v>
      </c>
      <c r="T144" s="383">
        <v>31</v>
      </c>
      <c r="U144" s="383">
        <f>C144</f>
        <v>1</v>
      </c>
      <c r="V144" s="389">
        <v>1</v>
      </c>
      <c r="W144" s="389">
        <v>1</v>
      </c>
      <c r="X144" s="389">
        <v>1</v>
      </c>
      <c r="Y144" s="389">
        <v>1</v>
      </c>
      <c r="Z144" s="389">
        <v>1</v>
      </c>
      <c r="AA144" s="389">
        <v>1</v>
      </c>
      <c r="AB144" s="389">
        <v>1</v>
      </c>
      <c r="AC144" s="389">
        <v>1</v>
      </c>
      <c r="AD144" s="389">
        <v>1</v>
      </c>
      <c r="AE144" s="389">
        <v>1</v>
      </c>
      <c r="AF144" s="389">
        <v>1</v>
      </c>
      <c r="AG144" s="389">
        <v>1</v>
      </c>
    </row>
    <row r="145" spans="1:33">
      <c r="B145" s="383"/>
      <c r="C145" s="383"/>
      <c r="T145" s="383"/>
      <c r="U145" s="383"/>
      <c r="V145" s="389"/>
      <c r="W145" s="389"/>
      <c r="X145" s="389"/>
      <c r="Y145" s="389"/>
      <c r="Z145" s="389"/>
      <c r="AA145" s="389"/>
      <c r="AB145" s="389"/>
      <c r="AC145" s="389"/>
      <c r="AD145" s="389"/>
      <c r="AE145" s="389"/>
      <c r="AF145" s="389"/>
      <c r="AG145" s="389"/>
    </row>
    <row r="146" spans="1:33">
      <c r="A146" s="382" t="s">
        <v>201</v>
      </c>
      <c r="B146" s="383">
        <v>24</v>
      </c>
      <c r="C146" s="383">
        <v>1</v>
      </c>
      <c r="E146" s="385">
        <f>E7</f>
        <v>6010</v>
      </c>
      <c r="F146" s="385">
        <f t="shared" ref="F146:Q146" si="1">F7</f>
        <v>5710</v>
      </c>
      <c r="G146" s="385">
        <f t="shared" si="1"/>
        <v>5860</v>
      </c>
      <c r="H146" s="385">
        <f t="shared" si="1"/>
        <v>5480</v>
      </c>
      <c r="I146" s="385">
        <f t="shared" si="1"/>
        <v>5140</v>
      </c>
      <c r="J146" s="385">
        <f t="shared" si="1"/>
        <v>4900</v>
      </c>
      <c r="K146" s="385">
        <f t="shared" si="1"/>
        <v>5060</v>
      </c>
      <c r="L146" s="385">
        <f t="shared" si="1"/>
        <v>5380</v>
      </c>
      <c r="M146" s="385">
        <f t="shared" si="1"/>
        <v>5200</v>
      </c>
      <c r="N146" s="385">
        <f t="shared" si="1"/>
        <v>5430</v>
      </c>
      <c r="O146" s="385">
        <f t="shared" si="1"/>
        <v>5420</v>
      </c>
      <c r="P146" s="385">
        <f t="shared" si="1"/>
        <v>5940</v>
      </c>
      <c r="Q146" s="385">
        <f t="shared" si="1"/>
        <v>65530</v>
      </c>
      <c r="S146" s="382" t="s">
        <v>201</v>
      </c>
      <c r="T146" s="383">
        <v>24</v>
      </c>
      <c r="U146" s="383">
        <f t="shared" ref="U146:U149" si="2">C146</f>
        <v>1</v>
      </c>
      <c r="V146" s="389">
        <f>E146/E$149</f>
        <v>2.9453998343518897E-3</v>
      </c>
      <c r="W146" s="389">
        <f t="shared" ref="W146:AG148" si="3">F146/F$149</f>
        <v>2.9607736382256098E-3</v>
      </c>
      <c r="X146" s="389">
        <f t="shared" si="3"/>
        <v>2.9543140042550186E-3</v>
      </c>
      <c r="Y146" s="389">
        <f t="shared" si="3"/>
        <v>2.9677527666983478E-3</v>
      </c>
      <c r="Z146" s="389">
        <f t="shared" si="3"/>
        <v>2.8402497651544454E-3</v>
      </c>
      <c r="AA146" s="389">
        <f t="shared" si="3"/>
        <v>2.7417419013700318E-3</v>
      </c>
      <c r="AB146" s="389">
        <f t="shared" si="3"/>
        <v>2.7926177756192327E-3</v>
      </c>
      <c r="AC146" s="389">
        <f t="shared" si="3"/>
        <v>2.5515285458184338E-3</v>
      </c>
      <c r="AD146" s="389">
        <f t="shared" si="3"/>
        <v>2.6091319618665328E-3</v>
      </c>
      <c r="AE146" s="389">
        <f t="shared" si="3"/>
        <v>2.9021137863766335E-3</v>
      </c>
      <c r="AF146" s="389">
        <f t="shared" si="3"/>
        <v>3.1189577386980939E-3</v>
      </c>
      <c r="AG146" s="389">
        <f t="shared" si="3"/>
        <v>3.1626024917474176E-3</v>
      </c>
    </row>
    <row r="147" spans="1:33">
      <c r="B147" s="383">
        <v>25</v>
      </c>
      <c r="C147" s="383">
        <v>5</v>
      </c>
      <c r="E147" s="385">
        <f>E9+E10+E13+E16+E17</f>
        <v>417460</v>
      </c>
      <c r="F147" s="385">
        <f t="shared" ref="F147:Q147" si="4">F9+F10+F13+F16+F17</f>
        <v>387740</v>
      </c>
      <c r="G147" s="385">
        <f t="shared" si="4"/>
        <v>405380</v>
      </c>
      <c r="H147" s="385">
        <f t="shared" si="4"/>
        <v>368635</v>
      </c>
      <c r="I147" s="385">
        <f t="shared" si="4"/>
        <v>382405</v>
      </c>
      <c r="J147" s="385">
        <f t="shared" si="4"/>
        <v>376640</v>
      </c>
      <c r="K147" s="385">
        <f t="shared" si="4"/>
        <v>377960</v>
      </c>
      <c r="L147" s="385">
        <f t="shared" si="4"/>
        <v>444460</v>
      </c>
      <c r="M147" s="385">
        <f t="shared" si="4"/>
        <v>419400</v>
      </c>
      <c r="N147" s="385">
        <f t="shared" si="4"/>
        <v>398320</v>
      </c>
      <c r="O147" s="385">
        <f t="shared" si="4"/>
        <v>315140</v>
      </c>
      <c r="P147" s="385">
        <f t="shared" si="4"/>
        <v>345560</v>
      </c>
      <c r="Q147" s="385">
        <f t="shared" si="4"/>
        <v>4639100</v>
      </c>
      <c r="T147" s="383">
        <v>25</v>
      </c>
      <c r="U147" s="383">
        <f t="shared" si="2"/>
        <v>5</v>
      </c>
      <c r="V147" s="389">
        <f t="shared" ref="V147:V148" si="5">E147/E$149</f>
        <v>0.20459011894318466</v>
      </c>
      <c r="W147" s="389">
        <f t="shared" si="3"/>
        <v>0.2010526042881958</v>
      </c>
      <c r="X147" s="389">
        <f t="shared" si="3"/>
        <v>0.20437198140697943</v>
      </c>
      <c r="Y147" s="389">
        <f t="shared" si="3"/>
        <v>0.19963823743646816</v>
      </c>
      <c r="Z147" s="389">
        <f t="shared" si="3"/>
        <v>0.2113085041719622</v>
      </c>
      <c r="AA147" s="389">
        <f t="shared" si="3"/>
        <v>0.2107448305575528</v>
      </c>
      <c r="AB147" s="389">
        <f t="shared" si="3"/>
        <v>0.20859640602234095</v>
      </c>
      <c r="AC147" s="389">
        <f t="shared" si="3"/>
        <v>0.21079040473502991</v>
      </c>
      <c r="AD147" s="389">
        <f t="shared" si="3"/>
        <v>0.21043652784746614</v>
      </c>
      <c r="AE147" s="389">
        <f t="shared" si="3"/>
        <v>0.21288581277892094</v>
      </c>
      <c r="AF147" s="389">
        <f t="shared" si="3"/>
        <v>0.18134840254120246</v>
      </c>
      <c r="AG147" s="389">
        <f t="shared" si="3"/>
        <v>0.18398466616973699</v>
      </c>
    </row>
    <row r="148" spans="1:33">
      <c r="A148" s="390"/>
      <c r="B148" s="391">
        <v>26</v>
      </c>
      <c r="C148" s="391">
        <v>5</v>
      </c>
      <c r="D148" s="391"/>
      <c r="E148" s="392">
        <f>E8+E11+E12+E14+E15</f>
        <v>1617000</v>
      </c>
      <c r="F148" s="392">
        <f t="shared" ref="F148:Q148" si="6">F8+F11+F12+F14+F15</f>
        <v>1535100</v>
      </c>
      <c r="G148" s="392">
        <f t="shared" si="6"/>
        <v>1572300</v>
      </c>
      <c r="H148" s="392">
        <f t="shared" si="6"/>
        <v>1472400</v>
      </c>
      <c r="I148" s="392">
        <f t="shared" si="6"/>
        <v>1422155</v>
      </c>
      <c r="J148" s="392">
        <f t="shared" si="6"/>
        <v>1405645</v>
      </c>
      <c r="K148" s="392">
        <f t="shared" si="6"/>
        <v>1428900</v>
      </c>
      <c r="L148" s="392">
        <f t="shared" si="6"/>
        <v>1658700</v>
      </c>
      <c r="M148" s="392">
        <f t="shared" si="6"/>
        <v>1568400</v>
      </c>
      <c r="N148" s="392">
        <f t="shared" si="6"/>
        <v>1467300</v>
      </c>
      <c r="O148" s="392">
        <f t="shared" si="6"/>
        <v>1417200</v>
      </c>
      <c r="P148" s="392">
        <f t="shared" si="6"/>
        <v>1526700</v>
      </c>
      <c r="Q148" s="392">
        <f t="shared" si="6"/>
        <v>18091800</v>
      </c>
      <c r="S148" s="390"/>
      <c r="T148" s="391">
        <v>26</v>
      </c>
      <c r="U148" s="391">
        <f t="shared" si="2"/>
        <v>5</v>
      </c>
      <c r="V148" s="393">
        <f t="shared" si="5"/>
        <v>0.79246448122246349</v>
      </c>
      <c r="W148" s="393">
        <f t="shared" si="3"/>
        <v>0.79598662207357862</v>
      </c>
      <c r="X148" s="393">
        <f t="shared" si="3"/>
        <v>0.79267370458876552</v>
      </c>
      <c r="Y148" s="393">
        <f t="shared" si="3"/>
        <v>0.7973940097968335</v>
      </c>
      <c r="Z148" s="393">
        <f t="shared" si="3"/>
        <v>0.78585124606288337</v>
      </c>
      <c r="AA148" s="393">
        <f t="shared" si="3"/>
        <v>0.78651342754107711</v>
      </c>
      <c r="AB148" s="393">
        <f t="shared" si="3"/>
        <v>0.78861097620203979</v>
      </c>
      <c r="AC148" s="393">
        <f t="shared" si="3"/>
        <v>0.78665806671915162</v>
      </c>
      <c r="AD148" s="393">
        <f t="shared" si="3"/>
        <v>0.78695434019066735</v>
      </c>
      <c r="AE148" s="393">
        <f t="shared" si="3"/>
        <v>0.78421207343470245</v>
      </c>
      <c r="AF148" s="393">
        <f t="shared" si="3"/>
        <v>0.81553263972009948</v>
      </c>
      <c r="AG148" s="393">
        <f t="shared" si="3"/>
        <v>0.81285273133851565</v>
      </c>
    </row>
    <row r="149" spans="1:33">
      <c r="B149" s="383" t="s">
        <v>21</v>
      </c>
      <c r="C149" s="383">
        <f>SUM(C146:C148)</f>
        <v>11</v>
      </c>
      <c r="E149" s="385">
        <f>SUM(E146:E148)</f>
        <v>2040470</v>
      </c>
      <c r="F149" s="385">
        <f t="shared" ref="F149:Q149" si="7">SUM(F146:F148)</f>
        <v>1928550</v>
      </c>
      <c r="G149" s="385">
        <f t="shared" si="7"/>
        <v>1983540</v>
      </c>
      <c r="H149" s="385">
        <f t="shared" si="7"/>
        <v>1846515</v>
      </c>
      <c r="I149" s="385">
        <f t="shared" si="7"/>
        <v>1809700</v>
      </c>
      <c r="J149" s="385">
        <f t="shared" si="7"/>
        <v>1787185</v>
      </c>
      <c r="K149" s="385">
        <f t="shared" si="7"/>
        <v>1811920</v>
      </c>
      <c r="L149" s="385">
        <f t="shared" si="7"/>
        <v>2108540</v>
      </c>
      <c r="M149" s="385">
        <f t="shared" si="7"/>
        <v>1993000</v>
      </c>
      <c r="N149" s="385">
        <f t="shared" si="7"/>
        <v>1871050</v>
      </c>
      <c r="O149" s="385">
        <f t="shared" si="7"/>
        <v>1737760</v>
      </c>
      <c r="P149" s="385">
        <f t="shared" si="7"/>
        <v>1878200</v>
      </c>
      <c r="Q149" s="385">
        <f t="shared" si="7"/>
        <v>22796430</v>
      </c>
      <c r="T149" s="383"/>
      <c r="U149" s="383">
        <f t="shared" si="2"/>
        <v>11</v>
      </c>
      <c r="V149" s="389">
        <f>SUM(V146:V148)</f>
        <v>1</v>
      </c>
      <c r="W149" s="389">
        <f t="shared" ref="W149:AG149" si="8">SUM(W146:W148)</f>
        <v>1</v>
      </c>
      <c r="X149" s="389">
        <f t="shared" si="8"/>
        <v>1</v>
      </c>
      <c r="Y149" s="389">
        <f t="shared" si="8"/>
        <v>1</v>
      </c>
      <c r="Z149" s="389">
        <f t="shared" si="8"/>
        <v>1</v>
      </c>
      <c r="AA149" s="389">
        <f t="shared" si="8"/>
        <v>1</v>
      </c>
      <c r="AB149" s="389">
        <f t="shared" si="8"/>
        <v>1</v>
      </c>
      <c r="AC149" s="389">
        <f t="shared" si="8"/>
        <v>1</v>
      </c>
      <c r="AD149" s="389">
        <f t="shared" si="8"/>
        <v>1</v>
      </c>
      <c r="AE149" s="389">
        <f t="shared" si="8"/>
        <v>1</v>
      </c>
      <c r="AF149" s="389">
        <f t="shared" si="8"/>
        <v>1</v>
      </c>
      <c r="AG149" s="389">
        <f t="shared" si="8"/>
        <v>1</v>
      </c>
    </row>
    <row r="150" spans="1:33">
      <c r="B150" s="383"/>
      <c r="C150" s="383"/>
      <c r="T150" s="383"/>
      <c r="U150" s="383"/>
      <c r="V150" s="389"/>
      <c r="W150" s="389"/>
      <c r="X150" s="389"/>
      <c r="Y150" s="389"/>
      <c r="Z150" s="389"/>
      <c r="AA150" s="389"/>
      <c r="AB150" s="389"/>
      <c r="AC150" s="389"/>
      <c r="AD150" s="389"/>
      <c r="AE150" s="389"/>
      <c r="AF150" s="389"/>
      <c r="AG150" s="389"/>
    </row>
    <row r="151" spans="1:33">
      <c r="A151" s="382" t="s">
        <v>202</v>
      </c>
      <c r="B151" s="383">
        <v>26</v>
      </c>
      <c r="C151" s="383">
        <v>1</v>
      </c>
      <c r="E151" s="385">
        <f>E18</f>
        <v>308400</v>
      </c>
      <c r="F151" s="385">
        <f t="shared" ref="F151:Q152" si="9">F18</f>
        <v>0</v>
      </c>
      <c r="G151" s="385">
        <f t="shared" si="9"/>
        <v>574200</v>
      </c>
      <c r="H151" s="385">
        <f t="shared" si="9"/>
        <v>254400</v>
      </c>
      <c r="I151" s="385">
        <f t="shared" si="9"/>
        <v>306600</v>
      </c>
      <c r="J151" s="385">
        <f t="shared" si="9"/>
        <v>335400</v>
      </c>
      <c r="K151" s="385">
        <f t="shared" si="9"/>
        <v>330000</v>
      </c>
      <c r="L151" s="385">
        <f t="shared" si="9"/>
        <v>382800</v>
      </c>
      <c r="M151" s="385">
        <f t="shared" si="9"/>
        <v>317400</v>
      </c>
      <c r="N151" s="385">
        <f t="shared" si="9"/>
        <v>286800</v>
      </c>
      <c r="O151" s="385">
        <f t="shared" si="9"/>
        <v>0</v>
      </c>
      <c r="P151" s="385">
        <f t="shared" si="9"/>
        <v>595200</v>
      </c>
      <c r="Q151" s="385">
        <f t="shared" si="9"/>
        <v>3691200</v>
      </c>
      <c r="S151" s="382" t="s">
        <v>202</v>
      </c>
      <c r="T151" s="383">
        <v>26</v>
      </c>
      <c r="U151" s="383">
        <f t="shared" ref="U151:U153" si="10">C151</f>
        <v>1</v>
      </c>
      <c r="V151" s="389">
        <f>E151/E$153</f>
        <v>0.29171396140749151</v>
      </c>
      <c r="W151" s="389">
        <f t="shared" ref="W151:AG152" si="11">F151/F$153</f>
        <v>0</v>
      </c>
      <c r="X151" s="389">
        <f t="shared" si="11"/>
        <v>0.44698738907052776</v>
      </c>
      <c r="Y151" s="389">
        <f t="shared" si="11"/>
        <v>0.26108374384236455</v>
      </c>
      <c r="Z151" s="389">
        <f t="shared" si="11"/>
        <v>0.29250143102461362</v>
      </c>
      <c r="AA151" s="389">
        <f t="shared" si="11"/>
        <v>0.28418912048805289</v>
      </c>
      <c r="AB151" s="389">
        <f t="shared" si="11"/>
        <v>0.28147389969293757</v>
      </c>
      <c r="AC151" s="389">
        <f t="shared" si="11"/>
        <v>0.2945521698984303</v>
      </c>
      <c r="AD151" s="389">
        <f t="shared" si="11"/>
        <v>0.28123338649654439</v>
      </c>
      <c r="AE151" s="389">
        <f t="shared" si="11"/>
        <v>0.28217237308146398</v>
      </c>
      <c r="AF151" s="389">
        <f t="shared" si="11"/>
        <v>0</v>
      </c>
      <c r="AG151" s="389">
        <f t="shared" si="11"/>
        <v>0.42393162393162392</v>
      </c>
    </row>
    <row r="152" spans="1:33">
      <c r="A152" s="390"/>
      <c r="B152" s="391">
        <v>31</v>
      </c>
      <c r="C152" s="391">
        <v>1</v>
      </c>
      <c r="D152" s="391"/>
      <c r="E152" s="392">
        <f>E19</f>
        <v>748800</v>
      </c>
      <c r="F152" s="392">
        <f t="shared" si="9"/>
        <v>789600</v>
      </c>
      <c r="G152" s="392">
        <f t="shared" si="9"/>
        <v>710400</v>
      </c>
      <c r="H152" s="392">
        <f t="shared" si="9"/>
        <v>720000</v>
      </c>
      <c r="I152" s="392">
        <f t="shared" si="9"/>
        <v>741600</v>
      </c>
      <c r="J152" s="392">
        <f t="shared" si="9"/>
        <v>844800</v>
      </c>
      <c r="K152" s="392">
        <f t="shared" si="9"/>
        <v>842400</v>
      </c>
      <c r="L152" s="392">
        <f t="shared" si="9"/>
        <v>916800</v>
      </c>
      <c r="M152" s="392">
        <f t="shared" si="9"/>
        <v>811200</v>
      </c>
      <c r="N152" s="392">
        <f t="shared" si="9"/>
        <v>729600</v>
      </c>
      <c r="O152" s="392">
        <f t="shared" si="9"/>
        <v>753600</v>
      </c>
      <c r="P152" s="392">
        <f t="shared" si="9"/>
        <v>808800</v>
      </c>
      <c r="Q152" s="392">
        <f t="shared" si="9"/>
        <v>9417600</v>
      </c>
      <c r="S152" s="390"/>
      <c r="T152" s="391">
        <v>31</v>
      </c>
      <c r="U152" s="391">
        <f t="shared" si="10"/>
        <v>1</v>
      </c>
      <c r="V152" s="393">
        <f>E152/E$153</f>
        <v>0.70828603859250849</v>
      </c>
      <c r="W152" s="393">
        <f t="shared" si="11"/>
        <v>1</v>
      </c>
      <c r="X152" s="393">
        <f t="shared" si="11"/>
        <v>0.55301261092947218</v>
      </c>
      <c r="Y152" s="393">
        <f t="shared" si="11"/>
        <v>0.73891625615763545</v>
      </c>
      <c r="Z152" s="393">
        <f t="shared" si="11"/>
        <v>0.70749856897538632</v>
      </c>
      <c r="AA152" s="393">
        <f t="shared" si="11"/>
        <v>0.71581087951194711</v>
      </c>
      <c r="AB152" s="393">
        <f t="shared" si="11"/>
        <v>0.71852610030706243</v>
      </c>
      <c r="AC152" s="393">
        <f t="shared" si="11"/>
        <v>0.70544783010156975</v>
      </c>
      <c r="AD152" s="393">
        <f t="shared" si="11"/>
        <v>0.71876661350345561</v>
      </c>
      <c r="AE152" s="393">
        <f t="shared" si="11"/>
        <v>0.71782762691853597</v>
      </c>
      <c r="AF152" s="393">
        <f t="shared" si="11"/>
        <v>1</v>
      </c>
      <c r="AG152" s="393">
        <f t="shared" si="11"/>
        <v>0.57606837606837602</v>
      </c>
    </row>
    <row r="153" spans="1:33">
      <c r="B153" s="383" t="s">
        <v>21</v>
      </c>
      <c r="C153" s="383">
        <f>SUM(C151:C152)</f>
        <v>2</v>
      </c>
      <c r="E153" s="385">
        <f>SUM(E151:E152)</f>
        <v>1057200</v>
      </c>
      <c r="F153" s="385">
        <f t="shared" ref="F153:Q153" si="12">SUM(F151:F152)</f>
        <v>789600</v>
      </c>
      <c r="G153" s="385">
        <f t="shared" si="12"/>
        <v>1284600</v>
      </c>
      <c r="H153" s="385">
        <f t="shared" si="12"/>
        <v>974400</v>
      </c>
      <c r="I153" s="385">
        <f t="shared" si="12"/>
        <v>1048200</v>
      </c>
      <c r="J153" s="385">
        <f t="shared" si="12"/>
        <v>1180200</v>
      </c>
      <c r="K153" s="385">
        <f t="shared" si="12"/>
        <v>1172400</v>
      </c>
      <c r="L153" s="385">
        <f t="shared" si="12"/>
        <v>1299600</v>
      </c>
      <c r="M153" s="385">
        <f t="shared" si="12"/>
        <v>1128600</v>
      </c>
      <c r="N153" s="385">
        <f t="shared" si="12"/>
        <v>1016400</v>
      </c>
      <c r="O153" s="385">
        <f t="shared" si="12"/>
        <v>753600</v>
      </c>
      <c r="P153" s="385">
        <f t="shared" si="12"/>
        <v>1404000</v>
      </c>
      <c r="Q153" s="385">
        <f t="shared" si="12"/>
        <v>13108800</v>
      </c>
      <c r="T153" s="383"/>
      <c r="U153" s="383">
        <f t="shared" si="10"/>
        <v>2</v>
      </c>
      <c r="V153" s="389">
        <f>SUM(V151:V152)</f>
        <v>1</v>
      </c>
      <c r="W153" s="389">
        <f t="shared" ref="W153:AG153" si="13">SUM(W151:W152)</f>
        <v>1</v>
      </c>
      <c r="X153" s="389">
        <f t="shared" si="13"/>
        <v>1</v>
      </c>
      <c r="Y153" s="389">
        <f t="shared" si="13"/>
        <v>1</v>
      </c>
      <c r="Z153" s="389">
        <f t="shared" si="13"/>
        <v>1</v>
      </c>
      <c r="AA153" s="389">
        <f t="shared" si="13"/>
        <v>1</v>
      </c>
      <c r="AB153" s="389">
        <f t="shared" si="13"/>
        <v>1</v>
      </c>
      <c r="AC153" s="389">
        <f t="shared" si="13"/>
        <v>1</v>
      </c>
      <c r="AD153" s="389">
        <f t="shared" si="13"/>
        <v>1</v>
      </c>
      <c r="AE153" s="389">
        <f t="shared" si="13"/>
        <v>1</v>
      </c>
      <c r="AF153" s="389">
        <f t="shared" si="13"/>
        <v>1</v>
      </c>
      <c r="AG153" s="389">
        <f t="shared" si="13"/>
        <v>1</v>
      </c>
    </row>
    <row r="154" spans="1:33">
      <c r="B154" s="383"/>
      <c r="C154" s="383"/>
      <c r="T154" s="383"/>
      <c r="U154" s="383"/>
      <c r="V154" s="389"/>
      <c r="W154" s="389"/>
      <c r="X154" s="389"/>
      <c r="Y154" s="389"/>
      <c r="Z154" s="389"/>
      <c r="AA154" s="389"/>
      <c r="AB154" s="389"/>
      <c r="AC154" s="389"/>
      <c r="AD154" s="389"/>
      <c r="AE154" s="389"/>
      <c r="AF154" s="389"/>
      <c r="AG154" s="389"/>
    </row>
    <row r="155" spans="1:33">
      <c r="A155" s="382" t="s">
        <v>219</v>
      </c>
      <c r="B155" s="383">
        <v>31</v>
      </c>
      <c r="C155" s="383">
        <v>1</v>
      </c>
      <c r="E155" s="385">
        <f>E20</f>
        <v>1500000</v>
      </c>
      <c r="F155" s="385">
        <f t="shared" ref="F155:Q155" si="14">F20</f>
        <v>1788000</v>
      </c>
      <c r="G155" s="385">
        <f t="shared" si="14"/>
        <v>1617600</v>
      </c>
      <c r="H155" s="385">
        <f t="shared" si="14"/>
        <v>1644000</v>
      </c>
      <c r="I155" s="385">
        <f t="shared" si="14"/>
        <v>1668000</v>
      </c>
      <c r="J155" s="385">
        <f t="shared" si="14"/>
        <v>0</v>
      </c>
      <c r="K155" s="385">
        <f t="shared" si="14"/>
        <v>3597600</v>
      </c>
      <c r="L155" s="385">
        <f t="shared" si="14"/>
        <v>1807200</v>
      </c>
      <c r="M155" s="385">
        <f t="shared" si="14"/>
        <v>0</v>
      </c>
      <c r="N155" s="385">
        <f t="shared" si="14"/>
        <v>3648000</v>
      </c>
      <c r="O155" s="385">
        <f t="shared" si="14"/>
        <v>1910400</v>
      </c>
      <c r="P155" s="385">
        <f t="shared" si="14"/>
        <v>1598400</v>
      </c>
      <c r="Q155" s="385">
        <f t="shared" si="14"/>
        <v>20779200</v>
      </c>
      <c r="S155" s="382" t="s">
        <v>219</v>
      </c>
      <c r="T155" s="383">
        <v>31</v>
      </c>
      <c r="U155" s="383">
        <f>C155</f>
        <v>1</v>
      </c>
      <c r="V155" s="389">
        <v>1</v>
      </c>
      <c r="W155" s="389">
        <v>1</v>
      </c>
      <c r="X155" s="389">
        <v>1</v>
      </c>
      <c r="Y155" s="389">
        <v>1</v>
      </c>
      <c r="Z155" s="389">
        <v>1</v>
      </c>
      <c r="AA155" s="389">
        <v>1</v>
      </c>
      <c r="AB155" s="389">
        <v>1</v>
      </c>
      <c r="AC155" s="389">
        <v>1</v>
      </c>
      <c r="AD155" s="389">
        <v>1</v>
      </c>
      <c r="AE155" s="389">
        <v>1</v>
      </c>
      <c r="AF155" s="389">
        <v>1</v>
      </c>
      <c r="AG155" s="389">
        <v>1</v>
      </c>
    </row>
    <row r="156" spans="1:33">
      <c r="B156" s="383"/>
      <c r="C156" s="383"/>
      <c r="T156" s="383"/>
      <c r="U156" s="383"/>
      <c r="V156" s="389"/>
      <c r="W156" s="389"/>
      <c r="X156" s="389"/>
      <c r="Y156" s="389"/>
      <c r="Z156" s="389"/>
      <c r="AA156" s="389"/>
      <c r="AB156" s="389"/>
      <c r="AC156" s="389"/>
      <c r="AD156" s="389"/>
      <c r="AE156" s="389"/>
      <c r="AF156" s="389"/>
      <c r="AG156" s="389"/>
    </row>
    <row r="157" spans="1:33">
      <c r="A157" s="382" t="s">
        <v>209</v>
      </c>
      <c r="B157" s="383">
        <v>24</v>
      </c>
      <c r="C157" s="383">
        <v>2</v>
      </c>
      <c r="E157" s="385">
        <f>E119+E124</f>
        <v>3020</v>
      </c>
      <c r="F157" s="385">
        <f t="shared" ref="F157:Q157" si="15">F119+F124</f>
        <v>3020</v>
      </c>
      <c r="G157" s="385">
        <f t="shared" si="15"/>
        <v>2910</v>
      </c>
      <c r="H157" s="385">
        <f t="shared" si="15"/>
        <v>2810</v>
      </c>
      <c r="I157" s="385">
        <f t="shared" si="15"/>
        <v>3010</v>
      </c>
      <c r="J157" s="385">
        <f t="shared" si="15"/>
        <v>2910</v>
      </c>
      <c r="K157" s="385">
        <f t="shared" si="15"/>
        <v>3323</v>
      </c>
      <c r="L157" s="385">
        <f t="shared" si="15"/>
        <v>3101</v>
      </c>
      <c r="M157" s="385">
        <f t="shared" si="15"/>
        <v>3101</v>
      </c>
      <c r="N157" s="385">
        <f t="shared" si="15"/>
        <v>2396</v>
      </c>
      <c r="O157" s="385">
        <f t="shared" si="15"/>
        <v>2420</v>
      </c>
      <c r="P157" s="385">
        <f t="shared" si="15"/>
        <v>2461</v>
      </c>
      <c r="Q157" s="385">
        <f t="shared" si="15"/>
        <v>34482</v>
      </c>
      <c r="S157" s="382" t="s">
        <v>209</v>
      </c>
      <c r="T157" s="383">
        <v>24</v>
      </c>
      <c r="U157" s="383">
        <f t="shared" ref="U157:U160" si="16">C157</f>
        <v>2</v>
      </c>
      <c r="V157" s="389">
        <f>E157/E$160</f>
        <v>1.4732576898441323E-3</v>
      </c>
      <c r="W157" s="389">
        <f t="shared" ref="W157:AG159" si="17">F157/F$160</f>
        <v>1.4794203807303047E-3</v>
      </c>
      <c r="X157" s="389">
        <f t="shared" si="17"/>
        <v>1.475681678727364E-3</v>
      </c>
      <c r="Y157" s="389">
        <f t="shared" si="17"/>
        <v>1.4764374247988946E-3</v>
      </c>
      <c r="Z157" s="389">
        <f t="shared" si="17"/>
        <v>1.4206757885694597E-3</v>
      </c>
      <c r="AA157" s="389">
        <f t="shared" si="17"/>
        <v>3.1435330719123702E-3</v>
      </c>
      <c r="AB157" s="389">
        <f t="shared" si="17"/>
        <v>9.71432062753985E-4</v>
      </c>
      <c r="AC157" s="389">
        <f t="shared" si="17"/>
        <v>1.2698602498524775E-3</v>
      </c>
      <c r="AD157" s="389">
        <f t="shared" si="17"/>
        <v>1.3093443102635113E-3</v>
      </c>
      <c r="AE157" s="389">
        <f t="shared" si="17"/>
        <v>1.1744315084876694E-3</v>
      </c>
      <c r="AF157" s="389">
        <f t="shared" si="17"/>
        <v>1.172026346377373E-3</v>
      </c>
      <c r="AG157" s="389">
        <f t="shared" si="17"/>
        <v>1.1989432151067821E-3</v>
      </c>
    </row>
    <row r="158" spans="1:33">
      <c r="B158" s="383">
        <v>25</v>
      </c>
      <c r="C158" s="383">
        <v>3</v>
      </c>
      <c r="E158" s="385">
        <f>E123+E125+E126</f>
        <v>149359</v>
      </c>
      <c r="F158" s="385">
        <f t="shared" ref="F158:Q158" si="18">F123+F125+F126</f>
        <v>136560</v>
      </c>
      <c r="G158" s="385">
        <f t="shared" si="18"/>
        <v>139720</v>
      </c>
      <c r="H158" s="385">
        <f t="shared" si="18"/>
        <v>127600</v>
      </c>
      <c r="I158" s="385">
        <f t="shared" si="18"/>
        <v>121480</v>
      </c>
      <c r="J158" s="385">
        <f t="shared" si="18"/>
        <v>113400</v>
      </c>
      <c r="K158" s="385">
        <f t="shared" si="18"/>
        <v>119440</v>
      </c>
      <c r="L158" s="385">
        <f t="shared" si="18"/>
        <v>119360</v>
      </c>
      <c r="M158" s="385">
        <f t="shared" si="18"/>
        <v>120600</v>
      </c>
      <c r="N158" s="385">
        <f t="shared" si="18"/>
        <v>114680</v>
      </c>
      <c r="O158" s="385">
        <f t="shared" si="18"/>
        <v>118320</v>
      </c>
      <c r="P158" s="385">
        <f t="shared" si="18"/>
        <v>134200</v>
      </c>
      <c r="Q158" s="385">
        <f t="shared" si="18"/>
        <v>1514719</v>
      </c>
      <c r="T158" s="383">
        <v>25</v>
      </c>
      <c r="U158" s="383">
        <f t="shared" si="16"/>
        <v>3</v>
      </c>
      <c r="V158" s="389">
        <f t="shared" ref="V158:V159" si="19">E158/E$160</f>
        <v>7.2862349436235013E-2</v>
      </c>
      <c r="W158" s="389">
        <f t="shared" si="17"/>
        <v>6.689723416971205E-2</v>
      </c>
      <c r="X158" s="389">
        <f t="shared" si="17"/>
        <v>7.0853004863157154E-2</v>
      </c>
      <c r="Y158" s="389">
        <f t="shared" si="17"/>
        <v>6.7043920072718477E-2</v>
      </c>
      <c r="Z158" s="389">
        <f t="shared" si="17"/>
        <v>5.7336775679540854E-2</v>
      </c>
      <c r="AA158" s="389">
        <f t="shared" si="17"/>
        <v>0.12250056713225524</v>
      </c>
      <c r="AB158" s="389">
        <f t="shared" si="17"/>
        <v>3.4916595117464935E-2</v>
      </c>
      <c r="AC158" s="389">
        <f t="shared" si="17"/>
        <v>4.8877948862428806E-2</v>
      </c>
      <c r="AD158" s="389">
        <f t="shared" si="17"/>
        <v>5.0921291137626404E-2</v>
      </c>
      <c r="AE158" s="389">
        <f t="shared" si="17"/>
        <v>5.6211938811922345E-2</v>
      </c>
      <c r="AF158" s="389">
        <f t="shared" si="17"/>
        <v>5.7303370786516851E-2</v>
      </c>
      <c r="AG158" s="389">
        <f t="shared" si="17"/>
        <v>6.5379187105782263E-2</v>
      </c>
    </row>
    <row r="159" spans="1:33">
      <c r="A159" s="390"/>
      <c r="B159" s="391">
        <v>26</v>
      </c>
      <c r="C159" s="391">
        <v>4</v>
      </c>
      <c r="D159" s="391"/>
      <c r="E159" s="392">
        <f>E118+E120+E121+E122</f>
        <v>1897500</v>
      </c>
      <c r="F159" s="392">
        <f t="shared" ref="F159:Q159" si="20">F118+F120+F121+F122</f>
        <v>1901760</v>
      </c>
      <c r="G159" s="392">
        <f t="shared" si="20"/>
        <v>1829340</v>
      </c>
      <c r="H159" s="392">
        <f t="shared" si="20"/>
        <v>1772820</v>
      </c>
      <c r="I159" s="392">
        <f t="shared" si="20"/>
        <v>1994220</v>
      </c>
      <c r="J159" s="392">
        <f t="shared" si="20"/>
        <v>809400</v>
      </c>
      <c r="K159" s="392">
        <f t="shared" si="20"/>
        <v>3297960</v>
      </c>
      <c r="L159" s="392">
        <f t="shared" si="20"/>
        <v>2319540</v>
      </c>
      <c r="M159" s="392">
        <f t="shared" si="20"/>
        <v>2244660</v>
      </c>
      <c r="N159" s="392">
        <f t="shared" si="20"/>
        <v>1923060</v>
      </c>
      <c r="O159" s="392">
        <f t="shared" si="20"/>
        <v>1944060</v>
      </c>
      <c r="P159" s="392">
        <f t="shared" si="20"/>
        <v>1915980</v>
      </c>
      <c r="Q159" s="392">
        <f t="shared" si="20"/>
        <v>23850300</v>
      </c>
      <c r="S159" s="390"/>
      <c r="T159" s="391">
        <v>26</v>
      </c>
      <c r="U159" s="391">
        <f t="shared" si="16"/>
        <v>4</v>
      </c>
      <c r="V159" s="393">
        <f t="shared" si="19"/>
        <v>0.92566439287392088</v>
      </c>
      <c r="W159" s="393">
        <f t="shared" si="17"/>
        <v>0.9316233454495576</v>
      </c>
      <c r="X159" s="393">
        <f t="shared" si="17"/>
        <v>0.92767131345811549</v>
      </c>
      <c r="Y159" s="393">
        <f t="shared" si="17"/>
        <v>0.93147964250248261</v>
      </c>
      <c r="Z159" s="393">
        <f t="shared" si="17"/>
        <v>0.94124254853188971</v>
      </c>
      <c r="AA159" s="393">
        <f t="shared" si="17"/>
        <v>0.87435589979583239</v>
      </c>
      <c r="AB159" s="393">
        <f t="shared" si="17"/>
        <v>0.96411197281978112</v>
      </c>
      <c r="AC159" s="393">
        <f t="shared" si="17"/>
        <v>0.94985219088771877</v>
      </c>
      <c r="AD159" s="393">
        <f t="shared" si="17"/>
        <v>0.94776936455211014</v>
      </c>
      <c r="AE159" s="393">
        <f t="shared" si="17"/>
        <v>0.94261362967958995</v>
      </c>
      <c r="AF159" s="393">
        <f t="shared" si="17"/>
        <v>0.94152460286710582</v>
      </c>
      <c r="AG159" s="393">
        <f t="shared" si="17"/>
        <v>0.933421869679111</v>
      </c>
    </row>
    <row r="160" spans="1:33">
      <c r="B160" s="383" t="s">
        <v>21</v>
      </c>
      <c r="C160" s="383">
        <f>SUM(C157:C159)</f>
        <v>9</v>
      </c>
      <c r="E160" s="385">
        <f>SUM(E157:E159)</f>
        <v>2049879</v>
      </c>
      <c r="F160" s="385">
        <f t="shared" ref="F160:Q160" si="21">SUM(F157:F159)</f>
        <v>2041340</v>
      </c>
      <c r="G160" s="385">
        <f t="shared" si="21"/>
        <v>1971970</v>
      </c>
      <c r="H160" s="385">
        <f t="shared" si="21"/>
        <v>1903230</v>
      </c>
      <c r="I160" s="385">
        <f t="shared" si="21"/>
        <v>2118710</v>
      </c>
      <c r="J160" s="385">
        <f t="shared" si="21"/>
        <v>925710</v>
      </c>
      <c r="K160" s="385">
        <f t="shared" si="21"/>
        <v>3420723</v>
      </c>
      <c r="L160" s="385">
        <f t="shared" si="21"/>
        <v>2442001</v>
      </c>
      <c r="M160" s="385">
        <f t="shared" si="21"/>
        <v>2368361</v>
      </c>
      <c r="N160" s="385">
        <f t="shared" si="21"/>
        <v>2040136</v>
      </c>
      <c r="O160" s="385">
        <f t="shared" si="21"/>
        <v>2064800</v>
      </c>
      <c r="P160" s="385">
        <f t="shared" si="21"/>
        <v>2052641</v>
      </c>
      <c r="Q160" s="385">
        <f t="shared" si="21"/>
        <v>25399501</v>
      </c>
      <c r="T160" s="383"/>
      <c r="U160" s="383">
        <f t="shared" si="16"/>
        <v>9</v>
      </c>
      <c r="V160" s="389">
        <f>SUM(V157:V159)</f>
        <v>1</v>
      </c>
      <c r="W160" s="389">
        <f t="shared" ref="W160:AG160" si="22">SUM(W157:W159)</f>
        <v>1</v>
      </c>
      <c r="X160" s="389">
        <f t="shared" si="22"/>
        <v>1</v>
      </c>
      <c r="Y160" s="389">
        <f t="shared" si="22"/>
        <v>1</v>
      </c>
      <c r="Z160" s="389">
        <f t="shared" si="22"/>
        <v>1</v>
      </c>
      <c r="AA160" s="389">
        <f t="shared" si="22"/>
        <v>1</v>
      </c>
      <c r="AB160" s="389">
        <f t="shared" si="22"/>
        <v>1</v>
      </c>
      <c r="AC160" s="389">
        <f t="shared" si="22"/>
        <v>1</v>
      </c>
      <c r="AD160" s="389">
        <f t="shared" si="22"/>
        <v>1</v>
      </c>
      <c r="AE160" s="389">
        <f t="shared" si="22"/>
        <v>1</v>
      </c>
      <c r="AF160" s="389">
        <f t="shared" si="22"/>
        <v>1</v>
      </c>
      <c r="AG160" s="389">
        <f t="shared" si="22"/>
        <v>1</v>
      </c>
    </row>
    <row r="161" spans="1:33">
      <c r="B161" s="383"/>
      <c r="C161" s="383"/>
      <c r="T161" s="383"/>
      <c r="U161" s="383"/>
      <c r="V161" s="389"/>
      <c r="W161" s="389"/>
      <c r="X161" s="389"/>
      <c r="Y161" s="389"/>
      <c r="Z161" s="389"/>
      <c r="AA161" s="389"/>
      <c r="AB161" s="389"/>
      <c r="AC161" s="389"/>
      <c r="AD161" s="389"/>
      <c r="AE161" s="389"/>
      <c r="AF161" s="389"/>
      <c r="AG161" s="389"/>
    </row>
    <row r="162" spans="1:33">
      <c r="A162" s="382" t="s">
        <v>220</v>
      </c>
      <c r="B162" s="383">
        <v>24</v>
      </c>
      <c r="C162" s="383">
        <v>1</v>
      </c>
      <c r="E162" s="385">
        <f>E127</f>
        <v>15760</v>
      </c>
      <c r="F162" s="385">
        <f t="shared" ref="F162:Q162" si="23">F127</f>
        <v>15440</v>
      </c>
      <c r="G162" s="385">
        <f t="shared" si="23"/>
        <v>15600</v>
      </c>
      <c r="H162" s="385">
        <f t="shared" si="23"/>
        <v>13840</v>
      </c>
      <c r="I162" s="385">
        <f t="shared" si="23"/>
        <v>13160</v>
      </c>
      <c r="J162" s="385">
        <f t="shared" si="23"/>
        <v>13440</v>
      </c>
      <c r="K162" s="385">
        <f t="shared" si="23"/>
        <v>15280</v>
      </c>
      <c r="L162" s="385">
        <f t="shared" si="23"/>
        <v>15280</v>
      </c>
      <c r="M162" s="385">
        <f t="shared" si="23"/>
        <v>14920</v>
      </c>
      <c r="N162" s="385">
        <f t="shared" si="23"/>
        <v>14080</v>
      </c>
      <c r="O162" s="385">
        <f t="shared" si="23"/>
        <v>15080</v>
      </c>
      <c r="P162" s="385">
        <f t="shared" si="23"/>
        <v>17000</v>
      </c>
      <c r="Q162" s="385">
        <f t="shared" si="23"/>
        <v>178880</v>
      </c>
      <c r="S162" s="382" t="s">
        <v>220</v>
      </c>
      <c r="T162" s="383">
        <v>24</v>
      </c>
      <c r="U162" s="383">
        <f t="shared" ref="U162:U165" si="24">C162</f>
        <v>1</v>
      </c>
      <c r="V162" s="389">
        <f>E162/E$165</f>
        <v>7.1060130577498826E-3</v>
      </c>
      <c r="W162" s="389">
        <f t="shared" ref="W162:AG164" si="25">F162/F$165</f>
        <v>7.5582533777168595E-3</v>
      </c>
      <c r="X162" s="389">
        <f t="shared" si="25"/>
        <v>7.462686567164179E-3</v>
      </c>
      <c r="Y162" s="389">
        <f t="shared" si="25"/>
        <v>7.1187556579705375E-3</v>
      </c>
      <c r="Z162" s="389">
        <f t="shared" si="25"/>
        <v>6.3999066275020914E-3</v>
      </c>
      <c r="AA162" s="389">
        <f t="shared" si="25"/>
        <v>0.37086092715231789</v>
      </c>
      <c r="AB162" s="389">
        <f t="shared" si="25"/>
        <v>3.4031786757893236E-3</v>
      </c>
      <c r="AC162" s="389">
        <f t="shared" si="25"/>
        <v>6.3356221182870598E-3</v>
      </c>
      <c r="AD162" s="389">
        <f t="shared" si="25"/>
        <v>6.5986165903019799E-3</v>
      </c>
      <c r="AE162" s="389">
        <f t="shared" si="25"/>
        <v>7.1469178916592222E-3</v>
      </c>
      <c r="AF162" s="389">
        <f t="shared" si="25"/>
        <v>7.732223065405993E-3</v>
      </c>
      <c r="AG162" s="389">
        <f t="shared" si="25"/>
        <v>8.764874507620285E-3</v>
      </c>
    </row>
    <row r="163" spans="1:33">
      <c r="B163" s="383">
        <v>25</v>
      </c>
      <c r="C163" s="383">
        <v>1</v>
      </c>
      <c r="E163" s="385">
        <f>E129</f>
        <v>27680</v>
      </c>
      <c r="F163" s="385">
        <f t="shared" ref="F163:Q163" si="26">F129</f>
        <v>25760</v>
      </c>
      <c r="G163" s="385">
        <f t="shared" si="26"/>
        <v>25200</v>
      </c>
      <c r="H163" s="385">
        <f t="shared" si="26"/>
        <v>22320</v>
      </c>
      <c r="I163" s="385">
        <f t="shared" si="26"/>
        <v>22320</v>
      </c>
      <c r="J163" s="385">
        <f t="shared" si="26"/>
        <v>22800</v>
      </c>
      <c r="K163" s="385">
        <f t="shared" si="26"/>
        <v>25040</v>
      </c>
      <c r="L163" s="385">
        <f t="shared" si="26"/>
        <v>22880</v>
      </c>
      <c r="M163" s="385">
        <f t="shared" si="26"/>
        <v>23760</v>
      </c>
      <c r="N163" s="385">
        <f t="shared" si="26"/>
        <v>21600</v>
      </c>
      <c r="O163" s="385">
        <f t="shared" si="26"/>
        <v>22400</v>
      </c>
      <c r="P163" s="385">
        <f t="shared" si="26"/>
        <v>24160</v>
      </c>
      <c r="Q163" s="385">
        <f t="shared" si="26"/>
        <v>285920</v>
      </c>
      <c r="T163" s="383">
        <v>25</v>
      </c>
      <c r="U163" s="383">
        <f t="shared" si="24"/>
        <v>1</v>
      </c>
      <c r="V163" s="389">
        <f t="shared" ref="V163:V164" si="27">E163/E$165</f>
        <v>1.2480611766403348E-2</v>
      </c>
      <c r="W163" s="389">
        <f t="shared" si="25"/>
        <v>1.2610142941061289E-2</v>
      </c>
      <c r="X163" s="389">
        <f t="shared" si="25"/>
        <v>1.2055109070034443E-2</v>
      </c>
      <c r="Y163" s="389">
        <f t="shared" si="25"/>
        <v>1.1480536581351329E-2</v>
      </c>
      <c r="Z163" s="389">
        <f t="shared" si="25"/>
        <v>1.0854552881903243E-2</v>
      </c>
      <c r="AA163" s="389">
        <f t="shared" si="25"/>
        <v>0.62913907284768211</v>
      </c>
      <c r="AB163" s="389">
        <f t="shared" si="25"/>
        <v>5.5769367828380012E-3</v>
      </c>
      <c r="AC163" s="389">
        <f t="shared" si="25"/>
        <v>9.4868477792151781E-3</v>
      </c>
      <c r="AD163" s="389">
        <f t="shared" si="25"/>
        <v>1.0508252693403152E-2</v>
      </c>
      <c r="AE163" s="389">
        <f t="shared" si="25"/>
        <v>1.0964021765613579E-2</v>
      </c>
      <c r="AF163" s="389">
        <f t="shared" si="25"/>
        <v>1.1485530282831183E-2</v>
      </c>
      <c r="AG163" s="389">
        <f t="shared" si="25"/>
        <v>1.2456433417888593E-2</v>
      </c>
    </row>
    <row r="164" spans="1:33">
      <c r="A164" s="390"/>
      <c r="B164" s="391">
        <v>31</v>
      </c>
      <c r="C164" s="391">
        <v>1</v>
      </c>
      <c r="D164" s="391"/>
      <c r="E164" s="392">
        <f>E128</f>
        <v>2174400</v>
      </c>
      <c r="F164" s="392">
        <f t="shared" ref="F164:Q164" si="28">F128</f>
        <v>2001600</v>
      </c>
      <c r="G164" s="392">
        <f t="shared" si="28"/>
        <v>2049600</v>
      </c>
      <c r="H164" s="392">
        <f t="shared" si="28"/>
        <v>1908000</v>
      </c>
      <c r="I164" s="392">
        <f t="shared" si="28"/>
        <v>2020800</v>
      </c>
      <c r="J164" s="392">
        <f t="shared" si="28"/>
        <v>0</v>
      </c>
      <c r="K164" s="392">
        <f t="shared" si="28"/>
        <v>4449600</v>
      </c>
      <c r="L164" s="392">
        <f t="shared" si="28"/>
        <v>2373600</v>
      </c>
      <c r="M164" s="392">
        <f t="shared" si="28"/>
        <v>2222400</v>
      </c>
      <c r="N164" s="392">
        <f t="shared" si="28"/>
        <v>1934400</v>
      </c>
      <c r="O164" s="392">
        <f t="shared" si="28"/>
        <v>1912800</v>
      </c>
      <c r="P164" s="392">
        <f t="shared" si="28"/>
        <v>1898400</v>
      </c>
      <c r="Q164" s="392">
        <f t="shared" si="28"/>
        <v>24945600</v>
      </c>
      <c r="S164" s="390"/>
      <c r="T164" s="391">
        <v>31</v>
      </c>
      <c r="U164" s="391">
        <f t="shared" si="24"/>
        <v>1</v>
      </c>
      <c r="V164" s="393">
        <f t="shared" si="27"/>
        <v>0.98041337517584681</v>
      </c>
      <c r="W164" s="393">
        <f t="shared" si="25"/>
        <v>0.97983160368122191</v>
      </c>
      <c r="X164" s="393">
        <f t="shared" si="25"/>
        <v>0.98048220436280142</v>
      </c>
      <c r="Y164" s="393">
        <f t="shared" si="25"/>
        <v>0.98140070776067811</v>
      </c>
      <c r="Z164" s="393">
        <f t="shared" si="25"/>
        <v>0.9827455404905947</v>
      </c>
      <c r="AA164" s="393">
        <f t="shared" si="25"/>
        <v>0</v>
      </c>
      <c r="AB164" s="393">
        <f t="shared" si="25"/>
        <v>0.99101988454137269</v>
      </c>
      <c r="AC164" s="393">
        <f t="shared" si="25"/>
        <v>0.98417753010249776</v>
      </c>
      <c r="AD164" s="393">
        <f t="shared" si="25"/>
        <v>0.98289313071629492</v>
      </c>
      <c r="AE164" s="393">
        <f t="shared" si="25"/>
        <v>0.98188906034272716</v>
      </c>
      <c r="AF164" s="393">
        <f t="shared" si="25"/>
        <v>0.98078224665176283</v>
      </c>
      <c r="AG164" s="393">
        <f t="shared" si="25"/>
        <v>0.97877869207449109</v>
      </c>
    </row>
    <row r="165" spans="1:33">
      <c r="B165" s="383" t="s">
        <v>21</v>
      </c>
      <c r="C165" s="383">
        <f>SUM(C162:C164)</f>
        <v>3</v>
      </c>
      <c r="E165" s="385">
        <f>SUM(E162:E164)</f>
        <v>2217840</v>
      </c>
      <c r="F165" s="385">
        <f t="shared" ref="F165:Q165" si="29">SUM(F162:F164)</f>
        <v>2042800</v>
      </c>
      <c r="G165" s="385">
        <f t="shared" si="29"/>
        <v>2090400</v>
      </c>
      <c r="H165" s="385">
        <f t="shared" si="29"/>
        <v>1944160</v>
      </c>
      <c r="I165" s="385">
        <f t="shared" si="29"/>
        <v>2056280</v>
      </c>
      <c r="J165" s="385">
        <f t="shared" si="29"/>
        <v>36240</v>
      </c>
      <c r="K165" s="385">
        <f t="shared" si="29"/>
        <v>4489920</v>
      </c>
      <c r="L165" s="385">
        <f t="shared" si="29"/>
        <v>2411760</v>
      </c>
      <c r="M165" s="385">
        <f t="shared" si="29"/>
        <v>2261080</v>
      </c>
      <c r="N165" s="385">
        <f t="shared" si="29"/>
        <v>1970080</v>
      </c>
      <c r="O165" s="385">
        <f t="shared" si="29"/>
        <v>1950280</v>
      </c>
      <c r="P165" s="385">
        <f t="shared" si="29"/>
        <v>1939560</v>
      </c>
      <c r="Q165" s="385">
        <f t="shared" si="29"/>
        <v>25410400</v>
      </c>
      <c r="T165" s="383"/>
      <c r="U165" s="383">
        <f t="shared" si="24"/>
        <v>3</v>
      </c>
      <c r="V165" s="389">
        <f>SUM(V162:V164)</f>
        <v>1</v>
      </c>
      <c r="W165" s="389">
        <f t="shared" ref="W165:AG165" si="30">SUM(W162:W164)</f>
        <v>1</v>
      </c>
      <c r="X165" s="389">
        <f t="shared" si="30"/>
        <v>1</v>
      </c>
      <c r="Y165" s="389">
        <f t="shared" si="30"/>
        <v>1</v>
      </c>
      <c r="Z165" s="389">
        <f t="shared" si="30"/>
        <v>1</v>
      </c>
      <c r="AA165" s="389">
        <f t="shared" si="30"/>
        <v>1</v>
      </c>
      <c r="AB165" s="389">
        <f t="shared" si="30"/>
        <v>1</v>
      </c>
      <c r="AC165" s="389">
        <f t="shared" si="30"/>
        <v>1</v>
      </c>
      <c r="AD165" s="389">
        <f t="shared" si="30"/>
        <v>1</v>
      </c>
      <c r="AE165" s="389">
        <f t="shared" si="30"/>
        <v>1</v>
      </c>
      <c r="AF165" s="389">
        <f t="shared" si="30"/>
        <v>1</v>
      </c>
      <c r="AG165" s="389">
        <f t="shared" si="30"/>
        <v>1</v>
      </c>
    </row>
    <row r="166" spans="1:33">
      <c r="B166" s="383"/>
      <c r="C166" s="383"/>
      <c r="T166" s="383"/>
      <c r="U166" s="383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</row>
    <row r="167" spans="1:33">
      <c r="A167" s="382" t="s">
        <v>211</v>
      </c>
      <c r="B167" s="383">
        <v>24</v>
      </c>
      <c r="C167" s="383">
        <v>4</v>
      </c>
      <c r="E167" s="385">
        <f>SUM(E133:E136)</f>
        <v>56280</v>
      </c>
      <c r="F167" s="385">
        <f t="shared" ref="F167:Q167" si="31">SUM(F133:F136)</f>
        <v>54600</v>
      </c>
      <c r="G167" s="385">
        <f t="shared" si="31"/>
        <v>49870</v>
      </c>
      <c r="H167" s="385">
        <f t="shared" si="31"/>
        <v>47790</v>
      </c>
      <c r="I167" s="385">
        <f t="shared" si="31"/>
        <v>49360</v>
      </c>
      <c r="J167" s="385">
        <f t="shared" si="31"/>
        <v>44690</v>
      </c>
      <c r="K167" s="385">
        <f t="shared" si="31"/>
        <v>51440</v>
      </c>
      <c r="L167" s="385">
        <f t="shared" si="31"/>
        <v>50530</v>
      </c>
      <c r="M167" s="385">
        <f t="shared" si="31"/>
        <v>45070</v>
      </c>
      <c r="N167" s="385">
        <f t="shared" si="31"/>
        <v>45400</v>
      </c>
      <c r="O167" s="385">
        <f t="shared" si="31"/>
        <v>57520</v>
      </c>
      <c r="P167" s="385">
        <f t="shared" si="31"/>
        <v>54010</v>
      </c>
      <c r="Q167" s="385">
        <f t="shared" si="31"/>
        <v>606560</v>
      </c>
      <c r="S167" s="382" t="s">
        <v>211</v>
      </c>
      <c r="T167" s="383">
        <v>24</v>
      </c>
      <c r="U167" s="383">
        <f t="shared" ref="U167:U170" si="32">C167</f>
        <v>4</v>
      </c>
      <c r="V167" s="389">
        <f>E167/E$170</f>
        <v>2.5230766471951618E-2</v>
      </c>
      <c r="W167" s="389">
        <f t="shared" ref="W167:AG169" si="33">F167/F$170</f>
        <v>1.181534306692548E-2</v>
      </c>
      <c r="X167" s="389">
        <f t="shared" si="33"/>
        <v>0.37575346594333936</v>
      </c>
      <c r="Y167" s="389">
        <f t="shared" si="33"/>
        <v>2.1940134055642272E-2</v>
      </c>
      <c r="Z167" s="389">
        <f t="shared" si="33"/>
        <v>2.2413542574832898E-2</v>
      </c>
      <c r="AA167" s="389">
        <f t="shared" si="33"/>
        <v>1.7852934009260035E-2</v>
      </c>
      <c r="AB167" s="389">
        <f t="shared" si="33"/>
        <v>2.2040550499597238E-2</v>
      </c>
      <c r="AC167" s="389">
        <f t="shared" si="33"/>
        <v>1.9788060589921521E-2</v>
      </c>
      <c r="AD167" s="389">
        <f t="shared" si="33"/>
        <v>1.616234786163567E-2</v>
      </c>
      <c r="AE167" s="389">
        <f t="shared" si="33"/>
        <v>1.0068237814438386E-2</v>
      </c>
      <c r="AF167" s="389">
        <f t="shared" si="33"/>
        <v>0.60687908841527749</v>
      </c>
      <c r="AG167" s="389">
        <f t="shared" si="33"/>
        <v>2.182063526693008E-2</v>
      </c>
    </row>
    <row r="168" spans="1:33">
      <c r="B168" s="383">
        <v>25</v>
      </c>
      <c r="C168" s="383">
        <v>3</v>
      </c>
      <c r="E168" s="385">
        <f>SUM(E130:E132)</f>
        <v>67130</v>
      </c>
      <c r="F168" s="385">
        <f t="shared" ref="F168:Q168" si="34">SUM(F130:F132)</f>
        <v>68910</v>
      </c>
      <c r="G168" s="385">
        <f t="shared" si="34"/>
        <v>82850</v>
      </c>
      <c r="H168" s="385">
        <f t="shared" si="34"/>
        <v>47210</v>
      </c>
      <c r="I168" s="385">
        <f t="shared" si="34"/>
        <v>43280</v>
      </c>
      <c r="J168" s="385">
        <f t="shared" si="34"/>
        <v>44140</v>
      </c>
      <c r="K168" s="385">
        <f t="shared" si="34"/>
        <v>45640</v>
      </c>
      <c r="L168" s="385">
        <f t="shared" si="34"/>
        <v>43030</v>
      </c>
      <c r="M168" s="385">
        <f t="shared" si="34"/>
        <v>33910</v>
      </c>
      <c r="N168" s="385">
        <f t="shared" si="34"/>
        <v>31030</v>
      </c>
      <c r="O168" s="385">
        <f t="shared" si="34"/>
        <v>37260</v>
      </c>
      <c r="P168" s="385">
        <f t="shared" si="34"/>
        <v>35570</v>
      </c>
      <c r="Q168" s="385">
        <f t="shared" si="34"/>
        <v>579960</v>
      </c>
      <c r="T168" s="383">
        <v>25</v>
      </c>
      <c r="U168" s="383">
        <f t="shared" si="32"/>
        <v>3</v>
      </c>
      <c r="V168" s="389">
        <f t="shared" ref="V168:V169" si="35">E168/E$170</f>
        <v>3.0094906774380103E-2</v>
      </c>
      <c r="W168" s="389">
        <f t="shared" si="33"/>
        <v>1.4912001661938365E-2</v>
      </c>
      <c r="X168" s="389">
        <f t="shared" si="33"/>
        <v>0.62424653405666064</v>
      </c>
      <c r="Y168" s="389">
        <f t="shared" si="33"/>
        <v>2.1673859149756679E-2</v>
      </c>
      <c r="Z168" s="389">
        <f t="shared" si="33"/>
        <v>1.9652717233362395E-2</v>
      </c>
      <c r="AA168" s="389">
        <f t="shared" si="33"/>
        <v>1.7633217882495816E-2</v>
      </c>
      <c r="AB168" s="389">
        <f t="shared" si="33"/>
        <v>1.9555418444821501E-2</v>
      </c>
      <c r="AC168" s="389">
        <f t="shared" si="33"/>
        <v>1.6850984507902692E-2</v>
      </c>
      <c r="AD168" s="389">
        <f t="shared" si="33"/>
        <v>1.2160310982650668E-2</v>
      </c>
      <c r="AE168" s="389">
        <f t="shared" si="33"/>
        <v>6.8814409555511694E-3</v>
      </c>
      <c r="AF168" s="389">
        <f t="shared" si="33"/>
        <v>0.39312091158472251</v>
      </c>
      <c r="AG168" s="389">
        <f t="shared" si="33"/>
        <v>1.4370672031933032E-2</v>
      </c>
    </row>
    <row r="169" spans="1:33">
      <c r="A169" s="390"/>
      <c r="B169" s="391">
        <v>31</v>
      </c>
      <c r="C169" s="391">
        <v>1</v>
      </c>
      <c r="D169" s="391"/>
      <c r="E169" s="392">
        <f>E137</f>
        <v>2107200</v>
      </c>
      <c r="F169" s="392">
        <f t="shared" ref="F169:Q169" si="36">F137</f>
        <v>4497600</v>
      </c>
      <c r="G169" s="392">
        <f t="shared" si="36"/>
        <v>0</v>
      </c>
      <c r="H169" s="392">
        <f t="shared" si="36"/>
        <v>2083200</v>
      </c>
      <c r="I169" s="392">
        <f t="shared" si="36"/>
        <v>2109600</v>
      </c>
      <c r="J169" s="392">
        <f t="shared" si="36"/>
        <v>2414400</v>
      </c>
      <c r="K169" s="392">
        <f t="shared" si="36"/>
        <v>2236800</v>
      </c>
      <c r="L169" s="392">
        <f t="shared" si="36"/>
        <v>2460000</v>
      </c>
      <c r="M169" s="392">
        <f t="shared" si="36"/>
        <v>2709600</v>
      </c>
      <c r="N169" s="392">
        <f t="shared" si="36"/>
        <v>4432800</v>
      </c>
      <c r="O169" s="392">
        <f t="shared" si="36"/>
        <v>0</v>
      </c>
      <c r="P169" s="392">
        <f t="shared" si="36"/>
        <v>2385600</v>
      </c>
      <c r="Q169" s="392">
        <f t="shared" si="36"/>
        <v>27436800</v>
      </c>
      <c r="S169" s="390"/>
      <c r="T169" s="391">
        <v>31</v>
      </c>
      <c r="U169" s="391">
        <f t="shared" si="32"/>
        <v>1</v>
      </c>
      <c r="V169" s="393">
        <f t="shared" si="35"/>
        <v>0.94467432675366825</v>
      </c>
      <c r="W169" s="393">
        <f t="shared" si="33"/>
        <v>0.97327265527113616</v>
      </c>
      <c r="X169" s="393">
        <f t="shared" si="33"/>
        <v>0</v>
      </c>
      <c r="Y169" s="393">
        <f t="shared" si="33"/>
        <v>0.95638600679460106</v>
      </c>
      <c r="Z169" s="393">
        <f t="shared" si="33"/>
        <v>0.95793374019180466</v>
      </c>
      <c r="AA169" s="393">
        <f t="shared" si="33"/>
        <v>0.96451384810824414</v>
      </c>
      <c r="AB169" s="393">
        <f t="shared" si="33"/>
        <v>0.95840403105558125</v>
      </c>
      <c r="AC169" s="393">
        <f t="shared" si="33"/>
        <v>0.96336095490217577</v>
      </c>
      <c r="AD169" s="393">
        <f t="shared" si="33"/>
        <v>0.97167734115571369</v>
      </c>
      <c r="AE169" s="393">
        <f t="shared" si="33"/>
        <v>0.98305032123001046</v>
      </c>
      <c r="AF169" s="393">
        <f t="shared" si="33"/>
        <v>0</v>
      </c>
      <c r="AG169" s="393">
        <f t="shared" si="33"/>
        <v>0.96380869270113689</v>
      </c>
    </row>
    <row r="170" spans="1:33">
      <c r="B170" s="383" t="s">
        <v>21</v>
      </c>
      <c r="C170" s="383">
        <f>SUM(C167:C169)</f>
        <v>8</v>
      </c>
      <c r="E170" s="385">
        <f>SUM(E167:E169)</f>
        <v>2230610</v>
      </c>
      <c r="F170" s="385">
        <f t="shared" ref="F170:Q170" si="37">SUM(F167:F169)</f>
        <v>4621110</v>
      </c>
      <c r="G170" s="385">
        <f t="shared" si="37"/>
        <v>132720</v>
      </c>
      <c r="H170" s="385">
        <f t="shared" si="37"/>
        <v>2178200</v>
      </c>
      <c r="I170" s="385">
        <f t="shared" si="37"/>
        <v>2202240</v>
      </c>
      <c r="J170" s="385">
        <f t="shared" si="37"/>
        <v>2503230</v>
      </c>
      <c r="K170" s="385">
        <f t="shared" si="37"/>
        <v>2333880</v>
      </c>
      <c r="L170" s="385">
        <f t="shared" si="37"/>
        <v>2553560</v>
      </c>
      <c r="M170" s="385">
        <f t="shared" si="37"/>
        <v>2788580</v>
      </c>
      <c r="N170" s="385">
        <f t="shared" si="37"/>
        <v>4509230</v>
      </c>
      <c r="O170" s="385">
        <f t="shared" si="37"/>
        <v>94780</v>
      </c>
      <c r="P170" s="385">
        <f t="shared" si="37"/>
        <v>2475180</v>
      </c>
      <c r="Q170" s="385">
        <f t="shared" si="37"/>
        <v>28623320</v>
      </c>
      <c r="T170" s="383"/>
      <c r="U170" s="383">
        <f t="shared" si="32"/>
        <v>8</v>
      </c>
      <c r="V170" s="389">
        <f>SUM(V167:V169)</f>
        <v>1</v>
      </c>
      <c r="W170" s="389">
        <f t="shared" ref="W170:AG170" si="38">SUM(W167:W169)</f>
        <v>1</v>
      </c>
      <c r="X170" s="389">
        <f t="shared" si="38"/>
        <v>1</v>
      </c>
      <c r="Y170" s="389">
        <f t="shared" si="38"/>
        <v>1</v>
      </c>
      <c r="Z170" s="389">
        <f t="shared" si="38"/>
        <v>1</v>
      </c>
      <c r="AA170" s="389">
        <f t="shared" si="38"/>
        <v>1</v>
      </c>
      <c r="AB170" s="389">
        <f t="shared" si="38"/>
        <v>1</v>
      </c>
      <c r="AC170" s="389">
        <f t="shared" si="38"/>
        <v>1</v>
      </c>
      <c r="AD170" s="389">
        <f t="shared" si="38"/>
        <v>1</v>
      </c>
      <c r="AE170" s="389">
        <f t="shared" si="38"/>
        <v>1</v>
      </c>
      <c r="AF170" s="389">
        <f t="shared" si="38"/>
        <v>1</v>
      </c>
      <c r="AG170" s="389">
        <f t="shared" si="38"/>
        <v>1</v>
      </c>
    </row>
    <row r="171" spans="1:33">
      <c r="B171" s="383"/>
      <c r="C171" s="383"/>
      <c r="T171" s="383"/>
      <c r="U171" s="383"/>
      <c r="V171" s="389"/>
      <c r="W171" s="389"/>
      <c r="X171" s="389"/>
      <c r="Y171" s="389"/>
      <c r="Z171" s="389"/>
      <c r="AA171" s="389"/>
      <c r="AB171" s="389"/>
      <c r="AC171" s="389"/>
      <c r="AD171" s="389"/>
      <c r="AE171" s="389"/>
      <c r="AF171" s="389"/>
      <c r="AG171" s="389"/>
    </row>
    <row r="172" spans="1:33">
      <c r="A172" s="382" t="s">
        <v>221</v>
      </c>
      <c r="B172" s="383" t="s">
        <v>222</v>
      </c>
      <c r="C172" s="383">
        <v>10</v>
      </c>
      <c r="E172" s="385">
        <f>SUM(E21:E30)</f>
        <v>2332199</v>
      </c>
      <c r="F172" s="385">
        <f t="shared" ref="F172:Q172" si="39">SUM(F21:F30)</f>
        <v>1985400</v>
      </c>
      <c r="G172" s="385">
        <f t="shared" si="39"/>
        <v>2020200</v>
      </c>
      <c r="H172" s="385">
        <f t="shared" si="39"/>
        <v>2214600</v>
      </c>
      <c r="I172" s="385">
        <f t="shared" si="39"/>
        <v>1045200</v>
      </c>
      <c r="J172" s="385">
        <f t="shared" si="39"/>
        <v>1146861</v>
      </c>
      <c r="K172" s="385">
        <f t="shared" si="39"/>
        <v>2718502</v>
      </c>
      <c r="L172" s="385">
        <f t="shared" si="39"/>
        <v>2112837</v>
      </c>
      <c r="M172" s="385">
        <f t="shared" si="39"/>
        <v>1962765</v>
      </c>
      <c r="N172" s="385">
        <f t="shared" si="39"/>
        <v>1031789</v>
      </c>
      <c r="O172" s="385">
        <f t="shared" si="39"/>
        <v>2063830</v>
      </c>
      <c r="P172" s="385">
        <f t="shared" si="39"/>
        <v>1827961</v>
      </c>
      <c r="Q172" s="385">
        <f t="shared" si="39"/>
        <v>22462144</v>
      </c>
      <c r="S172" s="382" t="s">
        <v>223</v>
      </c>
      <c r="T172" s="383" t="s">
        <v>224</v>
      </c>
      <c r="U172" s="383">
        <f>C176</f>
        <v>97</v>
      </c>
      <c r="V172" s="389">
        <v>1</v>
      </c>
      <c r="W172" s="389">
        <v>1</v>
      </c>
      <c r="X172" s="389">
        <v>1</v>
      </c>
      <c r="Y172" s="389">
        <v>1</v>
      </c>
      <c r="Z172" s="389">
        <v>1</v>
      </c>
      <c r="AA172" s="389">
        <v>1</v>
      </c>
      <c r="AB172" s="389">
        <v>1</v>
      </c>
      <c r="AC172" s="389">
        <v>1</v>
      </c>
      <c r="AD172" s="389">
        <v>1</v>
      </c>
      <c r="AE172" s="389">
        <v>1</v>
      </c>
      <c r="AF172" s="389">
        <v>1</v>
      </c>
      <c r="AG172" s="389">
        <v>1</v>
      </c>
    </row>
    <row r="173" spans="1:33">
      <c r="A173" s="382" t="s">
        <v>225</v>
      </c>
      <c r="B173" s="383" t="s">
        <v>222</v>
      </c>
      <c r="C173" s="383">
        <v>46</v>
      </c>
      <c r="E173" s="385">
        <f>SUM(E31:E76)</f>
        <v>21399724</v>
      </c>
      <c r="F173" s="385">
        <f t="shared" ref="F173:Q173" si="40">SUM(F31:F76)</f>
        <v>18720128</v>
      </c>
      <c r="G173" s="385">
        <f t="shared" si="40"/>
        <v>17109467</v>
      </c>
      <c r="H173" s="385">
        <f t="shared" si="40"/>
        <v>16870377</v>
      </c>
      <c r="I173" s="385">
        <f t="shared" si="40"/>
        <v>15891521</v>
      </c>
      <c r="J173" s="385">
        <f t="shared" si="40"/>
        <v>15367066</v>
      </c>
      <c r="K173" s="385">
        <f t="shared" si="40"/>
        <v>15515548</v>
      </c>
      <c r="L173" s="385">
        <f t="shared" si="40"/>
        <v>17906187</v>
      </c>
      <c r="M173" s="385">
        <f t="shared" si="40"/>
        <v>16528312</v>
      </c>
      <c r="N173" s="385">
        <f t="shared" si="40"/>
        <v>7084143</v>
      </c>
      <c r="O173" s="385">
        <f t="shared" si="40"/>
        <v>22891942</v>
      </c>
      <c r="P173" s="385">
        <f t="shared" si="40"/>
        <v>15859894</v>
      </c>
      <c r="Q173" s="385">
        <f t="shared" si="40"/>
        <v>201144309</v>
      </c>
      <c r="T173" s="383"/>
      <c r="U173" s="383"/>
    </row>
    <row r="174" spans="1:33">
      <c r="A174" s="382" t="s">
        <v>226</v>
      </c>
      <c r="B174" s="383" t="s">
        <v>222</v>
      </c>
      <c r="C174" s="383">
        <v>2</v>
      </c>
      <c r="E174" s="385">
        <f>SUM(E77:E78)</f>
        <v>2887200</v>
      </c>
      <c r="F174" s="385">
        <f t="shared" ref="F174:Q174" si="41">SUM(F77:F78)</f>
        <v>2491200</v>
      </c>
      <c r="G174" s="385">
        <f t="shared" si="41"/>
        <v>2577600</v>
      </c>
      <c r="H174" s="385">
        <f t="shared" si="41"/>
        <v>2640000</v>
      </c>
      <c r="I174" s="385">
        <f t="shared" si="41"/>
        <v>2491200</v>
      </c>
      <c r="J174" s="385">
        <f t="shared" si="41"/>
        <v>2611200</v>
      </c>
      <c r="K174" s="385">
        <f t="shared" si="41"/>
        <v>2836800</v>
      </c>
      <c r="L174" s="385">
        <f t="shared" si="41"/>
        <v>2786400</v>
      </c>
      <c r="M174" s="385">
        <f t="shared" si="41"/>
        <v>2548800</v>
      </c>
      <c r="N174" s="385">
        <f t="shared" si="41"/>
        <v>1338775</v>
      </c>
      <c r="O174" s="385">
        <f t="shared" si="41"/>
        <v>2508488</v>
      </c>
      <c r="P174" s="385">
        <f t="shared" si="41"/>
        <v>2260960</v>
      </c>
      <c r="Q174" s="385">
        <f t="shared" si="41"/>
        <v>29978623</v>
      </c>
      <c r="T174" s="383"/>
      <c r="U174" s="383"/>
    </row>
    <row r="175" spans="1:33">
      <c r="A175" s="390" t="s">
        <v>227</v>
      </c>
      <c r="B175" s="391" t="s">
        <v>222</v>
      </c>
      <c r="C175" s="391">
        <v>39</v>
      </c>
      <c r="D175" s="391"/>
      <c r="E175" s="392">
        <f>SUM(E79:E117)</f>
        <v>5393005</v>
      </c>
      <c r="F175" s="392">
        <f t="shared" ref="F175:Q175" si="42">SUM(F79:F117)</f>
        <v>5042502</v>
      </c>
      <c r="G175" s="392">
        <f t="shared" si="42"/>
        <v>11022371</v>
      </c>
      <c r="H175" s="392">
        <f t="shared" si="42"/>
        <v>7928370</v>
      </c>
      <c r="I175" s="392">
        <f t="shared" si="42"/>
        <v>9198971</v>
      </c>
      <c r="J175" s="392">
        <f t="shared" si="42"/>
        <v>8184700</v>
      </c>
      <c r="K175" s="392">
        <f t="shared" si="42"/>
        <v>8319278</v>
      </c>
      <c r="L175" s="392">
        <f t="shared" si="42"/>
        <v>8750464</v>
      </c>
      <c r="M175" s="392">
        <f t="shared" si="42"/>
        <v>8960700</v>
      </c>
      <c r="N175" s="392">
        <f t="shared" si="42"/>
        <v>8050084</v>
      </c>
      <c r="O175" s="392">
        <f t="shared" si="42"/>
        <v>8502077</v>
      </c>
      <c r="P175" s="392">
        <f t="shared" si="42"/>
        <v>8455798</v>
      </c>
      <c r="Q175" s="392">
        <f t="shared" si="42"/>
        <v>97808320</v>
      </c>
      <c r="S175" s="394"/>
      <c r="T175" s="395"/>
      <c r="U175" s="395"/>
    </row>
    <row r="176" spans="1:33">
      <c r="B176" s="383" t="s">
        <v>21</v>
      </c>
      <c r="C176" s="383">
        <f>SUM(C172:C175)</f>
        <v>97</v>
      </c>
      <c r="E176" s="385">
        <f>SUM(E172:E175)</f>
        <v>32012128</v>
      </c>
      <c r="F176" s="385">
        <f t="shared" ref="F176:Q176" si="43">SUM(F172:F175)</f>
        <v>28239230</v>
      </c>
      <c r="G176" s="385">
        <f t="shared" si="43"/>
        <v>32729638</v>
      </c>
      <c r="H176" s="385">
        <f t="shared" si="43"/>
        <v>29653347</v>
      </c>
      <c r="I176" s="385">
        <f t="shared" si="43"/>
        <v>28626892</v>
      </c>
      <c r="J176" s="385">
        <f t="shared" si="43"/>
        <v>27309827</v>
      </c>
      <c r="K176" s="385">
        <f t="shared" si="43"/>
        <v>29390128</v>
      </c>
      <c r="L176" s="385">
        <f t="shared" si="43"/>
        <v>31555888</v>
      </c>
      <c r="M176" s="385">
        <f t="shared" si="43"/>
        <v>30000577</v>
      </c>
      <c r="N176" s="385">
        <f t="shared" si="43"/>
        <v>17504791</v>
      </c>
      <c r="O176" s="385">
        <f t="shared" si="43"/>
        <v>35966337</v>
      </c>
      <c r="P176" s="385">
        <f t="shared" si="43"/>
        <v>28404613</v>
      </c>
      <c r="Q176" s="385">
        <f t="shared" si="43"/>
        <v>351393396</v>
      </c>
      <c r="T176" s="383"/>
      <c r="U176" s="383"/>
    </row>
    <row r="177" spans="1:33">
      <c r="B177" s="383"/>
      <c r="C177" s="383"/>
    </row>
    <row r="178" spans="1:33">
      <c r="A178" s="383" t="s">
        <v>23</v>
      </c>
      <c r="C178" s="383">
        <f>C144+C149+C153+C155+C160+C165+C170+C176</f>
        <v>132</v>
      </c>
      <c r="E178" s="385">
        <f>E144+E149+E153+E155+E160+E165+E170+E176</f>
        <v>45745727</v>
      </c>
      <c r="F178" s="385">
        <f t="shared" ref="F178:Q178" si="44">F144+F149+F153+F155+F160+F165+F170+F176</f>
        <v>43929830</v>
      </c>
      <c r="G178" s="385">
        <f t="shared" si="44"/>
        <v>44503268</v>
      </c>
      <c r="H178" s="385">
        <f t="shared" si="44"/>
        <v>42551052</v>
      </c>
      <c r="I178" s="385">
        <f t="shared" si="44"/>
        <v>42098022</v>
      </c>
      <c r="J178" s="385">
        <f t="shared" si="44"/>
        <v>36454392</v>
      </c>
      <c r="K178" s="385">
        <f t="shared" si="44"/>
        <v>48717371</v>
      </c>
      <c r="L178" s="385">
        <f t="shared" si="44"/>
        <v>46696149</v>
      </c>
      <c r="M178" s="385">
        <f t="shared" si="44"/>
        <v>43379398</v>
      </c>
      <c r="N178" s="385">
        <f t="shared" si="44"/>
        <v>35046087</v>
      </c>
      <c r="O178" s="385">
        <f t="shared" si="44"/>
        <v>47156357</v>
      </c>
      <c r="P178" s="385">
        <f t="shared" si="44"/>
        <v>42267794</v>
      </c>
      <c r="Q178" s="385">
        <f t="shared" si="44"/>
        <v>518545447</v>
      </c>
    </row>
    <row r="181" spans="1:33" ht="18.75">
      <c r="B181" s="386" t="s">
        <v>228</v>
      </c>
      <c r="S181" s="473" t="s">
        <v>213</v>
      </c>
      <c r="T181" s="473"/>
      <c r="U181" s="473"/>
      <c r="V181" s="473"/>
      <c r="W181" s="473"/>
      <c r="X181" s="473"/>
      <c r="Y181" s="473"/>
      <c r="Z181" s="473"/>
      <c r="AA181" s="473"/>
      <c r="AB181" s="473"/>
      <c r="AC181" s="473"/>
      <c r="AD181" s="473"/>
      <c r="AE181" s="473"/>
      <c r="AF181" s="473"/>
      <c r="AG181" s="473"/>
    </row>
    <row r="183" spans="1:33">
      <c r="E183" s="474" t="s">
        <v>214</v>
      </c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  <c r="P183" s="476"/>
      <c r="T183" s="474" t="s">
        <v>214</v>
      </c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6"/>
    </row>
    <row r="184" spans="1:33">
      <c r="A184" s="387"/>
      <c r="B184" s="387" t="s">
        <v>216</v>
      </c>
      <c r="C184" s="387" t="s">
        <v>217</v>
      </c>
      <c r="E184" s="387" t="s">
        <v>89</v>
      </c>
      <c r="F184" s="387" t="s">
        <v>90</v>
      </c>
      <c r="G184" s="387" t="s">
        <v>91</v>
      </c>
      <c r="H184" s="387" t="s">
        <v>92</v>
      </c>
      <c r="I184" s="387" t="s">
        <v>93</v>
      </c>
      <c r="J184" s="387" t="s">
        <v>94</v>
      </c>
      <c r="K184" s="387" t="s">
        <v>95</v>
      </c>
      <c r="L184" s="387" t="s">
        <v>96</v>
      </c>
      <c r="M184" s="387" t="s">
        <v>97</v>
      </c>
      <c r="N184" s="387" t="s">
        <v>98</v>
      </c>
      <c r="O184" s="387" t="s">
        <v>99</v>
      </c>
      <c r="P184" s="387" t="s">
        <v>100</v>
      </c>
      <c r="Q184" s="387" t="s">
        <v>21</v>
      </c>
      <c r="S184" s="387" t="s">
        <v>216</v>
      </c>
      <c r="T184" s="387" t="s">
        <v>89</v>
      </c>
      <c r="U184" s="387" t="s">
        <v>90</v>
      </c>
      <c r="V184" s="387" t="s">
        <v>91</v>
      </c>
      <c r="W184" s="387" t="s">
        <v>92</v>
      </c>
      <c r="X184" s="387" t="s">
        <v>93</v>
      </c>
      <c r="Y184" s="387" t="s">
        <v>94</v>
      </c>
      <c r="Z184" s="387" t="s">
        <v>95</v>
      </c>
      <c r="AA184" s="387" t="s">
        <v>96</v>
      </c>
      <c r="AB184" s="387" t="s">
        <v>97</v>
      </c>
      <c r="AC184" s="387" t="s">
        <v>98</v>
      </c>
      <c r="AD184" s="387" t="s">
        <v>99</v>
      </c>
      <c r="AE184" s="387" t="s">
        <v>100</v>
      </c>
      <c r="AF184" s="387"/>
    </row>
    <row r="185" spans="1:33">
      <c r="B185" s="383">
        <v>24</v>
      </c>
      <c r="C185" s="382">
        <f>C146+C157+C162+C167</f>
        <v>8</v>
      </c>
      <c r="E185" s="396">
        <f t="shared" ref="E185:Q186" si="45">E146+E157+E162+E167</f>
        <v>81070</v>
      </c>
      <c r="F185" s="396">
        <f t="shared" si="45"/>
        <v>78770</v>
      </c>
      <c r="G185" s="396">
        <f t="shared" si="45"/>
        <v>74240</v>
      </c>
      <c r="H185" s="396">
        <f t="shared" si="45"/>
        <v>69920</v>
      </c>
      <c r="I185" s="396">
        <f t="shared" si="45"/>
        <v>70670</v>
      </c>
      <c r="J185" s="396">
        <f t="shared" si="45"/>
        <v>65940</v>
      </c>
      <c r="K185" s="396">
        <f t="shared" si="45"/>
        <v>75103</v>
      </c>
      <c r="L185" s="396">
        <f t="shared" si="45"/>
        <v>74291</v>
      </c>
      <c r="M185" s="396">
        <f t="shared" si="45"/>
        <v>68291</v>
      </c>
      <c r="N185" s="396">
        <f t="shared" si="45"/>
        <v>67306</v>
      </c>
      <c r="O185" s="396">
        <f t="shared" si="45"/>
        <v>80440</v>
      </c>
      <c r="P185" s="396">
        <f t="shared" si="45"/>
        <v>79411</v>
      </c>
      <c r="Q185" s="396">
        <f t="shared" si="45"/>
        <v>885452</v>
      </c>
      <c r="S185" s="383">
        <v>24</v>
      </c>
      <c r="T185" s="401">
        <f>E185/E$192</f>
        <v>1.7721873782878125E-3</v>
      </c>
      <c r="U185" s="401">
        <f t="shared" ref="U185:AE188" si="46">F185/F$192</f>
        <v>1.7930868387152875E-3</v>
      </c>
      <c r="V185" s="401">
        <f t="shared" si="46"/>
        <v>1.6681920977129141E-3</v>
      </c>
      <c r="W185" s="401">
        <f t="shared" si="46"/>
        <v>1.6432026169411747E-3</v>
      </c>
      <c r="X185" s="401">
        <f t="shared" si="46"/>
        <v>1.6787011988354226E-3</v>
      </c>
      <c r="Y185" s="401">
        <f t="shared" si="46"/>
        <v>1.8088355444249352E-3</v>
      </c>
      <c r="Z185" s="401">
        <f t="shared" si="46"/>
        <v>1.5416061757519714E-3</v>
      </c>
      <c r="AA185" s="401">
        <f t="shared" si="46"/>
        <v>1.5909448978330097E-3</v>
      </c>
      <c r="AB185" s="401">
        <f t="shared" si="46"/>
        <v>1.5742726535762437E-3</v>
      </c>
      <c r="AC185" s="401">
        <f t="shared" si="46"/>
        <v>1.9204997122788631E-3</v>
      </c>
      <c r="AD185" s="401">
        <f t="shared" si="46"/>
        <v>1.7058145522140314E-3</v>
      </c>
      <c r="AE185" s="401">
        <f t="shared" si="46"/>
        <v>1.8787590381461592E-3</v>
      </c>
      <c r="AF185" s="396"/>
    </row>
    <row r="186" spans="1:33">
      <c r="B186" s="383">
        <v>25</v>
      </c>
      <c r="C186" s="382">
        <f>C147+C158+C163+C168</f>
        <v>12</v>
      </c>
      <c r="E186" s="396">
        <f t="shared" si="45"/>
        <v>661629</v>
      </c>
      <c r="F186" s="396">
        <f t="shared" si="45"/>
        <v>618970</v>
      </c>
      <c r="G186" s="396">
        <f t="shared" si="45"/>
        <v>653150</v>
      </c>
      <c r="H186" s="396">
        <f t="shared" si="45"/>
        <v>565765</v>
      </c>
      <c r="I186" s="396">
        <f t="shared" si="45"/>
        <v>569485</v>
      </c>
      <c r="J186" s="396">
        <f t="shared" si="45"/>
        <v>556980</v>
      </c>
      <c r="K186" s="396">
        <f t="shared" si="45"/>
        <v>568080</v>
      </c>
      <c r="L186" s="396">
        <f t="shared" si="45"/>
        <v>629730</v>
      </c>
      <c r="M186" s="396">
        <f t="shared" si="45"/>
        <v>597670</v>
      </c>
      <c r="N186" s="396">
        <f t="shared" si="45"/>
        <v>565630</v>
      </c>
      <c r="O186" s="396">
        <f t="shared" si="45"/>
        <v>493120</v>
      </c>
      <c r="P186" s="396">
        <f t="shared" si="45"/>
        <v>539490</v>
      </c>
      <c r="Q186" s="396">
        <f t="shared" si="45"/>
        <v>7019699</v>
      </c>
      <c r="S186" s="383">
        <v>25</v>
      </c>
      <c r="T186" s="401">
        <f t="shared" ref="T186:T188" si="47">E186/E$192</f>
        <v>1.4463186911424536E-2</v>
      </c>
      <c r="U186" s="401">
        <f t="shared" si="46"/>
        <v>1.4089970300363101E-2</v>
      </c>
      <c r="V186" s="401">
        <f t="shared" si="46"/>
        <v>1.4676450277763872E-2</v>
      </c>
      <c r="W186" s="401">
        <f t="shared" si="46"/>
        <v>1.3296146003628771E-2</v>
      </c>
      <c r="X186" s="401">
        <f t="shared" si="46"/>
        <v>1.3527595192002133E-2</v>
      </c>
      <c r="Y186" s="401">
        <f t="shared" si="46"/>
        <v>1.5278817433027E-2</v>
      </c>
      <c r="Z186" s="401">
        <f t="shared" si="46"/>
        <v>1.1660727751503668E-2</v>
      </c>
      <c r="AA186" s="401">
        <f t="shared" si="46"/>
        <v>1.3485694505557621E-2</v>
      </c>
      <c r="AB186" s="401">
        <f t="shared" si="46"/>
        <v>1.377773845547603E-2</v>
      </c>
      <c r="AC186" s="401">
        <f t="shared" si="46"/>
        <v>1.6139604972161371E-2</v>
      </c>
      <c r="AD186" s="401">
        <f t="shared" si="46"/>
        <v>1.0457126702980895E-2</v>
      </c>
      <c r="AE186" s="401">
        <f t="shared" si="46"/>
        <v>1.2763618560268369E-2</v>
      </c>
      <c r="AF186" s="396"/>
    </row>
    <row r="187" spans="1:33">
      <c r="B187" s="383">
        <v>26</v>
      </c>
      <c r="C187" s="382">
        <f>C148+C151+C159</f>
        <v>10</v>
      </c>
      <c r="E187" s="396">
        <f t="shared" ref="E187:Q187" si="48">E148+E151+E159</f>
        <v>3822900</v>
      </c>
      <c r="F187" s="396">
        <f t="shared" si="48"/>
        <v>3436860</v>
      </c>
      <c r="G187" s="396">
        <f t="shared" si="48"/>
        <v>3975840</v>
      </c>
      <c r="H187" s="396">
        <f t="shared" si="48"/>
        <v>3499620</v>
      </c>
      <c r="I187" s="396">
        <f t="shared" si="48"/>
        <v>3722975</v>
      </c>
      <c r="J187" s="396">
        <f t="shared" si="48"/>
        <v>2550445</v>
      </c>
      <c r="K187" s="396">
        <f t="shared" si="48"/>
        <v>5056860</v>
      </c>
      <c r="L187" s="396">
        <f t="shared" si="48"/>
        <v>4361040</v>
      </c>
      <c r="M187" s="396">
        <f t="shared" si="48"/>
        <v>4130460</v>
      </c>
      <c r="N187" s="396">
        <f t="shared" si="48"/>
        <v>3677160</v>
      </c>
      <c r="O187" s="396">
        <f t="shared" si="48"/>
        <v>3361260</v>
      </c>
      <c r="P187" s="396">
        <f t="shared" si="48"/>
        <v>4037880</v>
      </c>
      <c r="Q187" s="396">
        <f t="shared" si="48"/>
        <v>45633300</v>
      </c>
      <c r="S187" s="383">
        <v>26</v>
      </c>
      <c r="T187" s="401">
        <f t="shared" si="47"/>
        <v>8.3568460940625117E-2</v>
      </c>
      <c r="U187" s="401">
        <f t="shared" si="46"/>
        <v>7.8235221943722524E-2</v>
      </c>
      <c r="V187" s="401">
        <f t="shared" si="46"/>
        <v>8.9338158267388362E-2</v>
      </c>
      <c r="W187" s="401">
        <f t="shared" si="46"/>
        <v>8.2245205124423251E-2</v>
      </c>
      <c r="X187" s="401">
        <f t="shared" si="46"/>
        <v>8.8435865229012423E-2</v>
      </c>
      <c r="Y187" s="401">
        <f t="shared" si="46"/>
        <v>6.9962626176840362E-2</v>
      </c>
      <c r="Z187" s="401">
        <f t="shared" si="46"/>
        <v>0.10379993616650619</v>
      </c>
      <c r="AA187" s="401">
        <f t="shared" si="46"/>
        <v>9.3391855503973137E-2</v>
      </c>
      <c r="AB187" s="401">
        <f t="shared" si="46"/>
        <v>9.5217088996947349E-2</v>
      </c>
      <c r="AC187" s="401">
        <f t="shared" si="46"/>
        <v>0.10492355394769179</v>
      </c>
      <c r="AD187" s="401">
        <f t="shared" si="46"/>
        <v>7.1279043035491485E-2</v>
      </c>
      <c r="AE187" s="401">
        <f t="shared" si="46"/>
        <v>9.5530890493125811E-2</v>
      </c>
      <c r="AF187" s="396"/>
    </row>
    <row r="188" spans="1:33">
      <c r="B188" s="391">
        <v>31</v>
      </c>
      <c r="C188" s="390">
        <f>C144+C152+C155+C164+C169</f>
        <v>5</v>
      </c>
      <c r="D188" s="391"/>
      <c r="E188" s="397">
        <f t="shared" ref="E188:Q188" si="49">E144+E152+E155+E164+E169</f>
        <v>9168000</v>
      </c>
      <c r="F188" s="397">
        <f t="shared" si="49"/>
        <v>11556000</v>
      </c>
      <c r="G188" s="397">
        <f t="shared" si="49"/>
        <v>7070400</v>
      </c>
      <c r="H188" s="397">
        <f t="shared" si="49"/>
        <v>8762400</v>
      </c>
      <c r="I188" s="397">
        <f t="shared" si="49"/>
        <v>9108000</v>
      </c>
      <c r="J188" s="397">
        <f t="shared" si="49"/>
        <v>5971200</v>
      </c>
      <c r="K188" s="397">
        <f t="shared" si="49"/>
        <v>13627200</v>
      </c>
      <c r="L188" s="397">
        <f t="shared" si="49"/>
        <v>10075200</v>
      </c>
      <c r="M188" s="397">
        <f t="shared" si="49"/>
        <v>8582400</v>
      </c>
      <c r="N188" s="397">
        <f t="shared" si="49"/>
        <v>13231200</v>
      </c>
      <c r="O188" s="397">
        <f t="shared" si="49"/>
        <v>7255200</v>
      </c>
      <c r="P188" s="397">
        <f t="shared" si="49"/>
        <v>9206400</v>
      </c>
      <c r="Q188" s="397">
        <f t="shared" si="49"/>
        <v>113613600</v>
      </c>
      <c r="S188" s="395">
        <v>31</v>
      </c>
      <c r="T188" s="401">
        <f t="shared" si="47"/>
        <v>0.20041216089974917</v>
      </c>
      <c r="U188" s="401">
        <f t="shared" si="46"/>
        <v>0.26305587797630903</v>
      </c>
      <c r="V188" s="401">
        <f t="shared" si="46"/>
        <v>0.15887372585761567</v>
      </c>
      <c r="W188" s="401">
        <f t="shared" si="46"/>
        <v>0.20592675358531676</v>
      </c>
      <c r="X188" s="401">
        <f t="shared" si="46"/>
        <v>0.21635220771180175</v>
      </c>
      <c r="Y188" s="401">
        <f t="shared" si="46"/>
        <v>0.16379919324947184</v>
      </c>
      <c r="Z188" s="401">
        <f t="shared" si="46"/>
        <v>0.27971952755825019</v>
      </c>
      <c r="AA188" s="401">
        <f t="shared" si="46"/>
        <v>0.21576083286868045</v>
      </c>
      <c r="AB188" s="401">
        <f t="shared" si="46"/>
        <v>0.19784506921926395</v>
      </c>
      <c r="AC188" s="401">
        <f t="shared" si="46"/>
        <v>0.37753715557460094</v>
      </c>
      <c r="AD188" s="401">
        <f t="shared" si="46"/>
        <v>0.15385412405797166</v>
      </c>
      <c r="AE188" s="401">
        <f t="shared" si="46"/>
        <v>0.21781122525580587</v>
      </c>
      <c r="AF188" s="398"/>
    </row>
    <row r="189" spans="1:33">
      <c r="B189" s="383" t="s">
        <v>21</v>
      </c>
      <c r="C189" s="382">
        <f>SUM(C185:C188)</f>
        <v>35</v>
      </c>
      <c r="E189" s="396">
        <f t="shared" ref="E189:Q189" si="50">SUM(E185:E188)</f>
        <v>13733599</v>
      </c>
      <c r="F189" s="396">
        <f t="shared" si="50"/>
        <v>15690600</v>
      </c>
      <c r="G189" s="396">
        <f t="shared" si="50"/>
        <v>11773630</v>
      </c>
      <c r="H189" s="396">
        <f t="shared" si="50"/>
        <v>12897705</v>
      </c>
      <c r="I189" s="396">
        <f t="shared" si="50"/>
        <v>13471130</v>
      </c>
      <c r="J189" s="396">
        <f t="shared" si="50"/>
        <v>9144565</v>
      </c>
      <c r="K189" s="396">
        <f t="shared" si="50"/>
        <v>19327243</v>
      </c>
      <c r="L189" s="396">
        <f t="shared" si="50"/>
        <v>15140261</v>
      </c>
      <c r="M189" s="396">
        <f t="shared" si="50"/>
        <v>13378821</v>
      </c>
      <c r="N189" s="396">
        <f t="shared" si="50"/>
        <v>17541296</v>
      </c>
      <c r="O189" s="396">
        <f t="shared" si="50"/>
        <v>11190020</v>
      </c>
      <c r="P189" s="396">
        <f t="shared" si="50"/>
        <v>13863181</v>
      </c>
      <c r="Q189" s="396">
        <f t="shared" si="50"/>
        <v>167152051</v>
      </c>
      <c r="R189" s="385"/>
      <c r="S189" s="390" t="s">
        <v>222</v>
      </c>
      <c r="T189" s="402">
        <f>E191/E$192</f>
        <v>0.69978400386991335</v>
      </c>
      <c r="U189" s="402">
        <f t="shared" ref="U189:AE189" si="51">F191/F$192</f>
        <v>0.64282584294089007</v>
      </c>
      <c r="V189" s="402">
        <f t="shared" si="51"/>
        <v>0.73544347349951922</v>
      </c>
      <c r="W189" s="402">
        <f t="shared" si="51"/>
        <v>0.69688869266969</v>
      </c>
      <c r="X189" s="402">
        <f t="shared" si="51"/>
        <v>0.68000563066834829</v>
      </c>
      <c r="Y189" s="402">
        <f t="shared" si="51"/>
        <v>0.7491505275962359</v>
      </c>
      <c r="Z189" s="402">
        <f t="shared" si="51"/>
        <v>0.6032782023479879</v>
      </c>
      <c r="AA189" s="402">
        <f t="shared" si="51"/>
        <v>0.67577067222395582</v>
      </c>
      <c r="AB189" s="402">
        <f t="shared" si="51"/>
        <v>0.69158583067473645</v>
      </c>
      <c r="AC189" s="402">
        <f t="shared" si="51"/>
        <v>0.499479185793267</v>
      </c>
      <c r="AD189" s="402">
        <f t="shared" si="51"/>
        <v>0.76270389165134189</v>
      </c>
      <c r="AE189" s="402">
        <f t="shared" si="51"/>
        <v>0.67201550665265375</v>
      </c>
      <c r="AF189" s="390"/>
    </row>
    <row r="190" spans="1:33">
      <c r="T190" s="399">
        <f>SUM(T185:T189)</f>
        <v>1</v>
      </c>
      <c r="U190" s="399">
        <f t="shared" ref="U190:AE190" si="52">SUM(U185:U189)</f>
        <v>1</v>
      </c>
      <c r="V190" s="399">
        <f t="shared" si="52"/>
        <v>1</v>
      </c>
      <c r="W190" s="399">
        <f t="shared" si="52"/>
        <v>1</v>
      </c>
      <c r="X190" s="399">
        <f t="shared" si="52"/>
        <v>1</v>
      </c>
      <c r="Y190" s="399">
        <f t="shared" si="52"/>
        <v>1</v>
      </c>
      <c r="Z190" s="399">
        <f t="shared" si="52"/>
        <v>1</v>
      </c>
      <c r="AA190" s="399">
        <f t="shared" si="52"/>
        <v>1</v>
      </c>
      <c r="AB190" s="399">
        <f t="shared" si="52"/>
        <v>1</v>
      </c>
      <c r="AC190" s="399">
        <f t="shared" si="52"/>
        <v>1</v>
      </c>
      <c r="AD190" s="399">
        <f t="shared" si="52"/>
        <v>1</v>
      </c>
      <c r="AE190" s="399">
        <f t="shared" si="52"/>
        <v>1</v>
      </c>
    </row>
    <row r="191" spans="1:33">
      <c r="B191" s="390" t="s">
        <v>222</v>
      </c>
      <c r="C191" s="390">
        <f>C176</f>
        <v>97</v>
      </c>
      <c r="D191" s="391"/>
      <c r="E191" s="392">
        <f>E176</f>
        <v>32012128</v>
      </c>
      <c r="F191" s="392">
        <f t="shared" ref="F191:Q191" si="53">F176</f>
        <v>28239230</v>
      </c>
      <c r="G191" s="392">
        <f t="shared" si="53"/>
        <v>32729638</v>
      </c>
      <c r="H191" s="392">
        <f t="shared" si="53"/>
        <v>29653347</v>
      </c>
      <c r="I191" s="392">
        <f t="shared" si="53"/>
        <v>28626892</v>
      </c>
      <c r="J191" s="392">
        <f t="shared" si="53"/>
        <v>27309827</v>
      </c>
      <c r="K191" s="392">
        <f t="shared" si="53"/>
        <v>29390128</v>
      </c>
      <c r="L191" s="392">
        <f t="shared" si="53"/>
        <v>31555888</v>
      </c>
      <c r="M191" s="392">
        <f t="shared" si="53"/>
        <v>30000577</v>
      </c>
      <c r="N191" s="392">
        <f t="shared" si="53"/>
        <v>17504791</v>
      </c>
      <c r="O191" s="392">
        <f t="shared" si="53"/>
        <v>35966337</v>
      </c>
      <c r="P191" s="392">
        <f t="shared" si="53"/>
        <v>28404613</v>
      </c>
      <c r="Q191" s="392">
        <f t="shared" si="53"/>
        <v>351393396</v>
      </c>
    </row>
    <row r="192" spans="1:33">
      <c r="B192" s="382" t="s">
        <v>229</v>
      </c>
      <c r="C192" s="382">
        <f>SUM(C189:C191)</f>
        <v>132</v>
      </c>
      <c r="E192" s="385">
        <f t="shared" ref="E192:Q192" si="54">SUM(E189:E191)</f>
        <v>45745727</v>
      </c>
      <c r="F192" s="385">
        <f t="shared" si="54"/>
        <v>43929830</v>
      </c>
      <c r="G192" s="385">
        <f t="shared" si="54"/>
        <v>44503268</v>
      </c>
      <c r="H192" s="385">
        <f t="shared" si="54"/>
        <v>42551052</v>
      </c>
      <c r="I192" s="385">
        <f t="shared" si="54"/>
        <v>42098022</v>
      </c>
      <c r="J192" s="385">
        <f t="shared" si="54"/>
        <v>36454392</v>
      </c>
      <c r="K192" s="385">
        <f t="shared" si="54"/>
        <v>48717371</v>
      </c>
      <c r="L192" s="385">
        <f t="shared" si="54"/>
        <v>46696149</v>
      </c>
      <c r="M192" s="385">
        <f t="shared" si="54"/>
        <v>43379398</v>
      </c>
      <c r="N192" s="385">
        <f t="shared" si="54"/>
        <v>35046087</v>
      </c>
      <c r="O192" s="385">
        <f t="shared" si="54"/>
        <v>47156357</v>
      </c>
      <c r="P192" s="385">
        <f t="shared" si="54"/>
        <v>42267794</v>
      </c>
      <c r="Q192" s="385">
        <f t="shared" si="54"/>
        <v>518545447</v>
      </c>
    </row>
    <row r="193" spans="2:17"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</row>
    <row r="194" spans="2:17"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</row>
    <row r="195" spans="2:17">
      <c r="B195" s="400" t="s">
        <v>230</v>
      </c>
      <c r="E195" s="385">
        <f t="shared" ref="E195:Q195" si="55">E188-E144</f>
        <v>6530400</v>
      </c>
      <c r="F195" s="385">
        <f t="shared" si="55"/>
        <v>9076800</v>
      </c>
      <c r="G195" s="385">
        <f t="shared" si="55"/>
        <v>4377600</v>
      </c>
      <c r="H195" s="385">
        <f t="shared" si="55"/>
        <v>6355200</v>
      </c>
      <c r="I195" s="385">
        <f t="shared" si="55"/>
        <v>6540000</v>
      </c>
      <c r="J195" s="385">
        <f t="shared" si="55"/>
        <v>3259200</v>
      </c>
      <c r="K195" s="385">
        <f t="shared" si="55"/>
        <v>11126400</v>
      </c>
      <c r="L195" s="385">
        <f t="shared" si="55"/>
        <v>7557600</v>
      </c>
      <c r="M195" s="385">
        <f t="shared" si="55"/>
        <v>5743200</v>
      </c>
      <c r="N195" s="385">
        <f t="shared" si="55"/>
        <v>10744800</v>
      </c>
      <c r="O195" s="385">
        <f t="shared" si="55"/>
        <v>4576800</v>
      </c>
      <c r="P195" s="385">
        <f t="shared" si="55"/>
        <v>6691200</v>
      </c>
      <c r="Q195" s="385">
        <f t="shared" si="55"/>
        <v>82579200</v>
      </c>
    </row>
    <row r="196" spans="2:17">
      <c r="E196" s="389">
        <f t="shared" ref="E196:Q196" si="56">E195/E188</f>
        <v>0.71230366492146602</v>
      </c>
      <c r="F196" s="389">
        <f t="shared" si="56"/>
        <v>0.78546209761163033</v>
      </c>
      <c r="G196" s="389">
        <f t="shared" si="56"/>
        <v>0.61914460285132378</v>
      </c>
      <c r="H196" s="389">
        <f t="shared" si="56"/>
        <v>0.72528074500136952</v>
      </c>
      <c r="I196" s="389">
        <f t="shared" si="56"/>
        <v>0.71805006587615283</v>
      </c>
      <c r="J196" s="389">
        <f t="shared" si="56"/>
        <v>0.54581993569131837</v>
      </c>
      <c r="K196" s="389">
        <f t="shared" si="56"/>
        <v>0.81648467770341671</v>
      </c>
      <c r="L196" s="389">
        <f t="shared" si="56"/>
        <v>0.75011910433539786</v>
      </c>
      <c r="M196" s="389">
        <f t="shared" si="56"/>
        <v>0.6691834451901566</v>
      </c>
      <c r="N196" s="389">
        <f t="shared" si="56"/>
        <v>0.81208053691275173</v>
      </c>
      <c r="O196" s="389">
        <f t="shared" si="56"/>
        <v>0.63083030102547144</v>
      </c>
      <c r="P196" s="389">
        <f t="shared" si="56"/>
        <v>0.72679874869655892</v>
      </c>
      <c r="Q196" s="389">
        <f t="shared" si="56"/>
        <v>0.72684256110183987</v>
      </c>
    </row>
  </sheetData>
  <mergeCells count="6">
    <mergeCell ref="S140:AG140"/>
    <mergeCell ref="E142:P142"/>
    <mergeCell ref="V142:AG142"/>
    <mergeCell ref="S181:AG181"/>
    <mergeCell ref="E183:P183"/>
    <mergeCell ref="T183:AE18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4"/>
  <sheetViews>
    <sheetView workbookViewId="0">
      <selection activeCell="H20" sqref="H20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12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231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135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 t="array" ref="V11:V22">TRANSPOSE('Actual Total Usage'!B13:M13)/1000</f>
        <v>270052.26044799993</v>
      </c>
      <c r="W11" s="299">
        <f t="array" ref="W11:W22">TRANSPOSE('Normalized Total Usage'!B13:M13)/1000</f>
        <v>278679.17067591567</v>
      </c>
      <c r="X11" s="299">
        <f>W11-V11</f>
        <v>8626.9102279157378</v>
      </c>
      <c r="Y11" s="299"/>
      <c r="Z11" s="299">
        <f t="array" ref="Z11:Z22">TRANSPOSE('Actual Total Usage'!B17:M17)/1000</f>
        <v>268152.90463499998</v>
      </c>
      <c r="AA11" s="299">
        <f t="array" ref="AA11:AA22">TRANSPOSE('Normalized Total Usage'!B17:M17)/1000</f>
        <v>273697.30758958426</v>
      </c>
      <c r="AB11" s="299">
        <f>AA11-Z11</f>
        <v>5544.4029545842786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299">
        <f>C12/1000</f>
        <v>2215266.1669999999</v>
      </c>
      <c r="L12" s="299">
        <f>D12/1000</f>
        <v>2305584.0654216884</v>
      </c>
      <c r="M12" s="299">
        <f>E12/1000</f>
        <v>90317.898421688558</v>
      </c>
      <c r="N12" s="299">
        <f>F12/1000</f>
        <v>83905.327633748675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v>250610.40238099999</v>
      </c>
      <c r="W12" s="299">
        <v>245128.46869024093</v>
      </c>
      <c r="X12" s="299">
        <f t="shared" ref="X12:X22" si="4">W12-V12</f>
        <v>-5481.9336907590623</v>
      </c>
      <c r="Y12" s="299"/>
      <c r="Z12" s="299">
        <v>260714.836633</v>
      </c>
      <c r="AA12" s="299">
        <v>257118.99808754722</v>
      </c>
      <c r="AB12" s="299">
        <f t="shared" ref="AB12:AB22" si="5">AA12-Z12</f>
        <v>-3595.8385454527743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E13/1000</f>
        <v>-56906.769369796988</v>
      </c>
      <c r="N13" s="299">
        <f t="shared" ref="N13:N23" si="11">F13/1000</f>
        <v>-52866.388744541408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v>249794.73207899998</v>
      </c>
      <c r="W13" s="299">
        <v>250540.24114362241</v>
      </c>
      <c r="X13" s="299">
        <f t="shared" si="4"/>
        <v>745.5090646224271</v>
      </c>
      <c r="Y13" s="299"/>
      <c r="Z13" s="299">
        <v>261974.89123100002</v>
      </c>
      <c r="AA13" s="299">
        <v>262571.11880648811</v>
      </c>
      <c r="AB13" s="299">
        <f t="shared" si="5"/>
        <v>596.2275754880975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6119.256072230577</v>
      </c>
      <c r="N14" s="299">
        <f t="shared" si="11"/>
        <v>5684.7888911022073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v>222392.89107099999</v>
      </c>
      <c r="W14" s="299">
        <v>223205.8959595242</v>
      </c>
      <c r="X14" s="299">
        <f t="shared" si="4"/>
        <v>813.00488852421404</v>
      </c>
      <c r="Y14" s="299"/>
      <c r="Z14" s="299">
        <v>243307.75608700002</v>
      </c>
      <c r="AA14" s="299">
        <v>243653.6529643487</v>
      </c>
      <c r="AB14" s="299">
        <f t="shared" si="5"/>
        <v>345.89687734868494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11326.586600157023</v>
      </c>
      <c r="N15" s="299">
        <f t="shared" si="11"/>
        <v>10522.398951545874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v>203704.35266199999</v>
      </c>
      <c r="W15" s="299">
        <v>204567.2532799842</v>
      </c>
      <c r="X15" s="299">
        <f t="shared" si="4"/>
        <v>862.90061798421084</v>
      </c>
      <c r="Y15" s="299"/>
      <c r="Z15" s="299">
        <v>237955.92672299998</v>
      </c>
      <c r="AA15" s="299">
        <v>237803.75608385852</v>
      </c>
      <c r="AB15" s="299">
        <f t="shared" si="5"/>
        <v>-152.17063914146274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18458.568801974536</v>
      </c>
      <c r="N16" s="299">
        <f t="shared" si="11"/>
        <v>17148.010417034344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v>201826.31566099994</v>
      </c>
      <c r="W16" s="299">
        <v>201130.19995461099</v>
      </c>
      <c r="X16" s="299">
        <f t="shared" si="4"/>
        <v>-696.115706388955</v>
      </c>
      <c r="Y16" s="299"/>
      <c r="Z16" s="299">
        <v>232786.86050099999</v>
      </c>
      <c r="AA16" s="299">
        <v>232142.44762596779</v>
      </c>
      <c r="AB16" s="299">
        <f t="shared" si="5"/>
        <v>-644.41287503219792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-5998.6602284157279</v>
      </c>
      <c r="N17" s="299">
        <f t="shared" si="11"/>
        <v>-5572.7553521982118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v>209722.59827400002</v>
      </c>
      <c r="W17" s="299">
        <v>202142.69708347373</v>
      </c>
      <c r="X17" s="299">
        <f t="shared" si="4"/>
        <v>-7579.9011905262887</v>
      </c>
      <c r="Y17" s="299"/>
      <c r="Z17" s="299">
        <v>236616.96438699999</v>
      </c>
      <c r="AA17" s="299">
        <v>229633.41679634625</v>
      </c>
      <c r="AB17" s="299">
        <f t="shared" si="5"/>
        <v>-6983.5475906537322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-65266.639569284678</v>
      </c>
      <c r="N18" s="299">
        <f t="shared" si="11"/>
        <v>-60632.708159865469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v>226661.21228899999</v>
      </c>
      <c r="W18" s="299">
        <v>222688.79795923945</v>
      </c>
      <c r="X18" s="299">
        <f t="shared" si="4"/>
        <v>-3972.4143297605333</v>
      </c>
      <c r="Y18" s="299"/>
      <c r="Z18" s="299">
        <v>267578.76714700001</v>
      </c>
      <c r="AA18" s="299">
        <v>263922.94532825117</v>
      </c>
      <c r="AB18" s="299">
        <f t="shared" si="5"/>
        <v>-3655.8218187488383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-34200.454251272437</v>
      </c>
      <c r="N19" s="299">
        <f t="shared" si="11"/>
        <v>-31772.221999432099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v>214122.84150400001</v>
      </c>
      <c r="W19" s="299">
        <v>214380.33836304897</v>
      </c>
      <c r="X19" s="299">
        <f t="shared" si="4"/>
        <v>257.49685904895887</v>
      </c>
      <c r="Y19" s="299"/>
      <c r="Z19" s="299">
        <v>241721.71924600002</v>
      </c>
      <c r="AA19" s="299">
        <v>241958.44499028829</v>
      </c>
      <c r="AB19" s="299">
        <f t="shared" si="5"/>
        <v>236.7257442882692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2216.4863269166945</v>
      </c>
      <c r="N20" s="299">
        <f t="shared" si="11"/>
        <v>2059.1157977056096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v>199410.52197099998</v>
      </c>
      <c r="W20" s="299">
        <v>199926.52814046614</v>
      </c>
      <c r="X20" s="299">
        <f t="shared" si="4"/>
        <v>516.00616946615628</v>
      </c>
      <c r="Y20" s="299"/>
      <c r="Z20" s="299">
        <v>229756.25103300001</v>
      </c>
      <c r="AA20" s="299">
        <v>229956.31502289811</v>
      </c>
      <c r="AB20" s="299">
        <f t="shared" si="5"/>
        <v>200.06398989810259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7635.6233702583313</v>
      </c>
      <c r="N21" s="299">
        <f t="shared" si="11"/>
        <v>7093.4941109699903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v>210596.23024499998</v>
      </c>
      <c r="W21" s="299">
        <v>217499.09785160696</v>
      </c>
      <c r="X21" s="299">
        <f t="shared" si="4"/>
        <v>6902.8676066069747</v>
      </c>
      <c r="Y21" s="299"/>
      <c r="Z21" s="299">
        <v>236210.73050000001</v>
      </c>
      <c r="AA21" s="299">
        <v>240110.06260114079</v>
      </c>
      <c r="AB21" s="299">
        <f t="shared" si="5"/>
        <v>3899.3321011407825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82891.190865693337</v>
      </c>
      <c r="N22" s="300">
        <f t="shared" si="11"/>
        <v>77005.916314229107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301">
        <v>239275.20177900002</v>
      </c>
      <c r="W22" s="301">
        <v>247689.34552376915</v>
      </c>
      <c r="X22" s="301">
        <f t="shared" si="4"/>
        <v>8414.1437447691278</v>
      </c>
      <c r="Y22" s="299"/>
      <c r="Z22" s="301">
        <v>260618.35510500002</v>
      </c>
      <c r="AA22" s="301">
        <v>266203.048950219</v>
      </c>
      <c r="AB22" s="301">
        <f t="shared" si="5"/>
        <v>5584.6938452189788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88991.087316457269</v>
      </c>
      <c r="N23" s="301">
        <f t="shared" si="11"/>
        <v>82672.720116988814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83">
        <f>SUM(V11:V22)</f>
        <v>2698169.5603639991</v>
      </c>
      <c r="W23" s="83">
        <f t="shared" ref="W23" si="13">SUM(W11:W22)</f>
        <v>2707578.0346255028</v>
      </c>
      <c r="X23" s="83">
        <f t="shared" ref="X23" si="14">SUM(X11:X22)</f>
        <v>9408.4742615029681</v>
      </c>
      <c r="Y23" s="83"/>
      <c r="Z23" s="83">
        <f>SUM(Z11:Z22)</f>
        <v>2977395.9632280003</v>
      </c>
      <c r="AA23" s="83">
        <f t="shared" ref="AA23" si="15">SUM(AA11:AA22)</f>
        <v>2978771.5148469377</v>
      </c>
      <c r="AB23" s="83">
        <f t="shared" ref="AB23" si="16">SUM(AB11:AB22)</f>
        <v>1375.5516189381888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7">SUM(L12:L23)</f>
        <v>22379255.966356605</v>
      </c>
      <c r="M24" s="240">
        <f t="shared" si="17"/>
        <v>145584.1743566065</v>
      </c>
      <c r="N24" s="240">
        <f t="shared" si="17"/>
        <v>135247.69797728743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Adj.'!B22</f>
        <v>128083498.13659537</v>
      </c>
      <c r="F26" s="56">
        <f>+'Sales &amp; Revenue Adj.'!B8</f>
        <v>5034452</v>
      </c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Adj.'!B23</f>
        <v>9408474.2615028732</v>
      </c>
      <c r="F27" s="56">
        <f>+'Sales &amp; Revenue Adj.'!B9</f>
        <v>339628</v>
      </c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Adj.'!B24</f>
        <v>1375551.6189382095</v>
      </c>
      <c r="F28" s="56">
        <f>+'Sales &amp; Revenue Adj.'!B10</f>
        <v>48971</v>
      </c>
      <c r="G28" s="56"/>
      <c r="H28" s="70"/>
      <c r="I28" s="84"/>
      <c r="J28" s="61"/>
      <c r="P28" s="236">
        <f t="shared" ref="P28:P39" si="18">P11</f>
        <v>43101</v>
      </c>
      <c r="Q28" s="64"/>
      <c r="R28" s="299">
        <f t="array" ref="R28:R39">TRANSPOSE('Actual Total Usage'!B21:M21)/1000</f>
        <v>158122.61891200001</v>
      </c>
      <c r="S28" s="299">
        <f t="array" ref="S28:S39">TRANSPOSE('Normalized Total Usage'!B21:M21)/1000</f>
        <v>158729.9477640081</v>
      </c>
      <c r="T28" s="299">
        <f>S28-R28</f>
        <v>607.32885200809687</v>
      </c>
      <c r="U28" s="299"/>
      <c r="V28" s="299">
        <f t="array" ref="V28:V39">TRANSPOSE('Actual Total Usage'!B25:M25)/1000</f>
        <v>114391.46893399999</v>
      </c>
      <c r="W28" s="299">
        <f t="array" ref="W28:W39">TRANSPOSE('Normalized Total Usage'!B25:M25)/1000</f>
        <v>115006.37855700117</v>
      </c>
      <c r="X28" s="299">
        <f>W28-V28</f>
        <v>614.90962300117826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Adj.'!B25</f>
        <v>-4780347.3562464509</v>
      </c>
      <c r="F29" s="56">
        <f>+'Sales &amp; Revenue Adj.'!B11</f>
        <v>-166014</v>
      </c>
      <c r="G29" s="56"/>
      <c r="H29" s="70"/>
      <c r="I29" s="84"/>
      <c r="J29" s="61"/>
      <c r="P29" s="236">
        <f t="shared" si="18"/>
        <v>43132</v>
      </c>
      <c r="Q29" s="64"/>
      <c r="R29" s="299">
        <v>159054.356891</v>
      </c>
      <c r="S29" s="299">
        <v>158681.05323626366</v>
      </c>
      <c r="T29" s="299">
        <f t="shared" ref="T29:T39" si="19">S29-R29</f>
        <v>-373.30365473634447</v>
      </c>
      <c r="U29" s="299"/>
      <c r="V29" s="299">
        <v>115062.34970199999</v>
      </c>
      <c r="W29" s="299">
        <v>114683.2154947925</v>
      </c>
      <c r="X29" s="299">
        <f t="shared" ref="X29:X39" si="20">W29-V29</f>
        <v>-379.13420720749127</v>
      </c>
      <c r="Y29" s="299"/>
      <c r="Z29" s="299">
        <v>276.13670000000002</v>
      </c>
      <c r="AA29" s="299">
        <v>276.13670000000002</v>
      </c>
      <c r="AB29" s="299">
        <f t="shared" ref="AB29:AB39" si="21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Adj.'!B26</f>
        <v>-466216.36134378111</v>
      </c>
      <c r="F30" s="56">
        <f>+'Sales &amp; Revenue Adj.'!B12</f>
        <v>-16598</v>
      </c>
      <c r="G30" s="56"/>
      <c r="H30" s="70"/>
      <c r="I30" s="84"/>
      <c r="J30" s="61"/>
      <c r="P30" s="236">
        <f t="shared" si="18"/>
        <v>43160</v>
      </c>
      <c r="Q30" s="64"/>
      <c r="R30" s="299">
        <v>148013.02018899997</v>
      </c>
      <c r="S30" s="299">
        <v>147992.98635677525</v>
      </c>
      <c r="T30" s="299">
        <f t="shared" si="19"/>
        <v>-20.033832224726211</v>
      </c>
      <c r="U30" s="299"/>
      <c r="V30" s="299">
        <v>103806.900106</v>
      </c>
      <c r="W30" s="299">
        <v>103790.38380386609</v>
      </c>
      <c r="X30" s="299">
        <f t="shared" si="20"/>
        <v>-16.516302133910358</v>
      </c>
      <c r="Y30" s="299"/>
      <c r="Z30" s="299">
        <v>280.80811599999998</v>
      </c>
      <c r="AA30" s="299">
        <v>280.80811599999998</v>
      </c>
      <c r="AB30" s="299">
        <f t="shared" si="21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Adj.'!B27</f>
        <v>-439249.76056518452</v>
      </c>
      <c r="F31" s="56">
        <f>+'Sales &amp; Revenue Adj.'!B13</f>
        <v>-14844</v>
      </c>
      <c r="G31" s="56"/>
      <c r="H31" s="70"/>
      <c r="I31" s="84"/>
      <c r="J31" s="61"/>
      <c r="P31" s="236">
        <f t="shared" si="18"/>
        <v>43191</v>
      </c>
      <c r="Q31" s="64"/>
      <c r="R31" s="299">
        <v>144668.35019699999</v>
      </c>
      <c r="S31" s="299">
        <v>144735.26534864894</v>
      </c>
      <c r="T31" s="299">
        <f t="shared" si="19"/>
        <v>66.915151648950996</v>
      </c>
      <c r="U31" s="299"/>
      <c r="V31" s="299">
        <v>108701.480595</v>
      </c>
      <c r="W31" s="299">
        <v>108769.79369923289</v>
      </c>
      <c r="X31" s="299">
        <f t="shared" si="20"/>
        <v>68.3131042328896</v>
      </c>
      <c r="Y31" s="299"/>
      <c r="Z31" s="299">
        <v>266.694748</v>
      </c>
      <c r="AA31" s="299">
        <v>266.694748</v>
      </c>
      <c r="AB31" s="299">
        <f t="shared" si="21"/>
        <v>0</v>
      </c>
    </row>
    <row r="32" spans="1:28">
      <c r="A32" s="43">
        <f t="shared" si="0"/>
        <v>23</v>
      </c>
      <c r="B32" s="54"/>
      <c r="C32" s="54" t="s">
        <v>8</v>
      </c>
      <c r="D32" s="54"/>
      <c r="E32" s="298">
        <f>'Sales &amp; Revenue Adj.'!B28</f>
        <v>-823233.98581287614</v>
      </c>
      <c r="F32" s="56">
        <f>+'Sales &amp; Revenue Adj.'!B14</f>
        <v>-27061</v>
      </c>
      <c r="G32" s="56"/>
      <c r="H32" s="70"/>
      <c r="I32" s="84"/>
      <c r="J32" s="61"/>
      <c r="P32" s="236">
        <f t="shared" si="18"/>
        <v>43221</v>
      </c>
      <c r="Q32" s="64"/>
      <c r="R32" s="299">
        <v>150175.392609</v>
      </c>
      <c r="S32" s="299">
        <v>150063.19538620446</v>
      </c>
      <c r="T32" s="299">
        <f t="shared" si="19"/>
        <v>-112.19722279554117</v>
      </c>
      <c r="U32" s="299"/>
      <c r="V32" s="299">
        <v>105469.56447499999</v>
      </c>
      <c r="W32" s="299">
        <v>105517.51899043325</v>
      </c>
      <c r="X32" s="299">
        <f t="shared" si="20"/>
        <v>47.954515433259076</v>
      </c>
      <c r="Y32" s="299"/>
      <c r="Z32" s="299">
        <v>708.71026399999994</v>
      </c>
      <c r="AA32" s="299">
        <v>692.132653853904</v>
      </c>
      <c r="AB32" s="299">
        <f t="shared" si="21"/>
        <v>-16.577610146095935</v>
      </c>
    </row>
    <row r="33" spans="1:29">
      <c r="A33" s="43">
        <f t="shared" si="0"/>
        <v>24</v>
      </c>
      <c r="B33" s="54"/>
      <c r="C33" s="82" t="s">
        <v>24</v>
      </c>
      <c r="D33" s="54"/>
      <c r="E33" s="298">
        <f>SUM('Sales &amp; Revenue Adj.'!B29:B29)</f>
        <v>2803305.1896940321</v>
      </c>
      <c r="F33" s="56">
        <f>SUM('Sales &amp; Revenue Adj.'!B15:B15)</f>
        <v>75607</v>
      </c>
      <c r="G33" s="56"/>
      <c r="H33" s="70"/>
      <c r="I33" s="84"/>
      <c r="J33" s="61"/>
      <c r="P33" s="236">
        <f t="shared" si="18"/>
        <v>43252</v>
      </c>
      <c r="Q33" s="64"/>
      <c r="R33" s="299">
        <v>156368.30940299999</v>
      </c>
      <c r="S33" s="299">
        <v>155998.4724139582</v>
      </c>
      <c r="T33" s="299">
        <f t="shared" si="19"/>
        <v>-369.83698904179619</v>
      </c>
      <c r="U33" s="299"/>
      <c r="V33" s="299">
        <v>103412.23788</v>
      </c>
      <c r="W33" s="299">
        <v>103287.49613780937</v>
      </c>
      <c r="X33" s="299">
        <f t="shared" si="20"/>
        <v>-124.74174219062843</v>
      </c>
      <c r="Y33" s="299"/>
      <c r="Z33" s="299">
        <v>1878.608117</v>
      </c>
      <c r="AA33" s="299">
        <v>1853.3650875184496</v>
      </c>
      <c r="AB33" s="299">
        <f t="shared" si="21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Adj.'!B30</f>
        <v>85916.234525271488</v>
      </c>
      <c r="F34" s="348">
        <f>+'Sales &amp; Revenue Adj.'!B16</f>
        <v>3019</v>
      </c>
      <c r="G34" s="366"/>
      <c r="H34" s="70"/>
      <c r="I34" s="84"/>
      <c r="J34" s="61"/>
      <c r="P34" s="236">
        <f t="shared" si="18"/>
        <v>43282</v>
      </c>
      <c r="Q34" s="64"/>
      <c r="R34" s="299">
        <v>162872.29865000001</v>
      </c>
      <c r="S34" s="299">
        <v>158858.00433889453</v>
      </c>
      <c r="T34" s="299">
        <f t="shared" si="19"/>
        <v>-4014.2943111054774</v>
      </c>
      <c r="U34" s="299"/>
      <c r="V34" s="299">
        <v>109389.24895800001</v>
      </c>
      <c r="W34" s="299">
        <v>108032.11353169671</v>
      </c>
      <c r="X34" s="299">
        <f t="shared" si="20"/>
        <v>-1357.135426303299</v>
      </c>
      <c r="Y34" s="299"/>
      <c r="Z34" s="299">
        <v>3447.3845299999998</v>
      </c>
      <c r="AA34" s="299">
        <v>3163.6658384305756</v>
      </c>
      <c r="AB34" s="299">
        <f t="shared" si="21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135247697.97728741</v>
      </c>
      <c r="F35" s="60">
        <f>SUM(F26:F34)</f>
        <v>5277160</v>
      </c>
      <c r="G35" s="60"/>
      <c r="H35" s="70"/>
      <c r="I35" s="83"/>
      <c r="J35" s="61"/>
      <c r="P35" s="236">
        <f t="shared" si="18"/>
        <v>43313</v>
      </c>
      <c r="Q35" s="64"/>
      <c r="R35" s="299">
        <v>185803.802368</v>
      </c>
      <c r="S35" s="299">
        <v>183693.22960392115</v>
      </c>
      <c r="T35" s="299">
        <f t="shared" si="19"/>
        <v>-2110.5727640788537</v>
      </c>
      <c r="U35" s="299"/>
      <c r="V35" s="299">
        <v>114294.681037</v>
      </c>
      <c r="W35" s="299">
        <v>113585.73806281207</v>
      </c>
      <c r="X35" s="299">
        <f t="shared" si="20"/>
        <v>-708.94297418792848</v>
      </c>
      <c r="Y35" s="299"/>
      <c r="Z35" s="299">
        <v>4528.3572279999998</v>
      </c>
      <c r="AA35" s="299">
        <v>4378.1233659731715</v>
      </c>
      <c r="AB35" s="299">
        <f t="shared" si="21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P36" s="236">
        <f t="shared" si="18"/>
        <v>43344</v>
      </c>
      <c r="Q36" s="64"/>
      <c r="R36" s="299">
        <v>166948.099047</v>
      </c>
      <c r="S36" s="299">
        <v>167084.71787168639</v>
      </c>
      <c r="T36" s="299">
        <f t="shared" si="19"/>
        <v>136.61882468638942</v>
      </c>
      <c r="U36" s="299"/>
      <c r="V36" s="299">
        <v>111133.23430900001</v>
      </c>
      <c r="W36" s="299">
        <v>111179.03331969124</v>
      </c>
      <c r="X36" s="299">
        <f t="shared" si="20"/>
        <v>45.799010691232979</v>
      </c>
      <c r="Y36" s="299"/>
      <c r="Z36" s="299">
        <v>3435.8691839999997</v>
      </c>
      <c r="AA36" s="299">
        <v>3445.4260158801176</v>
      </c>
      <c r="AB36" s="299">
        <f t="shared" si="21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P37" s="236">
        <f t="shared" si="18"/>
        <v>43374</v>
      </c>
      <c r="Q37" s="64"/>
      <c r="R37" s="299">
        <v>155888.47705199997</v>
      </c>
      <c r="S37" s="299">
        <v>156009.32489563629</v>
      </c>
      <c r="T37" s="299">
        <f t="shared" si="19"/>
        <v>120.84784363632207</v>
      </c>
      <c r="U37" s="299"/>
      <c r="V37" s="299">
        <v>102939.77304099999</v>
      </c>
      <c r="W37" s="299">
        <v>103051.26389170239</v>
      </c>
      <c r="X37" s="299">
        <f t="shared" si="20"/>
        <v>111.4908507023938</v>
      </c>
      <c r="Y37" s="299"/>
      <c r="Z37" s="299">
        <v>1100.2293710000001</v>
      </c>
      <c r="AA37" s="299">
        <v>1100.2293710000001</v>
      </c>
      <c r="AB37" s="299">
        <f t="shared" si="21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P38" s="236">
        <f t="shared" si="18"/>
        <v>43405</v>
      </c>
      <c r="Q38" s="64"/>
      <c r="R38" s="299">
        <v>146612.391519</v>
      </c>
      <c r="S38" s="299">
        <v>147285.21813617839</v>
      </c>
      <c r="T38" s="299">
        <f t="shared" si="19"/>
        <v>672.82661717839073</v>
      </c>
      <c r="U38" s="299"/>
      <c r="V38" s="299">
        <v>97852.071420000007</v>
      </c>
      <c r="W38" s="299">
        <v>98508.171347521245</v>
      </c>
      <c r="X38" s="299">
        <f t="shared" si="20"/>
        <v>656.09992752123799</v>
      </c>
      <c r="Y38" s="299"/>
      <c r="Z38" s="299">
        <v>309.864799</v>
      </c>
      <c r="AA38" s="299">
        <v>309.864799</v>
      </c>
      <c r="AB38" s="299">
        <f t="shared" si="21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P39" s="239">
        <f t="shared" si="18"/>
        <v>43435</v>
      </c>
      <c r="Q39" s="175"/>
      <c r="R39" s="301">
        <v>160253.025692</v>
      </c>
      <c r="S39" s="301">
        <v>160868.37982057815</v>
      </c>
      <c r="T39" s="301">
        <f t="shared" si="19"/>
        <v>615.3541285781539</v>
      </c>
      <c r="U39" s="299"/>
      <c r="V39" s="301">
        <v>111404.95738000001</v>
      </c>
      <c r="W39" s="301">
        <v>112007.6112398759</v>
      </c>
      <c r="X39" s="301">
        <f t="shared" si="20"/>
        <v>602.65385987589252</v>
      </c>
      <c r="Y39" s="299"/>
      <c r="Z39" s="301">
        <v>224.08819800000001</v>
      </c>
      <c r="AA39" s="301">
        <v>224.08819800000001</v>
      </c>
      <c r="AB39" s="301">
        <f t="shared" si="21"/>
        <v>0</v>
      </c>
    </row>
    <row r="40" spans="1:29">
      <c r="A40" s="73"/>
      <c r="B40" s="74"/>
      <c r="C40" s="74"/>
      <c r="D40" s="74"/>
      <c r="E40" s="75"/>
      <c r="F40" s="71"/>
      <c r="G40" s="71"/>
      <c r="P40" s="236" t="s">
        <v>21</v>
      </c>
      <c r="Q40" s="64"/>
      <c r="R40" s="83">
        <f>SUM(R28:R39)</f>
        <v>1894780.1425289998</v>
      </c>
      <c r="S40" s="83">
        <f t="shared" ref="S40" si="22">SUM(S28:S39)</f>
        <v>1889999.7951727537</v>
      </c>
      <c r="T40" s="83">
        <f t="shared" ref="T40" si="23">SUM(T28:T39)</f>
        <v>-4780.3473562464351</v>
      </c>
      <c r="V40" s="83">
        <f>SUM(V28:V39)</f>
        <v>1297857.967837</v>
      </c>
      <c r="W40" s="83">
        <f t="shared" ref="W40" si="24">SUM(W28:W39)</f>
        <v>1297418.7180764347</v>
      </c>
      <c r="X40" s="83">
        <f t="shared" ref="X40" si="25">SUM(X28:X39)</f>
        <v>-439.24976056517335</v>
      </c>
      <c r="Y40" s="83"/>
      <c r="Z40" s="83">
        <f>SUM(Z28:Z39)</f>
        <v>16726.140044</v>
      </c>
      <c r="AA40" s="83">
        <f t="shared" ref="AA40" si="26">SUM(AA28:AA39)</f>
        <v>16259.923682656217</v>
      </c>
      <c r="AB40" s="83">
        <f t="shared" ref="AB40" si="27">SUM(AB28:AB39)</f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 Pre Migration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173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142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8">P28</f>
        <v>43101</v>
      </c>
      <c r="Q45" s="83"/>
      <c r="R45" s="299">
        <f t="array" ref="R45:R56">TRANSPOSE('Actual Total Usage'!B28:M28)/1000</f>
        <v>45745.730302000004</v>
      </c>
      <c r="S45" s="299">
        <f t="array" ref="S45:S56">TRANSPOSE('Normalized Total Usage'!B28:M28)/1000</f>
        <v>46069.022971372666</v>
      </c>
      <c r="T45" s="299">
        <f>S45-R45</f>
        <v>323.2926693726622</v>
      </c>
      <c r="U45" s="299"/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8"/>
        <v>43132</v>
      </c>
      <c r="Q46" s="83"/>
      <c r="R46" s="299">
        <v>43929.830578000001</v>
      </c>
      <c r="S46" s="299">
        <v>43733.919691333955</v>
      </c>
      <c r="T46" s="299">
        <f t="shared" ref="T46:T56" si="29">S46-R46</f>
        <v>-195.91088666604628</v>
      </c>
      <c r="U46" s="299"/>
      <c r="V46" s="299">
        <v>13348.269554999999</v>
      </c>
      <c r="W46" s="299">
        <v>12542.908577137294</v>
      </c>
      <c r="X46" s="299">
        <f t="shared" ref="X46:X56" si="30">W46-V46</f>
        <v>-805.36097786270511</v>
      </c>
      <c r="Y46" s="299"/>
      <c r="Z46" s="299">
        <v>897.14</v>
      </c>
      <c r="AA46" s="299">
        <v>877.42439898533053</v>
      </c>
      <c r="AB46" s="299">
        <f t="shared" ref="AB46:AB56" si="31">AA46-Z46</f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8"/>
        <v>43160</v>
      </c>
      <c r="Q47" s="83"/>
      <c r="R47" s="299">
        <v>44503.265692999994</v>
      </c>
      <c r="S47" s="299">
        <v>44486.104677806674</v>
      </c>
      <c r="T47" s="299">
        <f t="shared" si="29"/>
        <v>-17.161015193320054</v>
      </c>
      <c r="U47" s="299"/>
      <c r="V47" s="299">
        <v>14774.1</v>
      </c>
      <c r="W47" s="299">
        <v>14881.072003025</v>
      </c>
      <c r="X47" s="299">
        <f t="shared" si="30"/>
        <v>106.97200302499914</v>
      </c>
      <c r="Y47" s="299"/>
      <c r="Z47" s="299">
        <v>943.66</v>
      </c>
      <c r="AA47" s="299">
        <v>945.4108794533845</v>
      </c>
      <c r="AB47" s="299">
        <f t="shared" si="31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8"/>
        <v>43191</v>
      </c>
      <c r="Q48" s="83"/>
      <c r="R48" s="299">
        <v>42551.050405000002</v>
      </c>
      <c r="S48" s="299">
        <v>42585.838534201735</v>
      </c>
      <c r="T48" s="299">
        <f t="shared" si="29"/>
        <v>34.788129201733682</v>
      </c>
      <c r="U48" s="299"/>
      <c r="V48" s="299">
        <v>12167.918880000001</v>
      </c>
      <c r="W48" s="299">
        <v>12291.254040215736</v>
      </c>
      <c r="X48" s="299">
        <f t="shared" si="30"/>
        <v>123.3351602157345</v>
      </c>
      <c r="Y48" s="299"/>
      <c r="Z48" s="299">
        <v>776.62</v>
      </c>
      <c r="AA48" s="299">
        <v>781.38586538892207</v>
      </c>
      <c r="AB48" s="299">
        <f t="shared" si="31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8"/>
        <v>43221</v>
      </c>
      <c r="Q49" s="83"/>
      <c r="R49" s="299">
        <v>42098.019358999998</v>
      </c>
      <c r="S49" s="299">
        <v>42098.70113286272</v>
      </c>
      <c r="T49" s="299">
        <f t="shared" si="29"/>
        <v>0.68177386272145668</v>
      </c>
      <c r="U49" s="299"/>
      <c r="V49" s="299">
        <v>9528.3856850000011</v>
      </c>
      <c r="W49" s="299">
        <v>9723.226773721326</v>
      </c>
      <c r="X49" s="299">
        <f t="shared" si="30"/>
        <v>194.84108872132492</v>
      </c>
      <c r="Y49" s="299"/>
      <c r="Z49" s="299">
        <v>591.08000000000004</v>
      </c>
      <c r="AA49" s="299">
        <v>601.1173555526035</v>
      </c>
      <c r="AB49" s="299">
        <f t="shared" si="31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8"/>
        <v>43252</v>
      </c>
      <c r="Q50" s="83"/>
      <c r="R50" s="299">
        <v>36454.394177000002</v>
      </c>
      <c r="S50" s="299">
        <v>36355.963409268283</v>
      </c>
      <c r="T50" s="299">
        <f t="shared" si="29"/>
        <v>-98.430767731719243</v>
      </c>
      <c r="U50" s="299"/>
      <c r="V50" s="299">
        <v>8207.9652699999988</v>
      </c>
      <c r="W50" s="299">
        <v>8185.6526829803652</v>
      </c>
      <c r="X50" s="299">
        <f t="shared" si="30"/>
        <v>-22.312587019633611</v>
      </c>
      <c r="Y50" s="299"/>
      <c r="Z50" s="299">
        <v>387.72</v>
      </c>
      <c r="AA50" s="299">
        <v>387.26751144258054</v>
      </c>
      <c r="AB50" s="299">
        <f t="shared" si="31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8"/>
        <v>43282</v>
      </c>
      <c r="Q51" s="83"/>
      <c r="R51" s="299">
        <v>48717.375324000001</v>
      </c>
      <c r="S51" s="299">
        <v>47638.125478356735</v>
      </c>
      <c r="T51" s="299">
        <f t="shared" si="29"/>
        <v>-1079.2498456432659</v>
      </c>
      <c r="U51" s="299"/>
      <c r="V51" s="299">
        <v>6333.3257949999997</v>
      </c>
      <c r="W51" s="299">
        <v>6090.5746375682929</v>
      </c>
      <c r="X51" s="299">
        <f t="shared" si="30"/>
        <v>-242.75115743170682</v>
      </c>
      <c r="Y51" s="299"/>
      <c r="Z51" s="299">
        <v>316.26</v>
      </c>
      <c r="AA51" s="299">
        <v>311.33712301843309</v>
      </c>
      <c r="AB51" s="299">
        <f t="shared" si="31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8"/>
        <v>43313</v>
      </c>
      <c r="Q52" s="83"/>
      <c r="R52" s="299">
        <v>46696.152519000003</v>
      </c>
      <c r="S52" s="299">
        <v>46131.249610161714</v>
      </c>
      <c r="T52" s="299">
        <f t="shared" si="29"/>
        <v>-564.90290883828857</v>
      </c>
      <c r="U52" s="299"/>
      <c r="V52" s="299">
        <v>5565.0993349999999</v>
      </c>
      <c r="W52" s="299">
        <v>5438.8578345329915</v>
      </c>
      <c r="X52" s="299">
        <f t="shared" si="30"/>
        <v>-126.24150046700834</v>
      </c>
      <c r="Y52" s="299"/>
      <c r="Z52" s="299">
        <v>285.14</v>
      </c>
      <c r="AA52" s="299">
        <v>282.56325881447532</v>
      </c>
      <c r="AB52" s="299">
        <f t="shared" si="31"/>
        <v>-2.5767411855246678</v>
      </c>
      <c r="AC52" s="83"/>
    </row>
    <row r="53" spans="1:29">
      <c r="P53" s="236">
        <f t="shared" si="28"/>
        <v>43344</v>
      </c>
      <c r="Q53" s="83"/>
      <c r="R53" s="299">
        <v>43379.395791000003</v>
      </c>
      <c r="S53" s="299">
        <v>43415.962344298205</v>
      </c>
      <c r="T53" s="299">
        <f t="shared" si="29"/>
        <v>36.566553298202052</v>
      </c>
      <c r="U53" s="299"/>
      <c r="V53" s="299">
        <v>5746.4796399999996</v>
      </c>
      <c r="W53" s="299">
        <v>5754.6513390354412</v>
      </c>
      <c r="X53" s="299">
        <f t="shared" si="30"/>
        <v>8.1716990354416339</v>
      </c>
      <c r="Y53" s="299"/>
      <c r="Z53" s="299">
        <v>298.26</v>
      </c>
      <c r="AA53" s="299">
        <v>298.4267942267989</v>
      </c>
      <c r="AB53" s="299">
        <f t="shared" si="31"/>
        <v>0.16679422679891331</v>
      </c>
      <c r="AC53" s="83"/>
    </row>
    <row r="54" spans="1:29">
      <c r="P54" s="236">
        <f t="shared" si="28"/>
        <v>43374</v>
      </c>
      <c r="Q54" s="83"/>
      <c r="R54" s="299">
        <v>35046.087943999999</v>
      </c>
      <c r="S54" s="299">
        <v>35113.31472737169</v>
      </c>
      <c r="T54" s="299">
        <f t="shared" si="29"/>
        <v>67.226783371690544</v>
      </c>
      <c r="U54" s="299"/>
      <c r="V54" s="299">
        <v>7995.505725</v>
      </c>
      <c r="W54" s="299">
        <v>8072.6758809875437</v>
      </c>
      <c r="X54" s="299">
        <f t="shared" si="30"/>
        <v>77.170155987543694</v>
      </c>
      <c r="Y54" s="299"/>
      <c r="Z54" s="299">
        <v>353.44</v>
      </c>
      <c r="AA54" s="299">
        <v>356.60178508422302</v>
      </c>
      <c r="AB54" s="299">
        <f t="shared" si="31"/>
        <v>3.1617850842230268</v>
      </c>
      <c r="AC54" s="83"/>
    </row>
    <row r="55" spans="1:29">
      <c r="P55" s="236">
        <f t="shared" si="28"/>
        <v>43405</v>
      </c>
      <c r="Q55" s="83"/>
      <c r="R55" s="299">
        <v>47156.353951999998</v>
      </c>
      <c r="S55" s="299">
        <v>47515.206209027754</v>
      </c>
      <c r="T55" s="299">
        <f t="shared" si="29"/>
        <v>358.85225702775642</v>
      </c>
      <c r="U55" s="299"/>
      <c r="V55" s="299">
        <v>9194.1588350000002</v>
      </c>
      <c r="W55" s="299">
        <v>10198.784454522111</v>
      </c>
      <c r="X55" s="299">
        <f t="shared" si="30"/>
        <v>1004.6256195221104</v>
      </c>
      <c r="Y55" s="299"/>
      <c r="Z55" s="299">
        <v>515.476</v>
      </c>
      <c r="AA55" s="299">
        <v>546.84645175589424</v>
      </c>
      <c r="AB55" s="299">
        <f t="shared" si="31"/>
        <v>31.370451755894237</v>
      </c>
      <c r="AC55" s="83"/>
    </row>
    <row r="56" spans="1:29">
      <c r="P56" s="239">
        <f t="shared" si="28"/>
        <v>43435</v>
      </c>
      <c r="Q56" s="83"/>
      <c r="R56" s="301">
        <v>42267.793201</v>
      </c>
      <c r="S56" s="301">
        <v>42578.806473124998</v>
      </c>
      <c r="T56" s="301">
        <f t="shared" si="29"/>
        <v>311.01327212499746</v>
      </c>
      <c r="U56" s="299"/>
      <c r="V56" s="301">
        <v>12572.569045</v>
      </c>
      <c r="W56" s="301">
        <v>13778.477715450066</v>
      </c>
      <c r="X56" s="301">
        <f t="shared" si="30"/>
        <v>1205.908670450066</v>
      </c>
      <c r="Y56" s="299"/>
      <c r="Z56" s="301">
        <v>768.62400000000002</v>
      </c>
      <c r="AA56" s="301">
        <v>799.40423511705433</v>
      </c>
      <c r="AB56" s="301">
        <f t="shared" si="31"/>
        <v>30.780235117054303</v>
      </c>
      <c r="AC56" s="83"/>
    </row>
    <row r="57" spans="1:29">
      <c r="P57" s="236" t="s">
        <v>21</v>
      </c>
      <c r="Q57" s="83"/>
      <c r="R57" s="83">
        <f>SUM(R45:R56)</f>
        <v>518545.44924500003</v>
      </c>
      <c r="S57" s="83">
        <f t="shared" ref="S57" si="32">SUM(S45:S56)</f>
        <v>517722.21525918704</v>
      </c>
      <c r="T57" s="83">
        <f t="shared" ref="T57" si="33">SUM(T45:T56)</f>
        <v>-823.2339858128762</v>
      </c>
      <c r="V57" s="83">
        <f>SUM(V45:V56)</f>
        <v>120139.33994999999</v>
      </c>
      <c r="W57" s="83">
        <f t="shared" ref="W57" si="34">SUM(W45:W56)</f>
        <v>122942.64513969402</v>
      </c>
      <c r="X57" s="83">
        <f t="shared" ref="X57" si="35">SUM(X45:X56)</f>
        <v>2803.3051896940306</v>
      </c>
      <c r="Y57" s="83"/>
      <c r="Z57" s="83">
        <f>SUM(Z45:Z56)</f>
        <v>7130.88</v>
      </c>
      <c r="AA57" s="83">
        <f t="shared" ref="AA57" si="36">SUM(AA45:AA56)</f>
        <v>7216.7962345252708</v>
      </c>
      <c r="AB57" s="83">
        <f t="shared" ref="AB57" si="37">SUM(AB45:AB56)</f>
        <v>85.91623452527142</v>
      </c>
      <c r="AC57" s="83"/>
    </row>
    <row r="59" spans="1:29">
      <c r="R59" s="243"/>
      <c r="S59" s="244"/>
      <c r="T59" s="244"/>
    </row>
    <row r="60" spans="1:29">
      <c r="R60" s="246" t="s">
        <v>21</v>
      </c>
      <c r="S60" s="247"/>
      <c r="T60" s="247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38">P45</f>
        <v>43101</v>
      </c>
      <c r="R62" s="299">
        <f>R11+V11+Z11+R28+V28+Z28+R45+V45+Z45</f>
        <v>2118037.8913230002</v>
      </c>
      <c r="S62" s="299">
        <f t="shared" ref="S62:T73" si="39">S11+W11+AA11+S28+W28+AA28+S45+W45+AA45</f>
        <v>2201943.218956749</v>
      </c>
      <c r="T62" s="299">
        <f t="shared" si="39"/>
        <v>83905.327633748908</v>
      </c>
    </row>
    <row r="63" spans="1:29">
      <c r="P63" s="236">
        <f t="shared" si="38"/>
        <v>43132</v>
      </c>
      <c r="R63" s="299">
        <f t="shared" ref="R63:R73" si="40">R12+V12+Z12+R29+V29+Z29+R46+V46+Z46</f>
        <v>1967096.1527199997</v>
      </c>
      <c r="S63" s="299">
        <f t="shared" si="39"/>
        <v>1914229.7639754585</v>
      </c>
      <c r="T63" s="299">
        <f t="shared" si="39"/>
        <v>-52866.388744541327</v>
      </c>
    </row>
    <row r="64" spans="1:29">
      <c r="P64" s="236">
        <f t="shared" si="38"/>
        <v>43160</v>
      </c>
      <c r="R64" s="299">
        <f t="shared" si="40"/>
        <v>1943915.0043829998</v>
      </c>
      <c r="S64" s="299">
        <f t="shared" si="39"/>
        <v>1949599.793274102</v>
      </c>
      <c r="T64" s="299">
        <f t="shared" si="39"/>
        <v>5684.7888911021673</v>
      </c>
    </row>
    <row r="65" spans="16:20">
      <c r="P65" s="236">
        <f t="shared" si="38"/>
        <v>43191</v>
      </c>
      <c r="R65" s="299">
        <f t="shared" si="40"/>
        <v>1699430.7868760002</v>
      </c>
      <c r="S65" s="299">
        <f t="shared" si="39"/>
        <v>1709953.1858275456</v>
      </c>
      <c r="T65" s="299">
        <f t="shared" si="39"/>
        <v>10522.398951545802</v>
      </c>
    </row>
    <row r="66" spans="16:20">
      <c r="P66" s="236">
        <f t="shared" si="38"/>
        <v>43221</v>
      </c>
      <c r="R66" s="299">
        <f t="shared" si="40"/>
        <v>1491600.9348240001</v>
      </c>
      <c r="S66" s="299">
        <f t="shared" si="39"/>
        <v>1508748.9452410345</v>
      </c>
      <c r="T66" s="299">
        <f t="shared" si="39"/>
        <v>17148.010417034406</v>
      </c>
    </row>
    <row r="67" spans="16:20">
      <c r="P67" s="236">
        <f t="shared" si="38"/>
        <v>43252</v>
      </c>
      <c r="R67" s="299">
        <f t="shared" si="40"/>
        <v>1404675.5963879998</v>
      </c>
      <c r="S67" s="299">
        <f t="shared" si="39"/>
        <v>1399102.8410358017</v>
      </c>
      <c r="T67" s="299">
        <f t="shared" si="39"/>
        <v>-5572.7553521981699</v>
      </c>
    </row>
    <row r="68" spans="16:20">
      <c r="P68" s="236">
        <f t="shared" si="38"/>
        <v>43282</v>
      </c>
      <c r="R68" s="299">
        <f t="shared" si="40"/>
        <v>1447752.4792699998</v>
      </c>
      <c r="S68" s="299">
        <f t="shared" si="39"/>
        <v>1387119.7711101347</v>
      </c>
      <c r="T68" s="299">
        <f t="shared" si="39"/>
        <v>-60632.708159865506</v>
      </c>
    </row>
    <row r="69" spans="16:20">
      <c r="P69" s="236">
        <f t="shared" si="38"/>
        <v>43313</v>
      </c>
      <c r="R69" s="299">
        <f t="shared" si="40"/>
        <v>1586741.9074739995</v>
      </c>
      <c r="S69" s="299">
        <f t="shared" si="39"/>
        <v>1554969.6854745676</v>
      </c>
      <c r="T69" s="299">
        <f t="shared" si="39"/>
        <v>-31772.221999432062</v>
      </c>
    </row>
    <row r="70" spans="16:20">
      <c r="P70" s="236">
        <f t="shared" si="38"/>
        <v>43344</v>
      </c>
      <c r="R70" s="299">
        <f t="shared" si="40"/>
        <v>1467149.394512</v>
      </c>
      <c r="S70" s="299">
        <f t="shared" si="39"/>
        <v>1469208.5103097057</v>
      </c>
      <c r="T70" s="299">
        <f t="shared" si="39"/>
        <v>2059.1157977056714</v>
      </c>
    </row>
    <row r="71" spans="16:20">
      <c r="P71" s="236">
        <f t="shared" si="38"/>
        <v>43374</v>
      </c>
      <c r="R71" s="299">
        <f t="shared" si="40"/>
        <v>1420211.0200189999</v>
      </c>
      <c r="S71" s="299">
        <f t="shared" si="39"/>
        <v>1427304.51412997</v>
      </c>
      <c r="T71" s="299">
        <f t="shared" si="39"/>
        <v>7093.4941109700012</v>
      </c>
    </row>
    <row r="72" spans="16:20">
      <c r="P72" s="236">
        <f t="shared" si="38"/>
        <v>43405</v>
      </c>
      <c r="R72" s="299">
        <f t="shared" si="40"/>
        <v>1590668.348403</v>
      </c>
      <c r="S72" s="299">
        <f t="shared" si="39"/>
        <v>1667674.2647172289</v>
      </c>
      <c r="T72" s="299">
        <f t="shared" si="39"/>
        <v>77005.916314229151</v>
      </c>
    </row>
    <row r="73" spans="16:20">
      <c r="P73" s="239">
        <f t="shared" si="38"/>
        <v>43435</v>
      </c>
      <c r="R73" s="301">
        <f t="shared" si="40"/>
        <v>1913129.2260700003</v>
      </c>
      <c r="S73" s="301">
        <f t="shared" si="39"/>
        <v>1995801.9461869893</v>
      </c>
      <c r="T73" s="301">
        <f t="shared" si="39"/>
        <v>82672.720116988959</v>
      </c>
    </row>
    <row r="74" spans="16:20">
      <c r="P74" s="236" t="s">
        <v>21</v>
      </c>
      <c r="R74" s="83">
        <f>SUM(R62:R73)</f>
        <v>20050408.742262002</v>
      </c>
      <c r="S74" s="83">
        <f t="shared" ref="S74" si="41">SUM(S62:S73)</f>
        <v>20185656.440239288</v>
      </c>
      <c r="T74" s="83">
        <f t="shared" ref="T74" si="42">SUM(T62:T73)</f>
        <v>135247.69797728799</v>
      </c>
    </row>
  </sheetData>
  <mergeCells count="4">
    <mergeCell ref="J7:N7"/>
    <mergeCell ref="J6:N6"/>
    <mergeCell ref="P5:AB5"/>
    <mergeCell ref="P6:AB6"/>
  </mergeCells>
  <phoneticPr fontId="8" type="noConversion"/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"/>
  <sheetViews>
    <sheetView topLeftCell="A4" workbookViewId="0">
      <selection activeCell="C18" sqref="C18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 Pre Migration'!A4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 Pre Migration'!B12</f>
        <v>43101</v>
      </c>
      <c r="D5" s="27">
        <f>'Summary Sheet_ Pre Migration'!B13</f>
        <v>43132</v>
      </c>
      <c r="E5" s="27">
        <f>'Summary Sheet_ Pre Migration'!B14</f>
        <v>43160</v>
      </c>
      <c r="F5" s="27">
        <f>'Summary Sheet_ Pre Migration'!B15</f>
        <v>43191</v>
      </c>
      <c r="G5" s="27">
        <f>'Summary Sheet_ Pre Migration'!B16</f>
        <v>43221</v>
      </c>
      <c r="H5" s="27">
        <f>'Summary Sheet_ Pre Migration'!B17</f>
        <v>43252</v>
      </c>
      <c r="I5" s="27">
        <f>'Summary Sheet_ Pre Migration'!B18</f>
        <v>43282</v>
      </c>
      <c r="J5" s="27">
        <f>'Summary Sheet_ Pre Migration'!B19</f>
        <v>43313</v>
      </c>
      <c r="K5" s="27">
        <f>'Summary Sheet_ Pre Migration'!B20</f>
        <v>43344</v>
      </c>
      <c r="L5" s="27">
        <f>'Summary Sheet_ Pre Migration'!B21</f>
        <v>43374</v>
      </c>
      <c r="M5" s="27">
        <f>'Summary Sheet_ Pre Migration'!B22</f>
        <v>43405</v>
      </c>
      <c r="N5" s="27">
        <f>'Summary Sheet_ Pre Migration'!B23</f>
        <v>43435</v>
      </c>
    </row>
    <row r="6" spans="1:14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</row>
    <row r="7" spans="1:14">
      <c r="A7" s="9" t="s">
        <v>0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>
      <c r="A8" s="12" t="s">
        <v>1</v>
      </c>
      <c r="B8" s="13">
        <f>SUM(C8:N8)</f>
        <v>5034452</v>
      </c>
      <c r="C8" s="13">
        <f t="shared" ref="C8:N8" si="0">ROUND(+C22*C37,0)</f>
        <v>2628706</v>
      </c>
      <c r="D8" s="13">
        <f t="shared" si="0"/>
        <v>-1651449</v>
      </c>
      <c r="E8" s="13">
        <f t="shared" si="0"/>
        <v>168546</v>
      </c>
      <c r="F8" s="13">
        <f t="shared" si="0"/>
        <v>356324</v>
      </c>
      <c r="G8" s="13">
        <f t="shared" si="0"/>
        <v>641181</v>
      </c>
      <c r="H8" s="13">
        <f t="shared" si="0"/>
        <v>-141156</v>
      </c>
      <c r="I8" s="13">
        <f t="shared" si="0"/>
        <v>-1536361</v>
      </c>
      <c r="J8" s="13">
        <f t="shared" si="0"/>
        <v>-805007</v>
      </c>
      <c r="K8" s="13">
        <f t="shared" si="0"/>
        <v>52199</v>
      </c>
      <c r="L8" s="13">
        <f t="shared" si="0"/>
        <v>235739</v>
      </c>
      <c r="M8" s="13">
        <f t="shared" si="0"/>
        <v>2495143</v>
      </c>
      <c r="N8" s="14">
        <f t="shared" si="0"/>
        <v>2590587</v>
      </c>
    </row>
    <row r="9" spans="1:14">
      <c r="A9" s="364" t="s">
        <v>174</v>
      </c>
      <c r="B9" s="13">
        <f t="shared" ref="B9:B16" si="1">SUM(C9:N9)</f>
        <v>339628</v>
      </c>
      <c r="C9" s="13">
        <f t="shared" ref="C9:N9" si="2">ROUND(+C23*C38,0)</f>
        <v>311414</v>
      </c>
      <c r="D9" s="13">
        <f t="shared" si="2"/>
        <v>-197887</v>
      </c>
      <c r="E9" s="13">
        <f t="shared" si="2"/>
        <v>26911</v>
      </c>
      <c r="F9" s="13">
        <f t="shared" si="2"/>
        <v>29348</v>
      </c>
      <c r="G9" s="13">
        <f t="shared" si="2"/>
        <v>31149</v>
      </c>
      <c r="H9" s="13">
        <f t="shared" si="2"/>
        <v>-25128</v>
      </c>
      <c r="I9" s="13">
        <f t="shared" si="2"/>
        <v>-273619</v>
      </c>
      <c r="J9" s="13">
        <f t="shared" si="2"/>
        <v>-143396</v>
      </c>
      <c r="K9" s="13">
        <f t="shared" si="2"/>
        <v>9295</v>
      </c>
      <c r="L9" s="13">
        <f t="shared" si="2"/>
        <v>18627</v>
      </c>
      <c r="M9" s="13">
        <f t="shared" si="2"/>
        <v>249180</v>
      </c>
      <c r="N9" s="14">
        <f t="shared" si="2"/>
        <v>303734</v>
      </c>
    </row>
    <row r="10" spans="1:14">
      <c r="A10" s="364" t="s">
        <v>177</v>
      </c>
      <c r="B10" s="13">
        <f t="shared" si="1"/>
        <v>48971</v>
      </c>
      <c r="C10" s="13">
        <f t="shared" ref="C10:N10" si="3">ROUND(+C24*C39,0)</f>
        <v>197386</v>
      </c>
      <c r="D10" s="13">
        <f t="shared" si="3"/>
        <v>-128015</v>
      </c>
      <c r="E10" s="13">
        <f t="shared" si="3"/>
        <v>21226</v>
      </c>
      <c r="F10" s="13">
        <f t="shared" si="3"/>
        <v>12314</v>
      </c>
      <c r="G10" s="13">
        <f t="shared" si="3"/>
        <v>-5417</v>
      </c>
      <c r="H10" s="13">
        <f t="shared" si="3"/>
        <v>-22942</v>
      </c>
      <c r="I10" s="13">
        <f t="shared" si="3"/>
        <v>-248621</v>
      </c>
      <c r="J10" s="13">
        <f t="shared" si="3"/>
        <v>-130151</v>
      </c>
      <c r="K10" s="13">
        <f t="shared" si="3"/>
        <v>8428</v>
      </c>
      <c r="L10" s="13">
        <f t="shared" si="3"/>
        <v>7122</v>
      </c>
      <c r="M10" s="13">
        <f t="shared" si="3"/>
        <v>138820</v>
      </c>
      <c r="N10" s="14">
        <f t="shared" si="3"/>
        <v>198821</v>
      </c>
    </row>
    <row r="11" spans="1:14">
      <c r="A11" s="364" t="s">
        <v>175</v>
      </c>
      <c r="B11" s="13">
        <f t="shared" si="1"/>
        <v>-166014</v>
      </c>
      <c r="C11" s="13">
        <f t="shared" ref="C11:N11" si="4">ROUND(+C25*C40,0)</f>
        <v>21092</v>
      </c>
      <c r="D11" s="13">
        <f t="shared" si="4"/>
        <v>-12964</v>
      </c>
      <c r="E11" s="13">
        <f t="shared" si="4"/>
        <v>-696</v>
      </c>
      <c r="F11" s="13">
        <f t="shared" si="4"/>
        <v>2324</v>
      </c>
      <c r="G11" s="13">
        <f t="shared" si="4"/>
        <v>-3896</v>
      </c>
      <c r="H11" s="13">
        <f t="shared" si="4"/>
        <v>-12844</v>
      </c>
      <c r="I11" s="13">
        <f t="shared" si="4"/>
        <v>-139412</v>
      </c>
      <c r="J11" s="13">
        <f t="shared" si="4"/>
        <v>-73298</v>
      </c>
      <c r="K11" s="13">
        <f t="shared" si="4"/>
        <v>4745</v>
      </c>
      <c r="L11" s="13">
        <f t="shared" si="4"/>
        <v>4197</v>
      </c>
      <c r="M11" s="13">
        <f t="shared" si="4"/>
        <v>23367</v>
      </c>
      <c r="N11" s="14">
        <f t="shared" si="4"/>
        <v>21371</v>
      </c>
    </row>
    <row r="12" spans="1:14">
      <c r="A12" s="12" t="s">
        <v>5</v>
      </c>
      <c r="B12" s="13">
        <f t="shared" si="1"/>
        <v>-16598</v>
      </c>
      <c r="C12" s="13">
        <f t="shared" ref="C12:N12" si="5">ROUND(+C26*C41,0)</f>
        <v>0</v>
      </c>
      <c r="D12" s="13">
        <f t="shared" si="5"/>
        <v>0</v>
      </c>
      <c r="E12" s="13">
        <f t="shared" si="5"/>
        <v>0</v>
      </c>
      <c r="F12" s="13">
        <f t="shared" si="5"/>
        <v>0</v>
      </c>
      <c r="G12" s="13">
        <f t="shared" si="5"/>
        <v>-590</v>
      </c>
      <c r="H12" s="13">
        <f t="shared" si="5"/>
        <v>-899</v>
      </c>
      <c r="I12" s="13">
        <f t="shared" si="5"/>
        <v>-10101</v>
      </c>
      <c r="J12" s="13">
        <f t="shared" si="5"/>
        <v>-5348</v>
      </c>
      <c r="K12" s="13">
        <f t="shared" si="5"/>
        <v>340</v>
      </c>
      <c r="L12" s="13">
        <f t="shared" si="5"/>
        <v>0</v>
      </c>
      <c r="M12" s="13">
        <f t="shared" si="5"/>
        <v>0</v>
      </c>
      <c r="N12" s="14">
        <f t="shared" si="5"/>
        <v>0</v>
      </c>
    </row>
    <row r="13" spans="1:14">
      <c r="A13" s="364" t="s">
        <v>176</v>
      </c>
      <c r="B13" s="13">
        <f t="shared" si="1"/>
        <v>-14844</v>
      </c>
      <c r="C13" s="13">
        <f t="shared" ref="C13:N13" si="6">ROUND(+C27*C42,0)</f>
        <v>20781</v>
      </c>
      <c r="D13" s="13">
        <f t="shared" si="6"/>
        <v>-12813</v>
      </c>
      <c r="E13" s="13">
        <f t="shared" si="6"/>
        <v>-558</v>
      </c>
      <c r="F13" s="13">
        <f t="shared" si="6"/>
        <v>2309</v>
      </c>
      <c r="G13" s="13">
        <f t="shared" si="6"/>
        <v>1621</v>
      </c>
      <c r="H13" s="13">
        <f t="shared" si="6"/>
        <v>-4216</v>
      </c>
      <c r="I13" s="13">
        <f t="shared" si="6"/>
        <v>-45866</v>
      </c>
      <c r="J13" s="13">
        <f t="shared" si="6"/>
        <v>-23959</v>
      </c>
      <c r="K13" s="13">
        <f t="shared" si="6"/>
        <v>1548</v>
      </c>
      <c r="L13" s="13">
        <f t="shared" si="6"/>
        <v>3768</v>
      </c>
      <c r="M13" s="13">
        <f t="shared" si="6"/>
        <v>22174</v>
      </c>
      <c r="N13" s="14">
        <f t="shared" si="6"/>
        <v>20367</v>
      </c>
    </row>
    <row r="14" spans="1:14">
      <c r="A14" s="15" t="s">
        <v>24</v>
      </c>
      <c r="B14" s="13">
        <f t="shared" si="1"/>
        <v>-27061</v>
      </c>
      <c r="C14" s="13">
        <f t="shared" ref="C14:N14" si="7">ROUND(+C28*C43,0)</f>
        <v>10627</v>
      </c>
      <c r="D14" s="13">
        <f t="shared" si="7"/>
        <v>-6440</v>
      </c>
      <c r="E14" s="13">
        <f t="shared" si="7"/>
        <v>-564</v>
      </c>
      <c r="F14" s="13">
        <f t="shared" si="7"/>
        <v>1144</v>
      </c>
      <c r="G14" s="13">
        <f t="shared" si="7"/>
        <v>22</v>
      </c>
      <c r="H14" s="13">
        <f t="shared" si="7"/>
        <v>-3236</v>
      </c>
      <c r="I14" s="13">
        <f t="shared" si="7"/>
        <v>-35477</v>
      </c>
      <c r="J14" s="13">
        <f t="shared" si="7"/>
        <v>-18569</v>
      </c>
      <c r="K14" s="13">
        <f t="shared" si="7"/>
        <v>1202</v>
      </c>
      <c r="L14" s="13">
        <f t="shared" si="7"/>
        <v>2210</v>
      </c>
      <c r="M14" s="13">
        <f t="shared" si="7"/>
        <v>11796</v>
      </c>
      <c r="N14" s="14">
        <f t="shared" si="7"/>
        <v>10224</v>
      </c>
    </row>
    <row r="15" spans="1:14">
      <c r="A15" s="12" t="s">
        <v>8</v>
      </c>
      <c r="B15" s="13">
        <f t="shared" si="1"/>
        <v>75607</v>
      </c>
      <c r="C15" s="13">
        <f t="shared" ref="C15:N15" si="8">ROUND(+C29*C44,0)</f>
        <v>34494</v>
      </c>
      <c r="D15" s="13">
        <f t="shared" si="8"/>
        <v>-21721</v>
      </c>
      <c r="E15" s="13">
        <f t="shared" si="8"/>
        <v>2885</v>
      </c>
      <c r="F15" s="13">
        <f t="shared" si="8"/>
        <v>3326</v>
      </c>
      <c r="G15" s="13">
        <f t="shared" si="8"/>
        <v>5255</v>
      </c>
      <c r="H15" s="13">
        <f t="shared" si="8"/>
        <v>-602</v>
      </c>
      <c r="I15" s="13">
        <f t="shared" si="8"/>
        <v>-6547</v>
      </c>
      <c r="J15" s="13">
        <f t="shared" si="8"/>
        <v>-3405</v>
      </c>
      <c r="K15" s="13">
        <f t="shared" si="8"/>
        <v>220</v>
      </c>
      <c r="L15" s="13">
        <f t="shared" si="8"/>
        <v>2081</v>
      </c>
      <c r="M15" s="13">
        <f t="shared" si="8"/>
        <v>27096</v>
      </c>
      <c r="N15" s="14">
        <f t="shared" si="8"/>
        <v>32525</v>
      </c>
    </row>
    <row r="16" spans="1:14">
      <c r="A16" s="15" t="s">
        <v>9</v>
      </c>
      <c r="B16" s="13">
        <f t="shared" si="1"/>
        <v>3019</v>
      </c>
      <c r="C16" s="13">
        <f t="shared" ref="C16:N16" si="9">ROUND(+C30*C45,0)</f>
        <v>1109</v>
      </c>
      <c r="D16" s="13">
        <f t="shared" si="9"/>
        <v>-693</v>
      </c>
      <c r="E16" s="13">
        <f t="shared" si="9"/>
        <v>62</v>
      </c>
      <c r="F16" s="13">
        <f t="shared" si="9"/>
        <v>167</v>
      </c>
      <c r="G16" s="13">
        <f t="shared" si="9"/>
        <v>353</v>
      </c>
      <c r="H16" s="13">
        <f t="shared" si="9"/>
        <v>-16</v>
      </c>
      <c r="I16" s="13">
        <f t="shared" si="9"/>
        <v>-173</v>
      </c>
      <c r="J16" s="13">
        <f t="shared" si="9"/>
        <v>-91</v>
      </c>
      <c r="K16" s="13">
        <f t="shared" si="9"/>
        <v>6</v>
      </c>
      <c r="L16" s="13">
        <f t="shared" si="9"/>
        <v>111</v>
      </c>
      <c r="M16" s="13">
        <f t="shared" si="9"/>
        <v>1102</v>
      </c>
      <c r="N16" s="14">
        <f t="shared" si="9"/>
        <v>1082</v>
      </c>
    </row>
    <row r="17" spans="1:14">
      <c r="A17" s="9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4"/>
    </row>
    <row r="18" spans="1:14">
      <c r="A18" s="9" t="s">
        <v>10</v>
      </c>
      <c r="B18" s="13">
        <f t="shared" ref="B18:N18" si="10">SUM(B8:B17)</f>
        <v>5277160</v>
      </c>
      <c r="C18" s="13">
        <f t="shared" si="10"/>
        <v>3225609</v>
      </c>
      <c r="D18" s="13">
        <f t="shared" si="10"/>
        <v>-2031982</v>
      </c>
      <c r="E18" s="13">
        <f t="shared" si="10"/>
        <v>217812</v>
      </c>
      <c r="F18" s="13">
        <f t="shared" si="10"/>
        <v>407256</v>
      </c>
      <c r="G18" s="13">
        <f t="shared" si="10"/>
        <v>669678</v>
      </c>
      <c r="H18" s="13">
        <f t="shared" si="10"/>
        <v>-211039</v>
      </c>
      <c r="I18" s="13">
        <f t="shared" si="10"/>
        <v>-2296177</v>
      </c>
      <c r="J18" s="13">
        <f t="shared" si="10"/>
        <v>-1203224</v>
      </c>
      <c r="K18" s="13">
        <f t="shared" si="10"/>
        <v>77983</v>
      </c>
      <c r="L18" s="13">
        <f t="shared" si="10"/>
        <v>273855</v>
      </c>
      <c r="M18" s="13">
        <f t="shared" si="10"/>
        <v>2968678</v>
      </c>
      <c r="N18" s="14">
        <f t="shared" si="10"/>
        <v>3178711</v>
      </c>
    </row>
    <row r="19" spans="1:14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8"/>
    </row>
    <row r="20" spans="1:14" s="5" customFormat="1">
      <c r="A20" s="19"/>
      <c r="B20" s="20"/>
      <c r="C20" s="304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2"/>
    </row>
    <row r="21" spans="1:14">
      <c r="A21" s="26" t="s">
        <v>11</v>
      </c>
      <c r="B21" s="10"/>
      <c r="C21" s="305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1"/>
    </row>
    <row r="22" spans="1:14">
      <c r="A22" s="12" t="s">
        <v>1</v>
      </c>
      <c r="B22" s="23">
        <f>SUM(C22:N22)</f>
        <v>128083498.13659537</v>
      </c>
      <c r="C22" s="306">
        <f>+'Temp Adj. by Schedule'!B45</f>
        <v>66877985.715663314</v>
      </c>
      <c r="D22" s="28">
        <f>+'Temp Adj. by Schedule'!C45</f>
        <v>-42015191.180842318</v>
      </c>
      <c r="E22" s="28">
        <f>+'Temp Adj. by Schedule'!D45</f>
        <v>4288040.5180652607</v>
      </c>
      <c r="F22" s="28">
        <f>+'Temp Adj. by Schedule'!E45</f>
        <v>9065379.7749847509</v>
      </c>
      <c r="G22" s="28">
        <f>+'Temp Adj. by Schedule'!F45</f>
        <v>16312540.537563369</v>
      </c>
      <c r="H22" s="28">
        <f>+'Temp Adj. by Schedule'!G45</f>
        <v>-3591209.1667542555</v>
      </c>
      <c r="I22" s="28">
        <f>+'Temp Adj. by Schedule'!H45</f>
        <v>-39087187.069650702</v>
      </c>
      <c r="J22" s="28">
        <f>+'Temp Adj. by Schedule'!I45</f>
        <v>-20480515.100138307</v>
      </c>
      <c r="K22" s="28">
        <f>+'Temp Adj. by Schedule'!J45</f>
        <v>1328013.4805501606</v>
      </c>
      <c r="L22" s="28">
        <f>+'Temp Adj. by Schedule'!K45</f>
        <v>5997526.5328236045</v>
      </c>
      <c r="M22" s="28">
        <f>+'Temp Adj. by Schedule'!L45</f>
        <v>63479941.733475931</v>
      </c>
      <c r="N22" s="105">
        <f>+'Temp Adj. by Schedule'!M45</f>
        <v>65908172.360854551</v>
      </c>
    </row>
    <row r="23" spans="1:14">
      <c r="A23" s="364" t="s">
        <v>174</v>
      </c>
      <c r="B23" s="23">
        <f t="shared" ref="B23:B30" si="11">SUM(C23:N23)</f>
        <v>9408474.2615028732</v>
      </c>
      <c r="C23" s="306">
        <f>'Temp Adj. by Schedule'!B46+'Temp Adj. by Schedule'!B47</f>
        <v>8626910.2279156782</v>
      </c>
      <c r="D23" s="28">
        <f>'Temp Adj. by Schedule'!C46+'Temp Adj. by Schedule'!C47</f>
        <v>-5481933.6907590721</v>
      </c>
      <c r="E23" s="28">
        <f>'Temp Adj. by Schedule'!D46+'Temp Adj. by Schedule'!D47</f>
        <v>745509.06462240987</v>
      </c>
      <c r="F23" s="28">
        <f>'Temp Adj. by Schedule'!E46+'Temp Adj. by Schedule'!E47</f>
        <v>813004.88852421788</v>
      </c>
      <c r="G23" s="28">
        <f>'Temp Adj. by Schedule'!F46+'Temp Adj. by Schedule'!F47</f>
        <v>862900.61798422865</v>
      </c>
      <c r="H23" s="28">
        <f>'Temp Adj. by Schedule'!G46+'Temp Adj. by Schedule'!G47</f>
        <v>-696115.70638900099</v>
      </c>
      <c r="I23" s="28">
        <f>'Temp Adj. by Schedule'!H46+'Temp Adj. by Schedule'!H47</f>
        <v>-7579901.190526274</v>
      </c>
      <c r="J23" s="28">
        <f>'Temp Adj. by Schedule'!I46+'Temp Adj. by Schedule'!I47</f>
        <v>-3972414.3297605389</v>
      </c>
      <c r="K23" s="28">
        <f>'Temp Adj. by Schedule'!J46+'Temp Adj. by Schedule'!J47</f>
        <v>257496.85904894973</v>
      </c>
      <c r="L23" s="28">
        <f>'Temp Adj. by Schedule'!K46+'Temp Adj. by Schedule'!K47</f>
        <v>516006.16946613655</v>
      </c>
      <c r="M23" s="28">
        <f>'Temp Adj. by Schedule'!L46+'Temp Adj. by Schedule'!L47</f>
        <v>6902867.6066070031</v>
      </c>
      <c r="N23" s="105">
        <f>'Temp Adj. by Schedule'!M46+'Temp Adj. by Schedule'!M47</f>
        <v>8414143.7447691355</v>
      </c>
    </row>
    <row r="24" spans="1:14">
      <c r="A24" s="364" t="s">
        <v>177</v>
      </c>
      <c r="B24" s="23">
        <f t="shared" si="11"/>
        <v>1375551.6189382095</v>
      </c>
      <c r="C24" s="306">
        <f>'Temp Adj. by Schedule'!B48+'Temp Adj. by Schedule'!B49</f>
        <v>5544402.9545843191</v>
      </c>
      <c r="D24" s="28">
        <f>'Temp Adj. by Schedule'!C48+'Temp Adj. by Schedule'!C49</f>
        <v>-3595838.5454527787</v>
      </c>
      <c r="E24" s="28">
        <f>'Temp Adj. by Schedule'!D48+'Temp Adj. by Schedule'!D49</f>
        <v>596227.57548812602</v>
      </c>
      <c r="F24" s="28">
        <f>'Temp Adj. by Schedule'!E48+'Temp Adj. by Schedule'!E49</f>
        <v>345896.87734870042</v>
      </c>
      <c r="G24" s="28">
        <f>'Temp Adj. by Schedule'!F48+'Temp Adj. by Schedule'!F49</f>
        <v>-152170.63914148929</v>
      </c>
      <c r="H24" s="28">
        <f>'Temp Adj. by Schedule'!G48+'Temp Adj. by Schedule'!G49</f>
        <v>-644412.87503219338</v>
      </c>
      <c r="I24" s="28">
        <f>'Temp Adj. by Schedule'!H48+'Temp Adj. by Schedule'!H49</f>
        <v>-6983547.5906537538</v>
      </c>
      <c r="J24" s="28">
        <f>'Temp Adj. by Schedule'!I48+'Temp Adj. by Schedule'!I49</f>
        <v>-3655821.8187488504</v>
      </c>
      <c r="K24" s="28">
        <f>'Temp Adj. by Schedule'!J48+'Temp Adj. by Schedule'!J49</f>
        <v>236725.74428828486</v>
      </c>
      <c r="L24" s="28">
        <f>'Temp Adj. by Schedule'!K48+'Temp Adj. by Schedule'!K49</f>
        <v>200063.98989809462</v>
      </c>
      <c r="M24" s="28">
        <f>'Temp Adj. by Schedule'!L48+'Temp Adj. by Schedule'!L49</f>
        <v>3899332.101140799</v>
      </c>
      <c r="N24" s="105">
        <f>'Temp Adj. by Schedule'!M48+'Temp Adj. by Schedule'!M49</f>
        <v>5584693.84521895</v>
      </c>
    </row>
    <row r="25" spans="1:14">
      <c r="A25" s="364" t="s">
        <v>175</v>
      </c>
      <c r="B25" s="23">
        <f t="shared" si="11"/>
        <v>-4780347.3562464509</v>
      </c>
      <c r="C25" s="306">
        <f>'Temp Adj. by Schedule'!B50+'Temp Adj. by Schedule'!B51</f>
        <v>607328.85200809536</v>
      </c>
      <c r="D25" s="28">
        <f>'Temp Adj. by Schedule'!C50+'Temp Adj. by Schedule'!C51</f>
        <v>-373303.65473632747</v>
      </c>
      <c r="E25" s="28">
        <f>'Temp Adj. by Schedule'!D50+'Temp Adj. by Schedule'!D51</f>
        <v>-20033.832224730424</v>
      </c>
      <c r="F25" s="28">
        <f>'Temp Adj. by Schedule'!E50+'Temp Adj. by Schedule'!E51</f>
        <v>66915.15164892326</v>
      </c>
      <c r="G25" s="28">
        <f>'Temp Adj. by Schedule'!F50+'Temp Adj. by Schedule'!F51</f>
        <v>-112197.22279556497</v>
      </c>
      <c r="H25" s="28">
        <f>'Temp Adj. by Schedule'!G50+'Temp Adj. by Schedule'!G51</f>
        <v>-369836.98904181394</v>
      </c>
      <c r="I25" s="28">
        <f>'Temp Adj. by Schedule'!H50+'Temp Adj. by Schedule'!H51</f>
        <v>-4014294.3111054613</v>
      </c>
      <c r="J25" s="28">
        <f>'Temp Adj. by Schedule'!I50+'Temp Adj. by Schedule'!I51</f>
        <v>-2110572.764078829</v>
      </c>
      <c r="K25" s="28">
        <f>'Temp Adj. by Schedule'!J50+'Temp Adj. by Schedule'!J51</f>
        <v>136618.82468641031</v>
      </c>
      <c r="L25" s="28">
        <f>'Temp Adj. by Schedule'!K50+'Temp Adj. by Schedule'!K51</f>
        <v>120847.84363630219</v>
      </c>
      <c r="M25" s="28">
        <f>'Temp Adj. by Schedule'!L50+'Temp Adj. by Schedule'!L51</f>
        <v>672826.61717837467</v>
      </c>
      <c r="N25" s="105">
        <f>'Temp Adj. by Schedule'!M50+'Temp Adj. by Schedule'!M51</f>
        <v>615354.12857817113</v>
      </c>
    </row>
    <row r="26" spans="1:14">
      <c r="A26" s="12" t="s">
        <v>5</v>
      </c>
      <c r="B26" s="23">
        <f t="shared" si="11"/>
        <v>-466216.36134378111</v>
      </c>
      <c r="C26" s="306">
        <f>+'Temp Adj. by Schedule'!B54</f>
        <v>0</v>
      </c>
      <c r="D26" s="28">
        <f>+'Temp Adj. by Schedule'!C54</f>
        <v>0</v>
      </c>
      <c r="E26" s="28">
        <f>+'Temp Adj. by Schedule'!D54</f>
        <v>0</v>
      </c>
      <c r="F26" s="28">
        <f>+'Temp Adj. by Schedule'!E54</f>
        <v>0</v>
      </c>
      <c r="G26" s="28">
        <f>+'Temp Adj. by Schedule'!F54</f>
        <v>-16577.61014609602</v>
      </c>
      <c r="H26" s="28">
        <f>+'Temp Adj. by Schedule'!G54</f>
        <v>-25243.029481550468</v>
      </c>
      <c r="I26" s="28">
        <f>+'Temp Adj. by Schedule'!H54</f>
        <v>-283718.69156942435</v>
      </c>
      <c r="J26" s="28">
        <f>+'Temp Adj. by Schedule'!I54</f>
        <v>-150233.86202682799</v>
      </c>
      <c r="K26" s="28">
        <f>+'Temp Adj. by Schedule'!J54</f>
        <v>9556.831880117712</v>
      </c>
      <c r="L26" s="28">
        <f>+'Temp Adj. by Schedule'!K54</f>
        <v>0</v>
      </c>
      <c r="M26" s="28">
        <f>+'Temp Adj. by Schedule'!L54</f>
        <v>0</v>
      </c>
      <c r="N26" s="105">
        <f>+'Temp Adj. by Schedule'!M54</f>
        <v>0</v>
      </c>
    </row>
    <row r="27" spans="1:14">
      <c r="A27" s="364" t="s">
        <v>176</v>
      </c>
      <c r="B27" s="23">
        <f t="shared" si="11"/>
        <v>-439249.76056518452</v>
      </c>
      <c r="C27" s="306">
        <f>'Temp Adj. by Schedule'!B52+'Temp Adj. by Schedule'!B53</f>
        <v>614909.62300118676</v>
      </c>
      <c r="D27" s="28">
        <f>'Temp Adj. by Schedule'!C52+'Temp Adj. by Schedule'!C53</f>
        <v>-379134.20720748906</v>
      </c>
      <c r="E27" s="28">
        <f>'Temp Adj. by Schedule'!D52+'Temp Adj. by Schedule'!D53</f>
        <v>-16516.302133924415</v>
      </c>
      <c r="F27" s="28">
        <f>'Temp Adj. by Schedule'!E52+'Temp Adj. by Schedule'!E53</f>
        <v>68313.104232891754</v>
      </c>
      <c r="G27" s="28">
        <f>'Temp Adj. by Schedule'!F52+'Temp Adj. by Schedule'!F53</f>
        <v>47954.515433252251</v>
      </c>
      <c r="H27" s="28">
        <f>'Temp Adj. by Schedule'!G52+'Temp Adj. by Schedule'!G53</f>
        <v>-124741.74219062363</v>
      </c>
      <c r="I27" s="28">
        <f>'Temp Adj. by Schedule'!H52+'Temp Adj. by Schedule'!H53</f>
        <v>-1357135.4263033059</v>
      </c>
      <c r="J27" s="28">
        <f>'Temp Adj. by Schedule'!I52+'Temp Adj. by Schedule'!I53</f>
        <v>-708942.97418792138</v>
      </c>
      <c r="K27" s="28">
        <f>'Temp Adj. by Schedule'!J52+'Temp Adj. by Schedule'!J53</f>
        <v>45799.010691244323</v>
      </c>
      <c r="L27" s="28">
        <f>'Temp Adj. by Schedule'!K52+'Temp Adj. by Schedule'!K53</f>
        <v>111490.85070239236</v>
      </c>
      <c r="M27" s="28">
        <f>'Temp Adj. by Schedule'!L52+'Temp Adj. by Schedule'!L53</f>
        <v>656099.92752123554</v>
      </c>
      <c r="N27" s="105">
        <f>'Temp Adj. by Schedule'!M52+'Temp Adj. by Schedule'!M53</f>
        <v>602653.85987587692</v>
      </c>
    </row>
    <row r="28" spans="1:14">
      <c r="A28" s="15" t="s">
        <v>24</v>
      </c>
      <c r="B28" s="23">
        <f t="shared" si="11"/>
        <v>-823233.98581287614</v>
      </c>
      <c r="C28" s="306">
        <f>+'Temp Adj. by Schedule'!B55</f>
        <v>323292.66937266284</v>
      </c>
      <c r="D28" s="28">
        <f>+'Temp Adj. by Schedule'!C55</f>
        <v>-195910.88666604593</v>
      </c>
      <c r="E28" s="28">
        <f>+'Temp Adj. by Schedule'!D55</f>
        <v>-17161.015193317213</v>
      </c>
      <c r="F28" s="28">
        <f>+'Temp Adj. by Schedule'!E55</f>
        <v>34788.129201732998</v>
      </c>
      <c r="G28" s="28">
        <f>+'Temp Adj. by Schedule'!F55</f>
        <v>681.77386271700243</v>
      </c>
      <c r="H28" s="28">
        <f>+'Temp Adj. by Schedule'!G55</f>
        <v>-98430.767731719243</v>
      </c>
      <c r="I28" s="28">
        <f>+'Temp Adj. by Schedule'!H55</f>
        <v>-1079249.845643267</v>
      </c>
      <c r="J28" s="28">
        <f>+'Temp Adj. by Schedule'!I55</f>
        <v>-564902.90883828513</v>
      </c>
      <c r="K28" s="28">
        <f>+'Temp Adj. by Schedule'!J55</f>
        <v>36566.553298201485</v>
      </c>
      <c r="L28" s="28">
        <f>+'Temp Adj. by Schedule'!K55</f>
        <v>67226.783371692174</v>
      </c>
      <c r="M28" s="28">
        <f>+'Temp Adj. by Schedule'!L55</f>
        <v>358852.25702775602</v>
      </c>
      <c r="N28" s="105">
        <f>+'Temp Adj. by Schedule'!M55</f>
        <v>311013.27212499623</v>
      </c>
    </row>
    <row r="29" spans="1:14">
      <c r="A29" s="12" t="s">
        <v>8</v>
      </c>
      <c r="B29" s="23">
        <f>SUM(C29:N29)</f>
        <v>2803305.1896940321</v>
      </c>
      <c r="C29" s="306">
        <f>+'Temp Adj. by Schedule'!B56</f>
        <v>1278947.0155178648</v>
      </c>
      <c r="D29" s="28">
        <f>+'Temp Adj. by Schedule'!C56</f>
        <v>-805360.97786270583</v>
      </c>
      <c r="E29" s="28">
        <f>+'Temp Adj. by Schedule'!D56</f>
        <v>106972.00302499841</v>
      </c>
      <c r="F29" s="28">
        <f>+'Temp Adj. by Schedule'!E56</f>
        <v>123335.16021573462</v>
      </c>
      <c r="G29" s="28">
        <f>+'Temp Adj. by Schedule'!F56</f>
        <v>194841.08872132614</v>
      </c>
      <c r="H29" s="28">
        <f>+'Temp Adj. by Schedule'!G56</f>
        <v>-22312.587019634633</v>
      </c>
      <c r="I29" s="28">
        <f>+'Temp Adj. by Schedule'!H56</f>
        <v>-242751.15743170684</v>
      </c>
      <c r="J29" s="28">
        <f>+'Temp Adj. by Schedule'!I56</f>
        <v>-126241.50046700795</v>
      </c>
      <c r="K29" s="28">
        <f>+'Temp Adj. by Schedule'!J56</f>
        <v>8171.6990354412555</v>
      </c>
      <c r="L29" s="28">
        <f>+'Temp Adj. by Schedule'!K56</f>
        <v>77170.155987543854</v>
      </c>
      <c r="M29" s="28">
        <f>+'Temp Adj. by Schedule'!L56</f>
        <v>1004625.6195221099</v>
      </c>
      <c r="N29" s="105">
        <f>+'Temp Adj. by Schedule'!M56</f>
        <v>1205908.6704500681</v>
      </c>
    </row>
    <row r="30" spans="1:14">
      <c r="A30" s="15" t="s">
        <v>9</v>
      </c>
      <c r="B30" s="23">
        <f t="shared" si="11"/>
        <v>85916.234525271488</v>
      </c>
      <c r="C30" s="306">
        <f>+'Temp Adj. by Schedule'!B57</f>
        <v>31550.575685571574</v>
      </c>
      <c r="D30" s="28">
        <f>+'Temp Adj. by Schedule'!C57</f>
        <v>-19715.601014669577</v>
      </c>
      <c r="E30" s="28">
        <f>+'Temp Adj. by Schedule'!D57</f>
        <v>1750.8794533845605</v>
      </c>
      <c r="F30" s="28">
        <f>+'Temp Adj. by Schedule'!E57</f>
        <v>4765.8653889220859</v>
      </c>
      <c r="G30" s="28">
        <f>+'Temp Adj. by Schedule'!F57</f>
        <v>10037.355552603472</v>
      </c>
      <c r="H30" s="28">
        <f>+'Temp Adj. by Schedule'!G57</f>
        <v>-452.48855741942174</v>
      </c>
      <c r="I30" s="28">
        <f>+'Temp Adj. by Schedule'!H57</f>
        <v>-4922.8769815669093</v>
      </c>
      <c r="J30" s="28">
        <f>+'Temp Adj. by Schedule'!I57</f>
        <v>-2576.7411855247019</v>
      </c>
      <c r="K30" s="28">
        <f>+'Temp Adj. by Schedule'!J57</f>
        <v>166.79422679895072</v>
      </c>
      <c r="L30" s="28">
        <f>+'Temp Adj. by Schedule'!K57</f>
        <v>3161.7850842230041</v>
      </c>
      <c r="M30" s="28">
        <f>+'Temp Adj. by Schedule'!L57</f>
        <v>31370.451755894184</v>
      </c>
      <c r="N30" s="105">
        <f>+'Temp Adj. by Schedule'!M57</f>
        <v>30780.235117054261</v>
      </c>
    </row>
    <row r="31" spans="1:14">
      <c r="A31" s="9"/>
      <c r="B31" s="24"/>
      <c r="C31" s="9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5"/>
    </row>
    <row r="32" spans="1:14">
      <c r="A32" s="9" t="s">
        <v>10</v>
      </c>
      <c r="B32" s="10">
        <f t="shared" ref="B32:N32" si="12">SUM(B22:B31)</f>
        <v>135247697.97728741</v>
      </c>
      <c r="C32" s="305">
        <f t="shared" si="12"/>
        <v>83905327.63374868</v>
      </c>
      <c r="D32" s="10">
        <f t="shared" si="12"/>
        <v>-52866388.744541399</v>
      </c>
      <c r="E32" s="10">
        <f t="shared" si="12"/>
        <v>5684788.8911022069</v>
      </c>
      <c r="F32" s="10">
        <f t="shared" si="12"/>
        <v>10522398.951545876</v>
      </c>
      <c r="G32" s="10">
        <f t="shared" si="12"/>
        <v>17148010.417034343</v>
      </c>
      <c r="H32" s="10">
        <f t="shared" si="12"/>
        <v>-5572755.3521982115</v>
      </c>
      <c r="I32" s="10">
        <f t="shared" si="12"/>
        <v>-60632708.159865461</v>
      </c>
      <c r="J32" s="10">
        <f t="shared" si="12"/>
        <v>-31772221.999432091</v>
      </c>
      <c r="K32" s="10">
        <f t="shared" si="12"/>
        <v>2059115.7977056094</v>
      </c>
      <c r="L32" s="10">
        <f t="shared" si="12"/>
        <v>7093494.1109699905</v>
      </c>
      <c r="M32" s="10">
        <f t="shared" si="12"/>
        <v>77005916.314229101</v>
      </c>
      <c r="N32" s="11">
        <f t="shared" si="12"/>
        <v>82672720.116988793</v>
      </c>
    </row>
    <row r="33" spans="1:15">
      <c r="A33" s="9"/>
      <c r="B33" s="24"/>
      <c r="C33" s="16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8"/>
    </row>
    <row r="34" spans="1:15" s="5" customFormat="1">
      <c r="A34" s="19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2"/>
    </row>
    <row r="35" spans="1:15" s="99" customFormat="1" ht="13.5" thickBot="1">
      <c r="A35" s="464" t="s">
        <v>151</v>
      </c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6"/>
    </row>
    <row r="36" spans="1:15" s="287" customFormat="1" ht="45.75" customHeight="1" thickBot="1">
      <c r="A36" s="296" t="s">
        <v>103</v>
      </c>
      <c r="B36" s="295"/>
      <c r="C36" s="467" t="s">
        <v>183</v>
      </c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9"/>
    </row>
    <row r="37" spans="1:15" s="99" customFormat="1">
      <c r="A37" s="12" t="s">
        <v>1</v>
      </c>
      <c r="B37" s="23"/>
      <c r="C37" s="340">
        <v>3.9306000000000001E-2</v>
      </c>
      <c r="D37" s="341">
        <v>3.9306000000000001E-2</v>
      </c>
      <c r="E37" s="341">
        <v>3.9306000000000001E-2</v>
      </c>
      <c r="F37" s="341">
        <v>3.9306000000000001E-2</v>
      </c>
      <c r="G37" s="341">
        <v>3.9306000000000001E-2</v>
      </c>
      <c r="H37" s="341">
        <v>3.9306000000000001E-2</v>
      </c>
      <c r="I37" s="341">
        <v>3.9306000000000001E-2</v>
      </c>
      <c r="J37" s="341">
        <v>3.9306000000000001E-2</v>
      </c>
      <c r="K37" s="341">
        <v>3.9306000000000001E-2</v>
      </c>
      <c r="L37" s="341">
        <v>3.9306000000000001E-2</v>
      </c>
      <c r="M37" s="341">
        <v>3.9306000000000001E-2</v>
      </c>
      <c r="N37" s="378">
        <v>3.9306000000000001E-2</v>
      </c>
    </row>
    <row r="38" spans="1:15" s="99" customFormat="1">
      <c r="A38" s="364" t="s">
        <v>174</v>
      </c>
      <c r="B38" s="23"/>
      <c r="C38" s="342">
        <v>3.6097999999999998E-2</v>
      </c>
      <c r="D38" s="343">
        <v>3.6097999999999998E-2</v>
      </c>
      <c r="E38" s="343">
        <v>3.6097999999999998E-2</v>
      </c>
      <c r="F38" s="343">
        <v>3.6097999999999998E-2</v>
      </c>
      <c r="G38" s="343">
        <v>3.6097999999999998E-2</v>
      </c>
      <c r="H38" s="343">
        <v>3.6097999999999998E-2</v>
      </c>
      <c r="I38" s="343">
        <v>3.6097999999999998E-2</v>
      </c>
      <c r="J38" s="343">
        <v>3.6097999999999998E-2</v>
      </c>
      <c r="K38" s="343">
        <v>3.6097999999999998E-2</v>
      </c>
      <c r="L38" s="343">
        <v>3.6097999999999998E-2</v>
      </c>
      <c r="M38" s="343">
        <v>3.6097999999999998E-2</v>
      </c>
      <c r="N38" s="379">
        <v>3.6097999999999998E-2</v>
      </c>
    </row>
    <row r="39" spans="1:15" s="99" customFormat="1">
      <c r="A39" s="364" t="s">
        <v>177</v>
      </c>
      <c r="B39" s="23"/>
      <c r="C39" s="342">
        <v>3.5601000000000001E-2</v>
      </c>
      <c r="D39" s="343">
        <v>3.5601000000000001E-2</v>
      </c>
      <c r="E39" s="343">
        <v>3.5601000000000001E-2</v>
      </c>
      <c r="F39" s="343">
        <v>3.5601000000000001E-2</v>
      </c>
      <c r="G39" s="343">
        <v>3.5601000000000001E-2</v>
      </c>
      <c r="H39" s="343">
        <v>3.5601000000000001E-2</v>
      </c>
      <c r="I39" s="343">
        <v>3.5601000000000001E-2</v>
      </c>
      <c r="J39" s="343">
        <v>3.5601000000000001E-2</v>
      </c>
      <c r="K39" s="343">
        <v>3.5601000000000001E-2</v>
      </c>
      <c r="L39" s="343">
        <v>3.5601000000000001E-2</v>
      </c>
      <c r="M39" s="343">
        <v>3.5601000000000001E-2</v>
      </c>
      <c r="N39" s="379">
        <v>3.5601000000000001E-2</v>
      </c>
    </row>
    <row r="40" spans="1:15" s="99" customFormat="1">
      <c r="A40" s="364" t="s">
        <v>175</v>
      </c>
      <c r="B40" s="23"/>
      <c r="C40" s="342">
        <v>3.4729000000000003E-2</v>
      </c>
      <c r="D40" s="343">
        <v>3.4729000000000003E-2</v>
      </c>
      <c r="E40" s="343">
        <v>3.4729000000000003E-2</v>
      </c>
      <c r="F40" s="343">
        <v>3.4729000000000003E-2</v>
      </c>
      <c r="G40" s="343">
        <v>3.4729000000000003E-2</v>
      </c>
      <c r="H40" s="343">
        <v>3.4729000000000003E-2</v>
      </c>
      <c r="I40" s="343">
        <v>3.4729000000000003E-2</v>
      </c>
      <c r="J40" s="343">
        <v>3.4729000000000003E-2</v>
      </c>
      <c r="K40" s="343">
        <v>3.4729000000000003E-2</v>
      </c>
      <c r="L40" s="343">
        <v>3.4729000000000003E-2</v>
      </c>
      <c r="M40" s="343">
        <v>3.4729000000000003E-2</v>
      </c>
      <c r="N40" s="379">
        <v>3.4729000000000003E-2</v>
      </c>
    </row>
    <row r="41" spans="1:15" s="99" customFormat="1">
      <c r="A41" s="12" t="s">
        <v>5</v>
      </c>
      <c r="B41" s="23"/>
      <c r="C41" s="342">
        <v>3.5601000000000001E-2</v>
      </c>
      <c r="D41" s="343">
        <v>3.5601000000000001E-2</v>
      </c>
      <c r="E41" s="343">
        <v>3.5601000000000001E-2</v>
      </c>
      <c r="F41" s="343">
        <v>3.5601000000000001E-2</v>
      </c>
      <c r="G41" s="343">
        <v>3.5601000000000001E-2</v>
      </c>
      <c r="H41" s="343">
        <v>3.5601000000000001E-2</v>
      </c>
      <c r="I41" s="343">
        <v>3.5601000000000001E-2</v>
      </c>
      <c r="J41" s="343">
        <v>3.5601000000000001E-2</v>
      </c>
      <c r="K41" s="343">
        <v>3.5601000000000001E-2</v>
      </c>
      <c r="L41" s="343">
        <v>3.5601000000000001E-2</v>
      </c>
      <c r="M41" s="343">
        <v>3.5601000000000001E-2</v>
      </c>
      <c r="N41" s="379">
        <v>3.5601000000000001E-2</v>
      </c>
    </row>
    <row r="42" spans="1:15" s="99" customFormat="1">
      <c r="A42" s="364" t="s">
        <v>176</v>
      </c>
      <c r="B42" s="23"/>
      <c r="C42" s="342">
        <v>3.3796E-2</v>
      </c>
      <c r="D42" s="343">
        <v>3.3796E-2</v>
      </c>
      <c r="E42" s="343">
        <v>3.3796E-2</v>
      </c>
      <c r="F42" s="343">
        <v>3.3796E-2</v>
      </c>
      <c r="G42" s="343">
        <v>3.3796E-2</v>
      </c>
      <c r="H42" s="343">
        <v>3.3796E-2</v>
      </c>
      <c r="I42" s="343">
        <v>3.3796E-2</v>
      </c>
      <c r="J42" s="343">
        <v>3.3796E-2</v>
      </c>
      <c r="K42" s="343">
        <v>3.3796E-2</v>
      </c>
      <c r="L42" s="343">
        <v>3.3796E-2</v>
      </c>
      <c r="M42" s="343">
        <v>3.3796E-2</v>
      </c>
      <c r="N42" s="379">
        <v>3.3796E-2</v>
      </c>
    </row>
    <row r="43" spans="1:15" s="99" customFormat="1">
      <c r="A43" s="15" t="s">
        <v>24</v>
      </c>
      <c r="B43" s="23"/>
      <c r="C43" s="342">
        <v>3.2871999999999998E-2</v>
      </c>
      <c r="D43" s="343">
        <v>3.2871999999999998E-2</v>
      </c>
      <c r="E43" s="343">
        <v>3.2871999999999998E-2</v>
      </c>
      <c r="F43" s="343">
        <v>3.2871999999999998E-2</v>
      </c>
      <c r="G43" s="343">
        <v>3.2871999999999998E-2</v>
      </c>
      <c r="H43" s="343">
        <v>3.2871999999999998E-2</v>
      </c>
      <c r="I43" s="343">
        <v>3.2871999999999998E-2</v>
      </c>
      <c r="J43" s="343">
        <v>3.2871999999999998E-2</v>
      </c>
      <c r="K43" s="343">
        <v>3.2871999999999998E-2</v>
      </c>
      <c r="L43" s="343">
        <v>3.2871999999999998E-2</v>
      </c>
      <c r="M43" s="343">
        <v>3.2871999999999998E-2</v>
      </c>
      <c r="N43" s="379">
        <v>3.2871999999999998E-2</v>
      </c>
    </row>
    <row r="44" spans="1:15" s="99" customFormat="1">
      <c r="A44" s="12" t="s">
        <v>8</v>
      </c>
      <c r="B44" s="23"/>
      <c r="C44" s="342">
        <v>2.6970999999999998E-2</v>
      </c>
      <c r="D44" s="343">
        <v>2.6970999999999998E-2</v>
      </c>
      <c r="E44" s="343">
        <v>2.6970999999999998E-2</v>
      </c>
      <c r="F44" s="343">
        <v>2.6970999999999998E-2</v>
      </c>
      <c r="G44" s="343">
        <v>2.6970999999999998E-2</v>
      </c>
      <c r="H44" s="343">
        <v>2.6970999999999998E-2</v>
      </c>
      <c r="I44" s="343">
        <v>2.6970999999999998E-2</v>
      </c>
      <c r="J44" s="343">
        <v>2.6970999999999998E-2</v>
      </c>
      <c r="K44" s="343">
        <v>2.6970999999999998E-2</v>
      </c>
      <c r="L44" s="343">
        <v>2.6970999999999998E-2</v>
      </c>
      <c r="M44" s="343">
        <v>2.6970999999999998E-2</v>
      </c>
      <c r="N44" s="379">
        <v>2.6970999999999998E-2</v>
      </c>
    </row>
    <row r="45" spans="1:15" s="99" customFormat="1">
      <c r="A45" s="15" t="s">
        <v>9</v>
      </c>
      <c r="B45" s="23"/>
      <c r="C45" s="342">
        <v>3.5139999999999998E-2</v>
      </c>
      <c r="D45" s="343">
        <v>3.5139999999999998E-2</v>
      </c>
      <c r="E45" s="343">
        <v>3.5139999999999998E-2</v>
      </c>
      <c r="F45" s="343">
        <v>3.5139999999999998E-2</v>
      </c>
      <c r="G45" s="343">
        <v>3.5139999999999998E-2</v>
      </c>
      <c r="H45" s="343">
        <v>3.5139999999999998E-2</v>
      </c>
      <c r="I45" s="343">
        <v>3.5139999999999998E-2</v>
      </c>
      <c r="J45" s="343">
        <v>3.5139999999999998E-2</v>
      </c>
      <c r="K45" s="343">
        <v>3.5139999999999998E-2</v>
      </c>
      <c r="L45" s="343">
        <v>3.5139999999999998E-2</v>
      </c>
      <c r="M45" s="343">
        <v>3.5139999999999998E-2</v>
      </c>
      <c r="N45" s="379">
        <v>3.5139999999999998E-2</v>
      </c>
    </row>
    <row r="46" spans="1:15" ht="13.5" thickBot="1">
      <c r="A46" s="289"/>
      <c r="B46" s="291"/>
      <c r="C46" s="289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0"/>
    </row>
    <row r="47" spans="1:15">
      <c r="C47" s="166"/>
    </row>
    <row r="48" spans="1:15">
      <c r="A48" s="288"/>
      <c r="B48" s="3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36"/>
    </row>
    <row r="49" spans="1:15">
      <c r="A49" s="288"/>
      <c r="B49" s="3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</row>
    <row r="50" spans="1:15">
      <c r="A50" s="372"/>
      <c r="B50" s="370"/>
      <c r="C50" s="371"/>
      <c r="D50" s="371"/>
      <c r="E50" s="167"/>
      <c r="F50" s="167"/>
      <c r="G50" s="167"/>
      <c r="H50" s="167"/>
      <c r="I50" s="167"/>
      <c r="J50" s="167"/>
      <c r="K50" s="167"/>
      <c r="L50" s="167"/>
      <c r="M50" s="167"/>
      <c r="N50" s="167"/>
    </row>
    <row r="51" spans="1:15">
      <c r="A51" s="372"/>
      <c r="B51" s="23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</row>
    <row r="52" spans="1:15">
      <c r="A52" s="285"/>
      <c r="B52" s="23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</row>
    <row r="53" spans="1:15">
      <c r="A53" s="285"/>
      <c r="B53" s="23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</row>
    <row r="54" spans="1:15">
      <c r="A54" s="284"/>
      <c r="B54" s="23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</row>
    <row r="55" spans="1:15">
      <c r="A55" s="285"/>
      <c r="B55" s="23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</row>
    <row r="56" spans="1:15">
      <c r="A56" s="285"/>
      <c r="B56" s="23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</row>
    <row r="57" spans="1:15">
      <c r="A57" s="284"/>
      <c r="B57" s="23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</row>
    <row r="58" spans="1:15">
      <c r="A58" s="284"/>
      <c r="B58" s="23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</row>
    <row r="59" spans="1:15">
      <c r="A59" s="284"/>
      <c r="B59" s="23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</row>
    <row r="60" spans="1:15">
      <c r="A60" s="285"/>
      <c r="B60" s="23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</row>
    <row r="61" spans="1:1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</row>
    <row r="62" spans="1:15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5"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</row>
  </sheetData>
  <mergeCells count="2">
    <mergeCell ref="A35:N35"/>
    <mergeCell ref="C36:N36"/>
  </mergeCells>
  <phoneticPr fontId="8" type="noConversion"/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42"/>
  <sheetViews>
    <sheetView workbookViewId="0">
      <selection activeCell="B28" sqref="B28"/>
    </sheetView>
  </sheetViews>
  <sheetFormatPr defaultRowHeight="12.75"/>
  <cols>
    <col min="1" max="1" width="28" customWidth="1"/>
    <col min="2" max="14" width="16" customWidth="1"/>
    <col min="15" max="15" width="12.28515625" style="103" customWidth="1"/>
    <col min="16" max="16" width="12.28515625" customWidth="1"/>
    <col min="17" max="20" width="12.7109375" customWidth="1"/>
  </cols>
  <sheetData>
    <row r="1" spans="1:28">
      <c r="A1" s="67" t="s">
        <v>53</v>
      </c>
    </row>
    <row r="2" spans="1:28">
      <c r="A2" s="67" t="s">
        <v>186</v>
      </c>
    </row>
    <row r="3" spans="1:28">
      <c r="A3" s="110"/>
    </row>
    <row r="4" spans="1:28">
      <c r="A4" s="67" t="s">
        <v>43</v>
      </c>
    </row>
    <row r="5" spans="1:28">
      <c r="A5" s="67" t="s">
        <v>42</v>
      </c>
    </row>
    <row r="6" spans="1:28">
      <c r="A6" s="87" t="s">
        <v>25</v>
      </c>
      <c r="O6" s="104" t="s">
        <v>50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  <c r="O7" s="104" t="s">
        <v>51</v>
      </c>
    </row>
    <row r="8" spans="1:28">
      <c r="A8" s="97" t="s">
        <v>156</v>
      </c>
      <c r="B8" s="122">
        <f>($B65*I$68+$C65*I$72+$D65*I$76)*B92</f>
        <v>74793782.059039772</v>
      </c>
      <c r="C8" s="122">
        <f t="shared" ref="C8:D8" si="0">($B65*J$68+$C65*J$72+$D65*J$76)*C92</f>
        <v>-44869101.567900084</v>
      </c>
      <c r="D8" s="122">
        <f t="shared" si="0"/>
        <v>4394677.0337621355</v>
      </c>
      <c r="E8" s="122">
        <f>($B65*L$68+$C65*L$72+$D65*L$76)*E92</f>
        <v>16344914.743105689</v>
      </c>
      <c r="F8" s="4">
        <f>($B65*M$68+$C65*M$72+$D65*M$76+E$65*M$80+F$65*M$84)*F92</f>
        <v>49052692.87684124</v>
      </c>
      <c r="G8" s="350">
        <f>($E65*N$80+$F65*N$84)*G92</f>
        <v>-5826662.2558389846</v>
      </c>
      <c r="H8" s="4">
        <f>($E65*O$80+$F65*O$84)*H92</f>
        <v>-50428483.718085885</v>
      </c>
      <c r="I8" s="4">
        <f>($E65*P$80+$F65*P$84)*I92</f>
        <v>-26511573.558548819</v>
      </c>
      <c r="J8" s="350">
        <f>($E65*Q$80+$F65*Q$84)*J92</f>
        <v>4058904.9878357491</v>
      </c>
      <c r="K8" s="4">
        <f>($B65*R$68+$C65*R$72+$D65*R$76)*K92</f>
        <v>10084461.026951266</v>
      </c>
      <c r="L8" s="122">
        <f t="shared" ref="L8:M8" si="1">($B65*S$68+$C65*S$72+$D65*S$76)*L92</f>
        <v>57210928.578655943</v>
      </c>
      <c r="M8" s="122">
        <f t="shared" si="1"/>
        <v>74831432.778536066</v>
      </c>
      <c r="N8" s="224">
        <f t="shared" ref="N8:N9" si="2">SUM(B8:M8)</f>
        <v>163135972.98435408</v>
      </c>
    </row>
    <row r="9" spans="1:28">
      <c r="A9" s="90" t="s">
        <v>30</v>
      </c>
      <c r="B9" s="116">
        <f t="shared" ref="B9:G9" si="3">SUM(B8:B8)</f>
        <v>74793782.059039772</v>
      </c>
      <c r="C9" s="116">
        <f t="shared" si="3"/>
        <v>-44869101.567900084</v>
      </c>
      <c r="D9" s="116">
        <f t="shared" si="3"/>
        <v>4394677.0337621355</v>
      </c>
      <c r="E9" s="116">
        <f t="shared" si="3"/>
        <v>16344914.743105689</v>
      </c>
      <c r="F9" s="116">
        <f t="shared" ref="F9" si="4">SUM(F8:F8)</f>
        <v>49052692.87684124</v>
      </c>
      <c r="G9" s="116">
        <f t="shared" si="3"/>
        <v>-5826662.2558389846</v>
      </c>
      <c r="H9" s="116">
        <f t="shared" ref="H9:L9" si="5">SUM(H8:H8)</f>
        <v>-50428483.718085885</v>
      </c>
      <c r="I9" s="116">
        <f t="shared" si="5"/>
        <v>-26511573.558548819</v>
      </c>
      <c r="J9" s="116">
        <f t="shared" si="5"/>
        <v>4058904.9878357491</v>
      </c>
      <c r="K9" s="116">
        <f t="shared" si="5"/>
        <v>10084461.026951266</v>
      </c>
      <c r="L9" s="116">
        <f t="shared" si="5"/>
        <v>57210928.578655943</v>
      </c>
      <c r="M9" s="116">
        <f t="shared" ref="M9" si="6">SUM(M8:M8)</f>
        <v>74831432.778536066</v>
      </c>
      <c r="N9" s="225">
        <f t="shared" si="2"/>
        <v>163135972.98435408</v>
      </c>
      <c r="O9" s="126">
        <f>N9/N32</f>
        <v>0.97783337020636663</v>
      </c>
    </row>
    <row r="10" spans="1:28">
      <c r="A10" s="91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226"/>
      <c r="O10" s="101"/>
    </row>
    <row r="11" spans="1:28">
      <c r="A11" s="97" t="s">
        <v>36</v>
      </c>
      <c r="B11" s="122">
        <f>($B66*I$68+$C66*I$72+$D66*I$76)*B93</f>
        <v>1188359.1219696389</v>
      </c>
      <c r="C11" s="355">
        <f t="shared" ref="C11:E11" si="7">($B66*J$68+$C66*J$72+$D66*J$76)*C93</f>
        <v>-715119.34814999613</v>
      </c>
      <c r="D11" s="355">
        <f t="shared" si="7"/>
        <v>80467.044781668403</v>
      </c>
      <c r="E11" s="355">
        <f t="shared" si="7"/>
        <v>224250.7633208856</v>
      </c>
      <c r="F11" s="92">
        <f>($B66*M$68+$C66*M$72+$D66*M$76+E$66*M$80+F$66*M$84)*F93</f>
        <v>655354.97494244564</v>
      </c>
      <c r="G11" s="92">
        <f t="shared" ref="G11:J12" si="8">($E66*N$80+$F66*N$84)*G93</f>
        <v>-50046.506999522273</v>
      </c>
      <c r="H11" s="92">
        <f t="shared" si="8"/>
        <v>-433449.61560780962</v>
      </c>
      <c r="I11" s="92">
        <f t="shared" si="8"/>
        <v>-227856.82079217702</v>
      </c>
      <c r="J11" s="92">
        <f t="shared" si="8"/>
        <v>34818.647819511389</v>
      </c>
      <c r="K11" s="92">
        <f t="shared" ref="K11:K12" si="9">($B66*R$68+$C66*R$72+$D66*R$76)*K93</f>
        <v>135947.96782000127</v>
      </c>
      <c r="L11" s="355">
        <f t="shared" ref="L11:M11" si="10">($B66*S$68+$C66*S$72+$D66*S$76)*L93</f>
        <v>841587.3114651012</v>
      </c>
      <c r="M11" s="355">
        <f t="shared" si="10"/>
        <v>1177236.5029937795</v>
      </c>
      <c r="N11" s="224">
        <f>SUM(B11:M11)</f>
        <v>2911550.0435635271</v>
      </c>
      <c r="O11" s="121"/>
    </row>
    <row r="12" spans="1:28" s="88" customFormat="1">
      <c r="A12" s="97" t="s">
        <v>153</v>
      </c>
      <c r="B12" s="122">
        <f>($B67*I$68+$C67*I$72+$D67*I$76)*B94</f>
        <v>8459647.4159800634</v>
      </c>
      <c r="C12" s="122">
        <f t="shared" ref="C12" si="11">($B67*J$68+$C67*J$72+$D67*J$76)*C94</f>
        <v>-5139178.4104977604</v>
      </c>
      <c r="D12" s="122">
        <f t="shared" ref="D12" si="12">($B67*K$68+$C67*K$72+$D67*K$76)*D94</f>
        <v>683581.60423525644</v>
      </c>
      <c r="E12" s="122">
        <f t="shared" ref="E12" si="13">($B67*L$68+$C67*L$72+$D67*L$76)*E94</f>
        <v>1241600.1903617291</v>
      </c>
      <c r="F12" s="92">
        <f>($B67*M$68+$C67*M$72+$D67*M$76+E$67*M$80+F$67*M$84)*F94</f>
        <v>1939433.9176735063</v>
      </c>
      <c r="G12" s="122">
        <f t="shared" si="8"/>
        <v>-1079386.7629036442</v>
      </c>
      <c r="H12" s="122">
        <f t="shared" si="8"/>
        <v>-9345788.8619532175</v>
      </c>
      <c r="I12" s="122">
        <f t="shared" si="8"/>
        <v>-4914345.6186263869</v>
      </c>
      <c r="J12" s="122">
        <f t="shared" si="8"/>
        <v>752187.88551239483</v>
      </c>
      <c r="K12" s="122">
        <f t="shared" si="9"/>
        <v>731683.72620733897</v>
      </c>
      <c r="L12" s="122">
        <f t="shared" ref="L12" si="14">($B67*S$68+$C67*S$72+$D67*S$76)*L94</f>
        <v>5379582.0035226522</v>
      </c>
      <c r="M12" s="122">
        <f t="shared" ref="M12" si="15">($B67*T$68+$C67*T$72+$D67*T$76)*M94</f>
        <v>8376092.1582573503</v>
      </c>
      <c r="N12" s="224">
        <f>SUM(B12:M12)</f>
        <v>7085109.2477692841</v>
      </c>
      <c r="O12" s="121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6">
        <f t="shared" ref="B13:G13" si="16">SUM(B11:B12)</f>
        <v>9648006.5379497018</v>
      </c>
      <c r="C13" s="116">
        <f t="shared" si="16"/>
        <v>-5854297.7586477567</v>
      </c>
      <c r="D13" s="116">
        <f t="shared" si="16"/>
        <v>764048.6490169249</v>
      </c>
      <c r="E13" s="116">
        <f t="shared" si="16"/>
        <v>1465850.9536826147</v>
      </c>
      <c r="F13" s="116">
        <f t="shared" ref="F13" si="17">SUM(F11:F12)</f>
        <v>2594788.8926159521</v>
      </c>
      <c r="G13" s="116">
        <f t="shared" si="16"/>
        <v>-1129433.2699031665</v>
      </c>
      <c r="H13" s="116">
        <f t="shared" ref="H13:L13" si="18">SUM(H11:H12)</f>
        <v>-9779238.4775610268</v>
      </c>
      <c r="I13" s="116">
        <f t="shared" si="18"/>
        <v>-5142202.4394185636</v>
      </c>
      <c r="J13" s="116">
        <f t="shared" si="18"/>
        <v>787006.53333190619</v>
      </c>
      <c r="K13" s="116">
        <f t="shared" si="18"/>
        <v>867631.69402734027</v>
      </c>
      <c r="L13" s="116">
        <f t="shared" si="18"/>
        <v>6221169.3149877535</v>
      </c>
      <c r="M13" s="116">
        <f t="shared" ref="M13" si="19">SUM(M11:M12)</f>
        <v>9553328.6612511296</v>
      </c>
      <c r="N13" s="225">
        <f>SUM(B13:M13)</f>
        <v>9996659.2913328111</v>
      </c>
      <c r="O13" s="126">
        <f>N13/N32</f>
        <v>5.9919752013164199E-2</v>
      </c>
    </row>
    <row r="14" spans="1:28">
      <c r="A14" s="91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224"/>
      <c r="O14" s="121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122">
        <f>($B68*I$68+$C68*I$72+$D68*I$76)*B95</f>
        <v>554770.92922148865</v>
      </c>
      <c r="C15" s="122">
        <f t="shared" ref="C15:E15" si="20">($B68*J$68+$C68*J$72+$D68*J$76)*C95</f>
        <v>-336698.07186827582</v>
      </c>
      <c r="D15" s="122">
        <f t="shared" si="20"/>
        <v>42140.82523346581</v>
      </c>
      <c r="E15" s="122">
        <f t="shared" si="20"/>
        <v>88600.247313815489</v>
      </c>
      <c r="F15" s="122">
        <f>($B68*M$68+$C68*M$72+$D68*M$76+E68*M80+F68*M84)*F95</f>
        <v>189413.71774468102</v>
      </c>
      <c r="G15" s="122">
        <f t="shared" ref="G15:J16" si="21">($E68*N$80+$F68*N$84)*G95</f>
        <v>-49463.651770555611</v>
      </c>
      <c r="H15" s="122">
        <f t="shared" si="21"/>
        <v>-429320.36908599851</v>
      </c>
      <c r="I15" s="122">
        <f t="shared" si="21"/>
        <v>-225468.79686799928</v>
      </c>
      <c r="J15" s="122">
        <f t="shared" si="21"/>
        <v>34234.232156444712</v>
      </c>
      <c r="K15" s="122">
        <f t="shared" ref="K15:K16" si="22">($B68*R$68+$C68*R$72+$D68*R$76)*K95</f>
        <v>52129.312370486543</v>
      </c>
      <c r="L15" s="122">
        <f t="shared" ref="L15:M15" si="23">($B68*S$68+$C68*S$72+$D68*S$76)*L95</f>
        <v>358995.10558723228</v>
      </c>
      <c r="M15" s="122">
        <f t="shared" si="23"/>
        <v>537952.59987089189</v>
      </c>
      <c r="N15" s="224">
        <f>SUM(B15:M15)</f>
        <v>817286.07990567735</v>
      </c>
      <c r="O15" s="121"/>
    </row>
    <row r="16" spans="1:28" s="88" customFormat="1">
      <c r="A16" s="97" t="s">
        <v>154</v>
      </c>
      <c r="B16" s="122">
        <f>($B69*I$68+$C69*I$72+$D69*I$76)*B96</f>
        <v>5645877.3378442619</v>
      </c>
      <c r="C16" s="122">
        <f t="shared" ref="C16:E16" si="24">($B69*J$68+$C69*J$72+$D69*J$76)*C96</f>
        <v>-3503390.2481691209</v>
      </c>
      <c r="D16" s="122">
        <f t="shared" si="24"/>
        <v>568913.94951842469</v>
      </c>
      <c r="E16" s="122">
        <f t="shared" si="24"/>
        <v>535053.15833520528</v>
      </c>
      <c r="F16" s="122">
        <f>($B69*M$68+$C69*M$72+$D69*M$76+E69*M80+F69*M84)*F96</f>
        <v>-646999.07114145346</v>
      </c>
      <c r="G16" s="122">
        <f t="shared" si="21"/>
        <v>-996082.84852431342</v>
      </c>
      <c r="H16" s="122">
        <f t="shared" si="21"/>
        <v>-8580530.2334200945</v>
      </c>
      <c r="I16" s="122">
        <f t="shared" si="21"/>
        <v>-4506911.6433121096</v>
      </c>
      <c r="J16" s="122">
        <f t="shared" si="21"/>
        <v>689288.01992400538</v>
      </c>
      <c r="K16" s="122">
        <f t="shared" si="22"/>
        <v>284265.61610244529</v>
      </c>
      <c r="L16" s="122">
        <f t="shared" ref="L16:M16" si="25">($B69*S$68+$C69*S$72+$D69*S$76)*L96</f>
        <v>3155255.2899071267</v>
      </c>
      <c r="M16" s="122">
        <f t="shared" si="25"/>
        <v>5802848.9592908286</v>
      </c>
      <c r="N16" s="224">
        <f>SUM(B16:M16)</f>
        <v>-1552411.7136447942</v>
      </c>
      <c r="O16" s="121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6">
        <f t="shared" ref="B17:G17" si="26">SUM(B15:B16)</f>
        <v>6200648.2670657504</v>
      </c>
      <c r="C17" s="116">
        <f t="shared" si="26"/>
        <v>-3840088.3200373966</v>
      </c>
      <c r="D17" s="116">
        <f t="shared" si="26"/>
        <v>611054.77475189045</v>
      </c>
      <c r="E17" s="116">
        <f t="shared" si="26"/>
        <v>623653.4056490208</v>
      </c>
      <c r="F17" s="116">
        <f t="shared" ref="F17" si="27">SUM(F15:F16)</f>
        <v>-457585.35339677241</v>
      </c>
      <c r="G17" s="116">
        <f t="shared" si="26"/>
        <v>-1045546.5002948691</v>
      </c>
      <c r="H17" s="116">
        <f t="shared" ref="H17:L17" si="28">SUM(H15:H16)</f>
        <v>-9009850.6025060937</v>
      </c>
      <c r="I17" s="116">
        <f t="shared" si="28"/>
        <v>-4732380.4401801089</v>
      </c>
      <c r="J17" s="116">
        <f t="shared" si="28"/>
        <v>723522.25208045007</v>
      </c>
      <c r="K17" s="116">
        <f t="shared" si="28"/>
        <v>336394.92847293185</v>
      </c>
      <c r="L17" s="116">
        <f t="shared" si="28"/>
        <v>3514250.3954943591</v>
      </c>
      <c r="M17" s="116">
        <f t="shared" ref="M17" si="29">SUM(M15:M16)</f>
        <v>6340801.5591617208</v>
      </c>
      <c r="N17" s="225">
        <f>SUM(B17:M17)</f>
        <v>-735125.63373911753</v>
      </c>
      <c r="O17" s="126">
        <f>N17/N32</f>
        <v>-4.4063265925606328E-3</v>
      </c>
    </row>
    <row r="18" spans="1:28">
      <c r="A18" s="91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224"/>
      <c r="O18" s="121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356">
        <f>($B70*I$68+$C70*I$72+$D70*I$76)*B97</f>
        <v>109080.74449783332</v>
      </c>
      <c r="C19" s="356">
        <f t="shared" ref="C19:E19" si="30">($B70*J$68+$C70*J$72+$D70*J$76)*C97</f>
        <v>-65714.965506666311</v>
      </c>
      <c r="D19" s="356">
        <f t="shared" si="30"/>
        <v>7492.443029500153</v>
      </c>
      <c r="E19" s="356">
        <f t="shared" si="30"/>
        <v>20196.219131110818</v>
      </c>
      <c r="F19" s="356">
        <f>($B70*M$68+$C70*M$72+$D70*M$76+E70*M80+F70*M84)*F97</f>
        <v>54334.711006694553</v>
      </c>
      <c r="G19" s="122">
        <f t="shared" ref="G19:J20" si="31">($E70*N$80+$F70*N$84)*G97</f>
        <v>-7581.7913161250081</v>
      </c>
      <c r="H19" s="122">
        <f t="shared" si="31"/>
        <v>-65591.197134124784</v>
      </c>
      <c r="I19" s="122">
        <f t="shared" si="31"/>
        <v>-37096.692846499878</v>
      </c>
      <c r="J19" s="122">
        <f t="shared" si="31"/>
        <v>5669.662159000045</v>
      </c>
      <c r="K19" s="122">
        <f t="shared" ref="K19:K20" si="32">($B70*R$68+$C70*R$72+$D70*R$76)*K97</f>
        <v>13110.566143889007</v>
      </c>
      <c r="L19" s="356">
        <f t="shared" ref="L19:M19" si="33">($B70*S$68+$C70*S$72+$D70*S$76)*L97</f>
        <v>82035.66284647194</v>
      </c>
      <c r="M19" s="356">
        <f t="shared" si="33"/>
        <v>115697.64954533348</v>
      </c>
      <c r="N19" s="224">
        <f>SUM(B19:M19)</f>
        <v>231633.01155641733</v>
      </c>
      <c r="O19" s="121"/>
    </row>
    <row r="20" spans="1:28" s="88" customFormat="1">
      <c r="A20" s="97" t="s">
        <v>155</v>
      </c>
      <c r="B20" s="356">
        <f>($B71*I$68+$C71*I$72+$D71*I$76)*B98</f>
        <v>570132.6215922517</v>
      </c>
      <c r="C20" s="122">
        <f t="shared" ref="C20:E20" si="34">($B71*J$68+$C71*J$72+$D71*J$76)*C98</f>
        <v>-332945.5934311208</v>
      </c>
      <c r="D20" s="122">
        <f t="shared" si="34"/>
        <v>-28024.483714598609</v>
      </c>
      <c r="E20" s="122">
        <f t="shared" si="34"/>
        <v>100452.05770574996</v>
      </c>
      <c r="F20" s="122">
        <f>($B71*M$68+$C71*M$72+$D71*M$76+E71*M80+F71*M84)*F98</f>
        <v>-391717.83650772448</v>
      </c>
      <c r="G20" s="122">
        <f t="shared" si="31"/>
        <v>-592471.03902644501</v>
      </c>
      <c r="H20" s="122">
        <f t="shared" si="31"/>
        <v>-5113465.9436742319</v>
      </c>
      <c r="I20" s="122">
        <f t="shared" si="31"/>
        <v>-2694993.0427855742</v>
      </c>
      <c r="J20" s="122">
        <f t="shared" si="31"/>
        <v>411888.4704001699</v>
      </c>
      <c r="K20" s="122">
        <f t="shared" si="32"/>
        <v>190087.42934169984</v>
      </c>
      <c r="L20" s="122">
        <f t="shared" ref="L20:M20" si="35">($B71*S$68+$C71*S$72+$D71*S$76)*L98</f>
        <v>524345.41580709442</v>
      </c>
      <c r="M20" s="122">
        <f t="shared" si="35"/>
        <v>582968.83532660431</v>
      </c>
      <c r="N20" s="224">
        <f>SUM(B20:M20)</f>
        <v>-6773743.1089661252</v>
      </c>
      <c r="O20" s="121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6">
        <f t="shared" ref="B21:G21" si="36">SUM(B19:B20)</f>
        <v>679213.36609008501</v>
      </c>
      <c r="C21" s="116">
        <f t="shared" si="36"/>
        <v>-398660.55893778708</v>
      </c>
      <c r="D21" s="116">
        <f t="shared" si="36"/>
        <v>-20532.040685098458</v>
      </c>
      <c r="E21" s="116">
        <f t="shared" si="36"/>
        <v>120648.27683686078</v>
      </c>
      <c r="F21" s="116">
        <f t="shared" ref="F21" si="37">SUM(F19:F20)</f>
        <v>-337383.12550102995</v>
      </c>
      <c r="G21" s="116">
        <f t="shared" si="36"/>
        <v>-600052.83034256997</v>
      </c>
      <c r="H21" s="116">
        <f t="shared" ref="H21:L21" si="38">SUM(H19:H20)</f>
        <v>-5179057.1408083569</v>
      </c>
      <c r="I21" s="116">
        <f t="shared" si="38"/>
        <v>-2732089.7356320741</v>
      </c>
      <c r="J21" s="116">
        <f t="shared" si="38"/>
        <v>417558.13255916996</v>
      </c>
      <c r="K21" s="116">
        <f t="shared" si="38"/>
        <v>203197.99548558885</v>
      </c>
      <c r="L21" s="116">
        <f t="shared" si="38"/>
        <v>606381.07865356631</v>
      </c>
      <c r="M21" s="116">
        <f t="shared" ref="M21" si="39">SUM(M19:M20)</f>
        <v>698666.48487193778</v>
      </c>
      <c r="N21" s="225">
        <f>SUM(B21:M21)</f>
        <v>-6542110.0974097066</v>
      </c>
      <c r="O21" s="126">
        <f>N21/N32</f>
        <v>-3.921326147620894E-2</v>
      </c>
    </row>
    <row r="22" spans="1:28">
      <c r="A22" s="91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224"/>
      <c r="O22" s="121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122">
        <f>($B72*I$68+$C72*I$72+$D72*I$76)*B99</f>
        <v>145170.8904656111</v>
      </c>
      <c r="C23" s="122">
        <f>($B72*J$68+$C72*J$72+$D72*J$76)*C99</f>
        <v>-87408.142161527299</v>
      </c>
      <c r="D23" s="122">
        <f t="shared" ref="D23:E23" si="40">($B72*K$68+$C72*K$72+$D72*K$76)*D99</f>
        <v>9818.756082236323</v>
      </c>
      <c r="E23" s="122">
        <f t="shared" si="40"/>
        <v>27377.917784388486</v>
      </c>
      <c r="F23" s="122">
        <f>($B72*M$68+$C72*M$72+$D72*M$76+E72*M80+F72*M84)*F99</f>
        <v>70571.446410472374</v>
      </c>
      <c r="G23" s="122">
        <f t="shared" ref="G23:J24" si="41">($E72*N$80+$F72*N$84)*G99</f>
        <v>-13402.210314277792</v>
      </c>
      <c r="H23" s="122">
        <f t="shared" si="41"/>
        <v>-115944.50204494403</v>
      </c>
      <c r="I23" s="122">
        <f t="shared" si="41"/>
        <v>-60891.28134122202</v>
      </c>
      <c r="J23" s="122">
        <f t="shared" si="41"/>
        <v>9306.3011051111844</v>
      </c>
      <c r="K23" s="122">
        <f t="shared" ref="K23:K24" si="42">($B72*R$68+$C72*R$72+$D72*R$76)*K99</f>
        <v>16536.301193750151</v>
      </c>
      <c r="L23" s="122">
        <f t="shared" ref="L23:M23" si="43">($B72*S$68+$C72*S$72+$D72*S$76)*L99</f>
        <v>102260.14291611768</v>
      </c>
      <c r="M23" s="122">
        <f t="shared" si="43"/>
        <v>143026.08663813907</v>
      </c>
      <c r="N23" s="224">
        <f>SUM(B23:M23)</f>
        <v>246421.70673385522</v>
      </c>
      <c r="O23" s="121"/>
    </row>
    <row r="24" spans="1:28" s="88" customFormat="1">
      <c r="A24" s="97" t="s">
        <v>6</v>
      </c>
      <c r="B24" s="122">
        <f>($B73*I$68+$C73*I$72+$D73*I$76)*B100</f>
        <v>542520.52004266833</v>
      </c>
      <c r="C24" s="122">
        <f>($B73*J$68+$C73*J$72+$D73*J$76)*C100</f>
        <v>-317479.01348266267</v>
      </c>
      <c r="D24" s="122">
        <f t="shared" ref="D24" si="44">($B73*K$68+$C73*K$72+$D73*K$76)*D100</f>
        <v>-26745.791487998671</v>
      </c>
      <c r="E24" s="122">
        <f t="shared" ref="E24" si="45">($B73*L$68+$C73*L$72+$D73*L$76)*E100</f>
        <v>95790.872959999979</v>
      </c>
      <c r="F24" s="356">
        <f>($B73*M$68+$C73*M$72+$D73*M$76+E73*M80+F73*M84)*F100</f>
        <v>73630.378693861305</v>
      </c>
      <c r="G24" s="122">
        <f t="shared" si="41"/>
        <v>-188988.67453819467</v>
      </c>
      <c r="H24" s="122">
        <f t="shared" si="41"/>
        <v>-1634968.9527048555</v>
      </c>
      <c r="I24" s="122">
        <f t="shared" si="41"/>
        <v>-856819.70967152494</v>
      </c>
      <c r="J24" s="122">
        <f t="shared" si="41"/>
        <v>130672.57385000105</v>
      </c>
      <c r="K24" s="122">
        <f t="shared" si="42"/>
        <v>170928.50327466652</v>
      </c>
      <c r="L24" s="122">
        <f t="shared" ref="L24:M24" si="46">($B73*S$68+$C73*S$72+$D73*S$76)*L100</f>
        <v>489046.10388978035</v>
      </c>
      <c r="M24" s="122">
        <f t="shared" si="46"/>
        <v>541220.64921600395</v>
      </c>
      <c r="N24" s="224">
        <f>SUM(B24:M24)</f>
        <v>-981192.53995825443</v>
      </c>
      <c r="O24" s="121"/>
    </row>
    <row r="25" spans="1:28">
      <c r="A25" s="90" t="s">
        <v>34</v>
      </c>
      <c r="B25" s="116">
        <f t="shared" ref="B25:G25" si="47">SUM(B23:B24)</f>
        <v>687691.41050827946</v>
      </c>
      <c r="C25" s="116">
        <f t="shared" si="47"/>
        <v>-404887.15564418997</v>
      </c>
      <c r="D25" s="116">
        <f t="shared" si="47"/>
        <v>-16927.035405762348</v>
      </c>
      <c r="E25" s="116">
        <f t="shared" si="47"/>
        <v>123168.79074438846</v>
      </c>
      <c r="F25" s="116">
        <f t="shared" ref="F25" si="48">SUM(F23:F24)</f>
        <v>144201.82510433369</v>
      </c>
      <c r="G25" s="116">
        <f t="shared" si="47"/>
        <v>-202390.88485247246</v>
      </c>
      <c r="H25" s="116">
        <f t="shared" ref="H25:L25" si="49">SUM(H23:H24)</f>
        <v>-1750913.4547497996</v>
      </c>
      <c r="I25" s="116">
        <f t="shared" si="49"/>
        <v>-917710.99101274693</v>
      </c>
      <c r="J25" s="116">
        <f t="shared" si="49"/>
        <v>139978.87495511223</v>
      </c>
      <c r="K25" s="116">
        <f t="shared" si="49"/>
        <v>187464.80446841667</v>
      </c>
      <c r="L25" s="116">
        <f t="shared" si="49"/>
        <v>591306.24680589803</v>
      </c>
      <c r="M25" s="116">
        <f t="shared" ref="M25" si="50">SUM(M23:M24)</f>
        <v>684246.73585414304</v>
      </c>
      <c r="N25" s="225">
        <f t="shared" ref="N25" si="51">SUM(N23:N24)</f>
        <v>-734770.83322439925</v>
      </c>
      <c r="O25" s="126">
        <f>N25/N32</f>
        <v>-4.404199926217758E-3</v>
      </c>
    </row>
    <row r="26" spans="1:28">
      <c r="A26" s="91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224"/>
      <c r="O26" s="121"/>
    </row>
    <row r="27" spans="1:28">
      <c r="A27" s="97" t="s">
        <v>5</v>
      </c>
      <c r="B27" s="122">
        <f t="shared" ref="B27:E30" si="52">($B74*I$68+$C74*I$72+$D74*I$76)*B101</f>
        <v>0</v>
      </c>
      <c r="C27" s="122">
        <f t="shared" si="52"/>
        <v>0</v>
      </c>
      <c r="D27" s="122">
        <f t="shared" si="52"/>
        <v>0</v>
      </c>
      <c r="E27" s="122">
        <f t="shared" si="52"/>
        <v>0</v>
      </c>
      <c r="F27" s="122">
        <f>($B74*M$68+$C74*M$72+$D74*M$76+E74*M80+F74*M84)*F101</f>
        <v>-49849.771545758304</v>
      </c>
      <c r="G27" s="122">
        <f t="shared" ref="G27:J30" si="53">($E74*N$80+$F74*N$84)*G101</f>
        <v>-40956.290840645881</v>
      </c>
      <c r="H27" s="122">
        <f t="shared" si="53"/>
        <v>-366040.75378538627</v>
      </c>
      <c r="I27" s="122">
        <f t="shared" si="53"/>
        <v>-194474.40968329101</v>
      </c>
      <c r="J27" s="122">
        <f t="shared" si="53"/>
        <v>29209.246106483566</v>
      </c>
      <c r="K27" s="122">
        <f t="shared" ref="K27:M30" si="54">($B74*R$68+$C74*R$72+$D74*R$76)*K101</f>
        <v>0</v>
      </c>
      <c r="L27" s="122">
        <f t="shared" si="54"/>
        <v>0</v>
      </c>
      <c r="M27" s="122">
        <f t="shared" si="54"/>
        <v>0</v>
      </c>
      <c r="N27" s="224">
        <f t="shared" ref="N27:N30" si="55">SUM(B27:M27)</f>
        <v>-622111.97974859783</v>
      </c>
      <c r="O27" s="121">
        <f>N27/$N$32</f>
        <v>-3.728925280395813E-3</v>
      </c>
    </row>
    <row r="28" spans="1:28">
      <c r="A28" s="97" t="s">
        <v>24</v>
      </c>
      <c r="B28" s="122">
        <f t="shared" si="52"/>
        <v>361558.15991750103</v>
      </c>
      <c r="C28" s="122">
        <f t="shared" si="52"/>
        <v>-209218.26665599737</v>
      </c>
      <c r="D28" s="122">
        <f t="shared" si="52"/>
        <v>-17587.781418665792</v>
      </c>
      <c r="E28" s="122">
        <f t="shared" si="52"/>
        <v>62723.131295999978</v>
      </c>
      <c r="F28" s="122">
        <f>($B75*M$68+$C75*M$72+$D75*M$76+E75*M80+F75*M84)*F102</f>
        <v>2050.1309297779226</v>
      </c>
      <c r="G28" s="122">
        <f t="shared" si="53"/>
        <v>-159701.87547555572</v>
      </c>
      <c r="H28" s="122">
        <f t="shared" si="53"/>
        <v>-1392398.3112877035</v>
      </c>
      <c r="I28" s="122">
        <f t="shared" si="53"/>
        <v>-731254.31405791431</v>
      </c>
      <c r="J28" s="122">
        <f t="shared" si="53"/>
        <v>111761.03838083422</v>
      </c>
      <c r="K28" s="122">
        <f t="shared" si="54"/>
        <v>113037.5786032499</v>
      </c>
      <c r="L28" s="122">
        <f t="shared" si="54"/>
        <v>323413.51120487665</v>
      </c>
      <c r="M28" s="122">
        <f t="shared" si="54"/>
        <v>353121.13706975261</v>
      </c>
      <c r="N28" s="224">
        <f t="shared" si="55"/>
        <v>-1182495.8614938441</v>
      </c>
      <c r="O28" s="121">
        <f>N28/$N$32</f>
        <v>-7.0878537231668847E-3</v>
      </c>
    </row>
    <row r="29" spans="1:28" s="99" customFormat="1">
      <c r="A29" s="98" t="s">
        <v>8</v>
      </c>
      <c r="B29" s="123">
        <f t="shared" si="52"/>
        <v>1430325.4399795551</v>
      </c>
      <c r="C29" s="123">
        <f t="shared" si="52"/>
        <v>-860065.66908166162</v>
      </c>
      <c r="D29" s="123">
        <f t="shared" si="52"/>
        <v>109632.22081716802</v>
      </c>
      <c r="E29" s="123">
        <f t="shared" si="52"/>
        <v>222373.77016638598</v>
      </c>
      <c r="F29" s="123">
        <f>($B76*M$68+$C76*M$72+$D76*M$76+E76*M80+F76*M84)*F103</f>
        <v>585897.70629708446</v>
      </c>
      <c r="G29" s="123">
        <f t="shared" si="53"/>
        <v>-36201.708834166704</v>
      </c>
      <c r="H29" s="123">
        <f t="shared" si="53"/>
        <v>-313186.33311416558</v>
      </c>
      <c r="I29" s="123">
        <f t="shared" si="53"/>
        <v>-163416.82860066614</v>
      </c>
      <c r="J29" s="123">
        <f t="shared" si="53"/>
        <v>24975.763017333527</v>
      </c>
      <c r="K29" s="123">
        <f t="shared" si="54"/>
        <v>129756.72991875105</v>
      </c>
      <c r="L29" s="123">
        <f t="shared" si="54"/>
        <v>905413.00129230996</v>
      </c>
      <c r="M29" s="123">
        <f t="shared" si="54"/>
        <v>1369175.7846927503</v>
      </c>
      <c r="N29" s="227">
        <f t="shared" si="55"/>
        <v>3404679.8765506782</v>
      </c>
      <c r="O29" s="121">
        <f>N29/$N$32</f>
        <v>2.0407574964968891E-2</v>
      </c>
    </row>
    <row r="30" spans="1:28">
      <c r="A30" s="228" t="s">
        <v>59</v>
      </c>
      <c r="B30" s="122">
        <f t="shared" si="52"/>
        <v>35284.957470111127</v>
      </c>
      <c r="C30" s="122">
        <f t="shared" si="52"/>
        <v>-21054.796599444351</v>
      </c>
      <c r="D30" s="122">
        <f t="shared" si="52"/>
        <v>1794.4209459445283</v>
      </c>
      <c r="E30" s="122">
        <f t="shared" si="52"/>
        <v>8592.8737011109679</v>
      </c>
      <c r="F30" s="122">
        <f>($B77*M$68+$C77*M$72+$D77*M$76+E77*M80+F77*M84)*F104</f>
        <v>30182.871765666721</v>
      </c>
      <c r="G30" s="122">
        <f t="shared" si="53"/>
        <v>-734.15328272222303</v>
      </c>
      <c r="H30" s="122">
        <f t="shared" si="53"/>
        <v>-6351.2685440555333</v>
      </c>
      <c r="I30" s="122">
        <f t="shared" si="53"/>
        <v>-3335.5344407777666</v>
      </c>
      <c r="J30" s="122">
        <f t="shared" si="53"/>
        <v>509.78542688889291</v>
      </c>
      <c r="K30" s="122">
        <f t="shared" si="54"/>
        <v>5316.3413755556103</v>
      </c>
      <c r="L30" s="122">
        <f t="shared" si="54"/>
        <v>28272.437338110976</v>
      </c>
      <c r="M30" s="122">
        <f t="shared" si="54"/>
        <v>34947.549181888993</v>
      </c>
      <c r="N30" s="224">
        <f t="shared" si="55"/>
        <v>113425.48433827792</v>
      </c>
      <c r="O30" s="121">
        <f>N30/$N$32</f>
        <v>6.7986981405030106E-4</v>
      </c>
    </row>
    <row r="31" spans="1:28">
      <c r="A31" s="91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226"/>
      <c r="O31" s="121"/>
    </row>
    <row r="32" spans="1:28" s="91" customFormat="1">
      <c r="A32" s="96" t="s">
        <v>21</v>
      </c>
      <c r="B32" s="162">
        <f t="shared" ref="B32:O32" si="56">SUM(B9,B13,B17,B21,B25,B27:B30)</f>
        <v>93836510.198020741</v>
      </c>
      <c r="C32" s="162">
        <f t="shared" si="56"/>
        <v>-56457374.093504317</v>
      </c>
      <c r="D32" s="162">
        <f t="shared" si="56"/>
        <v>5826160.2417845363</v>
      </c>
      <c r="E32" s="162">
        <f t="shared" si="56"/>
        <v>18971925.94518207</v>
      </c>
      <c r="F32" s="162">
        <f t="shared" si="56"/>
        <v>51564996.053110488</v>
      </c>
      <c r="G32" s="162">
        <f t="shared" si="56"/>
        <v>-9041679.7696651537</v>
      </c>
      <c r="H32" s="162">
        <f t="shared" si="56"/>
        <v>-78225520.060442477</v>
      </c>
      <c r="I32" s="162">
        <f t="shared" si="56"/>
        <v>-41128438.251574971</v>
      </c>
      <c r="J32" s="162">
        <f t="shared" si="56"/>
        <v>6293426.6136939274</v>
      </c>
      <c r="K32" s="162">
        <f t="shared" si="56"/>
        <v>11927261.099303102</v>
      </c>
      <c r="L32" s="162">
        <f t="shared" si="56"/>
        <v>69401134.564432815</v>
      </c>
      <c r="M32" s="162">
        <f t="shared" si="56"/>
        <v>93865720.690619394</v>
      </c>
      <c r="N32" s="229">
        <f t="shared" si="56"/>
        <v>166834123.23096019</v>
      </c>
      <c r="O32" s="164">
        <f t="shared" si="56"/>
        <v>1</v>
      </c>
    </row>
    <row r="33" spans="1:15" s="91" customFormat="1">
      <c r="A33" s="96" t="s">
        <v>84</v>
      </c>
      <c r="B33" s="163">
        <f>IF('Actual Total Usage'!B32=0,0,B32/'Actual Total Usage'!B32)</f>
        <v>4.4303508724958265E-2</v>
      </c>
      <c r="C33" s="163">
        <f>IF('Actual Total Usage'!C32=0,0,C32/'Actual Total Usage'!C32)</f>
        <v>-2.8700871594628429E-2</v>
      </c>
      <c r="D33" s="163">
        <f>IF('Actual Total Usage'!D32=0,0,D32/'Actual Total Usage'!D32)</f>
        <v>2.9971270496128325E-3</v>
      </c>
      <c r="E33" s="163">
        <f>IF('Actual Total Usage'!E32=0,0,E32/'Actual Total Usage'!E32)</f>
        <v>1.1163694392083746E-2</v>
      </c>
      <c r="F33" s="163">
        <f>IF('Actual Total Usage'!F32=0,0,F32/'Actual Total Usage'!F32)</f>
        <v>3.4570235811225779E-2</v>
      </c>
      <c r="G33" s="163">
        <f>IF('Actual Total Usage'!G32=0,0,G32/'Actual Total Usage'!G32)</f>
        <v>-6.4368454844058228E-3</v>
      </c>
      <c r="H33" s="163">
        <f>IF('Actual Total Usage'!H32=0,0,H32/'Actual Total Usage'!H32)</f>
        <v>-5.4032385494436258E-2</v>
      </c>
      <c r="I33" s="163">
        <f>IF('Actual Total Usage'!I32=0,0,I32/'Actual Total Usage'!I32)</f>
        <v>-2.5920055465761933E-2</v>
      </c>
      <c r="J33" s="163">
        <f>IF('Actual Total Usage'!J32=0,0,J32/'Actual Total Usage'!J32)</f>
        <v>4.2895608567437215E-3</v>
      </c>
      <c r="K33" s="163">
        <f>IF('Actual Total Usage'!K32=0,0,K32/'Actual Total Usage'!K32)</f>
        <v>8.3982316227510598E-3</v>
      </c>
      <c r="L33" s="163">
        <f>IF('Actual Total Usage'!L32=0,0,L32/'Actual Total Usage'!L32)</f>
        <v>4.3630172583813714E-2</v>
      </c>
      <c r="M33" s="163">
        <f>IF('Actual Total Usage'!M32=0,0,M32/'Actual Total Usage'!M32)</f>
        <v>4.9063972998541663E-2</v>
      </c>
      <c r="N33" s="163">
        <f>N32/'Actual Total Usage'!N32</f>
        <v>8.3207342740753889E-3</v>
      </c>
      <c r="O33" s="165"/>
    </row>
    <row r="34" spans="1:15"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30"/>
      <c r="O34" s="121"/>
    </row>
    <row r="35" spans="1:15">
      <c r="A35" s="67" t="s">
        <v>45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30"/>
      <c r="O35" s="121"/>
    </row>
    <row r="36" spans="1:15">
      <c r="A36" t="s">
        <v>44</v>
      </c>
      <c r="B36" s="122">
        <f t="array" ref="B36:M36">TRANSPOSE('Summary Sheet_ Pre Migration'!F12:F23)</f>
        <v>83905327.63374868</v>
      </c>
      <c r="C36" s="122">
        <v>-52866388.744541407</v>
      </c>
      <c r="D36" s="122">
        <v>5684788.8911022069</v>
      </c>
      <c r="E36" s="122">
        <v>10522398.951545874</v>
      </c>
      <c r="F36" s="122">
        <v>17148010.417034343</v>
      </c>
      <c r="G36" s="122">
        <v>-5572755.3521982115</v>
      </c>
      <c r="H36" s="122">
        <v>-60632708.159865469</v>
      </c>
      <c r="I36" s="122">
        <v>-31772221.999432098</v>
      </c>
      <c r="J36" s="122">
        <v>2059115.7977056094</v>
      </c>
      <c r="K36" s="122">
        <v>7093494.1109699905</v>
      </c>
      <c r="L36" s="122">
        <v>77005916.314229101</v>
      </c>
      <c r="M36" s="122">
        <v>82672720.116988808</v>
      </c>
      <c r="N36" s="226">
        <f>SUM(B36:M36)</f>
        <v>135247697.97728741</v>
      </c>
      <c r="O36" s="121"/>
    </row>
    <row r="37" spans="1:15">
      <c r="A37" t="s">
        <v>84</v>
      </c>
      <c r="B37" s="161">
        <f>IF('Actual Total Usage'!B32=0,0,B36/'Actual Total Usage'!B32)</f>
        <v>3.9614649000135921E-2</v>
      </c>
      <c r="C37" s="161">
        <f>IF('Actual Total Usage'!C32=0,0,C36/'Actual Total Usage'!C32)</f>
        <v>-2.6875345504306165E-2</v>
      </c>
      <c r="D37" s="161">
        <f>IF('Actual Total Usage'!D32=0,0,D36/'Actual Total Usage'!D32)</f>
        <v>2.9244019817145062E-3</v>
      </c>
      <c r="E37" s="161">
        <f>IF('Actual Total Usage'!E32=0,0,E36/'Actual Total Usage'!E32)</f>
        <v>6.1917196233032858E-3</v>
      </c>
      <c r="F37" s="161">
        <f>IF('Actual Total Usage'!F32=0,0,F36/'Actual Total Usage'!F32)</f>
        <v>1.1496379505190982E-2</v>
      </c>
      <c r="G37" s="161">
        <f>IF('Actual Total Usage'!G32=0,0,G36/'Actual Total Usage'!G32)</f>
        <v>-3.9672899326563815E-3</v>
      </c>
      <c r="H37" s="161">
        <f>IF('Actual Total Usage'!H32=0,0,H36/'Actual Total Usage'!H32)</f>
        <v>-4.1880576291907501E-2</v>
      </c>
      <c r="I37" s="161">
        <f>IF('Actual Total Usage'!I32=0,0,I36/'Actual Total Usage'!I32)</f>
        <v>-2.002356013273237E-2</v>
      </c>
      <c r="J37" s="161">
        <f>IF('Actual Total Usage'!J32=0,0,J36/'Actual Total Usage'!J32)</f>
        <v>1.4034806580760699E-3</v>
      </c>
      <c r="K37" s="161">
        <f>IF('Actual Total Usage'!K32=0,0,K36/'Actual Total Usage'!K32)</f>
        <v>4.9946761509251578E-3</v>
      </c>
      <c r="L37" s="161">
        <f>IF('Actual Total Usage'!L32=0,0,L36/'Actual Total Usage'!L32)</f>
        <v>4.8411044572265194E-2</v>
      </c>
      <c r="M37" s="161">
        <f>IF('Actual Total Usage'!M32=0,0,M36/'Actual Total Usage'!M32)</f>
        <v>4.3213348575943958E-2</v>
      </c>
      <c r="N37" s="161">
        <f>N36/'Actual Total Usage'!N32</f>
        <v>6.7453835837378243E-3</v>
      </c>
      <c r="O37" s="121"/>
    </row>
    <row r="38" spans="1:15"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30"/>
      <c r="O38" s="121"/>
    </row>
    <row r="39" spans="1:15">
      <c r="A39" s="67" t="s">
        <v>52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30"/>
      <c r="O39" s="121"/>
    </row>
    <row r="40" spans="1:15">
      <c r="A40" t="s">
        <v>48</v>
      </c>
      <c r="B40" s="125">
        <f>B36-B32</f>
        <v>-9931182.564272061</v>
      </c>
      <c r="C40" s="125">
        <f t="shared" ref="C40:M40" si="57">C36-C32</f>
        <v>3590985.3489629105</v>
      </c>
      <c r="D40" s="125">
        <f t="shared" si="57"/>
        <v>-141371.35068232939</v>
      </c>
      <c r="E40" s="125">
        <f t="shared" si="57"/>
        <v>-8449526.9936361965</v>
      </c>
      <c r="F40" s="125">
        <f t="shared" si="57"/>
        <v>-34416985.636076145</v>
      </c>
      <c r="G40" s="125">
        <f t="shared" si="57"/>
        <v>3468924.4174669422</v>
      </c>
      <c r="H40" s="125">
        <f t="shared" si="57"/>
        <v>17592811.900577009</v>
      </c>
      <c r="I40" s="125">
        <f t="shared" si="57"/>
        <v>9356216.2521428727</v>
      </c>
      <c r="J40" s="125">
        <f t="shared" si="57"/>
        <v>-4234310.8159883181</v>
      </c>
      <c r="K40" s="125">
        <f t="shared" si="57"/>
        <v>-4833766.9883331116</v>
      </c>
      <c r="L40" s="125">
        <f t="shared" si="57"/>
        <v>7604781.7497962862</v>
      </c>
      <c r="M40" s="125">
        <f t="shared" si="57"/>
        <v>-11193000.573630586</v>
      </c>
      <c r="N40" s="230">
        <f>N36-N32</f>
        <v>-31586425.253672779</v>
      </c>
      <c r="O40" s="121"/>
    </row>
    <row r="41" spans="1:15">
      <c r="N41" s="30"/>
    </row>
    <row r="43" spans="1:15">
      <c r="A43" s="67" t="s">
        <v>47</v>
      </c>
      <c r="O43" s="104" t="s">
        <v>50</v>
      </c>
    </row>
    <row r="44" spans="1:15">
      <c r="A44" s="67" t="s">
        <v>26</v>
      </c>
      <c r="B44" s="63">
        <f t="shared" ref="B44:M44" si="58">B7</f>
        <v>43101</v>
      </c>
      <c r="C44" s="63">
        <f t="shared" si="58"/>
        <v>43132</v>
      </c>
      <c r="D44" s="63">
        <f t="shared" si="58"/>
        <v>43160</v>
      </c>
      <c r="E44" s="63">
        <f t="shared" si="58"/>
        <v>43191</v>
      </c>
      <c r="F44" s="63">
        <f t="shared" si="58"/>
        <v>43221</v>
      </c>
      <c r="G44" s="63">
        <f t="shared" si="58"/>
        <v>43252</v>
      </c>
      <c r="H44" s="63">
        <f t="shared" si="58"/>
        <v>43282</v>
      </c>
      <c r="I44" s="63">
        <f t="shared" si="58"/>
        <v>43313</v>
      </c>
      <c r="J44" s="63">
        <f t="shared" si="58"/>
        <v>43344</v>
      </c>
      <c r="K44" s="63">
        <f t="shared" si="58"/>
        <v>43374</v>
      </c>
      <c r="L44" s="63">
        <f t="shared" si="58"/>
        <v>43405</v>
      </c>
      <c r="M44" s="63">
        <f t="shared" si="58"/>
        <v>43435</v>
      </c>
      <c r="N44" s="86" t="s">
        <v>20</v>
      </c>
      <c r="O44" s="104" t="s">
        <v>51</v>
      </c>
    </row>
    <row r="45" spans="1:15">
      <c r="A45" s="90" t="s">
        <v>54</v>
      </c>
      <c r="B45" s="4">
        <f t="shared" ref="B45:M45" si="59">IF(B$32=0,0,B9+B$40*(B9/B$32))</f>
        <v>66877985.715663314</v>
      </c>
      <c r="C45" s="4">
        <f t="shared" si="59"/>
        <v>-42015191.180842318</v>
      </c>
      <c r="D45" s="4">
        <f t="shared" si="59"/>
        <v>4288040.5180652607</v>
      </c>
      <c r="E45" s="4">
        <f t="shared" si="59"/>
        <v>9065379.7749847509</v>
      </c>
      <c r="F45" s="4">
        <f t="shared" si="59"/>
        <v>16312540.537563369</v>
      </c>
      <c r="G45" s="4">
        <f t="shared" si="59"/>
        <v>-3591209.1667542555</v>
      </c>
      <c r="H45" s="4">
        <f t="shared" si="59"/>
        <v>-39087187.069650702</v>
      </c>
      <c r="I45" s="4">
        <f t="shared" si="59"/>
        <v>-20480515.100138307</v>
      </c>
      <c r="J45" s="4">
        <f t="shared" si="59"/>
        <v>1328013.4805501606</v>
      </c>
      <c r="K45" s="4">
        <f t="shared" si="59"/>
        <v>5997526.5328236045</v>
      </c>
      <c r="L45" s="4">
        <f t="shared" si="59"/>
        <v>63479941.733475931</v>
      </c>
      <c r="M45" s="4">
        <f t="shared" si="59"/>
        <v>65908172.360854551</v>
      </c>
      <c r="N45" s="4">
        <f>SUM(B45:M45)</f>
        <v>128083498.13659537</v>
      </c>
      <c r="O45" s="198">
        <f t="shared" ref="O45:O57" si="60">N45/N$59</f>
        <v>0.94702904413282374</v>
      </c>
    </row>
    <row r="46" spans="1:15">
      <c r="A46" s="90" t="s">
        <v>36</v>
      </c>
      <c r="B46" s="4">
        <f t="shared" ref="B46:M46" si="61">IF(B$32=0,0,B11+B$40*(B11/B$32))</f>
        <v>1062589.1911901003</v>
      </c>
      <c r="C46" s="4">
        <f t="shared" si="61"/>
        <v>-669634.00379598024</v>
      </c>
      <c r="D46" s="4">
        <f t="shared" si="61"/>
        <v>78514.517845554539</v>
      </c>
      <c r="E46" s="4">
        <f t="shared" si="61"/>
        <v>124376.19689582882</v>
      </c>
      <c r="F46" s="4">
        <f t="shared" si="61"/>
        <v>217939.19901774998</v>
      </c>
      <c r="G46" s="4">
        <f t="shared" si="61"/>
        <v>-30845.699786461424</v>
      </c>
      <c r="H46" s="4">
        <f t="shared" si="61"/>
        <v>-335967.39305596804</v>
      </c>
      <c r="I46" s="4">
        <f t="shared" si="61"/>
        <v>-176022.18324000266</v>
      </c>
      <c r="J46" s="4">
        <f t="shared" si="61"/>
        <v>11392.144880803196</v>
      </c>
      <c r="K46" s="4">
        <f t="shared" si="61"/>
        <v>80852.267850987395</v>
      </c>
      <c r="L46" s="4">
        <f t="shared" si="61"/>
        <v>933806.08954787173</v>
      </c>
      <c r="M46" s="4">
        <f t="shared" si="61"/>
        <v>1036857.1530419596</v>
      </c>
      <c r="N46" s="4">
        <f>SUM(B46:M46)</f>
        <v>2333857.480392443</v>
      </c>
      <c r="O46" s="198">
        <f t="shared" si="60"/>
        <v>1.7256171567403496E-2</v>
      </c>
    </row>
    <row r="47" spans="1:15">
      <c r="A47" s="90" t="s">
        <v>161</v>
      </c>
      <c r="B47" s="4">
        <f t="shared" ref="B47:M47" si="62">IF(B$32=0,0,B12+B$40*(B12/B$32))</f>
        <v>7564321.0367255788</v>
      </c>
      <c r="C47" s="4">
        <f t="shared" si="62"/>
        <v>-4812299.6869630916</v>
      </c>
      <c r="D47" s="4">
        <f t="shared" si="62"/>
        <v>666994.54677685536</v>
      </c>
      <c r="E47" s="4">
        <f t="shared" si="62"/>
        <v>688628.69162838906</v>
      </c>
      <c r="F47" s="4">
        <f t="shared" si="62"/>
        <v>644961.41896647867</v>
      </c>
      <c r="G47" s="4">
        <f t="shared" si="62"/>
        <v>-665270.00660253956</v>
      </c>
      <c r="H47" s="4">
        <f t="shared" si="62"/>
        <v>-7243933.797470306</v>
      </c>
      <c r="I47" s="4">
        <f t="shared" si="62"/>
        <v>-3796392.1465205364</v>
      </c>
      <c r="J47" s="4">
        <f t="shared" si="62"/>
        <v>246104.71416814654</v>
      </c>
      <c r="K47" s="4">
        <f t="shared" si="62"/>
        <v>435153.90161514917</v>
      </c>
      <c r="L47" s="4">
        <f t="shared" si="62"/>
        <v>5969061.5170591315</v>
      </c>
      <c r="M47" s="4">
        <f t="shared" si="62"/>
        <v>7377286.5917271767</v>
      </c>
      <c r="N47" s="4">
        <f t="shared" ref="N47:N57" si="63">SUM(B47:M47)</f>
        <v>7074616.781110432</v>
      </c>
      <c r="O47" s="198">
        <f t="shared" si="60"/>
        <v>5.2308592951419361E-2</v>
      </c>
    </row>
    <row r="48" spans="1:15">
      <c r="A48" s="90" t="s">
        <v>37</v>
      </c>
      <c r="B48" s="4">
        <f t="shared" ref="B48:M48" si="64">IF(B$32=0,0,B15+B$40*(B15/B$32))</f>
        <v>496056.77448765596</v>
      </c>
      <c r="C48" s="4">
        <f t="shared" si="64"/>
        <v>-315282.30709854752</v>
      </c>
      <c r="D48" s="4">
        <f t="shared" si="64"/>
        <v>41118.281201910257</v>
      </c>
      <c r="E48" s="4">
        <f t="shared" si="64"/>
        <v>49140.353601177325</v>
      </c>
      <c r="F48" s="4">
        <f t="shared" si="64"/>
        <v>62989.792565281576</v>
      </c>
      <c r="G48" s="4">
        <f t="shared" si="64"/>
        <v>-30486.462379306384</v>
      </c>
      <c r="H48" s="4">
        <f t="shared" si="64"/>
        <v>-332766.80839914933</v>
      </c>
      <c r="I48" s="4">
        <f t="shared" si="64"/>
        <v>-174177.40552695579</v>
      </c>
      <c r="J48" s="4">
        <f t="shared" si="64"/>
        <v>11200.932748190295</v>
      </c>
      <c r="K48" s="4">
        <f t="shared" si="64"/>
        <v>31002.840235514519</v>
      </c>
      <c r="L48" s="4">
        <f t="shared" si="64"/>
        <v>398332.78276456054</v>
      </c>
      <c r="M48" s="4">
        <f t="shared" si="64"/>
        <v>473804.54119048052</v>
      </c>
      <c r="N48" s="4">
        <f t="shared" si="63"/>
        <v>710933.315390812</v>
      </c>
      <c r="O48" s="198">
        <f t="shared" si="60"/>
        <v>5.2565280298537964E-3</v>
      </c>
    </row>
    <row r="49" spans="1:16">
      <c r="A49" s="90" t="s">
        <v>154</v>
      </c>
      <c r="B49" s="4">
        <f t="shared" ref="B49:M49" si="65">IF(B$32=0,0,B16+B$40*(B16/B$32))</f>
        <v>5048346.1800966635</v>
      </c>
      <c r="C49" s="4">
        <f t="shared" si="65"/>
        <v>-3280556.2383542312</v>
      </c>
      <c r="D49" s="4">
        <f t="shared" si="65"/>
        <v>555109.29428621579</v>
      </c>
      <c r="E49" s="4">
        <f t="shared" si="65"/>
        <v>296756.52374752308</v>
      </c>
      <c r="F49" s="4">
        <f t="shared" si="65"/>
        <v>-215160.43170677085</v>
      </c>
      <c r="G49" s="4">
        <f t="shared" si="65"/>
        <v>-613926.41265288694</v>
      </c>
      <c r="H49" s="4">
        <f t="shared" si="65"/>
        <v>-6650780.7822546046</v>
      </c>
      <c r="I49" s="4">
        <f t="shared" si="65"/>
        <v>-3481644.4132218948</v>
      </c>
      <c r="J49" s="4">
        <f t="shared" si="65"/>
        <v>225524.81154009455</v>
      </c>
      <c r="K49" s="4">
        <f t="shared" si="65"/>
        <v>169061.14966258011</v>
      </c>
      <c r="L49" s="4">
        <f t="shared" si="65"/>
        <v>3500999.3183762385</v>
      </c>
      <c r="M49" s="4">
        <f t="shared" si="65"/>
        <v>5110889.3040284691</v>
      </c>
      <c r="N49" s="4">
        <f t="shared" si="63"/>
        <v>664618.30354739632</v>
      </c>
      <c r="O49" s="198">
        <f t="shared" si="60"/>
        <v>4.9140821876244257E-3</v>
      </c>
    </row>
    <row r="50" spans="1:16">
      <c r="A50" s="90" t="s">
        <v>38</v>
      </c>
      <c r="B50" s="4">
        <f t="shared" ref="B50:M50" si="66">IF(B$32=0,0,B19+B$40*(B19/B$32))</f>
        <v>97536.1891262766</v>
      </c>
      <c r="C50" s="4">
        <f t="shared" si="66"/>
        <v>-61535.148748784326</v>
      </c>
      <c r="D50" s="4">
        <f t="shared" si="66"/>
        <v>7310.6394492631625</v>
      </c>
      <c r="E50" s="4">
        <f t="shared" si="66"/>
        <v>11201.428659611593</v>
      </c>
      <c r="F50" s="4">
        <f t="shared" si="66"/>
        <v>18069.082937380444</v>
      </c>
      <c r="G50" s="4">
        <f t="shared" si="66"/>
        <v>-4672.9666624490819</v>
      </c>
      <c r="H50" s="4">
        <f t="shared" si="66"/>
        <v>-50839.827087332975</v>
      </c>
      <c r="I50" s="4">
        <f t="shared" si="66"/>
        <v>-28657.64932172215</v>
      </c>
      <c r="J50" s="4">
        <f t="shared" si="66"/>
        <v>1855.0293243823721</v>
      </c>
      <c r="K50" s="4">
        <f t="shared" si="66"/>
        <v>7797.2405365212544</v>
      </c>
      <c r="L50" s="4">
        <f t="shared" si="66"/>
        <v>91024.900782749319</v>
      </c>
      <c r="M50" s="4">
        <f t="shared" si="66"/>
        <v>101901.30463687697</v>
      </c>
      <c r="N50" s="4">
        <f t="shared" si="63"/>
        <v>190990.22363277321</v>
      </c>
      <c r="O50" s="198">
        <f t="shared" si="60"/>
        <v>1.4121513821613938E-3</v>
      </c>
    </row>
    <row r="51" spans="1:16">
      <c r="A51" s="90" t="s">
        <v>155</v>
      </c>
      <c r="B51" s="4">
        <f t="shared" ref="B51:M51" si="67">IF(B$32=0,0,B20+B$40*(B20/B$32))</f>
        <v>509792.66288181877</v>
      </c>
      <c r="C51" s="4">
        <f t="shared" si="67"/>
        <v>-311768.50598754315</v>
      </c>
      <c r="D51" s="4">
        <f t="shared" si="67"/>
        <v>-27344.471673993587</v>
      </c>
      <c r="E51" s="4">
        <f t="shared" si="67"/>
        <v>55713.722989311675</v>
      </c>
      <c r="F51" s="4">
        <f t="shared" si="67"/>
        <v>-130266.30573294542</v>
      </c>
      <c r="G51" s="4">
        <f t="shared" si="67"/>
        <v>-365164.02237936488</v>
      </c>
      <c r="H51" s="4">
        <f t="shared" si="67"/>
        <v>-3963454.4840181284</v>
      </c>
      <c r="I51" s="4">
        <f t="shared" si="67"/>
        <v>-2081915.1147571066</v>
      </c>
      <c r="J51" s="4">
        <f t="shared" si="67"/>
        <v>134763.79536202794</v>
      </c>
      <c r="K51" s="4">
        <f t="shared" si="67"/>
        <v>113050.60309978094</v>
      </c>
      <c r="L51" s="4">
        <f t="shared" si="67"/>
        <v>581801.71639562538</v>
      </c>
      <c r="M51" s="4">
        <f t="shared" si="67"/>
        <v>513452.82394129422</v>
      </c>
      <c r="N51" s="4">
        <f t="shared" si="63"/>
        <v>-4971337.5798792224</v>
      </c>
      <c r="O51" s="198">
        <f t="shared" si="60"/>
        <v>-3.675728056172959E-2</v>
      </c>
    </row>
    <row r="52" spans="1:16">
      <c r="A52" s="90" t="s">
        <v>39</v>
      </c>
      <c r="B52" s="4">
        <f t="shared" ref="B52:M52" si="68">IF(B$32=0,0,B23+B$40*(B23/B$32))</f>
        <v>129806.73622341364</v>
      </c>
      <c r="C52" s="4">
        <f t="shared" si="68"/>
        <v>-81848.525496355025</v>
      </c>
      <c r="D52" s="4">
        <f t="shared" si="68"/>
        <v>9580.5046865038712</v>
      </c>
      <c r="E52" s="4">
        <f t="shared" si="68"/>
        <v>15184.614056703977</v>
      </c>
      <c r="F52" s="4">
        <f t="shared" si="68"/>
        <v>23468.631645884947</v>
      </c>
      <c r="G52" s="4">
        <f t="shared" si="68"/>
        <v>-8260.3278553121745</v>
      </c>
      <c r="H52" s="4">
        <f t="shared" si="68"/>
        <v>-89868.742960099553</v>
      </c>
      <c r="I52" s="4">
        <f t="shared" si="68"/>
        <v>-47039.260201646437</v>
      </c>
      <c r="J52" s="4">
        <f t="shared" si="68"/>
        <v>3044.8836222294531</v>
      </c>
      <c r="K52" s="4">
        <f t="shared" si="68"/>
        <v>9834.626253125829</v>
      </c>
      <c r="L52" s="4">
        <f t="shared" si="68"/>
        <v>113465.52267627214</v>
      </c>
      <c r="M52" s="4">
        <f t="shared" si="68"/>
        <v>125970.96728246554</v>
      </c>
      <c r="N52" s="4">
        <f t="shared" si="63"/>
        <v>203339.62993318622</v>
      </c>
      <c r="O52" s="198">
        <f t="shared" si="60"/>
        <v>1.5034609311230841E-3</v>
      </c>
    </row>
    <row r="53" spans="1:16">
      <c r="A53" s="90" t="s">
        <v>6</v>
      </c>
      <c r="B53" s="4">
        <f t="shared" ref="B53:M53" si="69">IF(B$32=0,0,B24+B$40*(B24/B$32))</f>
        <v>485102.88677777309</v>
      </c>
      <c r="C53" s="4">
        <f t="shared" si="69"/>
        <v>-297285.68171113404</v>
      </c>
      <c r="D53" s="4">
        <f t="shared" si="69"/>
        <v>-26096.806820428286</v>
      </c>
      <c r="E53" s="4">
        <f t="shared" si="69"/>
        <v>53128.490176187785</v>
      </c>
      <c r="F53" s="4">
        <f t="shared" si="69"/>
        <v>24485.883787367304</v>
      </c>
      <c r="G53" s="4">
        <f t="shared" si="69"/>
        <v>-116481.41433531145</v>
      </c>
      <c r="H53" s="4">
        <f t="shared" si="69"/>
        <v>-1267266.6833432063</v>
      </c>
      <c r="I53" s="4">
        <f t="shared" si="69"/>
        <v>-661903.7139862749</v>
      </c>
      <c r="J53" s="4">
        <f t="shared" si="69"/>
        <v>42754.127069014867</v>
      </c>
      <c r="K53" s="4">
        <f t="shared" si="69"/>
        <v>101656.22444926653</v>
      </c>
      <c r="L53" s="4">
        <f t="shared" si="69"/>
        <v>542634.40484496334</v>
      </c>
      <c r="M53" s="4">
        <f t="shared" si="69"/>
        <v>476682.89259341132</v>
      </c>
      <c r="N53" s="4">
        <f t="shared" si="63"/>
        <v>-642589.39049837086</v>
      </c>
      <c r="O53" s="198">
        <f t="shared" si="60"/>
        <v>-4.7512039029772093E-3</v>
      </c>
    </row>
    <row r="54" spans="1:16">
      <c r="A54" s="96" t="s">
        <v>5</v>
      </c>
      <c r="B54" s="4">
        <f t="shared" ref="B54:M54" si="70">IF(B$32=0,0,B27+B$40*(B27/B$32))</f>
        <v>0</v>
      </c>
      <c r="C54" s="4">
        <f t="shared" si="70"/>
        <v>0</v>
      </c>
      <c r="D54" s="4">
        <f t="shared" si="70"/>
        <v>0</v>
      </c>
      <c r="E54" s="4">
        <f t="shared" si="70"/>
        <v>0</v>
      </c>
      <c r="F54" s="4">
        <f t="shared" si="70"/>
        <v>-16577.61014609602</v>
      </c>
      <c r="G54" s="4">
        <f t="shared" si="70"/>
        <v>-25243.029481550468</v>
      </c>
      <c r="H54" s="4">
        <f t="shared" si="70"/>
        <v>-283718.69156942435</v>
      </c>
      <c r="I54" s="4">
        <f t="shared" si="70"/>
        <v>-150233.86202682799</v>
      </c>
      <c r="J54" s="4">
        <f t="shared" si="70"/>
        <v>9556.831880117712</v>
      </c>
      <c r="K54" s="4">
        <f t="shared" si="70"/>
        <v>0</v>
      </c>
      <c r="L54" s="4">
        <f t="shared" si="70"/>
        <v>0</v>
      </c>
      <c r="M54" s="4">
        <f t="shared" si="70"/>
        <v>0</v>
      </c>
      <c r="N54" s="4">
        <f>SUM(B54:M54)</f>
        <v>-466216.36134378111</v>
      </c>
      <c r="O54" s="198">
        <f t="shared" si="60"/>
        <v>-3.4471297354138645E-3</v>
      </c>
    </row>
    <row r="55" spans="1:16">
      <c r="A55" s="90" t="s">
        <v>24</v>
      </c>
      <c r="B55" s="4">
        <f t="shared" ref="B55:M55" si="71">IF(B$32=0,0,B28+B$40*(B28/B$32))</f>
        <v>323292.66937266284</v>
      </c>
      <c r="C55" s="4">
        <f t="shared" si="71"/>
        <v>-195910.88666604593</v>
      </c>
      <c r="D55" s="4">
        <f t="shared" si="71"/>
        <v>-17161.015193317213</v>
      </c>
      <c r="E55" s="4">
        <f t="shared" si="71"/>
        <v>34788.129201732998</v>
      </c>
      <c r="F55" s="4">
        <f t="shared" si="71"/>
        <v>681.77386271700243</v>
      </c>
      <c r="G55" s="4">
        <f t="shared" si="71"/>
        <v>-98430.767731719243</v>
      </c>
      <c r="H55" s="4">
        <f t="shared" si="71"/>
        <v>-1079249.845643267</v>
      </c>
      <c r="I55" s="4">
        <f t="shared" si="71"/>
        <v>-564902.90883828513</v>
      </c>
      <c r="J55" s="4">
        <f t="shared" si="71"/>
        <v>36566.553298201485</v>
      </c>
      <c r="K55" s="4">
        <f t="shared" si="71"/>
        <v>67226.783371692174</v>
      </c>
      <c r="L55" s="4">
        <f t="shared" si="71"/>
        <v>358852.25702775602</v>
      </c>
      <c r="M55" s="4">
        <f t="shared" si="71"/>
        <v>311013.27212499623</v>
      </c>
      <c r="N55" s="4">
        <f>SUM(B55:M55)</f>
        <v>-823233.98581287614</v>
      </c>
      <c r="O55" s="198">
        <f t="shared" si="60"/>
        <v>-6.0868613523545837E-3</v>
      </c>
    </row>
    <row r="56" spans="1:16" s="99" customFormat="1">
      <c r="A56" s="102" t="s">
        <v>8</v>
      </c>
      <c r="B56" s="4">
        <f t="shared" ref="B56:M56" si="72">IF(B$32=0,0,B29+B$40*(B29/B$32))</f>
        <v>1278947.0155178648</v>
      </c>
      <c r="C56" s="4">
        <f t="shared" si="72"/>
        <v>-805360.97786270583</v>
      </c>
      <c r="D56" s="4">
        <f t="shared" si="72"/>
        <v>106972.00302499841</v>
      </c>
      <c r="E56" s="4">
        <f t="shared" si="72"/>
        <v>123335.16021573462</v>
      </c>
      <c r="F56" s="4">
        <f t="shared" si="72"/>
        <v>194841.08872132614</v>
      </c>
      <c r="G56" s="4">
        <f t="shared" si="72"/>
        <v>-22312.587019634633</v>
      </c>
      <c r="H56" s="4">
        <f t="shared" si="72"/>
        <v>-242751.15743170684</v>
      </c>
      <c r="I56" s="4">
        <f t="shared" si="72"/>
        <v>-126241.50046700795</v>
      </c>
      <c r="J56" s="4">
        <f t="shared" si="72"/>
        <v>8171.6990354412555</v>
      </c>
      <c r="K56" s="4">
        <f t="shared" si="72"/>
        <v>77170.155987543854</v>
      </c>
      <c r="L56" s="4">
        <f t="shared" si="72"/>
        <v>1004625.6195221099</v>
      </c>
      <c r="M56" s="4">
        <f t="shared" si="72"/>
        <v>1205908.6704500681</v>
      </c>
      <c r="N56" s="4">
        <f t="shared" si="63"/>
        <v>2803305.1896940321</v>
      </c>
      <c r="O56" s="198">
        <f t="shared" si="60"/>
        <v>2.072719337644327E-2</v>
      </c>
    </row>
    <row r="57" spans="1:16">
      <c r="A57" s="90" t="s">
        <v>59</v>
      </c>
      <c r="B57" s="4">
        <f t="shared" ref="B57:M57" si="73">IF(B$32=0,0,B30+B$40*(B30/B$32))</f>
        <v>31550.575685571574</v>
      </c>
      <c r="C57" s="4">
        <f t="shared" si="73"/>
        <v>-19715.601014669577</v>
      </c>
      <c r="D57" s="4">
        <f t="shared" si="73"/>
        <v>1750.8794533845605</v>
      </c>
      <c r="E57" s="4">
        <f t="shared" si="73"/>
        <v>4765.8653889220859</v>
      </c>
      <c r="F57" s="4">
        <f t="shared" si="73"/>
        <v>10037.355552603472</v>
      </c>
      <c r="G57" s="4">
        <f t="shared" si="73"/>
        <v>-452.48855741942174</v>
      </c>
      <c r="H57" s="4">
        <f t="shared" si="73"/>
        <v>-4922.8769815669093</v>
      </c>
      <c r="I57" s="4">
        <f t="shared" si="73"/>
        <v>-2576.7411855247019</v>
      </c>
      <c r="J57" s="4">
        <f t="shared" si="73"/>
        <v>166.79422679895072</v>
      </c>
      <c r="K57" s="4">
        <f t="shared" si="73"/>
        <v>3161.7850842230041</v>
      </c>
      <c r="L57" s="4">
        <f t="shared" si="73"/>
        <v>31370.451755894184</v>
      </c>
      <c r="M57" s="4">
        <f t="shared" si="73"/>
        <v>30780.235117054261</v>
      </c>
      <c r="N57" s="4">
        <f t="shared" si="63"/>
        <v>85916.234525271488</v>
      </c>
      <c r="O57" s="198">
        <f t="shared" si="60"/>
        <v>6.3525099362282428E-4</v>
      </c>
    </row>
    <row r="58" spans="1:16">
      <c r="A58" s="91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198"/>
    </row>
    <row r="59" spans="1:16" s="91" customFormat="1">
      <c r="A59" s="96" t="s">
        <v>21</v>
      </c>
      <c r="B59" s="92">
        <f t="shared" ref="B59:O59" si="74">SUM(B45:B57)</f>
        <v>83905327.63374871</v>
      </c>
      <c r="C59" s="92">
        <f t="shared" si="74"/>
        <v>-52866388.744541399</v>
      </c>
      <c r="D59" s="92">
        <f t="shared" si="74"/>
        <v>5684788.8911022069</v>
      </c>
      <c r="E59" s="92">
        <f t="shared" si="74"/>
        <v>10522398.951545876</v>
      </c>
      <c r="F59" s="92">
        <f t="shared" si="74"/>
        <v>17148010.417034343</v>
      </c>
      <c r="G59" s="92">
        <f t="shared" si="74"/>
        <v>-5572755.3521982115</v>
      </c>
      <c r="H59" s="92">
        <f t="shared" si="74"/>
        <v>-60632708.159865469</v>
      </c>
      <c r="I59" s="92">
        <f t="shared" si="74"/>
        <v>-31772221.999432091</v>
      </c>
      <c r="J59" s="92">
        <f t="shared" si="74"/>
        <v>2059115.7977056096</v>
      </c>
      <c r="K59" s="92">
        <f t="shared" si="74"/>
        <v>7093494.1109699914</v>
      </c>
      <c r="L59" s="92">
        <f t="shared" si="74"/>
        <v>77005916.314229116</v>
      </c>
      <c r="M59" s="92">
        <f t="shared" si="74"/>
        <v>82672720.116988778</v>
      </c>
      <c r="N59" s="92">
        <f t="shared" si="74"/>
        <v>135247697.97728744</v>
      </c>
      <c r="O59" s="198">
        <f t="shared" si="74"/>
        <v>1</v>
      </c>
    </row>
    <row r="61" spans="1:16">
      <c r="A61" s="96" t="s">
        <v>49</v>
      </c>
      <c r="B61" s="4">
        <f t="shared" ref="B61:N61" si="75">ROUND(B59,1)-B36</f>
        <v>-3.374868631362915E-2</v>
      </c>
      <c r="C61" s="4">
        <f t="shared" si="75"/>
        <v>4.4541403651237488E-2</v>
      </c>
      <c r="D61" s="4">
        <f t="shared" si="75"/>
        <v>8.8977934792637825E-3</v>
      </c>
      <c r="E61" s="4">
        <f t="shared" si="75"/>
        <v>4.8454126343131065E-2</v>
      </c>
      <c r="F61" s="4">
        <f t="shared" si="75"/>
        <v>-1.7034344375133514E-2</v>
      </c>
      <c r="G61" s="4">
        <f t="shared" si="75"/>
        <v>-4.780178889632225E-2</v>
      </c>
      <c r="H61" s="4">
        <f t="shared" si="75"/>
        <v>-4.0134534239768982E-2</v>
      </c>
      <c r="I61" s="4">
        <f t="shared" si="75"/>
        <v>-5.6790187954902649E-4</v>
      </c>
      <c r="J61" s="4">
        <f t="shared" si="75"/>
        <v>2.2943906951695681E-3</v>
      </c>
      <c r="K61" s="4">
        <f t="shared" si="75"/>
        <v>-1.0969990864396095E-2</v>
      </c>
      <c r="L61" s="4">
        <f t="shared" si="75"/>
        <v>-1.4229103922843933E-2</v>
      </c>
      <c r="M61" s="4">
        <f t="shared" si="75"/>
        <v>-1.6988813877105713E-2</v>
      </c>
      <c r="N61" s="4">
        <f t="shared" si="75"/>
        <v>2.2712588310241699E-2</v>
      </c>
    </row>
    <row r="63" spans="1:16" ht="15.75">
      <c r="A63" s="185" t="s">
        <v>185</v>
      </c>
      <c r="H63" s="185" t="s">
        <v>104</v>
      </c>
      <c r="O63"/>
      <c r="P63" s="103"/>
    </row>
    <row r="64" spans="1:16">
      <c r="A64" s="141" t="s">
        <v>103</v>
      </c>
      <c r="B64" s="154" t="s">
        <v>76</v>
      </c>
      <c r="C64" s="154" t="s">
        <v>165</v>
      </c>
      <c r="D64" s="154" t="s">
        <v>77</v>
      </c>
      <c r="E64" s="154" t="s">
        <v>78</v>
      </c>
      <c r="F64" s="154" t="s">
        <v>79</v>
      </c>
      <c r="O64"/>
      <c r="P64" s="103"/>
    </row>
    <row r="65" spans="1:20">
      <c r="A65" s="187" t="s">
        <v>156</v>
      </c>
      <c r="B65" s="373">
        <v>0.45007799999999998</v>
      </c>
      <c r="C65" s="374"/>
      <c r="D65" s="373">
        <v>0.38681100000000002</v>
      </c>
      <c r="E65" s="375"/>
      <c r="F65" s="373">
        <v>0.38304700000000003</v>
      </c>
      <c r="I65" s="63">
        <f t="shared" ref="I65:T65" si="76">B7</f>
        <v>43101</v>
      </c>
      <c r="J65" s="63">
        <f t="shared" si="76"/>
        <v>43132</v>
      </c>
      <c r="K65" s="63">
        <f t="shared" si="76"/>
        <v>43160</v>
      </c>
      <c r="L65" s="63">
        <f t="shared" si="76"/>
        <v>43191</v>
      </c>
      <c r="M65" s="63">
        <f t="shared" si="76"/>
        <v>43221</v>
      </c>
      <c r="N65" s="63">
        <f t="shared" si="76"/>
        <v>43252</v>
      </c>
      <c r="O65" s="63">
        <f t="shared" si="76"/>
        <v>43282</v>
      </c>
      <c r="P65" s="63">
        <f t="shared" si="76"/>
        <v>43313</v>
      </c>
      <c r="Q65" s="63">
        <f t="shared" si="76"/>
        <v>43344</v>
      </c>
      <c r="R65" s="63">
        <f t="shared" si="76"/>
        <v>43374</v>
      </c>
      <c r="S65" s="63">
        <f t="shared" si="76"/>
        <v>43405</v>
      </c>
      <c r="T65" s="63">
        <f t="shared" si="76"/>
        <v>43435</v>
      </c>
    </row>
    <row r="66" spans="1:20">
      <c r="A66" s="187" t="s">
        <v>36</v>
      </c>
      <c r="B66" s="373">
        <v>0.19203000000000001</v>
      </c>
      <c r="C66" s="376"/>
      <c r="D66" s="373">
        <v>0.26062000000000002</v>
      </c>
      <c r="E66" s="373"/>
      <c r="F66" s="373">
        <v>0.110552</v>
      </c>
      <c r="H66" s="30" t="s">
        <v>106</v>
      </c>
      <c r="I66" s="193">
        <f>'System Model '!C$4</f>
        <v>723.21388888888896</v>
      </c>
      <c r="J66" s="193">
        <f>'System Model '!C$5</f>
        <v>616.98611111111097</v>
      </c>
      <c r="K66" s="193">
        <f>'System Model '!C$6</f>
        <v>592.16805555555595</v>
      </c>
      <c r="L66" s="193">
        <f>'System Model '!C$7</f>
        <v>450.14722222222201</v>
      </c>
      <c r="M66" s="193">
        <f>'System Model '!C$8</f>
        <v>296.66111111111098</v>
      </c>
      <c r="N66" s="193">
        <f>'System Model '!C$9</f>
        <v>162.50833333333301</v>
      </c>
      <c r="O66" s="193">
        <f>'System Model '!C$10</f>
        <v>57.0138888888889</v>
      </c>
      <c r="P66" s="193">
        <f>'System Model '!C$11</f>
        <v>47.509722222222202</v>
      </c>
      <c r="Q66" s="193">
        <f>'System Model '!C$12</f>
        <v>136.759722222222</v>
      </c>
      <c r="R66" s="193">
        <f>'System Model '!C$13</f>
        <v>386.027777777778</v>
      </c>
      <c r="S66" s="193">
        <f>'System Model '!C$14</f>
        <v>583.59097222222204</v>
      </c>
      <c r="T66" s="193">
        <f>'System Model '!C$15</f>
        <v>747.57777777777801</v>
      </c>
    </row>
    <row r="67" spans="1:20">
      <c r="A67" s="187" t="s">
        <v>159</v>
      </c>
      <c r="B67" s="373">
        <v>0.290464</v>
      </c>
      <c r="C67" s="376"/>
      <c r="D67" s="373">
        <v>0.79522599999999999</v>
      </c>
      <c r="E67" s="373"/>
      <c r="F67" s="373">
        <v>0.782663</v>
      </c>
      <c r="H67" s="39" t="s">
        <v>107</v>
      </c>
      <c r="I67" s="195">
        <f>'System Model '!E$4</f>
        <v>628.70833333333326</v>
      </c>
      <c r="J67" s="195">
        <f>'System Model '!E$5</f>
        <v>672.58333333333303</v>
      </c>
      <c r="K67" s="195">
        <f>'System Model '!E$6</f>
        <v>589.83333333333337</v>
      </c>
      <c r="L67" s="195">
        <f>'System Model '!E$7</f>
        <v>419.04166666666703</v>
      </c>
      <c r="M67" s="195">
        <f>'System Model '!E$8</f>
        <v>172.458333333333</v>
      </c>
      <c r="N67" s="195">
        <f>'System Model '!E$9</f>
        <v>124.833333333333</v>
      </c>
      <c r="O67" s="195">
        <f>'System Model '!E$10</f>
        <v>16.5833333333333</v>
      </c>
      <c r="P67" s="196">
        <f>'System Model '!E$11</f>
        <v>25.0833333333333</v>
      </c>
      <c r="Q67" s="195">
        <f>'System Model '!E$12</f>
        <v>116.666666666667</v>
      </c>
      <c r="R67" s="195">
        <f>'System Model '!E$13</f>
        <v>366.375</v>
      </c>
      <c r="S67" s="195">
        <f>'System Model '!E$14</f>
        <v>493.60416666666703</v>
      </c>
      <c r="T67" s="195">
        <f>'System Model '!E$15</f>
        <v>653.20833333333303</v>
      </c>
    </row>
    <row r="68" spans="1:20">
      <c r="A68" s="187" t="s">
        <v>37</v>
      </c>
      <c r="B68" s="373">
        <v>6.6323090000000002</v>
      </c>
      <c r="C68" s="376"/>
      <c r="D68" s="373">
        <v>14.319699999999999</v>
      </c>
      <c r="E68" s="373"/>
      <c r="F68" s="373">
        <v>10.76488</v>
      </c>
      <c r="H68" s="30" t="s">
        <v>105</v>
      </c>
      <c r="I68" s="193">
        <f>I66-I67</f>
        <v>94.505555555555702</v>
      </c>
      <c r="J68" s="193">
        <f t="shared" ref="J68:T68" si="77">J66-J67</f>
        <v>-55.597222222222058</v>
      </c>
      <c r="K68" s="193">
        <f t="shared" si="77"/>
        <v>2.334722222222581</v>
      </c>
      <c r="L68" s="193">
        <f t="shared" si="77"/>
        <v>31.105555555554986</v>
      </c>
      <c r="M68" s="193">
        <f t="shared" si="77"/>
        <v>124.20277777777798</v>
      </c>
      <c r="N68" s="193">
        <f t="shared" si="77"/>
        <v>37.675000000000011</v>
      </c>
      <c r="O68" s="193">
        <f t="shared" si="77"/>
        <v>40.4305555555556</v>
      </c>
      <c r="P68" s="193">
        <f t="shared" si="77"/>
        <v>22.426388888888901</v>
      </c>
      <c r="Q68" s="193">
        <f t="shared" si="77"/>
        <v>20.093055555554997</v>
      </c>
      <c r="R68" s="193">
        <f t="shared" si="77"/>
        <v>19.652777777777999</v>
      </c>
      <c r="S68" s="193">
        <f t="shared" si="77"/>
        <v>89.986805555555009</v>
      </c>
      <c r="T68" s="193">
        <f t="shared" si="77"/>
        <v>94.36944444444498</v>
      </c>
    </row>
    <row r="69" spans="1:20">
      <c r="A69" s="187" t="s">
        <v>3</v>
      </c>
      <c r="B69" s="373">
        <v>0.682006</v>
      </c>
      <c r="C69" s="373"/>
      <c r="D69" s="373">
        <v>9.0357529999999997</v>
      </c>
      <c r="E69" s="373"/>
      <c r="F69" s="373">
        <v>9.0908549999999995</v>
      </c>
      <c r="I69" s="66"/>
      <c r="J69" s="66"/>
      <c r="K69" s="66"/>
      <c r="L69" s="66"/>
      <c r="M69" s="66"/>
      <c r="N69" s="66"/>
      <c r="O69" s="66"/>
      <c r="P69" s="192"/>
      <c r="Q69" s="66"/>
      <c r="R69" s="66"/>
      <c r="S69" s="66"/>
      <c r="T69" s="66"/>
    </row>
    <row r="70" spans="1:20">
      <c r="A70" s="187" t="s">
        <v>38</v>
      </c>
      <c r="B70" s="373">
        <v>39.504219999999997</v>
      </c>
      <c r="C70" s="376"/>
      <c r="D70" s="373">
        <v>56.506360000000001</v>
      </c>
      <c r="E70" s="373"/>
      <c r="F70" s="373">
        <v>38.712510000000002</v>
      </c>
      <c r="H70" s="91" t="s">
        <v>166</v>
      </c>
      <c r="I70" s="193">
        <f>'System Model '!Q$4</f>
        <v>413.27916666666698</v>
      </c>
      <c r="J70" s="193">
        <f>'System Model '!Q$5</f>
        <v>337.004166666667</v>
      </c>
      <c r="K70" s="193">
        <f>'System Model '!Q$6</f>
        <v>283.70277777777801</v>
      </c>
      <c r="L70" s="193">
        <f>'System Model '!Q$7</f>
        <v>166.16249999999999</v>
      </c>
      <c r="M70" s="193">
        <f>'System Model '!Q$8</f>
        <v>58.012500000000003</v>
      </c>
      <c r="N70" s="193">
        <f>'System Model '!Q$9</f>
        <v>7.9180555555555596</v>
      </c>
      <c r="O70" s="193">
        <f>'System Model '!Q$10</f>
        <v>0.11944444444444501</v>
      </c>
      <c r="P70" s="193">
        <f>'System Model '!Q$11</f>
        <v>0</v>
      </c>
      <c r="Q70" s="193">
        <f>'System Model '!Q$12</f>
        <v>4.0513888888888898</v>
      </c>
      <c r="R70" s="193">
        <f>'System Model '!Q$13</f>
        <v>99.504166666666606</v>
      </c>
      <c r="S70" s="193">
        <f>'System Model '!Q$14</f>
        <v>285.20763888888899</v>
      </c>
      <c r="T70" s="193">
        <f>'System Model '!Q$15</f>
        <v>437.754166666667</v>
      </c>
    </row>
    <row r="71" spans="1:20">
      <c r="A71" s="187" t="s">
        <v>4</v>
      </c>
      <c r="B71" s="373"/>
      <c r="C71" s="376">
        <v>7.6311780000000002</v>
      </c>
      <c r="D71" s="373"/>
      <c r="E71" s="373"/>
      <c r="F71" s="373">
        <v>46.376089999999998</v>
      </c>
      <c r="H71" s="351" t="s">
        <v>167</v>
      </c>
      <c r="I71" s="195">
        <f>'System Model '!R$4</f>
        <v>318.70833333333337</v>
      </c>
      <c r="J71" s="195">
        <f>'System Model '!R$5</f>
        <v>392.58333333333297</v>
      </c>
      <c r="K71" s="195">
        <f>'System Model '!R$6</f>
        <v>288.375</v>
      </c>
      <c r="L71" s="195">
        <f>'System Model '!R$7</f>
        <v>149.5</v>
      </c>
      <c r="M71" s="195">
        <f>'System Model '!R$8</f>
        <v>2.875</v>
      </c>
      <c r="N71" s="195">
        <f>'System Model '!R$9</f>
        <v>2.125</v>
      </c>
      <c r="O71" s="195">
        <f>'System Model '!R$10</f>
        <v>0</v>
      </c>
      <c r="P71" s="196">
        <f>'System Model '!R$11</f>
        <v>0</v>
      </c>
      <c r="Q71" s="195">
        <f>'System Model '!R$12</f>
        <v>0</v>
      </c>
      <c r="R71" s="195">
        <f>'System Model '!R$13</f>
        <v>69.7083333333333</v>
      </c>
      <c r="S71" s="195">
        <f>'System Model '!R$14</f>
        <v>199.958333333333</v>
      </c>
      <c r="T71" s="195">
        <f>'System Model '!R$15</f>
        <v>343.20833333333297</v>
      </c>
    </row>
    <row r="72" spans="1:20">
      <c r="A72" s="187" t="s">
        <v>39</v>
      </c>
      <c r="B72" s="373">
        <v>54.14217</v>
      </c>
      <c r="C72" s="376"/>
      <c r="D72" s="373">
        <v>73.404399999999995</v>
      </c>
      <c r="E72" s="373"/>
      <c r="F72" s="373">
        <v>68.431479999999993</v>
      </c>
      <c r="H72" s="30" t="s">
        <v>105</v>
      </c>
      <c r="I72" s="193">
        <f>I70-I71</f>
        <v>94.57083333333361</v>
      </c>
      <c r="J72" s="193">
        <f t="shared" ref="J72:T72" si="78">J70-J71</f>
        <v>-55.579166666665969</v>
      </c>
      <c r="K72" s="193">
        <f t="shared" si="78"/>
        <v>-4.6722222222219898</v>
      </c>
      <c r="L72" s="193">
        <f t="shared" si="78"/>
        <v>16.662499999999994</v>
      </c>
      <c r="M72" s="193">
        <f t="shared" si="78"/>
        <v>55.137500000000003</v>
      </c>
      <c r="N72" s="193">
        <f t="shared" si="78"/>
        <v>5.7930555555555596</v>
      </c>
      <c r="O72" s="193">
        <f t="shared" si="78"/>
        <v>0.11944444444444501</v>
      </c>
      <c r="P72" s="193">
        <f t="shared" si="78"/>
        <v>0</v>
      </c>
      <c r="Q72" s="193">
        <f t="shared" si="78"/>
        <v>4.0513888888888898</v>
      </c>
      <c r="R72" s="193">
        <f t="shared" si="78"/>
        <v>29.795833333333306</v>
      </c>
      <c r="S72" s="193">
        <f t="shared" si="78"/>
        <v>85.249305555555992</v>
      </c>
      <c r="T72" s="193">
        <f t="shared" si="78"/>
        <v>94.545833333334031</v>
      </c>
    </row>
    <row r="73" spans="1:20">
      <c r="A73" s="187" t="s">
        <v>6</v>
      </c>
      <c r="B73" s="376"/>
      <c r="C73" s="376">
        <v>12.231680000000001</v>
      </c>
      <c r="D73" s="376"/>
      <c r="E73" s="376"/>
      <c r="F73" s="376">
        <v>26.690750000000001</v>
      </c>
    </row>
    <row r="74" spans="1:20">
      <c r="A74" s="187" t="s">
        <v>5</v>
      </c>
      <c r="B74" s="376"/>
      <c r="C74" s="376"/>
      <c r="D74" s="376"/>
      <c r="E74" s="376"/>
      <c r="F74" s="376">
        <v>4.0881030000000003</v>
      </c>
      <c r="H74" s="30" t="s">
        <v>108</v>
      </c>
      <c r="I74" s="193">
        <f>'System Model '!G$4</f>
        <v>131.923611111111</v>
      </c>
      <c r="J74" s="193">
        <f>'System Model '!G$5</f>
        <v>89.9930555555556</v>
      </c>
      <c r="K74" s="193">
        <f>'System Model '!G$6</f>
        <v>42.775694444444397</v>
      </c>
      <c r="L74" s="193">
        <f>'System Model '!G$7</f>
        <v>8.6638888888888896</v>
      </c>
      <c r="M74" s="193">
        <f>'System Model '!G$8</f>
        <v>0.41666666666666702</v>
      </c>
      <c r="N74" s="193">
        <f>'System Model '!G$9</f>
        <v>0</v>
      </c>
      <c r="O74" s="193">
        <f>'System Model '!G$10</f>
        <v>0</v>
      </c>
      <c r="P74" s="194">
        <f>'System Model '!G$11</f>
        <v>0</v>
      </c>
      <c r="Q74" s="193">
        <f>'System Model '!G$12</f>
        <v>0</v>
      </c>
      <c r="R74" s="193">
        <f>'System Model '!G$13</f>
        <v>2.8333333333333299</v>
      </c>
      <c r="S74" s="193">
        <f>'System Model '!G$14</f>
        <v>54.622222222222199</v>
      </c>
      <c r="T74" s="193">
        <f>'System Model '!G$15</f>
        <v>148.73472222222199</v>
      </c>
    </row>
    <row r="75" spans="1:20">
      <c r="A75" s="187" t="s">
        <v>24</v>
      </c>
      <c r="B75" s="376"/>
      <c r="C75" s="376">
        <v>29.408819999999999</v>
      </c>
      <c r="D75" s="376"/>
      <c r="E75" s="376"/>
      <c r="F75" s="376">
        <v>82.81765</v>
      </c>
      <c r="H75" s="39" t="s">
        <v>109</v>
      </c>
      <c r="I75" s="195">
        <f>'System Model '!H$4</f>
        <v>49.499999999999993</v>
      </c>
      <c r="J75" s="195">
        <f>'System Model '!H$5</f>
        <v>140.583333333333</v>
      </c>
      <c r="K75" s="195">
        <f>'System Model '!H$6</f>
        <v>34.208333333333329</v>
      </c>
      <c r="L75" s="195">
        <f>'System Model '!H$7</f>
        <v>2.9166666666666701</v>
      </c>
      <c r="M75" s="195">
        <f>'System Model '!H$8</f>
        <v>0</v>
      </c>
      <c r="N75" s="195">
        <f>'System Model '!H$9</f>
        <v>0</v>
      </c>
      <c r="O75" s="195">
        <f>'System Model '!H$10</f>
        <v>0</v>
      </c>
      <c r="P75" s="196">
        <f>'System Model '!H$11</f>
        <v>0</v>
      </c>
      <c r="Q75" s="195">
        <f>'System Model '!H$12</f>
        <v>0</v>
      </c>
      <c r="R75" s="195">
        <f>'System Model '!H$13</f>
        <v>0</v>
      </c>
      <c r="S75" s="195">
        <f>'System Model '!H$14</f>
        <v>13.8333333333333</v>
      </c>
      <c r="T75" s="195">
        <f>'System Model '!H$15</f>
        <v>68.4583333333333</v>
      </c>
    </row>
    <row r="76" spans="1:20">
      <c r="A76" s="188" t="s">
        <v>8</v>
      </c>
      <c r="B76" s="376">
        <v>32.608409999999999</v>
      </c>
      <c r="C76" s="376"/>
      <c r="D76" s="376">
        <v>73.142600000000002</v>
      </c>
      <c r="E76" s="376"/>
      <c r="F76" s="376">
        <v>15.503159999999999</v>
      </c>
      <c r="H76" s="30" t="s">
        <v>105</v>
      </c>
      <c r="I76" s="193">
        <f>I74-I75</f>
        <v>82.423611111111001</v>
      </c>
      <c r="J76" s="193">
        <f t="shared" ref="J76" si="79">J74-J75</f>
        <v>-50.590277777777402</v>
      </c>
      <c r="K76" s="193">
        <f t="shared" ref="K76" si="80">K74-K75</f>
        <v>8.5673611111110688</v>
      </c>
      <c r="L76" s="193">
        <f t="shared" ref="L76" si="81">L74-L75</f>
        <v>5.74722222222222</v>
      </c>
      <c r="M76" s="193">
        <f t="shared" ref="M76" si="82">M74-M75</f>
        <v>0.41666666666666702</v>
      </c>
      <c r="N76" s="193">
        <f t="shared" ref="N76" si="83">N74-N75</f>
        <v>0</v>
      </c>
      <c r="O76" s="193">
        <f t="shared" ref="O76" si="84">O74-O75</f>
        <v>0</v>
      </c>
      <c r="P76" s="193">
        <f t="shared" ref="P76" si="85">P74-P75</f>
        <v>0</v>
      </c>
      <c r="Q76" s="193">
        <f t="shared" ref="Q76" si="86">Q74-Q75</f>
        <v>0</v>
      </c>
      <c r="R76" s="193">
        <f t="shared" ref="R76" si="87">R74-R75</f>
        <v>2.8333333333333299</v>
      </c>
      <c r="S76" s="193">
        <f t="shared" ref="S76" si="88">S74-S75</f>
        <v>40.788888888888899</v>
      </c>
      <c r="T76" s="193">
        <f t="shared" ref="T76" si="89">T74-T75</f>
        <v>80.27638888888869</v>
      </c>
    </row>
    <row r="77" spans="1:20">
      <c r="A77" s="189" t="s">
        <v>59</v>
      </c>
      <c r="B77" s="377">
        <v>31.268139999999999</v>
      </c>
      <c r="C77" s="377"/>
      <c r="D77" s="377">
        <v>17.660070000000001</v>
      </c>
      <c r="E77" s="377"/>
      <c r="F77" s="377">
        <v>6.0914349999999997</v>
      </c>
      <c r="I77" s="66"/>
      <c r="J77" s="66"/>
      <c r="K77" s="66"/>
      <c r="L77" s="66"/>
      <c r="M77" s="66"/>
      <c r="N77" s="66"/>
      <c r="O77" s="66"/>
      <c r="P77" s="192"/>
      <c r="Q77" s="66"/>
      <c r="R77" s="66"/>
      <c r="S77" s="66"/>
      <c r="T77" s="66"/>
    </row>
    <row r="78" spans="1:20">
      <c r="H78" s="30" t="s">
        <v>110</v>
      </c>
      <c r="I78" s="193">
        <f>'System Model '!D$4</f>
        <v>0</v>
      </c>
      <c r="J78" s="193">
        <f>'System Model '!D$5</f>
        <v>0</v>
      </c>
      <c r="K78" s="193">
        <f>'System Model '!D$6</f>
        <v>0</v>
      </c>
      <c r="L78" s="193">
        <f>'System Model '!D$7</f>
        <v>0.68472222222222301</v>
      </c>
      <c r="M78" s="193">
        <f>'System Model '!D$8</f>
        <v>6.1736111111111098</v>
      </c>
      <c r="N78" s="193">
        <f>'System Model '!D$9</f>
        <v>25.720833333333299</v>
      </c>
      <c r="O78" s="193">
        <f>'System Model '!D$10</f>
        <v>73.7916666666667</v>
      </c>
      <c r="P78" s="194">
        <f>'System Model '!D$11</f>
        <v>66.988888888888894</v>
      </c>
      <c r="Q78" s="193">
        <f>'System Model '!D$12</f>
        <v>18.197222222222202</v>
      </c>
      <c r="R78" s="193">
        <f>'System Model '!D$13</f>
        <v>0</v>
      </c>
      <c r="S78" s="193">
        <f>'System Model '!D$14</f>
        <v>0</v>
      </c>
      <c r="T78" s="193">
        <f>'System Model '!D$15</f>
        <v>0</v>
      </c>
    </row>
    <row r="79" spans="1:20">
      <c r="H79" s="39" t="s">
        <v>111</v>
      </c>
      <c r="I79" s="195">
        <f>'System Model '!F$4</f>
        <v>0</v>
      </c>
      <c r="J79" s="195">
        <f>'System Model '!F$5</f>
        <v>0</v>
      </c>
      <c r="K79" s="195">
        <f>'System Model '!F$6</f>
        <v>0</v>
      </c>
      <c r="L79" s="195">
        <f>'System Model '!F$7</f>
        <v>1.2083333333333299</v>
      </c>
      <c r="M79" s="195">
        <f>'System Model '!F$8</f>
        <v>13.2083333333333</v>
      </c>
      <c r="N79" s="195">
        <f>'System Model '!F$9</f>
        <v>31.9166666666667</v>
      </c>
      <c r="O79" s="195">
        <f>'System Model '!F$10</f>
        <v>171.208333333333</v>
      </c>
      <c r="P79" s="196">
        <f>'System Model '!F$11</f>
        <v>114.916666666667</v>
      </c>
      <c r="Q79" s="195">
        <f>'System Model '!F$12</f>
        <v>8.5416666666666607</v>
      </c>
      <c r="R79" s="195">
        <f>'System Model '!F$13</f>
        <v>0</v>
      </c>
      <c r="S79" s="195">
        <f>'System Model '!F$14</f>
        <v>0</v>
      </c>
      <c r="T79" s="195">
        <f>'System Model '!F$15</f>
        <v>0</v>
      </c>
    </row>
    <row r="80" spans="1:20">
      <c r="A80" s="36"/>
      <c r="B80" s="363"/>
      <c r="C80" s="363"/>
      <c r="D80" s="363"/>
      <c r="E80" s="363"/>
      <c r="F80" s="363"/>
      <c r="H80" s="30" t="s">
        <v>105</v>
      </c>
      <c r="I80" s="193">
        <f>I78-I79</f>
        <v>0</v>
      </c>
      <c r="J80" s="193">
        <f t="shared" ref="J80" si="90">J78-J79</f>
        <v>0</v>
      </c>
      <c r="K80" s="193">
        <f t="shared" ref="K80" si="91">K78-K79</f>
        <v>0</v>
      </c>
      <c r="L80" s="193">
        <f t="shared" ref="L80" si="92">L78-L79</f>
        <v>-0.52361111111110692</v>
      </c>
      <c r="M80" s="193">
        <f t="shared" ref="M80" si="93">M78-M79</f>
        <v>-7.0347222222221903</v>
      </c>
      <c r="N80" s="193">
        <f t="shared" ref="N80" si="94">N78-N79</f>
        <v>-6.1958333333334004</v>
      </c>
      <c r="O80" s="193">
        <f t="shared" ref="O80" si="95">O78-O79</f>
        <v>-97.416666666666302</v>
      </c>
      <c r="P80" s="193">
        <f t="shared" ref="P80" si="96">P78-P79</f>
        <v>-47.927777777778104</v>
      </c>
      <c r="Q80" s="193">
        <f t="shared" ref="Q80" si="97">Q78-Q79</f>
        <v>9.6555555555555408</v>
      </c>
      <c r="R80" s="193">
        <f t="shared" ref="R80" si="98">R78-R79</f>
        <v>0</v>
      </c>
      <c r="S80" s="193">
        <f t="shared" ref="S80" si="99">S78-S79</f>
        <v>0</v>
      </c>
      <c r="T80" s="193">
        <f t="shared" ref="T80" si="100">T78-T79</f>
        <v>0</v>
      </c>
    </row>
    <row r="81" spans="1:20">
      <c r="I81" s="66"/>
      <c r="J81" s="66"/>
      <c r="K81" s="66"/>
      <c r="L81" s="66"/>
      <c r="M81" s="66"/>
      <c r="N81" s="66"/>
      <c r="O81" s="66"/>
      <c r="P81" s="192"/>
      <c r="Q81" s="66"/>
      <c r="R81" s="66"/>
      <c r="S81" s="66"/>
      <c r="T81" s="66"/>
    </row>
    <row r="82" spans="1:20">
      <c r="H82" s="30" t="s">
        <v>112</v>
      </c>
      <c r="I82" s="193">
        <f>'System Model '!I$4</f>
        <v>0</v>
      </c>
      <c r="J82" s="193">
        <f>'System Model '!I$5</f>
        <v>0</v>
      </c>
      <c r="K82" s="193">
        <f>'System Model '!I$6</f>
        <v>0.102777777777778</v>
      </c>
      <c r="L82" s="193">
        <f>'System Model '!I$7</f>
        <v>3.7069444444444501</v>
      </c>
      <c r="M82" s="193">
        <f>'System Model '!I$8</f>
        <v>26.405555555555601</v>
      </c>
      <c r="N82" s="193">
        <f>'System Model '!I$9</f>
        <v>70.143055555555506</v>
      </c>
      <c r="O82" s="193">
        <f>'System Model '!I$10</f>
        <v>179.29305555555601</v>
      </c>
      <c r="P82" s="194">
        <f>'System Model '!I$11</f>
        <v>178.052777777778</v>
      </c>
      <c r="Q82" s="193">
        <f>'System Model '!I$12</f>
        <v>72.752777777777794</v>
      </c>
      <c r="R82" s="193">
        <f>'System Model '!I$13</f>
        <v>1.8902777777777799</v>
      </c>
      <c r="S82" s="193">
        <f>'System Model '!I$14</f>
        <v>2.9166666666666698E-2</v>
      </c>
      <c r="T82" s="193">
        <f>'System Model '!I$15</f>
        <v>0</v>
      </c>
    </row>
    <row r="83" spans="1:20">
      <c r="H83" s="39" t="s">
        <v>113</v>
      </c>
      <c r="I83" s="195">
        <f>'System Model '!J$4</f>
        <v>0</v>
      </c>
      <c r="J83" s="195">
        <f>'System Model '!J$5</f>
        <v>0</v>
      </c>
      <c r="K83" s="195">
        <f>'System Model '!J$6</f>
        <v>0</v>
      </c>
      <c r="L83" s="195">
        <f>'System Model '!J$7</f>
        <v>13.0833333333333</v>
      </c>
      <c r="M83" s="195">
        <f>'System Model '!J$8</f>
        <v>45.7916666666667</v>
      </c>
      <c r="N83" s="195">
        <f>'System Model '!J$9</f>
        <v>85.2083333333333</v>
      </c>
      <c r="O83" s="195">
        <f>'System Model '!J$10</f>
        <v>309.625</v>
      </c>
      <c r="P83" s="196">
        <f>'System Model '!J$11</f>
        <v>246.5</v>
      </c>
      <c r="Q83" s="195">
        <f>'System Model '!J$12</f>
        <v>62.2916666666666</v>
      </c>
      <c r="R83" s="195">
        <f>'System Model '!J$13</f>
        <v>4.1666666666664298E-2</v>
      </c>
      <c r="S83" s="195">
        <f>'System Model '!J$14</f>
        <v>0</v>
      </c>
      <c r="T83" s="195">
        <f>'System Model '!J$15</f>
        <v>0</v>
      </c>
    </row>
    <row r="84" spans="1:20">
      <c r="H84" s="30" t="s">
        <v>105</v>
      </c>
      <c r="I84" s="193">
        <f>I82-I83</f>
        <v>0</v>
      </c>
      <c r="J84" s="193">
        <f t="shared" ref="J84" si="101">J82-J83</f>
        <v>0</v>
      </c>
      <c r="K84" s="193">
        <f t="shared" ref="K84" si="102">K82-K83</f>
        <v>0.102777777777778</v>
      </c>
      <c r="L84" s="193">
        <f t="shared" ref="L84" si="103">L82-L83</f>
        <v>-9.3763888888888509</v>
      </c>
      <c r="M84" s="193">
        <f t="shared" ref="M84" si="104">M82-M83</f>
        <v>-19.386111111111099</v>
      </c>
      <c r="N84" s="193">
        <f t="shared" ref="N84" si="105">N82-N83</f>
        <v>-15.065277777777794</v>
      </c>
      <c r="O84" s="193">
        <f t="shared" ref="O84" si="106">O82-O83</f>
        <v>-130.33194444444399</v>
      </c>
      <c r="P84" s="193">
        <f t="shared" ref="P84" si="107">P82-P83</f>
        <v>-68.447222222221995</v>
      </c>
      <c r="Q84" s="193">
        <f t="shared" ref="Q84" si="108">Q82-Q83</f>
        <v>10.461111111111194</v>
      </c>
      <c r="R84" s="193">
        <f t="shared" ref="R84" si="109">R82-R83</f>
        <v>1.8486111111111156</v>
      </c>
      <c r="S84" s="193">
        <f t="shared" ref="S84" si="110">S82-S83</f>
        <v>2.9166666666666698E-2</v>
      </c>
      <c r="T84" s="193">
        <f t="shared" ref="T84" si="111">T82-T83</f>
        <v>0</v>
      </c>
    </row>
    <row r="89" spans="1:20" ht="15.75">
      <c r="A89" s="185" t="s">
        <v>187</v>
      </c>
    </row>
    <row r="91" spans="1:20">
      <c r="A91" s="190" t="s">
        <v>103</v>
      </c>
      <c r="B91" s="191">
        <f>B7</f>
        <v>43101</v>
      </c>
      <c r="C91" s="191">
        <f t="shared" ref="C91:M91" si="112">C7</f>
        <v>43132</v>
      </c>
      <c r="D91" s="191">
        <f t="shared" si="112"/>
        <v>43160</v>
      </c>
      <c r="E91" s="191">
        <f t="shared" si="112"/>
        <v>43191</v>
      </c>
      <c r="F91" s="191">
        <f t="shared" si="112"/>
        <v>43221</v>
      </c>
      <c r="G91" s="191">
        <f t="shared" si="112"/>
        <v>43252</v>
      </c>
      <c r="H91" s="191">
        <f t="shared" si="112"/>
        <v>43282</v>
      </c>
      <c r="I91" s="191">
        <f t="shared" si="112"/>
        <v>43313</v>
      </c>
      <c r="J91" s="191">
        <f t="shared" si="112"/>
        <v>43344</v>
      </c>
      <c r="K91" s="191">
        <f t="shared" si="112"/>
        <v>43374</v>
      </c>
      <c r="L91" s="191">
        <f t="shared" si="112"/>
        <v>43405</v>
      </c>
      <c r="M91" s="191">
        <f t="shared" si="112"/>
        <v>43435</v>
      </c>
    </row>
    <row r="92" spans="1:20">
      <c r="A92" s="186" t="s">
        <v>156</v>
      </c>
      <c r="B92" s="299">
        <f>'SAP BW Actual Usage'!C33</f>
        <v>1005060</v>
      </c>
      <c r="C92" s="299">
        <f>'SAP BW Actual Usage'!D33</f>
        <v>1006215</v>
      </c>
      <c r="D92" s="299">
        <f>'SAP BW Actual Usage'!E33</f>
        <v>1006855</v>
      </c>
      <c r="E92" s="299">
        <f>'SAP BW Actual Usage'!F33</f>
        <v>1007514</v>
      </c>
      <c r="F92" s="299">
        <f>'SAP BW Actual Usage'!G33</f>
        <v>1008561</v>
      </c>
      <c r="G92" s="299">
        <f>'SAP BW Actual Usage'!H33</f>
        <v>1009696</v>
      </c>
      <c r="H92" s="299">
        <f>'SAP BW Actual Usage'!I33</f>
        <v>1010120</v>
      </c>
      <c r="I92" s="299">
        <f>'SAP BW Actual Usage'!J33</f>
        <v>1011178</v>
      </c>
      <c r="J92" s="299">
        <f>'SAP BW Actual Usage'!K33</f>
        <v>1012929</v>
      </c>
      <c r="K92" s="299">
        <f>'SAP BW Actual Usage'!L33</f>
        <v>1014406</v>
      </c>
      <c r="L92" s="299">
        <f>'SAP BW Actual Usage'!M33</f>
        <v>1016565</v>
      </c>
      <c r="M92" s="299">
        <f>'SAP BW Actual Usage'!N33</f>
        <v>1017763</v>
      </c>
    </row>
    <row r="93" spans="1:20">
      <c r="A93" s="187" t="s">
        <v>36</v>
      </c>
      <c r="B93" s="299">
        <f>'SAP BW Actual Usage'!C34</f>
        <v>29987</v>
      </c>
      <c r="C93" s="299">
        <f>'SAP BW Actual Usage'!D34</f>
        <v>29970</v>
      </c>
      <c r="D93" s="299">
        <f>'SAP BW Actual Usage'!E34</f>
        <v>30012</v>
      </c>
      <c r="E93" s="299">
        <f>'SAP BW Actual Usage'!F34</f>
        <v>30016</v>
      </c>
      <c r="F93" s="299">
        <f>'SAP BW Actual Usage'!G34</f>
        <v>30040</v>
      </c>
      <c r="G93" s="299">
        <f>'SAP BW Actual Usage'!H34</f>
        <v>30049</v>
      </c>
      <c r="H93" s="299">
        <f>'SAP BW Actual Usage'!I34</f>
        <v>30083</v>
      </c>
      <c r="I93" s="299">
        <f>'SAP BW Actual Usage'!J34</f>
        <v>30112</v>
      </c>
      <c r="J93" s="299">
        <f>'SAP BW Actual Usage'!K34</f>
        <v>30107</v>
      </c>
      <c r="K93" s="299">
        <f>'SAP BW Actual Usage'!L34</f>
        <v>30128</v>
      </c>
      <c r="L93" s="299">
        <f>'SAP BW Actual Usage'!M34</f>
        <v>30153</v>
      </c>
      <c r="M93" s="299">
        <f>'SAP BW Actual Usage'!N34</f>
        <v>30152</v>
      </c>
    </row>
    <row r="94" spans="1:20">
      <c r="A94" s="187" t="s">
        <v>153</v>
      </c>
      <c r="B94" s="299">
        <f>'SAP BW Actual Usage'!C38</f>
        <v>90968</v>
      </c>
      <c r="C94" s="299">
        <f>'SAP BW Actual Usage'!D38</f>
        <v>91153</v>
      </c>
      <c r="D94" s="299">
        <f>'SAP BW Actual Usage'!E38</f>
        <v>91252</v>
      </c>
      <c r="E94" s="299">
        <f>'SAP BW Actual Usage'!F38</f>
        <v>91258</v>
      </c>
      <c r="F94" s="299">
        <f>'SAP BW Actual Usage'!G38</f>
        <v>91332</v>
      </c>
      <c r="G94" s="299">
        <f>'SAP BW Actual Usage'!H38</f>
        <v>91543</v>
      </c>
      <c r="H94" s="299">
        <f>'SAP BW Actual Usage'!I38</f>
        <v>91620</v>
      </c>
      <c r="I94" s="299">
        <f>'SAP BW Actual Usage'!J38</f>
        <v>91735</v>
      </c>
      <c r="J94" s="299">
        <f>'SAP BW Actual Usage'!K38</f>
        <v>91870</v>
      </c>
      <c r="K94" s="299">
        <f>'SAP BW Actual Usage'!L38</f>
        <v>91902</v>
      </c>
      <c r="L94" s="299">
        <f>'SAP BW Actual Usage'!M38</f>
        <v>91842</v>
      </c>
      <c r="M94" s="299">
        <f>'SAP BW Actual Usage'!N38</f>
        <v>91794</v>
      </c>
    </row>
    <row r="95" spans="1:20">
      <c r="A95" s="187" t="s">
        <v>37</v>
      </c>
      <c r="B95" s="299">
        <f>'SAP BW Actual Usage'!C36</f>
        <v>307</v>
      </c>
      <c r="C95" s="299">
        <f>'SAP BW Actual Usage'!D36</f>
        <v>308</v>
      </c>
      <c r="D95" s="299">
        <f>'SAP BW Actual Usage'!E36</f>
        <v>305</v>
      </c>
      <c r="E95" s="299">
        <f>'SAP BW Actual Usage'!F36</f>
        <v>307</v>
      </c>
      <c r="F95" s="299">
        <f>'SAP BW Actual Usage'!G36</f>
        <v>305</v>
      </c>
      <c r="G95" s="299">
        <f>'SAP BW Actual Usage'!H36</f>
        <v>305</v>
      </c>
      <c r="H95" s="299">
        <f>'SAP BW Actual Usage'!I36</f>
        <v>306</v>
      </c>
      <c r="I95" s="299">
        <f>'SAP BW Actual Usage'!J36</f>
        <v>306</v>
      </c>
      <c r="J95" s="299">
        <f>'SAP BW Actual Usage'!K36</f>
        <v>304</v>
      </c>
      <c r="K95" s="299">
        <f>'SAP BW Actual Usage'!L36</f>
        <v>305</v>
      </c>
      <c r="L95" s="299">
        <f>'SAP BW Actual Usage'!M36</f>
        <v>304</v>
      </c>
      <c r="M95" s="299">
        <f>'SAP BW Actual Usage'!N36</f>
        <v>303</v>
      </c>
    </row>
    <row r="96" spans="1:20">
      <c r="A96" s="187" t="s">
        <v>154</v>
      </c>
      <c r="B96" s="299">
        <f>'SAP BW Actual Usage'!C39</f>
        <v>6977</v>
      </c>
      <c r="C96" s="299">
        <f>'SAP BW Actual Usage'!D39</f>
        <v>7077</v>
      </c>
      <c r="D96" s="299">
        <f>'SAP BW Actual Usage'!E39</f>
        <v>7201</v>
      </c>
      <c r="E96" s="299">
        <f>'SAP BW Actual Usage'!F39</f>
        <v>7315</v>
      </c>
      <c r="F96" s="299">
        <f>'SAP BW Actual Usage'!G39</f>
        <v>7372</v>
      </c>
      <c r="G96" s="299">
        <f>'SAP BW Actual Usage'!H39</f>
        <v>7273</v>
      </c>
      <c r="H96" s="299">
        <f>'SAP BW Actual Usage'!I39</f>
        <v>7242</v>
      </c>
      <c r="I96" s="299">
        <f>'SAP BW Actual Usage'!J39</f>
        <v>7243</v>
      </c>
      <c r="J96" s="299">
        <f>'SAP BW Actual Usage'!K39</f>
        <v>7248</v>
      </c>
      <c r="K96" s="299">
        <f>'SAP BW Actual Usage'!L39</f>
        <v>7288</v>
      </c>
      <c r="L96" s="299">
        <f>'SAP BW Actual Usage'!M39</f>
        <v>7339</v>
      </c>
      <c r="M96" s="299">
        <f>'SAP BW Actual Usage'!N39</f>
        <v>7348</v>
      </c>
    </row>
    <row r="97" spans="1:13">
      <c r="A97" s="187" t="s">
        <v>38</v>
      </c>
      <c r="B97" s="299">
        <f>'SAP BW Actual Usage'!C37</f>
        <v>13</v>
      </c>
      <c r="C97" s="299">
        <f>'SAP BW Actual Usage'!D37</f>
        <v>13</v>
      </c>
      <c r="D97" s="299">
        <f>'SAP BW Actual Usage'!E37</f>
        <v>13</v>
      </c>
      <c r="E97" s="299">
        <f>'SAP BW Actual Usage'!F37</f>
        <v>13</v>
      </c>
      <c r="F97" s="299">
        <f>'SAP BW Actual Usage'!G37</f>
        <v>13</v>
      </c>
      <c r="G97" s="299">
        <f>'SAP BW Actual Usage'!H37</f>
        <v>13</v>
      </c>
      <c r="H97" s="299">
        <f>'SAP BW Actual Usage'!I37</f>
        <v>13</v>
      </c>
      <c r="I97" s="299">
        <f>'SAP BW Actual Usage'!J37</f>
        <v>14</v>
      </c>
      <c r="J97" s="299">
        <f>'SAP BW Actual Usage'!K37</f>
        <v>14</v>
      </c>
      <c r="K97" s="299">
        <f>'SAP BW Actual Usage'!L37</f>
        <v>14</v>
      </c>
      <c r="L97" s="299">
        <f>'SAP BW Actual Usage'!M37</f>
        <v>14</v>
      </c>
      <c r="M97" s="299">
        <f>'SAP BW Actual Usage'!N37</f>
        <v>14</v>
      </c>
    </row>
    <row r="98" spans="1:13">
      <c r="A98" s="187" t="s">
        <v>155</v>
      </c>
      <c r="B98" s="299">
        <f>'SAP BW Actual Usage'!C40</f>
        <v>790</v>
      </c>
      <c r="C98" s="299">
        <f>'SAP BW Actual Usage'!D40</f>
        <v>785</v>
      </c>
      <c r="D98" s="299">
        <f>'SAP BW Actual Usage'!E40</f>
        <v>786</v>
      </c>
      <c r="E98" s="299">
        <f>'SAP BW Actual Usage'!F40</f>
        <v>790</v>
      </c>
      <c r="F98" s="299">
        <f>'SAP BW Actual Usage'!G40</f>
        <v>819</v>
      </c>
      <c r="G98" s="299">
        <f>'SAP BW Actual Usage'!H40</f>
        <v>848</v>
      </c>
      <c r="H98" s="299">
        <f>'SAP BW Actual Usage'!I40</f>
        <v>846</v>
      </c>
      <c r="I98" s="299">
        <f>'SAP BW Actual Usage'!J40</f>
        <v>849</v>
      </c>
      <c r="J98" s="299">
        <f>'SAP BW Actual Usage'!K40</f>
        <v>849</v>
      </c>
      <c r="K98" s="299">
        <f>'SAP BW Actual Usage'!L40</f>
        <v>836</v>
      </c>
      <c r="L98" s="299">
        <f>'SAP BW Actual Usage'!M40</f>
        <v>806</v>
      </c>
      <c r="M98" s="299">
        <f>'SAP BW Actual Usage'!N40</f>
        <v>808</v>
      </c>
    </row>
    <row r="99" spans="1:13">
      <c r="A99" s="187" t="s">
        <v>39</v>
      </c>
      <c r="B99" s="299">
        <f>'SAP BW Actual Usage'!C35</f>
        <v>13</v>
      </c>
      <c r="C99" s="299">
        <f>'SAP BW Actual Usage'!D35</f>
        <v>13</v>
      </c>
      <c r="D99" s="299">
        <f>'SAP BW Actual Usage'!E35</f>
        <v>13</v>
      </c>
      <c r="E99" s="299">
        <f>'SAP BW Actual Usage'!F35</f>
        <v>13</v>
      </c>
      <c r="F99" s="299">
        <f>'SAP BW Actual Usage'!G35</f>
        <v>13</v>
      </c>
      <c r="G99" s="299">
        <f>'SAP BW Actual Usage'!H35</f>
        <v>13</v>
      </c>
      <c r="H99" s="299">
        <f>'SAP BW Actual Usage'!I35</f>
        <v>13</v>
      </c>
      <c r="I99" s="299">
        <f>'SAP BW Actual Usage'!J35</f>
        <v>13</v>
      </c>
      <c r="J99" s="299">
        <f>'SAP BW Actual Usage'!K35</f>
        <v>13</v>
      </c>
      <c r="K99" s="299">
        <f>'SAP BW Actual Usage'!L35</f>
        <v>13</v>
      </c>
      <c r="L99" s="299">
        <f>'SAP BW Actual Usage'!M35</f>
        <v>13</v>
      </c>
      <c r="M99" s="299">
        <f>'SAP BW Actual Usage'!N35</f>
        <v>13</v>
      </c>
    </row>
    <row r="100" spans="1:13">
      <c r="A100" s="187" t="s">
        <v>6</v>
      </c>
      <c r="B100" s="299">
        <f>'SAP BW Actual Usage'!C42</f>
        <v>469</v>
      </c>
      <c r="C100" s="299">
        <f>'SAP BW Actual Usage'!D42</f>
        <v>467</v>
      </c>
      <c r="D100" s="299">
        <f>'SAP BW Actual Usage'!E42</f>
        <v>468</v>
      </c>
      <c r="E100" s="299">
        <f>'SAP BW Actual Usage'!F42</f>
        <v>470</v>
      </c>
      <c r="F100" s="299">
        <f>'SAP BW Actual Usage'!G42</f>
        <v>469</v>
      </c>
      <c r="G100" s="299">
        <f>'SAP BW Actual Usage'!H42</f>
        <v>470</v>
      </c>
      <c r="H100" s="299">
        <f>'SAP BW Actual Usage'!I42</f>
        <v>470</v>
      </c>
      <c r="I100" s="299">
        <f>'SAP BW Actual Usage'!J42</f>
        <v>469</v>
      </c>
      <c r="J100" s="299">
        <f>'SAP BW Actual Usage'!K42</f>
        <v>468</v>
      </c>
      <c r="K100" s="299">
        <f>'SAP BW Actual Usage'!L42</f>
        <v>469</v>
      </c>
      <c r="L100" s="299">
        <f>'SAP BW Actual Usage'!M42</f>
        <v>469</v>
      </c>
      <c r="M100" s="299">
        <f>'SAP BW Actual Usage'!N42</f>
        <v>468</v>
      </c>
    </row>
    <row r="101" spans="1:13">
      <c r="A101" s="187" t="s">
        <v>5</v>
      </c>
      <c r="B101" s="299">
        <f>'SAP BW Actual Usage'!C41</f>
        <v>533</v>
      </c>
      <c r="C101" s="299">
        <f>'SAP BW Actual Usage'!D41</f>
        <v>521</v>
      </c>
      <c r="D101" s="299">
        <f>'SAP BW Actual Usage'!E41</f>
        <v>529</v>
      </c>
      <c r="E101" s="299">
        <f>'SAP BW Actual Usage'!F41</f>
        <v>564</v>
      </c>
      <c r="F101" s="299">
        <f>'SAP BW Actual Usage'!G41</f>
        <v>629</v>
      </c>
      <c r="G101" s="299">
        <f>'SAP BW Actual Usage'!H41</f>
        <v>665</v>
      </c>
      <c r="H101" s="299">
        <f>'SAP BW Actual Usage'!I41</f>
        <v>687</v>
      </c>
      <c r="I101" s="299">
        <f>'SAP BW Actual Usage'!J41</f>
        <v>695</v>
      </c>
      <c r="J101" s="299">
        <f>'SAP BW Actual Usage'!K41</f>
        <v>683</v>
      </c>
      <c r="K101" s="299">
        <f>'SAP BW Actual Usage'!L41</f>
        <v>633</v>
      </c>
      <c r="L101" s="299">
        <f>'SAP BW Actual Usage'!M41</f>
        <v>554</v>
      </c>
      <c r="M101" s="299">
        <f>'SAP BW Actual Usage'!N41</f>
        <v>539</v>
      </c>
    </row>
    <row r="102" spans="1:13">
      <c r="A102" s="187" t="s">
        <v>24</v>
      </c>
      <c r="B102" s="299">
        <f>'SAP BW Actual Usage'!C44</f>
        <v>130</v>
      </c>
      <c r="C102" s="299">
        <f>'SAP BW Actual Usage'!D44</f>
        <v>128</v>
      </c>
      <c r="D102" s="299">
        <f>'SAP BW Actual Usage'!E44</f>
        <v>128</v>
      </c>
      <c r="E102" s="299">
        <f>'SAP BW Actual Usage'!F44</f>
        <v>128</v>
      </c>
      <c r="F102" s="299">
        <f>'SAP BW Actual Usage'!G44</f>
        <v>128</v>
      </c>
      <c r="G102" s="299">
        <f>'SAP BW Actual Usage'!H44</f>
        <v>128</v>
      </c>
      <c r="H102" s="299">
        <f>'SAP BW Actual Usage'!I44</f>
        <v>129</v>
      </c>
      <c r="I102" s="299">
        <f>'SAP BW Actual Usage'!J44</f>
        <v>129</v>
      </c>
      <c r="J102" s="299">
        <f>'SAP BW Actual Usage'!K44</f>
        <v>129</v>
      </c>
      <c r="K102" s="299">
        <f>'SAP BW Actual Usage'!L44</f>
        <v>129</v>
      </c>
      <c r="L102" s="299">
        <f>'SAP BW Actual Usage'!M44</f>
        <v>129</v>
      </c>
      <c r="M102" s="299">
        <f>'SAP BW Actual Usage'!N44</f>
        <v>127</v>
      </c>
    </row>
    <row r="103" spans="1:13">
      <c r="A103" s="188" t="s">
        <v>8</v>
      </c>
      <c r="B103" s="299">
        <f>'SAP BW Actual Usage'!C45</f>
        <v>157</v>
      </c>
      <c r="C103" s="299">
        <f>'SAP BW Actual Usage'!D45</f>
        <v>156</v>
      </c>
      <c r="D103" s="299">
        <f>'SAP BW Actual Usage'!E45</f>
        <v>156</v>
      </c>
      <c r="E103" s="299">
        <f>'SAP BW Actual Usage'!F45</f>
        <v>155</v>
      </c>
      <c r="F103" s="299">
        <f>'SAP BW Actual Usage'!G45</f>
        <v>155</v>
      </c>
      <c r="G103" s="299">
        <f>'SAP BW Actual Usage'!H45</f>
        <v>155</v>
      </c>
      <c r="H103" s="299">
        <f>'SAP BW Actual Usage'!I45</f>
        <v>155</v>
      </c>
      <c r="I103" s="299">
        <f>'SAP BW Actual Usage'!J45</f>
        <v>154</v>
      </c>
      <c r="J103" s="299">
        <f>'SAP BW Actual Usage'!K45</f>
        <v>154</v>
      </c>
      <c r="K103" s="299">
        <f>'SAP BW Actual Usage'!L45</f>
        <v>153</v>
      </c>
      <c r="L103" s="299">
        <f>'SAP BW Actual Usage'!M45</f>
        <v>153</v>
      </c>
      <c r="M103" s="299">
        <f>'SAP BW Actual Usage'!N45</f>
        <v>153</v>
      </c>
    </row>
    <row r="104" spans="1:13">
      <c r="A104" s="302" t="s">
        <v>27</v>
      </c>
      <c r="B104" s="299">
        <f>'SAP BW Actual Usage'!C32</f>
        <v>8</v>
      </c>
      <c r="C104" s="299">
        <f>'SAP BW Actual Usage'!D32</f>
        <v>8</v>
      </c>
      <c r="D104" s="299">
        <f>'SAP BW Actual Usage'!E32</f>
        <v>8</v>
      </c>
      <c r="E104" s="299">
        <f>'SAP BW Actual Usage'!F32</f>
        <v>8</v>
      </c>
      <c r="F104" s="299">
        <f>'SAP BW Actual Usage'!G32</f>
        <v>8</v>
      </c>
      <c r="G104" s="299">
        <f>'SAP BW Actual Usage'!H32</f>
        <v>8</v>
      </c>
      <c r="H104" s="299">
        <f>'SAP BW Actual Usage'!I32</f>
        <v>8</v>
      </c>
      <c r="I104" s="299">
        <f>'SAP BW Actual Usage'!J32</f>
        <v>8</v>
      </c>
      <c r="J104" s="299">
        <f>'SAP BW Actual Usage'!K32</f>
        <v>8</v>
      </c>
      <c r="K104" s="299">
        <f>'SAP BW Actual Usage'!L32</f>
        <v>8</v>
      </c>
      <c r="L104" s="299">
        <f>'SAP BW Actual Usage'!M32</f>
        <v>8</v>
      </c>
      <c r="M104" s="299">
        <f>'SAP BW Actual Usage'!N32</f>
        <v>8</v>
      </c>
    </row>
    <row r="105" spans="1:13"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</row>
    <row r="106" spans="1:13"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</row>
    <row r="107" spans="1:13">
      <c r="A107" s="344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</row>
    <row r="108" spans="1:13">
      <c r="A108" s="344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</row>
    <row r="109" spans="1:13">
      <c r="A109" s="344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</row>
    <row r="110" spans="1:13">
      <c r="A110" s="344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</row>
    <row r="111" spans="1:13"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</row>
    <row r="112" spans="1:13"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</row>
    <row r="113" spans="2:13"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</row>
    <row r="114" spans="2:13"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</row>
    <row r="115" spans="2:13"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</row>
    <row r="116" spans="2:13"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</row>
    <row r="117" spans="2:13"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</row>
    <row r="118" spans="2:13"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</row>
    <row r="119" spans="2:13"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</row>
    <row r="120" spans="2:13"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</row>
    <row r="121" spans="2:13"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</row>
    <row r="122" spans="2:13"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</row>
    <row r="123" spans="2:13"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2:13"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</row>
    <row r="125" spans="2:13"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</row>
    <row r="126" spans="2:13"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</row>
    <row r="127" spans="2:13"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</row>
    <row r="128" spans="2:13"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</row>
    <row r="129" spans="2:13"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</row>
    <row r="130" spans="2:13"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</row>
    <row r="131" spans="2:13"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</row>
    <row r="132" spans="2:13"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</row>
    <row r="133" spans="2:13"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</row>
    <row r="134" spans="2:13"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</row>
    <row r="135" spans="2:13"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</row>
    <row r="136" spans="2:13"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</row>
    <row r="137" spans="2:13"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</row>
    <row r="138" spans="2:13"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</row>
    <row r="139" spans="2:13"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</row>
    <row r="140" spans="2:13"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</row>
    <row r="141" spans="2:13"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</row>
    <row r="142" spans="2:13"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</row>
  </sheetData>
  <phoneticPr fontId="8" type="noConversion"/>
  <printOptions horizontalCentered="1"/>
  <pageMargins left="0.75" right="0.75" top="1" bottom="1" header="0.5" footer="0.5"/>
  <pageSetup scale="35" orientation="landscape" r:id="rId1"/>
  <headerFooter alignWithMargins="0">
    <oddFooter xml:space="preserve">&amp;L&amp;F 
&amp;A&amp;R&amp;D
Page &amp;P of &amp;N 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workbookViewId="0">
      <selection activeCell="B28" sqref="B28"/>
    </sheetView>
  </sheetViews>
  <sheetFormatPr defaultRowHeight="12.75"/>
  <cols>
    <col min="1" max="1" width="27.7109375" customWidth="1"/>
    <col min="2" max="14" width="16" customWidth="1"/>
    <col min="16" max="16" width="14.28515625" customWidth="1"/>
    <col min="17" max="17" width="12.28515625" customWidth="1"/>
  </cols>
  <sheetData>
    <row r="1" spans="1:28">
      <c r="A1" s="67" t="s">
        <v>41</v>
      </c>
    </row>
    <row r="2" spans="1:28">
      <c r="A2" s="67" t="s">
        <v>28</v>
      </c>
    </row>
    <row r="3" spans="1:28">
      <c r="A3" s="30"/>
    </row>
    <row r="4" spans="1:28">
      <c r="A4" s="110"/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4">
        <f>'Actual Total Usage'!B8+'Temp Adj. by Schedule'!B45</f>
        <v>1312478482.8336635</v>
      </c>
      <c r="C8" s="4">
        <f>'Actual Total Usage'!C8+'Temp Adj. by Schedule'!C45</f>
        <v>1081187639.0991576</v>
      </c>
      <c r="D8" s="4">
        <f>'Actual Total Usage'!D8+'Temp Adj. by Schedule'!D45</f>
        <v>1124111667.4870651</v>
      </c>
      <c r="E8" s="4">
        <f>'Actual Total Usage'!E8+'Temp Adj. by Schedule'!E45</f>
        <v>933663404.66798472</v>
      </c>
      <c r="F8" s="4">
        <f>'Actual Total Usage'!F8+'Temp Adj. by Schedule'!F45</f>
        <v>757682043.58456337</v>
      </c>
      <c r="G8" s="4">
        <f>'Actual Total Usage'!G8+'Temp Adj. by Schedule'!G45</f>
        <v>659761976.2122457</v>
      </c>
      <c r="H8" s="4">
        <f>'Actual Total Usage'!H8+'Temp Adj. by Schedule'!H45</f>
        <v>631249836.28234935</v>
      </c>
      <c r="I8" s="4">
        <f>'Actual Total Usage'!I8+'Temp Adj. by Schedule'!I45</f>
        <v>714848180.45086169</v>
      </c>
      <c r="J8" s="4">
        <f>'Actual Total Usage'!J8+'Temp Adj. by Schedule'!J45</f>
        <v>681691509.27155018</v>
      </c>
      <c r="K8" s="4">
        <f>'Actual Total Usage'!K8+'Temp Adj. by Schedule'!K45</f>
        <v>693718260.41482353</v>
      </c>
      <c r="L8" s="4">
        <f>'Actual Total Usage'!L8+'Temp Adj. by Schedule'!L45</f>
        <v>905701012.86647594</v>
      </c>
      <c r="M8" s="4">
        <f>'Actual Total Usage'!M8+'Temp Adj. by Schedule'!M45</f>
        <v>1151652784.0308547</v>
      </c>
      <c r="N8" s="224">
        <f>SUM(B8:M8)</f>
        <v>10647746797.201597</v>
      </c>
      <c r="P8" s="233" t="s">
        <v>49</v>
      </c>
    </row>
    <row r="9" spans="1:28">
      <c r="A9" s="90" t="s">
        <v>30</v>
      </c>
      <c r="B9" s="119">
        <f t="shared" ref="B9:L9" si="0">SUM(B8:B8)</f>
        <v>1312478482.8336635</v>
      </c>
      <c r="C9" s="119">
        <f t="shared" si="0"/>
        <v>1081187639.0991576</v>
      </c>
      <c r="D9" s="119">
        <f t="shared" si="0"/>
        <v>1124111667.4870651</v>
      </c>
      <c r="E9" s="119">
        <f t="shared" si="0"/>
        <v>933663404.66798472</v>
      </c>
      <c r="F9" s="119">
        <f t="shared" si="0"/>
        <v>757682043.58456337</v>
      </c>
      <c r="G9" s="119">
        <f t="shared" si="0"/>
        <v>659761976.2122457</v>
      </c>
      <c r="H9" s="119">
        <f t="shared" si="0"/>
        <v>631249836.28234935</v>
      </c>
      <c r="I9" s="119">
        <f t="shared" si="0"/>
        <v>714848180.45086169</v>
      </c>
      <c r="J9" s="119">
        <f t="shared" si="0"/>
        <v>681691509.27155018</v>
      </c>
      <c r="K9" s="119">
        <f t="shared" si="0"/>
        <v>693718260.41482353</v>
      </c>
      <c r="L9" s="119">
        <f t="shared" si="0"/>
        <v>905701012.86647594</v>
      </c>
      <c r="M9" s="119">
        <f t="shared" ref="M9" si="1">SUM(M8:M8)</f>
        <v>1151652784.0308547</v>
      </c>
      <c r="N9" s="225">
        <f>SUM(B9:M9)</f>
        <v>10647746797.201597</v>
      </c>
      <c r="P9" s="232">
        <f>N9-'Actual Total Usage'!N9</f>
        <v>128083498.13659859</v>
      </c>
      <c r="Q9" s="231">
        <f>P9-'Temp Adj. by Schedule'!N45</f>
        <v>3.2186508178710938E-6</v>
      </c>
    </row>
    <row r="10" spans="1:28">
      <c r="A10" s="91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226"/>
      <c r="P10" s="233"/>
      <c r="Q10" s="231"/>
    </row>
    <row r="11" spans="1:28">
      <c r="A11" s="97" t="s">
        <v>36</v>
      </c>
      <c r="B11" s="4">
        <f>'Actual Total Usage'!B11+'Temp Adj. by Schedule'!B46</f>
        <v>28654898.408190101</v>
      </c>
      <c r="C11" s="4">
        <f>'Actual Total Usage'!C11+'Temp Adj. by Schedule'!C46</f>
        <v>25073657.200204019</v>
      </c>
      <c r="D11" s="4">
        <f>'Actual Total Usage'!D11+'Temp Adj. by Schedule'!D46</f>
        <v>25226861.772845555</v>
      </c>
      <c r="E11" s="4">
        <f>'Actual Total Usage'!E11+'Temp Adj. by Schedule'!E46</f>
        <v>21936594.336895831</v>
      </c>
      <c r="F11" s="4">
        <f>'Actual Total Usage'!F11+'Temp Adj. by Schedule'!F46</f>
        <v>18274189.460017748</v>
      </c>
      <c r="G11" s="4">
        <f>'Actual Total Usage'!G11+'Temp Adj. by Schedule'!G46</f>
        <v>17660630.35421354</v>
      </c>
      <c r="H11" s="4">
        <f>'Actual Total Usage'!H11+'Temp Adj. by Schedule'!H46</f>
        <v>17173302.941944033</v>
      </c>
      <c r="I11" s="4">
        <f>'Actual Total Usage'!I11+'Temp Adj. by Schedule'!I46</f>
        <v>18487311.825759996</v>
      </c>
      <c r="J11" s="4">
        <f>'Actual Total Usage'!J11+'Temp Adj. by Schedule'!J46</f>
        <v>18039274.076880801</v>
      </c>
      <c r="K11" s="4">
        <f>'Actual Total Usage'!K11+'Temp Adj. by Schedule'!K46</f>
        <v>17516648.284850989</v>
      </c>
      <c r="L11" s="4">
        <f>'Actual Total Usage'!L11+'Temp Adj. by Schedule'!L46</f>
        <v>20217709.737547871</v>
      </c>
      <c r="M11" s="4">
        <f>'Actual Total Usage'!M11+'Temp Adj. by Schedule'!M46</f>
        <v>25275565.801041957</v>
      </c>
      <c r="N11" s="224">
        <f>SUM(B11:M11)</f>
        <v>253536644.20039245</v>
      </c>
      <c r="P11" s="232">
        <f>N11-'Actual Total Usage'!N11</f>
        <v>2333857.4803924561</v>
      </c>
      <c r="Q11" s="231">
        <f>P11-'Temp Adj. by Schedule'!N46</f>
        <v>1.3038516044616699E-8</v>
      </c>
    </row>
    <row r="12" spans="1:28" s="88" customFormat="1">
      <c r="A12" s="97" t="s">
        <v>153</v>
      </c>
      <c r="B12" s="120">
        <f>'Actual Total Usage'!B12+'Temp Adj. by Schedule'!B47</f>
        <v>250024272.26772556</v>
      </c>
      <c r="C12" s="120">
        <f>'Actual Total Usage'!C12+'Temp Adj. by Schedule'!C47</f>
        <v>220054811.4900369</v>
      </c>
      <c r="D12" s="120">
        <f>'Actual Total Usage'!D12+'Temp Adj. by Schedule'!D47</f>
        <v>225313379.37077683</v>
      </c>
      <c r="E12" s="120">
        <f>'Actual Total Usage'!E12+'Temp Adj. by Schedule'!E47</f>
        <v>201269301.62262839</v>
      </c>
      <c r="F12" s="120">
        <f>'Actual Total Usage'!F12+'Temp Adj. by Schedule'!F47</f>
        <v>186293063.81996647</v>
      </c>
      <c r="G12" s="120">
        <f>'Actual Total Usage'!G12+'Temp Adj. by Schedule'!G47</f>
        <v>183469569.60039744</v>
      </c>
      <c r="H12" s="120">
        <f>'Actual Total Usage'!H12+'Temp Adj. by Schedule'!H47</f>
        <v>184969394.14152971</v>
      </c>
      <c r="I12" s="120">
        <f>'Actual Total Usage'!I12+'Temp Adj. by Schedule'!I47</f>
        <v>204201486.13347945</v>
      </c>
      <c r="J12" s="120">
        <f>'Actual Total Usage'!J12+'Temp Adj. by Schedule'!J47</f>
        <v>196341064.28616816</v>
      </c>
      <c r="K12" s="120">
        <f>'Actual Total Usage'!K12+'Temp Adj. by Schedule'!K47</f>
        <v>182409879.85561514</v>
      </c>
      <c r="L12" s="120">
        <f>'Actual Total Usage'!L12+'Temp Adj. by Schedule'!L47</f>
        <v>197281388.11405909</v>
      </c>
      <c r="M12" s="120">
        <f>'Actual Total Usage'!M12+'Temp Adj. by Schedule'!M47</f>
        <v>222413779.72272718</v>
      </c>
      <c r="N12" s="94">
        <f>SUM(B12:M12)</f>
        <v>2454041390.4251103</v>
      </c>
      <c r="P12" s="232">
        <f>N12-'Actual Total Usage'!N12</f>
        <v>7074616.7811107635</v>
      </c>
      <c r="Q12" s="231">
        <f>P12-'Temp Adj. by Schedule'!N47</f>
        <v>3.3155083656311035E-7</v>
      </c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9">
        <f t="shared" ref="B13:L13" si="2">SUM(B11:B12)</f>
        <v>278679170.67591566</v>
      </c>
      <c r="C13" s="119">
        <f t="shared" si="2"/>
        <v>245128468.69024092</v>
      </c>
      <c r="D13" s="119">
        <f t="shared" si="2"/>
        <v>250540241.1436224</v>
      </c>
      <c r="E13" s="119">
        <f t="shared" si="2"/>
        <v>223205895.95952421</v>
      </c>
      <c r="F13" s="119">
        <f t="shared" si="2"/>
        <v>204567253.27998421</v>
      </c>
      <c r="G13" s="119">
        <f t="shared" si="2"/>
        <v>201130199.95461097</v>
      </c>
      <c r="H13" s="119">
        <f t="shared" si="2"/>
        <v>202142697.08347374</v>
      </c>
      <c r="I13" s="119">
        <f t="shared" si="2"/>
        <v>222688797.95923945</v>
      </c>
      <c r="J13" s="119">
        <f t="shared" si="2"/>
        <v>214380338.36304897</v>
      </c>
      <c r="K13" s="119">
        <f t="shared" si="2"/>
        <v>199926528.14046612</v>
      </c>
      <c r="L13" s="119">
        <f t="shared" si="2"/>
        <v>217499097.85160697</v>
      </c>
      <c r="M13" s="119">
        <f t="shared" ref="M13" si="3">SUM(M11:M12)</f>
        <v>247689345.52376914</v>
      </c>
      <c r="N13" s="225">
        <f>SUM(B13:M13)</f>
        <v>2707578034.6255026</v>
      </c>
      <c r="P13" s="232"/>
      <c r="Q13" s="231"/>
    </row>
    <row r="14" spans="1:28">
      <c r="A14" s="91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224"/>
      <c r="P14" s="233"/>
      <c r="Q14" s="231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4">
        <f>'Actual Total Usage'!B15+'Temp Adj. by Schedule'!B48</f>
        <v>15470485.043487655</v>
      </c>
      <c r="C15" s="4">
        <f>'Actual Total Usage'!C15+'Temp Adj. by Schedule'!C48</f>
        <v>13187126.153901452</v>
      </c>
      <c r="D15" s="4">
        <f>'Actual Total Usage'!D15+'Temp Adj. by Schedule'!D48</f>
        <v>13737264.614201911</v>
      </c>
      <c r="E15" s="4">
        <f>'Actual Total Usage'!E15+'Temp Adj. by Schedule'!E48</f>
        <v>11948583.093601178</v>
      </c>
      <c r="F15" s="4">
        <f>'Actual Total Usage'!F15+'Temp Adj. by Schedule'!F48</f>
        <v>10738488.103565283</v>
      </c>
      <c r="G15" s="4">
        <f>'Actual Total Usage'!G15+'Temp Adj. by Schedule'!G48</f>
        <v>10184884.897620693</v>
      </c>
      <c r="H15" s="4">
        <f>'Actual Total Usage'!H15+'Temp Adj. by Schedule'!H48</f>
        <v>9971051.5626008492</v>
      </c>
      <c r="I15" s="4">
        <f>'Actual Total Usage'!I15+'Temp Adj. by Schedule'!I48</f>
        <v>12240609.237473043</v>
      </c>
      <c r="J15" s="4">
        <f>'Actual Total Usage'!J15+'Temp Adj. by Schedule'!J48</f>
        <v>10910304.989748191</v>
      </c>
      <c r="K15" s="4">
        <f>'Actual Total Usage'!K15+'Temp Adj. by Schedule'!K48</f>
        <v>10723758.823235514</v>
      </c>
      <c r="L15" s="4">
        <f>'Actual Total Usage'!L15+'Temp Adj. by Schedule'!L48</f>
        <v>11927729.822764561</v>
      </c>
      <c r="M15" s="4">
        <f>'Actual Total Usage'!M15+'Temp Adj. by Schedule'!M48</f>
        <v>13950288.272190481</v>
      </c>
      <c r="N15" s="224">
        <f>SUM(B15:M15)</f>
        <v>144990574.61439082</v>
      </c>
      <c r="P15" s="232">
        <f>N15-'Actual Total Usage'!N15</f>
        <v>710933.31539082527</v>
      </c>
      <c r="Q15" s="231">
        <f>P15-'Temp Adj. by Schedule'!N48</f>
        <v>1.3271346688270569E-8</v>
      </c>
    </row>
    <row r="16" spans="1:28" s="88" customFormat="1">
      <c r="A16" s="97" t="s">
        <v>154</v>
      </c>
      <c r="B16" s="120">
        <f>'Actual Total Usage'!B16+'Temp Adj. by Schedule'!B49</f>
        <v>258226822.54609665</v>
      </c>
      <c r="C16" s="120">
        <f>'Actual Total Usage'!C16+'Temp Adj. by Schedule'!C49</f>
        <v>243931871.93364576</v>
      </c>
      <c r="D16" s="120">
        <f>'Actual Total Usage'!D16+'Temp Adj. by Schedule'!D49</f>
        <v>248833854.19228622</v>
      </c>
      <c r="E16" s="120">
        <f>'Actual Total Usage'!E16+'Temp Adj. by Schedule'!E49</f>
        <v>231705069.87074754</v>
      </c>
      <c r="F16" s="120">
        <f>'Actual Total Usage'!F16+'Temp Adj. by Schedule'!F49</f>
        <v>227065267.98029324</v>
      </c>
      <c r="G16" s="120">
        <f>'Actual Total Usage'!G16+'Temp Adj. by Schedule'!G49</f>
        <v>221957562.72834712</v>
      </c>
      <c r="H16" s="120">
        <f>'Actual Total Usage'!H16+'Temp Adj. by Schedule'!H49</f>
        <v>219662365.2337454</v>
      </c>
      <c r="I16" s="120">
        <f>'Actual Total Usage'!I16+'Temp Adj. by Schedule'!I49</f>
        <v>251682336.09077811</v>
      </c>
      <c r="J16" s="120">
        <f>'Actual Total Usage'!J16+'Temp Adj. by Schedule'!J49</f>
        <v>231048140.00054011</v>
      </c>
      <c r="K16" s="120">
        <f>'Actual Total Usage'!K16+'Temp Adj. by Schedule'!K49</f>
        <v>219232556.1996626</v>
      </c>
      <c r="L16" s="120">
        <f>'Actual Total Usage'!L16+'Temp Adj. by Schedule'!L49</f>
        <v>228182332.77837625</v>
      </c>
      <c r="M16" s="120">
        <f>'Actual Total Usage'!M16+'Temp Adj. by Schedule'!M49</f>
        <v>252252760.67802849</v>
      </c>
      <c r="N16" s="94">
        <f>SUM(B16:M16)</f>
        <v>2833780940.2325473</v>
      </c>
      <c r="P16" s="232">
        <f>N16-'Actual Total Usage'!N16</f>
        <v>664618.30354690552</v>
      </c>
      <c r="Q16" s="231">
        <f>P16-'Temp Adj. by Schedule'!N49</f>
        <v>-4.9080699682235718E-7</v>
      </c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9">
        <f t="shared" ref="B17:L17" si="4">SUM(B15:B16)</f>
        <v>273697307.58958429</v>
      </c>
      <c r="C17" s="119">
        <f t="shared" si="4"/>
        <v>257118998.08754721</v>
      </c>
      <c r="D17" s="119">
        <f t="shared" si="4"/>
        <v>262571118.80648813</v>
      </c>
      <c r="E17" s="119">
        <f t="shared" si="4"/>
        <v>243653652.9643487</v>
      </c>
      <c r="F17" s="119">
        <f t="shared" si="4"/>
        <v>237803756.08385852</v>
      </c>
      <c r="G17" s="119">
        <f t="shared" si="4"/>
        <v>232142447.6259678</v>
      </c>
      <c r="H17" s="119">
        <f t="shared" si="4"/>
        <v>229633416.79634625</v>
      </c>
      <c r="I17" s="119">
        <f t="shared" si="4"/>
        <v>263922945.32825115</v>
      </c>
      <c r="J17" s="119">
        <f t="shared" si="4"/>
        <v>241958444.99028829</v>
      </c>
      <c r="K17" s="119">
        <f t="shared" si="4"/>
        <v>229956315.02289811</v>
      </c>
      <c r="L17" s="119">
        <f t="shared" si="4"/>
        <v>240110062.6011408</v>
      </c>
      <c r="M17" s="119">
        <f t="shared" ref="M17" si="5">SUM(M15:M16)</f>
        <v>266203048.95021898</v>
      </c>
      <c r="N17" s="225">
        <f>SUM(B17:M17)</f>
        <v>2978771514.8469386</v>
      </c>
      <c r="P17" s="232"/>
      <c r="Q17" s="231"/>
    </row>
    <row r="18" spans="1:28">
      <c r="A18" s="9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24"/>
      <c r="P18" s="233"/>
      <c r="Q18" s="231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4">
        <f>'Actual Total Usage'!B19+'Temp Adj. by Schedule'!B50</f>
        <v>1744576.1891262766</v>
      </c>
      <c r="C19" s="4">
        <f>'Actual Total Usage'!C19+'Temp Adj. by Schedule'!C50</f>
        <v>1371364.8512512157</v>
      </c>
      <c r="D19" s="4">
        <f>'Actual Total Usage'!D19+'Temp Adj. by Schedule'!D50</f>
        <v>1534190.6394492632</v>
      </c>
      <c r="E19" s="4">
        <f>'Actual Total Usage'!E19+'Temp Adj. by Schedule'!E50</f>
        <v>1459101.4286596116</v>
      </c>
      <c r="F19" s="4">
        <f>'Actual Total Usage'!F19+'Temp Adj. by Schedule'!F50</f>
        <v>1140729.0829373805</v>
      </c>
      <c r="G19" s="4">
        <f>'Actual Total Usage'!G19+'Temp Adj. by Schedule'!G50</f>
        <v>961587.03333755094</v>
      </c>
      <c r="H19" s="4">
        <f>'Actual Total Usage'!H19+'Temp Adj. by Schedule'!H50</f>
        <v>1055280.172912667</v>
      </c>
      <c r="I19" s="4">
        <f>'Actual Total Usage'!I19+'Temp Adj. by Schedule'!I50</f>
        <v>2160042.3506782777</v>
      </c>
      <c r="J19" s="4">
        <f>'Actual Total Usage'!J19+'Temp Adj. by Schedule'!J50</f>
        <v>1450295.0293243823</v>
      </c>
      <c r="K19" s="4">
        <f>'Actual Total Usage'!K19+'Temp Adj. by Schedule'!K50</f>
        <v>1199777.2405365212</v>
      </c>
      <c r="L19" s="4">
        <f>'Actual Total Usage'!L19+'Temp Adj. by Schedule'!L50</f>
        <v>1334985.0007827494</v>
      </c>
      <c r="M19" s="4">
        <f>'Actual Total Usage'!M19+'Temp Adj. by Schedule'!M50</f>
        <v>1538941.2046368769</v>
      </c>
      <c r="N19" s="224">
        <f>SUM(B19:M19)</f>
        <v>16950870.223632772</v>
      </c>
      <c r="P19" s="232">
        <f>N19-'Actual Total Usage'!N19</f>
        <v>190990.22363277152</v>
      </c>
      <c r="Q19" s="231">
        <f>P19-'Temp Adj. by Schedule'!N50</f>
        <v>-1.6880221664905548E-9</v>
      </c>
    </row>
    <row r="20" spans="1:28" s="88" customFormat="1">
      <c r="A20" s="97" t="s">
        <v>155</v>
      </c>
      <c r="B20" s="120">
        <f>'Actual Total Usage'!B20+'Temp Adj. by Schedule'!B51</f>
        <v>156985371.57488182</v>
      </c>
      <c r="C20" s="120">
        <f>'Actual Total Usage'!C20+'Temp Adj. by Schedule'!C51</f>
        <v>157309688.38501245</v>
      </c>
      <c r="D20" s="120">
        <f>'Actual Total Usage'!D20+'Temp Adj. by Schedule'!D51</f>
        <v>146458795.71732599</v>
      </c>
      <c r="E20" s="120">
        <f>'Actual Total Usage'!E20+'Temp Adj. by Schedule'!E51</f>
        <v>143276163.91998932</v>
      </c>
      <c r="F20" s="120">
        <f>'Actual Total Usage'!F20+'Temp Adj. by Schedule'!F51</f>
        <v>148922466.30326706</v>
      </c>
      <c r="G20" s="120">
        <f>'Actual Total Usage'!G20+'Temp Adj. by Schedule'!G51</f>
        <v>155036885.38062063</v>
      </c>
      <c r="H20" s="120">
        <f>'Actual Total Usage'!H20+'Temp Adj. by Schedule'!H51</f>
        <v>157802724.16598189</v>
      </c>
      <c r="I20" s="120">
        <f>'Actual Total Usage'!I20+'Temp Adj. by Schedule'!I51</f>
        <v>181533187.25324288</v>
      </c>
      <c r="J20" s="120">
        <f>'Actual Total Usage'!J20+'Temp Adj. by Schedule'!J51</f>
        <v>165634422.84236202</v>
      </c>
      <c r="K20" s="120">
        <f>'Actual Total Usage'!K20+'Temp Adj. by Schedule'!K51</f>
        <v>154809547.65509978</v>
      </c>
      <c r="L20" s="120">
        <f>'Actual Total Usage'!L20+'Temp Adj. by Schedule'!L51</f>
        <v>145950233.13539562</v>
      </c>
      <c r="M20" s="120">
        <f>'Actual Total Usage'!M20+'Temp Adj. by Schedule'!M51</f>
        <v>159329438.61594129</v>
      </c>
      <c r="N20" s="94">
        <f>SUM(B20:M20)</f>
        <v>1873048924.9491208</v>
      </c>
      <c r="P20" s="232">
        <f>N20-'Actual Total Usage'!N20</f>
        <v>-4971337.5798790455</v>
      </c>
      <c r="Q20" s="231">
        <f>P20-'Temp Adj. by Schedule'!N51</f>
        <v>1.7695128917694092E-7</v>
      </c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9">
        <f t="shared" ref="B21:L21" si="6">SUM(B19:B20)</f>
        <v>158729947.7640081</v>
      </c>
      <c r="C21" s="119">
        <f t="shared" si="6"/>
        <v>158681053.23626366</v>
      </c>
      <c r="D21" s="119">
        <f t="shared" si="6"/>
        <v>147992986.35677525</v>
      </c>
      <c r="E21" s="119">
        <f t="shared" si="6"/>
        <v>144735265.34864894</v>
      </c>
      <c r="F21" s="119">
        <f t="shared" si="6"/>
        <v>150063195.38620445</v>
      </c>
      <c r="G21" s="119">
        <f t="shared" si="6"/>
        <v>155998472.41395819</v>
      </c>
      <c r="H21" s="119">
        <f t="shared" si="6"/>
        <v>158858004.33889455</v>
      </c>
      <c r="I21" s="119">
        <f t="shared" si="6"/>
        <v>183693229.60392115</v>
      </c>
      <c r="J21" s="119">
        <f t="shared" si="6"/>
        <v>167084717.8716864</v>
      </c>
      <c r="K21" s="119">
        <f t="shared" si="6"/>
        <v>156009324.89563629</v>
      </c>
      <c r="L21" s="119">
        <f t="shared" si="6"/>
        <v>147285218.13617837</v>
      </c>
      <c r="M21" s="119">
        <f t="shared" ref="M21" si="7">SUM(M19:M20)</f>
        <v>160868379.82057816</v>
      </c>
      <c r="N21" s="225">
        <f>SUM(B21:M21)</f>
        <v>1889999795.1727538</v>
      </c>
      <c r="P21" s="232"/>
      <c r="Q21" s="231"/>
    </row>
    <row r="22" spans="1:28">
      <c r="A22" s="91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224"/>
      <c r="P22" s="233"/>
      <c r="Q22" s="231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4">
        <f>'Actual Total Usage'!B23+'Temp Adj. by Schedule'!B52</f>
        <v>3227846.7362234136</v>
      </c>
      <c r="C23" s="4">
        <f>'Actual Total Usage'!C23+'Temp Adj. by Schedule'!C52</f>
        <v>2532171.4745036447</v>
      </c>
      <c r="D23" s="4">
        <f>'Actual Total Usage'!D23+'Temp Adj. by Schedule'!D52</f>
        <v>2846020.5046865037</v>
      </c>
      <c r="E23" s="4">
        <f>'Actual Total Usage'!E23+'Temp Adj. by Schedule'!E52</f>
        <v>2501464.6140567041</v>
      </c>
      <c r="F23" s="4">
        <f>'Actual Total Usage'!F23+'Temp Adj. by Schedule'!F52</f>
        <v>2295608.6316458848</v>
      </c>
      <c r="G23" s="4">
        <f>'Actual Total Usage'!G23+'Temp Adj. by Schedule'!G52</f>
        <v>2300899.6721446877</v>
      </c>
      <c r="H23" s="4">
        <f>'Actual Total Usage'!H23+'Temp Adj. by Schedule'!H52</f>
        <v>2177531.2570399004</v>
      </c>
      <c r="I23" s="4">
        <f>'Actual Total Usage'!I23+'Temp Adj. by Schedule'!I52</f>
        <v>2309601.1397983534</v>
      </c>
      <c r="J23" s="4">
        <f>'Actual Total Usage'!J23+'Temp Adj. by Schedule'!J52</f>
        <v>2429845.9836222297</v>
      </c>
      <c r="K23" s="4">
        <f>'Actual Total Usage'!K23+'Temp Adj. by Schedule'!K52</f>
        <v>2301106.8262531259</v>
      </c>
      <c r="L23" s="4">
        <f>'Actual Total Usage'!L23+'Temp Adj. by Schedule'!L52</f>
        <v>1804805.5226762721</v>
      </c>
      <c r="M23" s="4">
        <f>'Actual Total Usage'!M23+'Temp Adj. by Schedule'!M52</f>
        <v>3430297.2672824655</v>
      </c>
      <c r="N23" s="224">
        <f>SUM(B23:M23)</f>
        <v>30157199.629933186</v>
      </c>
      <c r="P23" s="232">
        <f>N23-'Actual Total Usage'!N23</f>
        <v>203339.62993318588</v>
      </c>
      <c r="Q23" s="231">
        <f>P23-'Temp Adj. by Schedule'!N52</f>
        <v>-3.4924596548080444E-10</v>
      </c>
    </row>
    <row r="24" spans="1:28" s="88" customFormat="1">
      <c r="A24" s="97" t="s">
        <v>6</v>
      </c>
      <c r="B24" s="120">
        <f>'Actual Total Usage'!B24+'Temp Adj. by Schedule'!B53</f>
        <v>111778531.82077776</v>
      </c>
      <c r="C24" s="120">
        <f>'Actual Total Usage'!C24+'Temp Adj. by Schedule'!C53</f>
        <v>112151044.02028885</v>
      </c>
      <c r="D24" s="120">
        <f>'Actual Total Usage'!D24+'Temp Adj. by Schedule'!D53</f>
        <v>100944363.29917958</v>
      </c>
      <c r="E24" s="120">
        <f>'Actual Total Usage'!E24+'Temp Adj. by Schedule'!E53</f>
        <v>106268329.08517618</v>
      </c>
      <c r="F24" s="120">
        <f>'Actual Total Usage'!F24+'Temp Adj. by Schedule'!F53</f>
        <v>103221910.35878736</v>
      </c>
      <c r="G24" s="120">
        <f>'Actual Total Usage'!G24+'Temp Adj. by Schedule'!G53</f>
        <v>100986596.46566468</v>
      </c>
      <c r="H24" s="120">
        <f>'Actual Total Usage'!H24+'Temp Adj. by Schedule'!H53</f>
        <v>105854582.2746568</v>
      </c>
      <c r="I24" s="120">
        <f>'Actual Total Usage'!I24+'Temp Adj. by Schedule'!I53</f>
        <v>111276136.92301372</v>
      </c>
      <c r="J24" s="120">
        <f>'Actual Total Usage'!J24+'Temp Adj. by Schedule'!J53</f>
        <v>108749187.33606902</v>
      </c>
      <c r="K24" s="120">
        <f>'Actual Total Usage'!K24+'Temp Adj. by Schedule'!K53</f>
        <v>100750157.06544925</v>
      </c>
      <c r="L24" s="120">
        <f>'Actual Total Usage'!L24+'Temp Adj. by Schedule'!L53</f>
        <v>96703365.824844971</v>
      </c>
      <c r="M24" s="120">
        <f>'Actual Total Usage'!M24+'Temp Adj. by Schedule'!M53</f>
        <v>108577313.97259343</v>
      </c>
      <c r="N24" s="94">
        <f>SUM(B24:M24)</f>
        <v>1267261518.4465013</v>
      </c>
      <c r="P24" s="232">
        <f>N24-'Actual Total Usage'!N24</f>
        <v>-642589.39049863815</v>
      </c>
      <c r="Q24" s="231">
        <f>P24-'Temp Adj. by Schedule'!N53</f>
        <v>-2.6728957891464233E-7</v>
      </c>
    </row>
    <row r="25" spans="1:28">
      <c r="A25" s="90" t="s">
        <v>34</v>
      </c>
      <c r="B25" s="119">
        <f t="shared" ref="B25:L25" si="8">SUM(B23:B24)</f>
        <v>115006378.55700117</v>
      </c>
      <c r="C25" s="119">
        <f t="shared" si="8"/>
        <v>114683215.49479251</v>
      </c>
      <c r="D25" s="119">
        <f t="shared" si="8"/>
        <v>103790383.80386609</v>
      </c>
      <c r="E25" s="119">
        <f t="shared" si="8"/>
        <v>108769793.69923289</v>
      </c>
      <c r="F25" s="119">
        <f t="shared" si="8"/>
        <v>105517518.99043325</v>
      </c>
      <c r="G25" s="119">
        <f t="shared" si="8"/>
        <v>103287496.13780937</v>
      </c>
      <c r="H25" s="119">
        <f t="shared" si="8"/>
        <v>108032113.53169671</v>
      </c>
      <c r="I25" s="119">
        <f t="shared" si="8"/>
        <v>113585738.06281208</v>
      </c>
      <c r="J25" s="119">
        <f t="shared" si="8"/>
        <v>111179033.31969124</v>
      </c>
      <c r="K25" s="119">
        <f t="shared" si="8"/>
        <v>103051263.89170238</v>
      </c>
      <c r="L25" s="119">
        <f t="shared" si="8"/>
        <v>98508171.347521245</v>
      </c>
      <c r="M25" s="119">
        <f t="shared" ref="M25" si="9">SUM(M23:M24)</f>
        <v>112007611.2398759</v>
      </c>
      <c r="N25" s="225">
        <f>SUM(N23:N24)</f>
        <v>1297418718.0764344</v>
      </c>
      <c r="P25" s="232"/>
      <c r="Q25" s="231"/>
    </row>
    <row r="26" spans="1:28">
      <c r="A26" s="91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224"/>
      <c r="P26" s="233"/>
      <c r="Q26" s="231"/>
    </row>
    <row r="27" spans="1:28">
      <c r="A27" s="90" t="s">
        <v>5</v>
      </c>
      <c r="B27" s="4">
        <f>'Actual Total Usage'!B27+'Temp Adj. by Schedule'!B54</f>
        <v>269388.78899999999</v>
      </c>
      <c r="C27" s="4">
        <f>'Actual Total Usage'!C27+'Temp Adj. by Schedule'!C54</f>
        <v>276136.7</v>
      </c>
      <c r="D27" s="4">
        <f>'Actual Total Usage'!D27+'Temp Adj. by Schedule'!D54</f>
        <v>280808.11599999998</v>
      </c>
      <c r="E27" s="4">
        <f>'Actual Total Usage'!E27+'Temp Adj. by Schedule'!E54</f>
        <v>266694.74800000002</v>
      </c>
      <c r="F27" s="4">
        <f>'Actual Total Usage'!F27+'Temp Adj. by Schedule'!F54</f>
        <v>692132.65385390399</v>
      </c>
      <c r="G27" s="4">
        <f>'Actual Total Usage'!G27+'Temp Adj. by Schedule'!G54</f>
        <v>1853365.0875184496</v>
      </c>
      <c r="H27" s="4">
        <f>'Actual Total Usage'!H27+'Temp Adj. by Schedule'!H54</f>
        <v>3163665.8384305756</v>
      </c>
      <c r="I27" s="4">
        <f>'Actual Total Usage'!I27+'Temp Adj. by Schedule'!I54</f>
        <v>4378123.3659731718</v>
      </c>
      <c r="J27" s="4">
        <f>'Actual Total Usage'!J27+'Temp Adj. by Schedule'!J54</f>
        <v>3445426.0158801177</v>
      </c>
      <c r="K27" s="4">
        <f>'Actual Total Usage'!K27+'Temp Adj. by Schedule'!K54</f>
        <v>1100229.371</v>
      </c>
      <c r="L27" s="4">
        <f>'Actual Total Usage'!L27+'Temp Adj. by Schedule'!L54</f>
        <v>309864.799</v>
      </c>
      <c r="M27" s="4">
        <f>'Actual Total Usage'!M27+'Temp Adj. by Schedule'!M54</f>
        <v>224088.198</v>
      </c>
      <c r="N27" s="224">
        <f t="shared" ref="N27:N30" si="10">SUM(B27:M27)</f>
        <v>16259923.682656219</v>
      </c>
      <c r="P27" s="232">
        <f>N27-'Actual Total Usage'!N27</f>
        <v>-466216.3613437824</v>
      </c>
      <c r="Q27" s="231">
        <f>P27-'Temp Adj. by Schedule'!N54</f>
        <v>-1.280568540096283E-9</v>
      </c>
    </row>
    <row r="28" spans="1:28">
      <c r="A28" s="90" t="s">
        <v>24</v>
      </c>
      <c r="B28" s="4">
        <f>'Actual Total Usage'!B28+'Temp Adj. by Schedule'!B55</f>
        <v>46069022.971372664</v>
      </c>
      <c r="C28" s="4">
        <f>'Actual Total Usage'!C28+'Temp Adj. by Schedule'!C55</f>
        <v>43733919.691333957</v>
      </c>
      <c r="D28" s="4">
        <f>'Actual Total Usage'!D28+'Temp Adj. by Schedule'!D55</f>
        <v>44486104.677806675</v>
      </c>
      <c r="E28" s="4">
        <f>'Actual Total Usage'!E28+'Temp Adj. by Schedule'!E55</f>
        <v>42585838.534201734</v>
      </c>
      <c r="F28" s="4">
        <f>'Actual Total Usage'!F28+'Temp Adj. by Schedule'!F55</f>
        <v>42098701.132862717</v>
      </c>
      <c r="G28" s="4">
        <f>'Actual Total Usage'!G28+'Temp Adj. by Schedule'!G55</f>
        <v>36355963.409268282</v>
      </c>
      <c r="H28" s="4">
        <f>'Actual Total Usage'!H28+'Temp Adj. by Schedule'!H55</f>
        <v>47638125.478356734</v>
      </c>
      <c r="I28" s="4">
        <f>'Actual Total Usage'!I28+'Temp Adj. by Schedule'!I55</f>
        <v>46131249.610161714</v>
      </c>
      <c r="J28" s="4">
        <f>'Actual Total Usage'!J28+'Temp Adj. by Schedule'!J55</f>
        <v>43415962.344298206</v>
      </c>
      <c r="K28" s="4">
        <f>'Actual Total Usage'!K28+'Temp Adj. by Schedule'!K55</f>
        <v>35113314.727371693</v>
      </c>
      <c r="L28" s="4">
        <f>'Actual Total Usage'!L28+'Temp Adj. by Schedule'!L55</f>
        <v>47515206.209027752</v>
      </c>
      <c r="M28" s="4">
        <f>'Actual Total Usage'!M28+'Temp Adj. by Schedule'!M55</f>
        <v>42578806.473124996</v>
      </c>
      <c r="N28" s="224">
        <f t="shared" si="10"/>
        <v>517722215.2591871</v>
      </c>
      <c r="P28" s="232">
        <f>N28-'Actual Total Usage'!N28</f>
        <v>-823233.98581290245</v>
      </c>
      <c r="Q28" s="231">
        <f>P28-'Temp Adj. by Schedule'!N55</f>
        <v>-2.6309862732887268E-8</v>
      </c>
    </row>
    <row r="29" spans="1:28" s="99" customFormat="1">
      <c r="A29" s="102" t="s">
        <v>8</v>
      </c>
      <c r="B29" s="4">
        <f>'Actual Total Usage'!B29+'Temp Adj. by Schedule'!B56</f>
        <v>15984509.200517865</v>
      </c>
      <c r="C29" s="4">
        <f>'Actual Total Usage'!C29+'Temp Adj. by Schedule'!C56</f>
        <v>12542908.577137293</v>
      </c>
      <c r="D29" s="4">
        <f>'Actual Total Usage'!D29+'Temp Adj. by Schedule'!D56</f>
        <v>14881072.003024999</v>
      </c>
      <c r="E29" s="4">
        <f>'Actual Total Usage'!E29+'Temp Adj. by Schedule'!E56</f>
        <v>12291254.040215736</v>
      </c>
      <c r="F29" s="4">
        <f>'Actual Total Usage'!F29+'Temp Adj. by Schedule'!F56</f>
        <v>9723226.7737213261</v>
      </c>
      <c r="G29" s="4">
        <f>'Actual Total Usage'!G29+'Temp Adj. by Schedule'!G56</f>
        <v>8185652.6829803651</v>
      </c>
      <c r="H29" s="4">
        <f>'Actual Total Usage'!H29+'Temp Adj. by Schedule'!H56</f>
        <v>6090574.6375682931</v>
      </c>
      <c r="I29" s="4">
        <f>'Actual Total Usage'!I29+'Temp Adj. by Schedule'!I56</f>
        <v>5438857.834532992</v>
      </c>
      <c r="J29" s="4">
        <f>'Actual Total Usage'!J29+'Temp Adj. by Schedule'!J56</f>
        <v>5754651.3390354412</v>
      </c>
      <c r="K29" s="4">
        <f>'Actual Total Usage'!K29+'Temp Adj. by Schedule'!K56</f>
        <v>8072675.8809875436</v>
      </c>
      <c r="L29" s="4">
        <f>'Actual Total Usage'!L29+'Temp Adj. by Schedule'!L56</f>
        <v>10198784.454522111</v>
      </c>
      <c r="M29" s="4">
        <f>'Actual Total Usage'!M29+'Temp Adj. by Schedule'!M56</f>
        <v>13778477.715450067</v>
      </c>
      <c r="N29" s="227">
        <f t="shared" si="10"/>
        <v>122942645.13969402</v>
      </c>
      <c r="P29" s="232">
        <f>N29-'Actual Total Usage'!N29</f>
        <v>2803305.1896940172</v>
      </c>
      <c r="Q29" s="231">
        <f>P29-'Temp Adj. by Schedule'!N56</f>
        <v>-1.4901161193847656E-8</v>
      </c>
    </row>
    <row r="30" spans="1:28">
      <c r="A30" s="96" t="s">
        <v>59</v>
      </c>
      <c r="B30" s="4">
        <f>'Actual Total Usage'!B30+'Temp Adj. by Schedule'!B57</f>
        <v>1029010.5756855715</v>
      </c>
      <c r="C30" s="4">
        <f>'Actual Total Usage'!C30+'Temp Adj. by Schedule'!C57</f>
        <v>877424.39898533048</v>
      </c>
      <c r="D30" s="4">
        <f>'Actual Total Usage'!D30+'Temp Adj. by Schedule'!D57</f>
        <v>945410.87945338455</v>
      </c>
      <c r="E30" s="4">
        <f>'Actual Total Usage'!E30+'Temp Adj. by Schedule'!E57</f>
        <v>781385.86538892204</v>
      </c>
      <c r="F30" s="4">
        <f>'Actual Total Usage'!F30+'Temp Adj. by Schedule'!F57</f>
        <v>601117.35555260349</v>
      </c>
      <c r="G30" s="4">
        <f>'Actual Total Usage'!G30+'Temp Adj. by Schedule'!G57</f>
        <v>387267.51144258055</v>
      </c>
      <c r="H30" s="4">
        <f>'Actual Total Usage'!H30+'Temp Adj. by Schedule'!H57</f>
        <v>311337.12301843311</v>
      </c>
      <c r="I30" s="4">
        <f>'Actual Total Usage'!I30+'Temp Adj. by Schedule'!I57</f>
        <v>282563.25881447532</v>
      </c>
      <c r="J30" s="4">
        <f>'Actual Total Usage'!J30+'Temp Adj. by Schedule'!J57</f>
        <v>298426.79422679893</v>
      </c>
      <c r="K30" s="4">
        <f>'Actual Total Usage'!K30+'Temp Adj. by Schedule'!K57</f>
        <v>356601.78508422303</v>
      </c>
      <c r="L30" s="4">
        <f>'Actual Total Usage'!L30+'Temp Adj. by Schedule'!L57</f>
        <v>546846.45175589423</v>
      </c>
      <c r="M30" s="4">
        <f>'Actual Total Usage'!M30+'Temp Adj. by Schedule'!M57</f>
        <v>799404.23511705431</v>
      </c>
      <c r="N30" s="224">
        <f t="shared" si="10"/>
        <v>7216796.2345252726</v>
      </c>
      <c r="P30" s="232">
        <f>N30-'Actual Total Usage'!N30</f>
        <v>85916.234525272623</v>
      </c>
      <c r="Q30" s="231">
        <f>P30-'Temp Adj. by Schedule'!N57</f>
        <v>1.1350493878126144E-9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  <c r="P31" s="233"/>
      <c r="Q31" s="231"/>
    </row>
    <row r="32" spans="1:28" s="91" customFormat="1">
      <c r="A32" s="96" t="s">
        <v>21</v>
      </c>
      <c r="B32" s="119">
        <f t="shared" ref="B32:N32" si="11">SUM(B9,B13,B17,B21,B25,B27:B30)</f>
        <v>2201943218.9567485</v>
      </c>
      <c r="C32" s="119">
        <f t="shared" si="11"/>
        <v>1914229763.9754586</v>
      </c>
      <c r="D32" s="119">
        <f t="shared" si="11"/>
        <v>1949599793.274102</v>
      </c>
      <c r="E32" s="119">
        <f t="shared" si="11"/>
        <v>1709953185.8275456</v>
      </c>
      <c r="F32" s="119">
        <f t="shared" si="11"/>
        <v>1508748945.2410345</v>
      </c>
      <c r="G32" s="119">
        <f t="shared" si="11"/>
        <v>1399102841.0358019</v>
      </c>
      <c r="H32" s="119">
        <f t="shared" si="11"/>
        <v>1387119771.1101348</v>
      </c>
      <c r="I32" s="119">
        <f t="shared" si="11"/>
        <v>1554969685.4745681</v>
      </c>
      <c r="J32" s="119">
        <f t="shared" si="11"/>
        <v>1469208510.3097057</v>
      </c>
      <c r="K32" s="119">
        <f t="shared" si="11"/>
        <v>1427304514.1299701</v>
      </c>
      <c r="L32" s="119">
        <f t="shared" si="11"/>
        <v>1667674264.7172291</v>
      </c>
      <c r="M32" s="119">
        <f t="shared" si="11"/>
        <v>1995801946.1869886</v>
      </c>
      <c r="N32" s="225">
        <f t="shared" si="11"/>
        <v>20185656440.239285</v>
      </c>
      <c r="O32" s="92"/>
      <c r="P32" s="232">
        <f>N32-'Actual Total Usage'!N32</f>
        <v>135247697.97729111</v>
      </c>
      <c r="Q32" s="231">
        <f>SUM(Q9:Q30)</f>
        <v>2.9519724193960428E-6</v>
      </c>
    </row>
    <row r="33" spans="1:16" s="91" customFormat="1">
      <c r="A33" s="96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</row>
    <row r="34" spans="1:16">
      <c r="A34" t="s">
        <v>46</v>
      </c>
      <c r="B34" s="85">
        <f>IF(B32=0,0,B32/'Actual Total Usage'!B32-1)</f>
        <v>3.9614649000135893E-2</v>
      </c>
      <c r="C34" s="85">
        <f>IF(C32=0,0,C32/'Actual Total Usage'!C32-1)</f>
        <v>-2.6875345504306147E-2</v>
      </c>
      <c r="D34" s="85">
        <f>IF(D32=0,0,D32/'Actual Total Usage'!D32-1)</f>
        <v>2.9244019817145084E-3</v>
      </c>
      <c r="E34" s="85">
        <f>IF(E32=0,0,E32/'Actual Total Usage'!E32-1)</f>
        <v>6.1917196233030047E-3</v>
      </c>
      <c r="F34" s="85">
        <f>IF(F32=0,0,F32/'Actual Total Usage'!F32-1)</f>
        <v>1.1496379505191223E-2</v>
      </c>
      <c r="G34" s="85">
        <f>IF(G32=0,0,G32/'Actual Total Usage'!G32-1)</f>
        <v>-3.9672899326562705E-3</v>
      </c>
      <c r="H34" s="85">
        <f>IF(H32=0,0,H32/'Actual Total Usage'!H32-1)</f>
        <v>-4.1880576291907223E-2</v>
      </c>
      <c r="I34" s="85">
        <f>IF(I32=0,0,I32/'Actual Total Usage'!I32-1)</f>
        <v>-2.002356013273221E-2</v>
      </c>
      <c r="J34" s="85">
        <f>IF(J32=0,0,J32/'Actual Total Usage'!J32-1)</f>
        <v>1.4034806580760506E-3</v>
      </c>
      <c r="K34" s="85">
        <f>IF(K32=0,0,K32/'Actual Total Usage'!K32-1)</f>
        <v>4.9946761509254145E-3</v>
      </c>
      <c r="L34" s="85">
        <f>IF(L32=0,0,L32/'Actual Total Usage'!L32-1)</f>
        <v>4.8411044572265194E-2</v>
      </c>
      <c r="M34" s="85">
        <f>IF(M32=0,0,M32/'Actual Total Usage'!M32-1)</f>
        <v>4.3213348575943833E-2</v>
      </c>
      <c r="N34" s="85">
        <f>N32/'Actual Total Usage'!N32-1</f>
        <v>6.7453835837381071E-3</v>
      </c>
      <c r="P34" s="303">
        <f>P32/'Actual Total Usage'!N32</f>
        <v>6.7453835837380091E-3</v>
      </c>
    </row>
    <row r="35" spans="1:16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6">
      <c r="A36" s="87" t="s">
        <v>35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6">
      <c r="A37" s="67" t="s">
        <v>26</v>
      </c>
      <c r="B37" s="63">
        <f t="shared" ref="B37:M37" si="12">B7</f>
        <v>43101</v>
      </c>
      <c r="C37" s="63">
        <f t="shared" si="12"/>
        <v>43132</v>
      </c>
      <c r="D37" s="63">
        <f t="shared" si="12"/>
        <v>43160</v>
      </c>
      <c r="E37" s="63">
        <f t="shared" si="12"/>
        <v>43191</v>
      </c>
      <c r="F37" s="63">
        <f t="shared" si="12"/>
        <v>43221</v>
      </c>
      <c r="G37" s="63">
        <f t="shared" si="12"/>
        <v>43252</v>
      </c>
      <c r="H37" s="63">
        <f t="shared" si="12"/>
        <v>43282</v>
      </c>
      <c r="I37" s="63">
        <f t="shared" si="12"/>
        <v>43313</v>
      </c>
      <c r="J37" s="63">
        <f t="shared" si="12"/>
        <v>43344</v>
      </c>
      <c r="K37" s="63">
        <f t="shared" si="12"/>
        <v>43374</v>
      </c>
      <c r="L37" s="63">
        <f t="shared" si="12"/>
        <v>43405</v>
      </c>
      <c r="M37" s="63">
        <f t="shared" si="12"/>
        <v>43435</v>
      </c>
      <c r="N37" s="86" t="s">
        <v>20</v>
      </c>
    </row>
    <row r="38" spans="1:16">
      <c r="A38" s="68" t="s">
        <v>22</v>
      </c>
      <c r="B38" s="4">
        <f>'Actual Total Usage'!B37</f>
        <v>5833297.7620000001</v>
      </c>
      <c r="C38" s="4">
        <f>'Actual Total Usage'!C37</f>
        <v>5903361.0930000003</v>
      </c>
      <c r="D38" s="4">
        <f>'Actual Total Usage'!D37</f>
        <v>5627651.4330000002</v>
      </c>
      <c r="E38" s="4">
        <f>'Actual Total Usage'!E37</f>
        <v>6038794.7130000005</v>
      </c>
      <c r="F38" s="4">
        <f>'Actual Total Usage'!F37</f>
        <v>6061283.9859999996</v>
      </c>
      <c r="G38" s="4">
        <f>'Actual Total Usage'!G37</f>
        <v>5842414.602</v>
      </c>
      <c r="H38" s="4">
        <f>'Actual Total Usage'!H37</f>
        <v>5831969.0729999999</v>
      </c>
      <c r="I38" s="4">
        <f>'Actual Total Usage'!I37</f>
        <v>5908433.5570000019</v>
      </c>
      <c r="J38" s="4">
        <f>'Actual Total Usage'!J37</f>
        <v>5836334.4180000005</v>
      </c>
      <c r="K38" s="4">
        <f>'Actual Total Usage'!K37</f>
        <v>6065007.6610000003</v>
      </c>
      <c r="L38" s="4">
        <f>'Actual Total Usage'!L37</f>
        <v>5708355.3970000008</v>
      </c>
      <c r="M38" s="4">
        <f>'Actual Total Usage'!M37</f>
        <v>5547688.523000001</v>
      </c>
      <c r="N38" s="4">
        <f>SUM(B38:M38)</f>
        <v>70204592.217999995</v>
      </c>
    </row>
    <row r="39" spans="1:16">
      <c r="A39" s="68" t="s">
        <v>40</v>
      </c>
      <c r="B39" s="4">
        <f>'Actual Total Usage'!B38</f>
        <v>51923761.625</v>
      </c>
      <c r="C39" s="4">
        <f>'Actual Total Usage'!C38</f>
        <v>83844828.819000006</v>
      </c>
      <c r="D39" s="4">
        <f>'Actual Total Usage'!D38</f>
        <v>16550318.004999999</v>
      </c>
      <c r="E39" s="4">
        <f>'Actual Total Usage'!E38</f>
        <v>52598779.873999998</v>
      </c>
      <c r="F39" s="4">
        <f>'Actual Total Usage'!F38</f>
        <v>51025804.240999997</v>
      </c>
      <c r="G39" s="4">
        <f>'Actual Total Usage'!G38</f>
        <v>53857181.723000005</v>
      </c>
      <c r="H39" s="4">
        <f>'Actual Total Usage'!H38</f>
        <v>54193014.815999992</v>
      </c>
      <c r="I39" s="4">
        <f>'Actual Total Usage'!I38</f>
        <v>50846186.817000002</v>
      </c>
      <c r="J39" s="4">
        <f>'Actual Total Usage'!J38</f>
        <v>59524700.609000005</v>
      </c>
      <c r="K39" s="4">
        <f>'Actual Total Usage'!K38</f>
        <v>50962795.626000002</v>
      </c>
      <c r="L39" s="4">
        <f>'Actual Total Usage'!L38</f>
        <v>52294545.349000007</v>
      </c>
      <c r="M39" s="4">
        <f>'Actual Total Usage'!M38</f>
        <v>40049706.736000001</v>
      </c>
      <c r="N39" s="4">
        <f>SUM(B39:M39)</f>
        <v>617671624.24000001</v>
      </c>
    </row>
    <row r="40" spans="1:16">
      <c r="A40" s="68" t="s">
        <v>7</v>
      </c>
      <c r="B40" s="4">
        <f>'Actual Total Usage'!B39</f>
        <v>6000</v>
      </c>
      <c r="C40" s="4">
        <f>'Actual Total Usage'!C39</f>
        <v>5400</v>
      </c>
      <c r="D40" s="4">
        <f>'Actual Total Usage'!D39</f>
        <v>5400</v>
      </c>
      <c r="E40" s="4">
        <f>'Actual Total Usage'!E39</f>
        <v>2496.6</v>
      </c>
      <c r="F40" s="4">
        <f>'Actual Total Usage'!F39</f>
        <v>357143.4</v>
      </c>
      <c r="G40" s="4">
        <f>'Actual Total Usage'!G39</f>
        <v>628320</v>
      </c>
      <c r="H40" s="4">
        <f>'Actual Total Usage'!H39</f>
        <v>649320</v>
      </c>
      <c r="I40" s="4">
        <f>'Actual Total Usage'!I39</f>
        <v>1006380</v>
      </c>
      <c r="J40" s="4">
        <f>'Actual Total Usage'!J39</f>
        <v>750660</v>
      </c>
      <c r="K40" s="4">
        <f>'Actual Total Usage'!K39</f>
        <v>794580</v>
      </c>
      <c r="L40" s="4">
        <f>'Actual Total Usage'!L39</f>
        <v>235920</v>
      </c>
      <c r="M40" s="4">
        <f>'Actual Total Usage'!M39</f>
        <v>5760</v>
      </c>
      <c r="N40" s="4">
        <f>SUM(B40:M40)</f>
        <v>4447380</v>
      </c>
    </row>
    <row r="41" spans="1:16">
      <c r="A41" s="68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6">
      <c r="A42" s="96" t="s">
        <v>21</v>
      </c>
      <c r="B42" s="119">
        <f t="shared" ref="B42:N42" si="13">SUM(B38:B40)</f>
        <v>57763059.387000002</v>
      </c>
      <c r="C42" s="119">
        <f t="shared" si="13"/>
        <v>89753589.912</v>
      </c>
      <c r="D42" s="119">
        <f t="shared" si="13"/>
        <v>22183369.438000001</v>
      </c>
      <c r="E42" s="119">
        <f t="shared" si="13"/>
        <v>58640071.186999999</v>
      </c>
      <c r="F42" s="119">
        <f t="shared" si="13"/>
        <v>57444231.626999997</v>
      </c>
      <c r="G42" s="119">
        <f t="shared" si="13"/>
        <v>60327916.325000003</v>
      </c>
      <c r="H42" s="119">
        <f t="shared" si="13"/>
        <v>60674303.888999991</v>
      </c>
      <c r="I42" s="119">
        <f t="shared" si="13"/>
        <v>57761000.374000005</v>
      </c>
      <c r="J42" s="119">
        <f t="shared" si="13"/>
        <v>66111695.027000003</v>
      </c>
      <c r="K42" s="119">
        <f t="shared" si="13"/>
        <v>57822383.287</v>
      </c>
      <c r="L42" s="119">
        <f t="shared" si="13"/>
        <v>58238820.746000007</v>
      </c>
      <c r="M42" s="119">
        <f t="shared" si="13"/>
        <v>45603155.259000003</v>
      </c>
      <c r="N42" s="119">
        <f t="shared" si="13"/>
        <v>692323596.45799994</v>
      </c>
    </row>
    <row r="43" spans="1:16">
      <c r="A43" s="3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6">
      <c r="A44" s="30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6" s="95" customFormat="1" ht="13.5" thickBot="1">
      <c r="A45" s="93" t="s">
        <v>23</v>
      </c>
      <c r="B45" s="118">
        <f t="shared" ref="B45:N45" si="14">B42+B32</f>
        <v>2259706278.3437486</v>
      </c>
      <c r="C45" s="118">
        <f t="shared" si="14"/>
        <v>2003983353.8874586</v>
      </c>
      <c r="D45" s="118">
        <f t="shared" si="14"/>
        <v>1971783162.7121019</v>
      </c>
      <c r="E45" s="118">
        <f t="shared" si="14"/>
        <v>1768593257.0145457</v>
      </c>
      <c r="F45" s="118">
        <f t="shared" si="14"/>
        <v>1566193176.8680346</v>
      </c>
      <c r="G45" s="118">
        <f t="shared" si="14"/>
        <v>1459430757.3608019</v>
      </c>
      <c r="H45" s="118">
        <f t="shared" si="14"/>
        <v>1447794074.9991348</v>
      </c>
      <c r="I45" s="118">
        <f t="shared" si="14"/>
        <v>1612730685.8485682</v>
      </c>
      <c r="J45" s="118">
        <f t="shared" si="14"/>
        <v>1535320205.3367057</v>
      </c>
      <c r="K45" s="118">
        <f t="shared" si="14"/>
        <v>1485126897.41697</v>
      </c>
      <c r="L45" s="118">
        <f t="shared" si="14"/>
        <v>1725913085.4632292</v>
      </c>
      <c r="M45" s="118">
        <f t="shared" si="14"/>
        <v>2041405101.4459887</v>
      </c>
      <c r="N45" s="118">
        <f t="shared" si="14"/>
        <v>20877980036.697285</v>
      </c>
    </row>
    <row r="46" spans="1:16" ht="15.75" thickTop="1">
      <c r="A46" s="30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</row>
    <row r="47" spans="1:16">
      <c r="B47" s="299"/>
      <c r="C47" s="299"/>
      <c r="D47" s="299"/>
      <c r="E47" s="299"/>
      <c r="F47" s="299"/>
      <c r="G47" s="299"/>
      <c r="H47" s="299"/>
      <c r="I47" s="299"/>
    </row>
    <row r="48" spans="1:16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C7D29AF-3431-4452-8B95-5DD3BD23FAF1}"/>
</file>

<file path=customXml/itemProps2.xml><?xml version="1.0" encoding="utf-8"?>
<ds:datastoreItem xmlns:ds="http://schemas.openxmlformats.org/officeDocument/2006/customXml" ds:itemID="{CFE72555-4575-4D08-80D8-4912559C4724}"/>
</file>

<file path=customXml/itemProps3.xml><?xml version="1.0" encoding="utf-8"?>
<ds:datastoreItem xmlns:ds="http://schemas.openxmlformats.org/officeDocument/2006/customXml" ds:itemID="{B1A00D6A-A98D-4DDF-B1D5-68FF3443A616}"/>
</file>

<file path=customXml/itemProps4.xml><?xml version="1.0" encoding="utf-8"?>
<ds:datastoreItem xmlns:ds="http://schemas.openxmlformats.org/officeDocument/2006/customXml" ds:itemID="{85D4EFA5-8670-4FAF-8D5F-8788D3BC34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Tables 1 - 3</vt:lpstr>
      <vt:lpstr>Summary Sheet_SC_Migrated</vt:lpstr>
      <vt:lpstr>Sales &amp; Revenue Adj._SCMigrated</vt:lpstr>
      <vt:lpstr>Sch 40 Migration Weather Adj.</vt:lpstr>
      <vt:lpstr>(C)Sch 40 Migration kWh</vt:lpstr>
      <vt:lpstr>Summary Sheet_ Pre Migration</vt:lpstr>
      <vt:lpstr>Sales &amp; Revenue Adj.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Sheet6</vt:lpstr>
      <vt:lpstr>'SAP BW Actual Usage'!Print_Area</vt:lpstr>
      <vt:lpstr>'Summary Sheet_ Pre Migration'!Print_Area</vt:lpstr>
      <vt:lpstr>'Summary Sheet_SC_Migrated'!Print_Area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KXu</cp:lastModifiedBy>
  <cp:lastPrinted>2015-04-28T19:11:31Z</cp:lastPrinted>
  <dcterms:created xsi:type="dcterms:W3CDTF">2004-05-04T16:51:38Z</dcterms:created>
  <dcterms:modified xsi:type="dcterms:W3CDTF">2019-06-24T22:52:36Z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