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4120" windowHeight="14700" activeTab="0"/>
  </bookViews>
  <sheets>
    <sheet name="JHS-4" sheetId="1" r:id="rId1"/>
  </sheets>
  <externalReferences>
    <externalReference r:id="rId4"/>
  </externalReferences>
  <definedNames>
    <definedName name="__123Graph_ECURRENT" hidden="1">#N/A</definedName>
    <definedName name="_4.01" localSheetId="0">'JHS-4'!$AL$2:$AP$63</definedName>
    <definedName name="_4.02" localSheetId="0">'JHS-4'!$C$2:$K$63</definedName>
    <definedName name="_4.03" localSheetId="0">'JHS-4'!$L$2:$S$63</definedName>
    <definedName name="_4.04" localSheetId="0">'JHS-4'!$T$2:$AC$63</definedName>
    <definedName name="_4.05" localSheetId="0">'JHS-4'!$AD$2:$AK$64</definedName>
    <definedName name="_4Summary">'JHS-4'!$AL$2:$AP$63</definedName>
    <definedName name="_Fill" hidden="1">#REF!</definedName>
    <definedName name="_Order1" hidden="1">255</definedName>
    <definedName name="_Order2" hidden="1">255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 localSheetId="0">'JHS-4'!$AP$2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4" localSheetId="0">'JHS-4'!$AP$3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0" hidden="1">{#N/A,#N/A,FALSE,"Coversheet";#N/A,#N/A,FALSE,"QA"}</definedName>
    <definedName name="HELP" hidden="1">{#N/A,#N/A,FALSE,"Coversheet";#N/A,#N/A,FALSE,"QA"}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DJUSTMENTS" localSheetId="0">'JHS-4'!$A$1:$AK$63</definedName>
    <definedName name="_xlnm.Print_Area" localSheetId="0">'JHS-4'!$AL$1:$AP$63</definedName>
    <definedName name="_xlnm.Print_Titles" localSheetId="0">'JHS-4'!$A:$B,'JHS-4'!$12:$15</definedName>
    <definedName name="qqq" localSheetId="0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0" hidden="1">{#N/A,#N/A,FALSE,"CRPT";#N/A,#N/A,FALSE,"TREND";#N/A,#N/A,FALSE,"%Curve"}</definedName>
    <definedName name="six6" hidden="1">{#N/A,#N/A,FALSE,"CRPT";#N/A,#N/A,FALSE,"TREND";#N/A,#N/A,FALSE,"%Curve"}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www1" localSheetId="0" hidden="1">{#N/A,#N/A,FALSE,"schA"}</definedName>
    <definedName name="www1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<sst xmlns="http://schemas.openxmlformats.org/spreadsheetml/2006/main" count="180" uniqueCount="124">
  <si>
    <t>LINE</t>
  </si>
  <si>
    <t>NO.</t>
  </si>
  <si>
    <t>-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</si>
  <si>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</si>
  <si>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</si>
  <si>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</si>
  <si>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</si>
  <si>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</si>
  <si>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</si>
  <si>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</si>
  <si>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</si>
  <si>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</si>
  <si>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</si>
  <si>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</si>
  <si>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</si>
  <si>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</si>
  <si>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</si>
  <si>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</si>
  <si>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</si>
  <si>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</si>
  <si>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</si>
  <si>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</si>
  <si>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</si>
  <si>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</si>
  <si>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</si>
  <si>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</si>
  <si>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</si>
  <si>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</si>
  <si>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</si>
  <si>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</si>
  <si>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</si>
  <si>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</si>
  <si>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</si>
  <si>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</si>
  <si>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</si>
  <si>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</si>
  <si>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</si>
  <si>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</si>
  <si>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</si>
  <si>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</si>
  <si>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</si>
  <si>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</si>
  <si>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</si>
  <si>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PUGET SOUND ENERGY-ELECTRIC</t>
  </si>
  <si>
    <t>RESULTS OF OPERATIONS</t>
  </si>
  <si>
    <t>FOR THE TWELVE MONTHS ENDED DECEMBER 31, 2010</t>
  </si>
  <si>
    <t>GENERAL RATE INCREASE</t>
  </si>
  <si>
    <t>ADJUSTED</t>
  </si>
  <si>
    <t>REVENUE</t>
  </si>
  <si>
    <t>AFTER</t>
  </si>
  <si>
    <t xml:space="preserve">ACTUAL RESUTLS </t>
  </si>
  <si>
    <t>TOTAL</t>
  </si>
  <si>
    <t>RESULTS OF</t>
  </si>
  <si>
    <t>REQUIREMENT</t>
  </si>
  <si>
    <t>RATE</t>
  </si>
  <si>
    <t>OF OPERATIONS</t>
  </si>
  <si>
    <t>ADJUSTMENTS</t>
  </si>
  <si>
    <t>OPERATIONS</t>
  </si>
  <si>
    <t>INCREASE</t>
  </si>
  <si>
    <t xml:space="preserve"> </t>
  </si>
  <si>
    <t>STATEMENT OF OPERATING INCOME AND ADJUSTMENTS</t>
  </si>
  <si>
    <t>&gt;</t>
  </si>
  <si>
    <t>ACTUAL</t>
  </si>
  <si>
    <t>POWER</t>
  </si>
  <si>
    <t>LOWER SNAKE</t>
  </si>
  <si>
    <t>LSR PPD</t>
  </si>
  <si>
    <t>MT ELECTRIC</t>
  </si>
  <si>
    <t>WILD HORSE</t>
  </si>
  <si>
    <t>STORM</t>
  </si>
  <si>
    <t>REMOVE</t>
  </si>
  <si>
    <t>CHELAN</t>
  </si>
  <si>
    <t>REG ASSETS</t>
  </si>
  <si>
    <t>PRODUCTION</t>
  </si>
  <si>
    <t>TEMPERATURE</t>
  </si>
  <si>
    <t>REVENUES</t>
  </si>
  <si>
    <t>PASS-THROUGH</t>
  </si>
  <si>
    <t>FEDERAL</t>
  </si>
  <si>
    <t>TAX BENEFIT OF PRO</t>
  </si>
  <si>
    <t>OPERATING</t>
  </si>
  <si>
    <t>GENERAL PLANT</t>
  </si>
  <si>
    <t>NORMALIZE</t>
  </si>
  <si>
    <t>BAD</t>
  </si>
  <si>
    <t>INCENTIVE</t>
  </si>
  <si>
    <t>PROPERTY</t>
  </si>
  <si>
    <t>EXCISE TAX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</si>
  <si>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</si>
  <si>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</si>
  <si>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</si>
  <si>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</si>
  <si>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</si>
  <si>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</si>
  <si>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</si>
  <si>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</si>
  <si>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</si>
  <si>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COSTS</t>
  </si>
  <si>
    <t>RIVER</t>
  </si>
  <si>
    <t>TRANSM DEP</t>
  </si>
  <si>
    <t>ENERGY TAX</t>
  </si>
  <si>
    <t xml:space="preserve"> SOLAR</t>
  </si>
  <si>
    <t>(PREV. SFAS 133)</t>
  </si>
  <si>
    <t>DAMAGE</t>
  </si>
  <si>
    <t>TENASKA</t>
  </si>
  <si>
    <t>PAYMENTS</t>
  </si>
  <si>
    <t>&amp; LIABILITIES</t>
  </si>
  <si>
    <t>ADJUSTMENT</t>
  </si>
  <si>
    <t>NORMALIZATION</t>
  </si>
  <si>
    <t>&amp; EXPENSES</t>
  </si>
  <si>
    <t>REVS. &amp; EXPS.</t>
  </si>
  <si>
    <t>INCOME TAX</t>
  </si>
  <si>
    <t>FORMA INTEREST</t>
  </si>
  <si>
    <t>EXPENSES</t>
  </si>
  <si>
    <t>INJ &amp; DMGS</t>
  </si>
  <si>
    <t>DEBTS</t>
  </si>
  <si>
    <t>PAY</t>
  </si>
  <si>
    <t>TAXES</t>
  </si>
  <si>
    <t>&amp; FILING FEE</t>
  </si>
  <si>
    <t>INSURANCE</t>
  </si>
  <si>
    <t>CUST DEPOSITS</t>
  </si>
  <si>
    <t>PROPERTY SALES</t>
  </si>
  <si>
    <t>LIABILITY INS</t>
  </si>
  <si>
    <t>PLAN</t>
  </si>
  <si>
    <t xml:space="preserve">OPERATIONS </t>
  </si>
  <si>
    <t>Adjustment Summary</t>
  </si>
  <si>
    <t xml:space="preserve">Adjustment Summary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</si>
</sst>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* #,##0_);_(* \(#,##0\);_(* &quot;-&quot;??_);_(@_)"/>
    <numFmt numFmtId="167" formatCode="_(&quot;$&quot;* #,##0_);[Red]_(&quot;$&quot;* \(#,##0\);_(&quot;$&quot;* &quot;-&quot;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_(&quot;$&quot;* #,##0.000000_);_(&quot;$&quot;* \(#,##0.000000\);_(&quot;$&quot;* &quot;-&quot;??????_);_(@_)"/>
    <numFmt numFmtId="175" formatCode="&quot;$&quot;#,##0;\-&quot;$&quot;#,##0"/>
    <numFmt numFmtId="176" formatCode="0000000"/>
    <numFmt numFmtId="177" formatCode="0.0000%"/>
    <numFmt numFmtId="178" formatCode="_(&quot;$&quot;* #,##0.0000_);_(&quot;$&quot;* \(#,##0.0000\);_(&quot;$&quot;* &quot;-&quot;????_);_(@_)"/>
    <numFmt numFmtId="179" formatCode="_(* #,##0.0_);_(* \(#,##0.0\);_(* &quot;-&quot;_);_(@_)"/>
    <numFmt numFmtId="180" formatCode="0.000%"/>
    <numFmt numFmtId="181" formatCode="_(&quot;$&quot;* #,##0.000_);_(&quot;$&quot;* \(#,##0.000\);_(&quot;$&quot;* &quot;-&quot;??_);_(@_)"/>
    <numFmt numFmtId="182" formatCode="[$-409]d\-mmm\-yy;@"/>
    <numFmt numFmtId="183" formatCode="&quot;$&quot;#,##0.00"/>
    <numFmt numFmtId="184" formatCode="_(&quot;$&quot;* #,##0_);_(&quot;$&quot;* \(#,##0\);_(&quot;$&quot;* &quot;-&quot;??_);_(@_)"/>
    <numFmt numFmtId="185" formatCode="&quot;PAGE&quot;\ 0.00"/>
    <numFmt numFmtId="186" formatCode="#,##0.00000_);[Red]\(#,##0.00000\)"/>
    <numFmt numFmtId="187" formatCode="_(* #,##0_);[Red]_(* \(#,##0\);_(* &quot;-&quot;_);_(@_)"/>
    <numFmt numFmtId="188" formatCode="_(* #,##0.0000_);_(* \(#,##0.0000\);_(* &quot;-&quot;_);_(@_)"/>
    <numFmt numFmtId="189" formatCode="_(* #,##0.000000_);_(* \(#,##0.000000\);_(* &quot;-&quot;_);_(@_)"/>
    <numFmt numFmtId="190" formatCode="0.00000"/>
    <numFmt numFmtId="191" formatCode="_(* #,##0.00_);_(* \(#,##0.00\);_(* &quot;-&quot;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univers (E1)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69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10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0" fontId="4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6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6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60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29" borderId="0" applyNumberFormat="0" applyBorder="0" applyAlignment="0" applyProtection="0"/>
    <xf numFmtId="0" fontId="60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61" fillId="55" borderId="0" applyNumberFormat="0" applyBorder="0" applyAlignment="0" applyProtection="0"/>
    <xf numFmtId="0" fontId="12" fillId="5" borderId="0" applyNumberFormat="0" applyBorder="0" applyAlignment="0" applyProtection="0"/>
    <xf numFmtId="170" fontId="13" fillId="0" borderId="0" applyFill="0" applyBorder="0" applyAlignment="0">
      <protection/>
    </xf>
    <xf numFmtId="0" fontId="62" fillId="56" borderId="1" applyNumberFormat="0" applyAlignment="0" applyProtection="0"/>
    <xf numFmtId="0" fontId="62" fillId="56" borderId="1" applyNumberFormat="0" applyAlignment="0" applyProtection="0"/>
    <xf numFmtId="0" fontId="14" fillId="57" borderId="2" applyNumberFormat="0" applyAlignment="0" applyProtection="0"/>
    <xf numFmtId="0" fontId="62" fillId="56" borderId="1" applyNumberFormat="0" applyAlignment="0" applyProtection="0"/>
    <xf numFmtId="0" fontId="63" fillId="58" borderId="3" applyNumberFormat="0" applyAlignment="0" applyProtection="0"/>
    <xf numFmtId="0" fontId="15" fillId="59" borderId="4" applyNumberFormat="0" applyAlignment="0" applyProtection="0"/>
    <xf numFmtId="41" fontId="4" fillId="57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1" fontId="20" fillId="0" borderId="0">
      <alignment/>
      <protection locked="0"/>
    </xf>
    <xf numFmtId="0" fontId="18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16" fillId="0" borderId="0">
      <alignment/>
      <protection/>
    </xf>
    <xf numFmtId="0" fontId="65" fillId="63" borderId="0" applyNumberFormat="0" applyBorder="0" applyAlignment="0" applyProtection="0"/>
    <xf numFmtId="0" fontId="25" fillId="7" borderId="0" applyNumberFormat="0" applyBorder="0" applyAlignment="0" applyProtection="0"/>
    <xf numFmtId="38" fontId="26" fillId="57" borderId="0" applyNumberFormat="0" applyBorder="0" applyAlignment="0" applyProtection="0"/>
    <xf numFmtId="38" fontId="26" fillId="57" borderId="0" applyNumberFormat="0" applyBorder="0" applyAlignment="0" applyProtection="0"/>
    <xf numFmtId="38" fontId="26" fillId="57" borderId="0" applyNumberFormat="0" applyBorder="0" applyAlignment="0" applyProtection="0"/>
    <xf numFmtId="38" fontId="26" fillId="57" borderId="0" applyNumberFormat="0" applyBorder="0" applyAlignment="0" applyProtection="0"/>
    <xf numFmtId="38" fontId="26" fillId="57" borderId="0" applyNumberFormat="0" applyBorder="0" applyAlignment="0" applyProtection="0"/>
    <xf numFmtId="0" fontId="27" fillId="0" borderId="5" applyNumberFormat="0" applyAlignment="0" applyProtection="0"/>
    <xf numFmtId="0" fontId="27" fillId="0" borderId="6">
      <alignment horizontal="left"/>
      <protection/>
    </xf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28" fillId="0" borderId="8" applyNumberFormat="0" applyFill="0" applyAlignment="0" applyProtection="0"/>
    <xf numFmtId="0" fontId="66" fillId="0" borderId="7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29" fillId="0" borderId="10" applyNumberFormat="0" applyFill="0" applyAlignment="0" applyProtection="0"/>
    <xf numFmtId="0" fontId="67" fillId="0" borderId="9" applyNumberFormat="0" applyFill="0" applyAlignment="0" applyProtection="0"/>
    <xf numFmtId="0" fontId="68" fillId="0" borderId="11" applyNumberFormat="0" applyFill="0" applyAlignment="0" applyProtection="0"/>
    <xf numFmtId="0" fontId="3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31" fillId="0" borderId="0">
      <alignment/>
      <protection/>
    </xf>
    <xf numFmtId="40" fontId="31" fillId="0" borderId="0">
      <alignment/>
      <protection/>
    </xf>
    <xf numFmtId="0" fontId="69" fillId="64" borderId="1" applyNumberFormat="0" applyAlignment="0" applyProtection="0"/>
    <xf numFmtId="10" fontId="26" fillId="65" borderId="13" applyNumberFormat="0" applyBorder="0" applyAlignment="0" applyProtection="0"/>
    <xf numFmtId="10" fontId="26" fillId="65" borderId="13" applyNumberFormat="0" applyBorder="0" applyAlignment="0" applyProtection="0"/>
    <xf numFmtId="10" fontId="26" fillId="65" borderId="13" applyNumberFormat="0" applyBorder="0" applyAlignment="0" applyProtection="0"/>
    <xf numFmtId="10" fontId="26" fillId="65" borderId="13" applyNumberFormat="0" applyBorder="0" applyAlignment="0" applyProtection="0"/>
    <xf numFmtId="10" fontId="26" fillId="65" borderId="13" applyNumberFormat="0" applyBorder="0" applyAlignment="0" applyProtection="0"/>
    <xf numFmtId="0" fontId="32" fillId="13" borderId="2" applyNumberFormat="0" applyAlignment="0" applyProtection="0"/>
    <xf numFmtId="41" fontId="33" fillId="66" borderId="14">
      <alignment horizontal="left"/>
      <protection locked="0"/>
    </xf>
    <xf numFmtId="10" fontId="33" fillId="66" borderId="14">
      <alignment horizontal="right"/>
      <protection locked="0"/>
    </xf>
    <xf numFmtId="41" fontId="33" fillId="66" borderId="14">
      <alignment horizontal="left"/>
      <protection locked="0"/>
    </xf>
    <xf numFmtId="0" fontId="26" fillId="57" borderId="0">
      <alignment/>
      <protection/>
    </xf>
    <xf numFmtId="0" fontId="26" fillId="57" borderId="0">
      <alignment/>
      <protection/>
    </xf>
    <xf numFmtId="3" fontId="34" fillId="0" borderId="0" applyFill="0" applyBorder="0" applyAlignment="0" applyProtection="0"/>
    <xf numFmtId="0" fontId="70" fillId="0" borderId="15" applyNumberFormat="0" applyFill="0" applyAlignment="0" applyProtection="0"/>
    <xf numFmtId="0" fontId="35" fillId="0" borderId="16" applyNumberFormat="0" applyFill="0" applyAlignment="0" applyProtection="0"/>
    <xf numFmtId="44" fontId="36" fillId="0" borderId="17" applyNumberFormat="0" applyFont="0" applyAlignment="0">
      <protection/>
    </xf>
    <xf numFmtId="44" fontId="36" fillId="0" borderId="17" applyNumberFormat="0" applyFont="0" applyAlignment="0">
      <protection/>
    </xf>
    <xf numFmtId="44" fontId="36" fillId="0" borderId="17" applyNumberFormat="0" applyFont="0" applyAlignment="0">
      <protection/>
    </xf>
    <xf numFmtId="44" fontId="36" fillId="0" borderId="17" applyNumberFormat="0" applyFont="0" applyAlignment="0">
      <protection/>
    </xf>
    <xf numFmtId="44" fontId="36" fillId="0" borderId="17" applyNumberFormat="0" applyFont="0" applyAlignment="0">
      <protection/>
    </xf>
    <xf numFmtId="44" fontId="36" fillId="0" borderId="18" applyNumberFormat="0" applyFont="0" applyAlignment="0">
      <protection/>
    </xf>
    <xf numFmtId="44" fontId="36" fillId="0" borderId="18" applyNumberFormat="0" applyFont="0" applyAlignment="0">
      <protection/>
    </xf>
    <xf numFmtId="44" fontId="36" fillId="0" borderId="18" applyNumberFormat="0" applyFont="0" applyAlignment="0">
      <protection/>
    </xf>
    <xf numFmtId="44" fontId="36" fillId="0" borderId="18" applyNumberFormat="0" applyFont="0" applyAlignment="0">
      <protection/>
    </xf>
    <xf numFmtId="44" fontId="36" fillId="0" borderId="18" applyNumberFormat="0" applyFont="0" applyAlignment="0">
      <protection/>
    </xf>
    <xf numFmtId="0" fontId="71" fillId="67" borderId="0" applyNumberFormat="0" applyBorder="0" applyAlignment="0" applyProtection="0"/>
    <xf numFmtId="0" fontId="37" fillId="66" borderId="0" applyNumberFormat="0" applyBorder="0" applyAlignment="0" applyProtection="0"/>
    <xf numFmtId="37" fontId="38" fillId="0" borderId="0">
      <alignment/>
      <protection/>
    </xf>
    <xf numFmtId="174" fontId="2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5" fontId="4" fillId="0" borderId="0">
      <alignment/>
      <protection/>
    </xf>
    <xf numFmtId="176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2" fillId="0" borderId="0">
      <alignment horizontal="left" wrapText="1"/>
      <protection/>
    </xf>
    <xf numFmtId="175" fontId="2" fillId="0" borderId="0">
      <alignment horizontal="left" wrapText="1"/>
      <protection/>
    </xf>
    <xf numFmtId="175" fontId="2" fillId="0" borderId="0">
      <alignment horizontal="left" wrapText="1"/>
      <protection/>
    </xf>
    <xf numFmtId="175" fontId="2" fillId="0" borderId="0">
      <alignment horizontal="left" wrapText="1"/>
      <protection/>
    </xf>
    <xf numFmtId="175" fontId="2" fillId="0" borderId="0">
      <alignment horizontal="left" wrapText="1"/>
      <protection/>
    </xf>
    <xf numFmtId="164" fontId="2" fillId="0" borderId="0">
      <alignment horizontal="left"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0" fontId="4" fillId="0" borderId="0">
      <alignment/>
      <protection/>
    </xf>
    <xf numFmtId="177" fontId="4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 horizontal="left" wrapText="1"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2" fillId="56" borderId="21" applyNumberFormat="0" applyAlignment="0" applyProtection="0"/>
    <xf numFmtId="0" fontId="41" fillId="57" borderId="22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70" borderId="14">
      <alignment/>
      <protection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2" fillId="0" borderId="23">
      <alignment horizontal="center"/>
      <protection/>
    </xf>
    <xf numFmtId="3" fontId="40" fillId="0" borderId="0" applyFont="0" applyFill="0" applyBorder="0" applyAlignment="0" applyProtection="0"/>
    <xf numFmtId="0" fontId="40" fillId="71" borderId="0" applyNumberFormat="0" applyFont="0" applyBorder="0" applyAlignment="0" applyProtection="0"/>
    <xf numFmtId="0" fontId="18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3" fontId="43" fillId="0" borderId="0" applyFill="0" applyBorder="0" applyAlignment="0" applyProtection="0"/>
    <xf numFmtId="42" fontId="4" fillId="65" borderId="0">
      <alignment/>
      <protection/>
    </xf>
    <xf numFmtId="42" fontId="4" fillId="65" borderId="24">
      <alignment vertical="center"/>
      <protection/>
    </xf>
    <xf numFmtId="0" fontId="36" fillId="65" borderId="25" applyNumberFormat="0">
      <alignment horizontal="center" vertical="center" wrapText="1"/>
      <protection/>
    </xf>
    <xf numFmtId="0" fontId="36" fillId="65" borderId="25" applyNumberFormat="0">
      <alignment horizontal="center" vertical="center" wrapText="1"/>
      <protection/>
    </xf>
    <xf numFmtId="10" fontId="4" fillId="65" borderId="0">
      <alignment/>
      <protection/>
    </xf>
    <xf numFmtId="10" fontId="4" fillId="65" borderId="0">
      <alignment/>
      <protection/>
    </xf>
    <xf numFmtId="178" fontId="4" fillId="65" borderId="0">
      <alignment/>
      <protection/>
    </xf>
    <xf numFmtId="178" fontId="4" fillId="65" borderId="0">
      <alignment/>
      <protection/>
    </xf>
    <xf numFmtId="42" fontId="4" fillId="65" borderId="0">
      <alignment/>
      <protection/>
    </xf>
    <xf numFmtId="166" fontId="31" fillId="0" borderId="0" applyBorder="0" applyAlignment="0">
      <protection/>
    </xf>
    <xf numFmtId="42" fontId="4" fillId="65" borderId="26">
      <alignment horizontal="left"/>
      <protection/>
    </xf>
    <xf numFmtId="178" fontId="45" fillId="65" borderId="26">
      <alignment horizontal="left"/>
      <protection/>
    </xf>
    <xf numFmtId="166" fontId="31" fillId="0" borderId="0" applyBorder="0" applyAlignment="0">
      <protection/>
    </xf>
    <xf numFmtId="14" fontId="2" fillId="0" borderId="0" applyNumberFormat="0" applyFill="0" applyBorder="0" applyAlignment="0" applyProtection="0"/>
    <xf numFmtId="179" fontId="4" fillId="0" borderId="0" applyFont="0" applyFill="0" applyAlignment="0">
      <protection/>
    </xf>
    <xf numFmtId="179" fontId="4" fillId="0" borderId="0" applyFont="0" applyFill="0" applyAlignment="0">
      <protection/>
    </xf>
    <xf numFmtId="4" fontId="46" fillId="66" borderId="22" applyNumberFormat="0" applyProtection="0">
      <alignment vertical="center"/>
    </xf>
    <xf numFmtId="4" fontId="47" fillId="66" borderId="22" applyNumberFormat="0" applyProtection="0">
      <alignment vertical="center"/>
    </xf>
    <xf numFmtId="4" fontId="46" fillId="66" borderId="22" applyNumberFormat="0" applyProtection="0">
      <alignment horizontal="left" vertical="center" indent="1"/>
    </xf>
    <xf numFmtId="4" fontId="46" fillId="66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4" fontId="46" fillId="5" borderId="22" applyNumberFormat="0" applyProtection="0">
      <alignment horizontal="right" vertical="center"/>
    </xf>
    <xf numFmtId="4" fontId="46" fillId="17" borderId="22" applyNumberFormat="0" applyProtection="0">
      <alignment horizontal="right" vertical="center"/>
    </xf>
    <xf numFmtId="4" fontId="46" fillId="43" borderId="22" applyNumberFormat="0" applyProtection="0">
      <alignment horizontal="right" vertical="center"/>
    </xf>
    <xf numFmtId="4" fontId="46" fillId="23" borderId="22" applyNumberFormat="0" applyProtection="0">
      <alignment horizontal="right" vertical="center"/>
    </xf>
    <xf numFmtId="4" fontId="46" fillId="33" borderId="22" applyNumberFormat="0" applyProtection="0">
      <alignment horizontal="right" vertical="center"/>
    </xf>
    <xf numFmtId="4" fontId="46" fillId="54" borderId="22" applyNumberFormat="0" applyProtection="0">
      <alignment horizontal="right" vertical="center"/>
    </xf>
    <xf numFmtId="4" fontId="46" fillId="48" borderId="22" applyNumberFormat="0" applyProtection="0">
      <alignment horizontal="right" vertical="center"/>
    </xf>
    <xf numFmtId="4" fontId="46" fillId="72" borderId="22" applyNumberFormat="0" applyProtection="0">
      <alignment horizontal="right" vertical="center"/>
    </xf>
    <xf numFmtId="4" fontId="46" fillId="19" borderId="22" applyNumberFormat="0" applyProtection="0">
      <alignment horizontal="right" vertical="center"/>
    </xf>
    <xf numFmtId="4" fontId="48" fillId="73" borderId="22" applyNumberFormat="0" applyProtection="0">
      <alignment horizontal="left" vertical="center" indent="1"/>
    </xf>
    <xf numFmtId="4" fontId="46" fillId="74" borderId="27" applyNumberFormat="0" applyProtection="0">
      <alignment horizontal="left" vertical="center" indent="1"/>
    </xf>
    <xf numFmtId="4" fontId="49" fillId="75" borderId="0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4" fontId="46" fillId="74" borderId="22" applyNumberFormat="0" applyProtection="0">
      <alignment horizontal="left" vertical="center" indent="1"/>
    </xf>
    <xf numFmtId="4" fontId="46" fillId="76" borderId="22" applyNumberFormat="0" applyProtection="0">
      <alignment horizontal="left" vertical="center" indent="1"/>
    </xf>
    <xf numFmtId="0" fontId="4" fillId="76" borderId="22" applyNumberFormat="0" applyProtection="0">
      <alignment horizontal="left" vertical="center" indent="1"/>
    </xf>
    <xf numFmtId="0" fontId="4" fillId="76" borderId="22" applyNumberFormat="0" applyProtection="0">
      <alignment horizontal="left" vertical="center" indent="1"/>
    </xf>
    <xf numFmtId="0" fontId="4" fillId="59" borderId="22" applyNumberFormat="0" applyProtection="0">
      <alignment horizontal="left" vertical="center" indent="1"/>
    </xf>
    <xf numFmtId="0" fontId="4" fillId="59" borderId="22" applyNumberFormat="0" applyProtection="0">
      <alignment horizontal="left" vertical="center" indent="1"/>
    </xf>
    <xf numFmtId="0" fontId="4" fillId="57" borderId="22" applyNumberFormat="0" applyProtection="0">
      <alignment horizontal="left" vertical="center" indent="1"/>
    </xf>
    <xf numFmtId="0" fontId="4" fillId="57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4" fillId="65" borderId="13" applyNumberFormat="0">
      <alignment/>
      <protection locked="0"/>
    </xf>
    <xf numFmtId="4" fontId="46" fillId="69" borderId="22" applyNumberFormat="0" applyProtection="0">
      <alignment vertical="center"/>
    </xf>
    <xf numFmtId="4" fontId="47" fillId="69" borderId="22" applyNumberFormat="0" applyProtection="0">
      <alignment vertical="center"/>
    </xf>
    <xf numFmtId="4" fontId="46" fillId="69" borderId="22" applyNumberFormat="0" applyProtection="0">
      <alignment horizontal="left" vertical="center" indent="1"/>
    </xf>
    <xf numFmtId="4" fontId="46" fillId="69" borderId="22" applyNumberFormat="0" applyProtection="0">
      <alignment horizontal="left" vertical="center" indent="1"/>
    </xf>
    <xf numFmtId="4" fontId="46" fillId="74" borderId="22" applyNumberFormat="0" applyProtection="0">
      <alignment horizontal="right" vertical="center"/>
    </xf>
    <xf numFmtId="4" fontId="47" fillId="74" borderId="22" applyNumberFormat="0" applyProtection="0">
      <alignment horizontal="right" vertical="center"/>
    </xf>
    <xf numFmtId="0" fontId="4" fillId="3" borderId="22" applyNumberFormat="0" applyProtection="0">
      <alignment horizontal="left" vertical="center" indent="1"/>
    </xf>
    <xf numFmtId="0" fontId="4" fillId="3" borderId="22" applyNumberFormat="0" applyProtection="0">
      <alignment horizontal="left" vertical="center" indent="1"/>
    </xf>
    <xf numFmtId="0" fontId="50" fillId="0" borderId="0">
      <alignment/>
      <protection/>
    </xf>
    <xf numFmtId="4" fontId="51" fillId="74" borderId="22" applyNumberFormat="0" applyProtection="0">
      <alignment horizontal="right" vertical="center"/>
    </xf>
    <xf numFmtId="39" fontId="4" fillId="77" borderId="0">
      <alignment/>
      <protection/>
    </xf>
    <xf numFmtId="39" fontId="4" fillId="77" borderId="0">
      <alignment/>
      <protection/>
    </xf>
    <xf numFmtId="0" fontId="52" fillId="0" borderId="0" applyNumberFormat="0" applyFill="0" applyBorder="0" applyAlignment="0" applyProtection="0"/>
    <xf numFmtId="38" fontId="26" fillId="0" borderId="28">
      <alignment/>
      <protection/>
    </xf>
    <xf numFmtId="38" fontId="26" fillId="0" borderId="28">
      <alignment/>
      <protection/>
    </xf>
    <xf numFmtId="38" fontId="26" fillId="0" borderId="28">
      <alignment/>
      <protection/>
    </xf>
    <xf numFmtId="38" fontId="26" fillId="0" borderId="28">
      <alignment/>
      <protection/>
    </xf>
    <xf numFmtId="38" fontId="26" fillId="0" borderId="28">
      <alignment/>
      <protection/>
    </xf>
    <xf numFmtId="38" fontId="31" fillId="0" borderId="26">
      <alignment/>
      <protection/>
    </xf>
    <xf numFmtId="39" fontId="2" fillId="78" borderId="0">
      <alignment/>
      <protection/>
    </xf>
    <xf numFmtId="180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64" fontId="4" fillId="0" borderId="0">
      <alignment horizontal="left" wrapText="1"/>
      <protection/>
    </xf>
    <xf numFmtId="181" fontId="4" fillId="0" borderId="0">
      <alignment horizontal="left" wrapText="1"/>
      <protection/>
    </xf>
    <xf numFmtId="182" fontId="4" fillId="0" borderId="0">
      <alignment horizontal="left" wrapText="1"/>
      <protection/>
    </xf>
    <xf numFmtId="40" fontId="53" fillId="0" borderId="0" applyBorder="0">
      <alignment horizontal="right"/>
      <protection/>
    </xf>
    <xf numFmtId="41" fontId="54" fillId="65" borderId="0">
      <alignment horizontal="left"/>
      <protection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3" fontId="56" fillId="65" borderId="0">
      <alignment horizontal="left" vertical="center"/>
      <protection/>
    </xf>
    <xf numFmtId="0" fontId="36" fillId="65" borderId="0">
      <alignment horizontal="left" wrapText="1"/>
      <protection/>
    </xf>
    <xf numFmtId="0" fontId="36" fillId="65" borderId="0">
      <alignment horizontal="left" wrapText="1"/>
      <protection/>
    </xf>
    <xf numFmtId="0" fontId="57" fillId="0" borderId="0">
      <alignment horizontal="left" vertical="center"/>
      <protection/>
    </xf>
    <xf numFmtId="0" fontId="74" fillId="0" borderId="29" applyNumberFormat="0" applyFill="0" applyAlignment="0" applyProtection="0"/>
    <xf numFmtId="0" fontId="74" fillId="0" borderId="29" applyNumberFormat="0" applyFill="0" applyAlignment="0" applyProtection="0"/>
    <xf numFmtId="0" fontId="23" fillId="0" borderId="30" applyNumberFormat="0" applyFill="0" applyAlignment="0" applyProtection="0"/>
    <xf numFmtId="0" fontId="74" fillId="0" borderId="29" applyNumberFormat="0" applyFill="0" applyAlignment="0" applyProtection="0"/>
    <xf numFmtId="0" fontId="18" fillId="0" borderId="31">
      <alignment/>
      <protection/>
    </xf>
    <xf numFmtId="0" fontId="75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1174" applyNumberFormat="1" applyFont="1" applyAlignment="1">
      <alignment/>
      <protection/>
    </xf>
    <xf numFmtId="0" fontId="5" fillId="0" borderId="0" xfId="1174" applyNumberFormat="1" applyFont="1" applyFill="1" applyAlignment="1">
      <alignment/>
      <protection/>
    </xf>
    <xf numFmtId="0" fontId="3" fillId="0" borderId="0" xfId="1174" applyNumberFormat="1" applyFont="1" applyFill="1" applyAlignment="1">
      <alignment/>
      <protection/>
    </xf>
    <xf numFmtId="0" fontId="2" fillId="0" borderId="0" xfId="1174" applyNumberFormat="1" applyAlignment="1">
      <alignment/>
      <protection/>
    </xf>
    <xf numFmtId="0" fontId="5" fillId="0" borderId="0" xfId="1174" applyNumberFormat="1" applyFont="1" applyFill="1" applyBorder="1" applyAlignment="1">
      <alignment horizontal="center"/>
      <protection/>
    </xf>
    <xf numFmtId="49" fontId="5" fillId="0" borderId="0" xfId="1174" applyNumberFormat="1" applyFont="1" applyFill="1" applyAlignment="1">
      <alignment horizontal="left"/>
      <protection/>
    </xf>
    <xf numFmtId="0" fontId="5" fillId="0" borderId="0" xfId="1174" applyNumberFormat="1" applyFont="1" applyFill="1" applyAlignment="1">
      <alignment horizontal="centerContinuous"/>
      <protection/>
    </xf>
    <xf numFmtId="0" fontId="3" fillId="0" borderId="0" xfId="1174" applyNumberFormat="1" applyFont="1" applyFill="1" applyAlignment="1">
      <alignment horizontal="centerContinuous"/>
      <protection/>
    </xf>
    <xf numFmtId="0" fontId="5" fillId="0" borderId="0" xfId="1174" applyNumberFormat="1" applyFont="1" applyFill="1" applyBorder="1" applyAlignment="1">
      <alignment horizontal="centerContinuous"/>
      <protection/>
    </xf>
    <xf numFmtId="0" fontId="5" fillId="0" borderId="0" xfId="1174" applyNumberFormat="1" applyFont="1" applyFill="1" applyBorder="1" applyAlignment="1">
      <alignment/>
      <protection/>
    </xf>
    <xf numFmtId="0" fontId="5" fillId="0" borderId="0" xfId="1174" applyNumberFormat="1" applyFont="1" applyFill="1" applyAlignment="1">
      <alignment horizontal="centerContinuous" vertical="center"/>
      <protection/>
    </xf>
    <xf numFmtId="0" fontId="5" fillId="0" borderId="0" xfId="1174" applyNumberFormat="1" applyFont="1" applyFill="1" applyAlignment="1" quotePrefix="1">
      <alignment horizontal="centerContinuous" vertical="center"/>
      <protection/>
    </xf>
    <xf numFmtId="0" fontId="5" fillId="0" borderId="0" xfId="1174" applyNumberFormat="1" applyFont="1" applyFill="1" applyAlignment="1">
      <alignment horizontal="center"/>
      <protection/>
    </xf>
    <xf numFmtId="49" fontId="5" fillId="0" borderId="0" xfId="1174" applyNumberFormat="1" applyFont="1" applyFill="1" applyAlignment="1">
      <alignment/>
      <protection/>
    </xf>
    <xf numFmtId="0" fontId="5" fillId="0" borderId="0" xfId="1174" applyNumberFormat="1" applyFont="1" applyFill="1" applyAlignment="1">
      <alignment horizontal="fill"/>
      <protection/>
    </xf>
    <xf numFmtId="0" fontId="5" fillId="0" borderId="0" xfId="1174" applyNumberFormat="1" applyFont="1" applyFill="1" applyAlignment="1" quotePrefix="1">
      <alignment horizontal="fill"/>
      <protection/>
    </xf>
    <xf numFmtId="0" fontId="5" fillId="0" borderId="0" xfId="1212" applyNumberFormat="1" applyFont="1" applyFill="1" applyAlignment="1">
      <alignment horizontal="center"/>
      <protection/>
    </xf>
    <xf numFmtId="0" fontId="6" fillId="0" borderId="0" xfId="1174" applyNumberFormat="1" applyFont="1" applyFill="1" applyAlignment="1">
      <alignment horizontal="center"/>
      <protection/>
    </xf>
    <xf numFmtId="0" fontId="5" fillId="0" borderId="0" xfId="1174" applyNumberFormat="1" applyFont="1" applyFill="1" applyAlignment="1" applyProtection="1">
      <alignment horizontal="center"/>
      <protection locked="0"/>
    </xf>
    <xf numFmtId="49" fontId="5" fillId="0" borderId="0" xfId="1174" applyNumberFormat="1" applyFont="1" applyFill="1" applyAlignment="1">
      <alignment horizontal="center"/>
      <protection/>
    </xf>
    <xf numFmtId="0" fontId="5" fillId="0" borderId="0" xfId="1174" applyNumberFormat="1" applyFont="1" applyFill="1" applyAlignment="1">
      <alignment horizontal="center" wrapText="1"/>
      <protection/>
    </xf>
    <xf numFmtId="0" fontId="5" fillId="0" borderId="0" xfId="1174" applyNumberFormat="1" applyFont="1" applyFill="1" applyAlignment="1" applyProtection="1" quotePrefix="1">
      <alignment horizontal="center" wrapText="1"/>
      <protection locked="0"/>
    </xf>
    <xf numFmtId="0" fontId="5" fillId="0" borderId="0" xfId="1174" applyNumberFormat="1" applyFont="1" applyFill="1" applyAlignment="1" quotePrefix="1">
      <alignment horizontal="center"/>
      <protection/>
    </xf>
    <xf numFmtId="2" fontId="5" fillId="0" borderId="0" xfId="1174" applyNumberFormat="1" applyFont="1" applyFill="1" applyAlignment="1" applyProtection="1">
      <alignment horizontal="center"/>
      <protection locked="0"/>
    </xf>
    <xf numFmtId="49" fontId="3" fillId="0" borderId="0" xfId="1174" applyNumberFormat="1" applyFont="1" applyFill="1" applyAlignment="1">
      <alignment horizontal="fill"/>
      <protection/>
    </xf>
    <xf numFmtId="0" fontId="3" fillId="0" borderId="0" xfId="1174" applyNumberFormat="1" applyFont="1" applyFill="1" applyAlignment="1">
      <alignment horizontal="fill"/>
      <protection/>
    </xf>
    <xf numFmtId="0" fontId="3" fillId="0" borderId="0" xfId="1174" applyNumberFormat="1" applyFont="1" applyFill="1" applyAlignment="1" applyProtection="1">
      <alignment horizontal="fill"/>
      <protection locked="0"/>
    </xf>
    <xf numFmtId="0" fontId="3" fillId="0" borderId="0" xfId="1174" applyNumberFormat="1" applyFont="1" applyFill="1" applyAlignment="1">
      <alignment horizontal="center"/>
      <protection/>
    </xf>
    <xf numFmtId="0" fontId="3" fillId="0" borderId="0" xfId="1174" applyNumberFormat="1" applyFont="1" applyFill="1" applyAlignment="1">
      <alignment horizontal="left"/>
      <protection/>
    </xf>
    <xf numFmtId="165" fontId="3" fillId="0" borderId="0" xfId="1174" applyNumberFormat="1" applyFont="1" applyFill="1" applyAlignment="1" applyProtection="1">
      <alignment/>
      <protection locked="0"/>
    </xf>
    <xf numFmtId="165" fontId="3" fillId="0" borderId="0" xfId="1174" applyNumberFormat="1" applyFont="1" applyFill="1" applyAlignment="1">
      <alignment/>
      <protection/>
    </xf>
    <xf numFmtId="0" fontId="3" fillId="0" borderId="0" xfId="1174" applyNumberFormat="1" applyFont="1" applyFill="1" applyAlignment="1" applyProtection="1">
      <alignment/>
      <protection locked="0"/>
    </xf>
    <xf numFmtId="42" fontId="3" fillId="0" borderId="0" xfId="1174" applyNumberFormat="1" applyFont="1" applyFill="1" applyAlignment="1" applyProtection="1">
      <alignment/>
      <protection locked="0"/>
    </xf>
    <xf numFmtId="0" fontId="3" fillId="0" borderId="0" xfId="1174" applyNumberFormat="1" applyFont="1" applyAlignment="1">
      <alignment/>
      <protection/>
    </xf>
    <xf numFmtId="41" fontId="3" fillId="0" borderId="0" xfId="1174" applyNumberFormat="1" applyFont="1" applyFill="1" applyAlignment="1" applyProtection="1">
      <alignment/>
      <protection locked="0"/>
    </xf>
    <xf numFmtId="166" fontId="3" fillId="0" borderId="0" xfId="1174" applyNumberFormat="1" applyFont="1" applyFill="1" applyAlignment="1">
      <alignment/>
      <protection/>
    </xf>
    <xf numFmtId="0" fontId="8" fillId="0" borderId="0" xfId="1174" applyNumberFormat="1" applyFont="1" applyAlignment="1">
      <alignment/>
      <protection/>
    </xf>
    <xf numFmtId="41" fontId="3" fillId="0" borderId="25" xfId="1174" applyNumberFormat="1" applyFont="1" applyFill="1" applyBorder="1" applyAlignment="1" applyProtection="1">
      <alignment/>
      <protection locked="0"/>
    </xf>
    <xf numFmtId="166" fontId="3" fillId="0" borderId="25" xfId="1174" applyNumberFormat="1" applyFont="1" applyFill="1" applyBorder="1" applyAlignment="1">
      <alignment/>
      <protection/>
    </xf>
    <xf numFmtId="42" fontId="3" fillId="0" borderId="0" xfId="1174" applyNumberFormat="1" applyFont="1" applyFill="1" applyAlignment="1">
      <alignment/>
      <protection/>
    </xf>
    <xf numFmtId="166" fontId="3" fillId="0" borderId="26" xfId="1174" applyNumberFormat="1" applyFont="1" applyFill="1" applyBorder="1" applyAlignment="1" applyProtection="1">
      <alignment/>
      <protection locked="0"/>
    </xf>
    <xf numFmtId="41" fontId="3" fillId="0" borderId="0" xfId="1174" applyNumberFormat="1" applyFont="1" applyFill="1" applyBorder="1" applyAlignment="1" applyProtection="1">
      <alignment/>
      <protection locked="0"/>
    </xf>
    <xf numFmtId="166" fontId="3" fillId="0" borderId="0" xfId="1174" applyNumberFormat="1" applyFont="1" applyFill="1" applyAlignment="1" applyProtection="1">
      <alignment/>
      <protection locked="0"/>
    </xf>
    <xf numFmtId="166" fontId="3" fillId="0" borderId="25" xfId="1174" applyNumberFormat="1" applyFont="1" applyFill="1" applyBorder="1" applyAlignment="1" applyProtection="1">
      <alignment/>
      <protection locked="0"/>
    </xf>
    <xf numFmtId="166" fontId="8" fillId="0" borderId="0" xfId="1174" applyNumberFormat="1" applyFont="1" applyAlignment="1">
      <alignment/>
      <protection/>
    </xf>
    <xf numFmtId="0" fontId="3" fillId="0" borderId="0" xfId="1174" applyNumberFormat="1" applyFont="1" applyFill="1" applyAlignment="1" quotePrefix="1">
      <alignment horizontal="left"/>
      <protection/>
    </xf>
    <xf numFmtId="37" fontId="3" fillId="0" borderId="0" xfId="1174" applyNumberFormat="1" applyFont="1" applyFill="1" applyAlignment="1">
      <alignment/>
      <protection/>
    </xf>
    <xf numFmtId="3" fontId="3" fillId="0" borderId="0" xfId="1051" applyNumberFormat="1" applyFont="1" applyFill="1" applyAlignment="1" applyProtection="1">
      <alignment/>
      <protection locked="0"/>
    </xf>
    <xf numFmtId="37" fontId="3" fillId="0" borderId="0" xfId="1174" applyNumberFormat="1" applyFont="1" applyFill="1" applyAlignment="1" applyProtection="1">
      <alignment/>
      <protection locked="0"/>
    </xf>
    <xf numFmtId="166" fontId="3" fillId="0" borderId="0" xfId="1174" applyNumberFormat="1" applyFont="1" applyAlignment="1">
      <alignment/>
      <protection/>
    </xf>
    <xf numFmtId="41" fontId="3" fillId="0" borderId="0" xfId="1051" applyNumberFormat="1" applyFont="1" applyFill="1" applyAlignment="1" applyProtection="1">
      <alignment/>
      <protection locked="0"/>
    </xf>
    <xf numFmtId="42" fontId="3" fillId="0" borderId="26" xfId="1174" applyNumberFormat="1" applyFont="1" applyFill="1" applyBorder="1" applyAlignment="1">
      <alignment/>
      <protection/>
    </xf>
    <xf numFmtId="42" fontId="3" fillId="0" borderId="0" xfId="1174" applyNumberFormat="1" applyFont="1" applyFill="1" applyBorder="1" applyAlignment="1">
      <alignment/>
      <protection/>
    </xf>
    <xf numFmtId="42" fontId="3" fillId="0" borderId="0" xfId="1174" applyNumberFormat="1" applyFont="1" applyFill="1" applyAlignment="1">
      <alignment horizontal="left"/>
      <protection/>
    </xf>
    <xf numFmtId="10" fontId="3" fillId="0" borderId="0" xfId="1212" applyNumberFormat="1" applyFont="1" applyFill="1" applyAlignment="1" applyProtection="1">
      <alignment/>
      <protection locked="0"/>
    </xf>
    <xf numFmtId="10" fontId="3" fillId="0" borderId="0" xfId="1234" applyNumberFormat="1" applyFont="1" applyFill="1" applyAlignment="1" applyProtection="1">
      <alignment/>
      <protection locked="0"/>
    </xf>
    <xf numFmtId="10" fontId="3" fillId="0" borderId="0" xfId="1174" applyNumberFormat="1" applyFont="1" applyFill="1" applyAlignment="1">
      <alignment/>
      <protection/>
    </xf>
    <xf numFmtId="167" fontId="9" fillId="0" borderId="0" xfId="1174" applyNumberFormat="1" applyFont="1" applyFill="1" applyAlignment="1" applyProtection="1">
      <alignment horizontal="left"/>
      <protection/>
    </xf>
    <xf numFmtId="42" fontId="3" fillId="0" borderId="24" xfId="1174" applyNumberFormat="1" applyFont="1" applyFill="1" applyBorder="1" applyAlignment="1" applyProtection="1">
      <alignment/>
      <protection locked="0"/>
    </xf>
    <xf numFmtId="164" fontId="6" fillId="0" borderId="0" xfId="1174" applyFont="1" applyFill="1" applyAlignment="1">
      <alignment horizontal="left"/>
      <protection/>
    </xf>
    <xf numFmtId="39" fontId="3" fillId="0" borderId="0" xfId="1174" applyNumberFormat="1" applyFont="1" applyFill="1" applyAlignment="1">
      <alignment/>
      <protection/>
    </xf>
    <xf numFmtId="37" fontId="3" fillId="0" borderId="0" xfId="1174" applyNumberFormat="1" applyFont="1" applyFill="1" applyAlignment="1">
      <alignment horizontal="right"/>
      <protection/>
    </xf>
    <xf numFmtId="0" fontId="3" fillId="0" borderId="0" xfId="1174" applyNumberFormat="1" applyFont="1" applyFill="1" applyBorder="1" applyAlignment="1">
      <alignment/>
      <protection/>
    </xf>
    <xf numFmtId="49" fontId="3" fillId="0" borderId="0" xfId="1174" applyNumberFormat="1" applyFont="1" applyFill="1" applyAlignment="1">
      <alignment/>
      <protection/>
    </xf>
    <xf numFmtId="0" fontId="5" fillId="0" borderId="0" xfId="1174" applyNumberFormat="1" applyFont="1" applyFill="1" applyBorder="1" applyAlignment="1" quotePrefix="1">
      <alignment horizontal="center"/>
      <protection/>
    </xf>
    <xf numFmtId="0" fontId="2" fillId="0" borderId="0" xfId="1174" applyNumberFormat="1" applyBorder="1" applyAlignment="1">
      <alignment/>
      <protection/>
    </xf>
    <xf numFmtId="0" fontId="4" fillId="0" borderId="0" xfId="1174" applyNumberFormat="1" applyFont="1" applyBorder="1" applyAlignment="1">
      <alignment/>
      <protection/>
    </xf>
    <xf numFmtId="0" fontId="4" fillId="0" borderId="0" xfId="1174" applyNumberFormat="1" applyFont="1" applyFill="1" applyBorder="1" applyAlignment="1">
      <alignment/>
      <protection/>
    </xf>
    <xf numFmtId="0" fontId="5" fillId="0" borderId="0" xfId="1174" applyNumberFormat="1" applyFont="1" applyFill="1" applyBorder="1" applyAlignment="1">
      <alignment horizontal="right"/>
      <protection/>
    </xf>
    <xf numFmtId="0" fontId="5" fillId="0" borderId="0" xfId="1174" applyNumberFormat="1" applyFont="1" applyFill="1" applyBorder="1" applyAlignment="1" quotePrefix="1">
      <alignment horizontal="left"/>
      <protection/>
    </xf>
    <xf numFmtId="0" fontId="2" fillId="0" borderId="0" xfId="1174" applyNumberFormat="1" applyFill="1" applyBorder="1" applyAlignment="1">
      <alignment/>
      <protection/>
    </xf>
    <xf numFmtId="42" fontId="3" fillId="0" borderId="0" xfId="1174" applyNumberFormat="1" applyFont="1" applyFill="1" applyBorder="1" applyAlignment="1" applyProtection="1">
      <alignment/>
      <protection locked="0"/>
    </xf>
  </cellXfs>
  <cellStyles count="1325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rmal_JHS-4 through JHS-7 Elec (2009 GRC) " xfId="1212"/>
    <cellStyle name="Note" xfId="1213"/>
    <cellStyle name="Note 10" xfId="1214"/>
    <cellStyle name="Note 11" xfId="1215"/>
    <cellStyle name="Note 12" xfId="1216"/>
    <cellStyle name="Note 2" xfId="1217"/>
    <cellStyle name="Note 2 2" xfId="1218"/>
    <cellStyle name="Note 3" xfId="1219"/>
    <cellStyle name="Note 4" xfId="1220"/>
    <cellStyle name="Note 5" xfId="1221"/>
    <cellStyle name="Note 6" xfId="1222"/>
    <cellStyle name="Note 7" xfId="1223"/>
    <cellStyle name="Note 8" xfId="1224"/>
    <cellStyle name="Note 9" xfId="1225"/>
    <cellStyle name="Output" xfId="1226"/>
    <cellStyle name="Output 2 2" xfId="1227"/>
    <cellStyle name="Percen - Style1" xfId="1228"/>
    <cellStyle name="Percen - Style2" xfId="1229"/>
    <cellStyle name="Percen - Style3" xfId="1230"/>
    <cellStyle name="Percent" xfId="1231"/>
    <cellStyle name="Percent [2]" xfId="1232"/>
    <cellStyle name="Percent [2] 2" xfId="1233"/>
    <cellStyle name="Percent 2" xfId="1234"/>
    <cellStyle name="Percent 2 2" xfId="1235"/>
    <cellStyle name="Percent 3" xfId="1236"/>
    <cellStyle name="Percent 3 2" xfId="1237"/>
    <cellStyle name="Percent 4 2" xfId="1238"/>
    <cellStyle name="Percent 6 2" xfId="1239"/>
    <cellStyle name="Percent 7" xfId="1240"/>
    <cellStyle name="Percent 8" xfId="1241"/>
    <cellStyle name="Processing" xfId="1242"/>
    <cellStyle name="PSChar" xfId="1243"/>
    <cellStyle name="PSDate" xfId="1244"/>
    <cellStyle name="PSDec" xfId="1245"/>
    <cellStyle name="PSHeading" xfId="1246"/>
    <cellStyle name="PSInt" xfId="1247"/>
    <cellStyle name="PSSpacer" xfId="1248"/>
    <cellStyle name="purple - Style8" xfId="1249"/>
    <cellStyle name="RED" xfId="1250"/>
    <cellStyle name="Red - Style7" xfId="1251"/>
    <cellStyle name="RED_04 07E Wild Horse Wind Expansion (C) (2)" xfId="1252"/>
    <cellStyle name="Report" xfId="1253"/>
    <cellStyle name="Report Bar" xfId="1254"/>
    <cellStyle name="Report Heading" xfId="1255"/>
    <cellStyle name="Report Heading 2" xfId="1256"/>
    <cellStyle name="Report Percent" xfId="1257"/>
    <cellStyle name="Report Percent 2" xfId="1258"/>
    <cellStyle name="Report Unit Cost" xfId="1259"/>
    <cellStyle name="Report Unit Cost 2" xfId="1260"/>
    <cellStyle name="Report_Adj Bench DR 3 for Initial Briefs (Electric)" xfId="1261"/>
    <cellStyle name="Reports" xfId="1262"/>
    <cellStyle name="Reports Total" xfId="1263"/>
    <cellStyle name="Reports Unit Cost Total" xfId="1264"/>
    <cellStyle name="Reports_16.37E Wild Horse Expansion DeferralRevwrkingfile SF" xfId="1265"/>
    <cellStyle name="RevList" xfId="1266"/>
    <cellStyle name="round100" xfId="1267"/>
    <cellStyle name="round100 2" xfId="1268"/>
    <cellStyle name="SAPBEXaggData" xfId="1269"/>
    <cellStyle name="SAPBEXaggDataEmph" xfId="1270"/>
    <cellStyle name="SAPBEXaggItem" xfId="1271"/>
    <cellStyle name="SAPBEXaggItemX" xfId="1272"/>
    <cellStyle name="SAPBEXchaText" xfId="1273"/>
    <cellStyle name="SAPBEXexcBad7" xfId="1274"/>
    <cellStyle name="SAPBEXexcBad8" xfId="1275"/>
    <cellStyle name="SAPBEXexcBad9" xfId="1276"/>
    <cellStyle name="SAPBEXexcCritical4" xfId="1277"/>
    <cellStyle name="SAPBEXexcCritical5" xfId="1278"/>
    <cellStyle name="SAPBEXexcCritical6" xfId="1279"/>
    <cellStyle name="SAPBEXexcGood1" xfId="1280"/>
    <cellStyle name="SAPBEXexcGood2" xfId="1281"/>
    <cellStyle name="SAPBEXexcGood3" xfId="1282"/>
    <cellStyle name="SAPBEXfilterDrill" xfId="1283"/>
    <cellStyle name="SAPBEXfilterItem" xfId="1284"/>
    <cellStyle name="SAPBEXfilterText" xfId="1285"/>
    <cellStyle name="SAPBEXformats" xfId="1286"/>
    <cellStyle name="SAPBEXheaderItem" xfId="1287"/>
    <cellStyle name="SAPBEXheaderText" xfId="1288"/>
    <cellStyle name="SAPBEXHLevel0" xfId="1289"/>
    <cellStyle name="SAPBEXHLevel0X" xfId="1290"/>
    <cellStyle name="SAPBEXHLevel1" xfId="1291"/>
    <cellStyle name="SAPBEXHLevel1X" xfId="1292"/>
    <cellStyle name="SAPBEXHLevel2" xfId="1293"/>
    <cellStyle name="SAPBEXHLevel2X" xfId="1294"/>
    <cellStyle name="SAPBEXHLevel3" xfId="1295"/>
    <cellStyle name="SAPBEXHLevel3X" xfId="1296"/>
    <cellStyle name="SAPBEXinputData" xfId="1297"/>
    <cellStyle name="SAPBEXresData" xfId="1298"/>
    <cellStyle name="SAPBEXresDataEmph" xfId="1299"/>
    <cellStyle name="SAPBEXresItem" xfId="1300"/>
    <cellStyle name="SAPBEXresItemX" xfId="1301"/>
    <cellStyle name="SAPBEXstdData" xfId="1302"/>
    <cellStyle name="SAPBEXstdDataEmph" xfId="1303"/>
    <cellStyle name="SAPBEXstdItem" xfId="1304"/>
    <cellStyle name="SAPBEXstdItemX" xfId="1305"/>
    <cellStyle name="SAPBEXtitle" xfId="1306"/>
    <cellStyle name="SAPBEXundefined" xfId="1307"/>
    <cellStyle name="shade" xfId="1308"/>
    <cellStyle name="shade 2" xfId="1309"/>
    <cellStyle name="Sheet Title" xfId="1310"/>
    <cellStyle name="StmtTtl1" xfId="1311"/>
    <cellStyle name="StmtTtl1 2" xfId="1312"/>
    <cellStyle name="StmtTtl1 3" xfId="1313"/>
    <cellStyle name="StmtTtl1 4" xfId="1314"/>
    <cellStyle name="StmtTtl1_(C) WHE Proforma with ITC cash grant 10 Yr Amort_for deferral_102809" xfId="1315"/>
    <cellStyle name="StmtTtl2" xfId="1316"/>
    <cellStyle name="STYL1 - Style1" xfId="1317"/>
    <cellStyle name="Style 1" xfId="1318"/>
    <cellStyle name="Style 1 2" xfId="1319"/>
    <cellStyle name="Style 1 3" xfId="1320"/>
    <cellStyle name="Style 1 4" xfId="1321"/>
    <cellStyle name="Style 1 5" xfId="1322"/>
    <cellStyle name="Style 1_04.07E Wild Horse Wind Expansion" xfId="1323"/>
    <cellStyle name="Subtotal" xfId="1324"/>
    <cellStyle name="Sub-total" xfId="1325"/>
    <cellStyle name="Title" xfId="1326"/>
    <cellStyle name="Title 2 2" xfId="1327"/>
    <cellStyle name="Title: Major" xfId="1328"/>
    <cellStyle name="Title: Minor" xfId="1329"/>
    <cellStyle name="Title: Minor 2" xfId="1330"/>
    <cellStyle name="Title: Worksheet" xfId="1331"/>
    <cellStyle name="Total" xfId="1332"/>
    <cellStyle name="Total 2" xfId="1333"/>
    <cellStyle name="Total 2 2" xfId="1334"/>
    <cellStyle name="Total 3" xfId="1335"/>
    <cellStyle name="Total4 - Style4" xfId="1336"/>
    <cellStyle name="Warning Text" xfId="1337"/>
    <cellStyle name="Warning Text 2 2" xfId="1338"/>
  </cellStyles>
  <dxfs count="2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4"/>
  <sheetViews>
    <sheetView tabSelected="1" zoomScale="88" zoomScaleNormal="88" zoomScalePageLayoutView="0" workbookViewId="0" topLeftCell="A1">
      <pane xSplit="2" ySplit="15" topLeftCell="A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P51" sqref="AP51"/>
    </sheetView>
  </sheetViews>
  <sheetFormatPr defaultColWidth="9.140625" defaultRowHeight="15"/>
  <cols>
    <col min="1" max="1" width="6.28125" style="64" customWidth="1"/>
    <col min="2" max="2" width="47.8515625" style="3" bestFit="1" customWidth="1"/>
    <col min="3" max="3" width="14.8515625" style="3" bestFit="1" customWidth="1"/>
    <col min="4" max="4" width="14.00390625" style="3" bestFit="1" customWidth="1"/>
    <col min="5" max="5" width="15.57421875" style="3" bestFit="1" customWidth="1"/>
    <col min="6" max="6" width="14.00390625" style="3" bestFit="1" customWidth="1"/>
    <col min="7" max="7" width="16.7109375" style="3" customWidth="1"/>
    <col min="8" max="8" width="14.28125" style="3" customWidth="1"/>
    <col min="9" max="9" width="19.00390625" style="3" bestFit="1" customWidth="1"/>
    <col min="10" max="10" width="16.421875" style="3" customWidth="1"/>
    <col min="11" max="11" width="15.8515625" style="3" bestFit="1" customWidth="1"/>
    <col min="12" max="12" width="14.00390625" style="3" bestFit="1" customWidth="1"/>
    <col min="13" max="13" width="14.8515625" style="3" bestFit="1" customWidth="1"/>
    <col min="14" max="14" width="14.7109375" style="3" bestFit="1" customWidth="1"/>
    <col min="15" max="15" width="19.28125" style="3" customWidth="1"/>
    <col min="16" max="16" width="18.421875" style="3" customWidth="1"/>
    <col min="17" max="17" width="19.421875" style="3" customWidth="1"/>
    <col min="18" max="18" width="17.00390625" style="3" customWidth="1"/>
    <col min="19" max="19" width="20.00390625" style="3" bestFit="1" customWidth="1"/>
    <col min="20" max="20" width="12.7109375" style="3" bestFit="1" customWidth="1"/>
    <col min="21" max="21" width="16.00390625" style="3" bestFit="1" customWidth="1"/>
    <col min="22" max="22" width="12.57421875" style="3" customWidth="1"/>
    <col min="23" max="23" width="12.00390625" style="3" bestFit="1" customWidth="1"/>
    <col min="24" max="24" width="14.00390625" style="3" customWidth="1"/>
    <col min="25" max="25" width="16.421875" style="3" customWidth="1"/>
    <col min="26" max="26" width="15.7109375" style="3" customWidth="1"/>
    <col min="27" max="28" width="19.28125" style="3" customWidth="1"/>
    <col min="29" max="29" width="13.8515625" style="3" customWidth="1"/>
    <col min="30" max="30" width="21.140625" style="3" customWidth="1"/>
    <col min="31" max="31" width="16.140625" style="3" customWidth="1"/>
    <col min="32" max="32" width="16.421875" style="3" customWidth="1"/>
    <col min="33" max="33" width="13.140625" style="3" customWidth="1"/>
    <col min="34" max="34" width="15.7109375" style="3" customWidth="1"/>
    <col min="35" max="35" width="16.421875" style="3" customWidth="1"/>
    <col min="36" max="36" width="16.28125" style="3" bestFit="1" customWidth="1"/>
    <col min="37" max="37" width="17.8515625" style="3" customWidth="1"/>
    <col min="38" max="38" width="21.421875" style="3" customWidth="1"/>
    <col min="39" max="39" width="19.28125" style="3" customWidth="1"/>
    <col min="40" max="40" width="21.421875" style="3" customWidth="1"/>
    <col min="41" max="41" width="15.57421875" style="3" bestFit="1" customWidth="1"/>
    <col min="42" max="42" width="16.8515625" style="63" customWidth="1"/>
    <col min="43" max="43" width="2.421875" style="3" customWidth="1"/>
    <col min="44" max="44" width="11.8515625" style="4" bestFit="1" customWidth="1"/>
    <col min="45" max="16384" width="9.140625" style="1" customWidth="1"/>
  </cols>
  <sheetData>
    <row r="1" spans="1:44" s="68" customFormat="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67" customFormat="1" ht="12.75">
      <c r="A2" s="10"/>
      <c r="B2" s="63"/>
      <c r="C2" s="63"/>
      <c r="D2" s="63"/>
      <c r="E2" s="63"/>
      <c r="F2" s="63"/>
      <c r="G2" s="63"/>
      <c r="H2" s="63"/>
      <c r="I2" s="63"/>
      <c r="J2" s="63"/>
      <c r="K2" s="69"/>
      <c r="L2" s="63"/>
      <c r="M2" s="63"/>
      <c r="N2" s="63"/>
      <c r="O2" s="63"/>
      <c r="P2" s="63"/>
      <c r="Q2" s="63"/>
      <c r="R2" s="63"/>
      <c r="S2" s="69"/>
      <c r="T2" s="63"/>
      <c r="U2" s="63"/>
      <c r="V2" s="63"/>
      <c r="W2" s="63"/>
      <c r="X2" s="63"/>
      <c r="Y2" s="63"/>
      <c r="Z2" s="63"/>
      <c r="AA2" s="63"/>
      <c r="AB2" s="63"/>
      <c r="AC2" s="69"/>
      <c r="AD2" s="63"/>
      <c r="AE2" s="63"/>
      <c r="AF2" s="63"/>
      <c r="AG2" s="63"/>
      <c r="AH2" s="63"/>
      <c r="AI2" s="63"/>
      <c r="AJ2" s="70"/>
      <c r="AK2" s="69"/>
      <c r="AL2" s="63"/>
      <c r="AM2" s="63"/>
      <c r="AN2" s="63"/>
      <c r="AO2" s="63"/>
      <c r="AP2" s="69"/>
      <c r="AQ2" s="63"/>
      <c r="AR2" s="66"/>
    </row>
    <row r="3" spans="1:44" s="67" customFormat="1" ht="12.75">
      <c r="A3" s="10"/>
      <c r="B3" s="63"/>
      <c r="C3" s="63"/>
      <c r="D3" s="71"/>
      <c r="E3" s="71"/>
      <c r="F3" s="63"/>
      <c r="G3" s="63"/>
      <c r="H3" s="63"/>
      <c r="I3" s="63"/>
      <c r="J3" s="71"/>
      <c r="K3" s="69"/>
      <c r="L3" s="63"/>
      <c r="M3" s="63"/>
      <c r="N3" s="63"/>
      <c r="O3" s="71"/>
      <c r="P3" s="63"/>
      <c r="Q3" s="71"/>
      <c r="R3" s="71"/>
      <c r="S3" s="69"/>
      <c r="T3" s="71"/>
      <c r="U3" s="63"/>
      <c r="V3" s="63"/>
      <c r="W3" s="63"/>
      <c r="X3" s="71"/>
      <c r="Y3" s="63"/>
      <c r="Z3" s="10"/>
      <c r="AA3" s="71"/>
      <c r="AB3" s="63"/>
      <c r="AC3" s="69"/>
      <c r="AD3" s="71"/>
      <c r="AE3" s="63"/>
      <c r="AF3" s="63"/>
      <c r="AG3" s="71"/>
      <c r="AH3" s="63"/>
      <c r="AI3" s="63"/>
      <c r="AJ3" s="71"/>
      <c r="AK3" s="69"/>
      <c r="AL3" s="63"/>
      <c r="AM3" s="63"/>
      <c r="AN3" s="63"/>
      <c r="AO3" s="63"/>
      <c r="AP3" s="69"/>
      <c r="AQ3" s="63"/>
      <c r="AR3" s="66"/>
    </row>
    <row r="4" spans="1:44" s="67" customFormat="1" ht="12.75">
      <c r="A4" s="10"/>
      <c r="B4" s="10"/>
      <c r="C4" s="10"/>
      <c r="D4" s="10"/>
      <c r="E4" s="10"/>
      <c r="F4" s="63"/>
      <c r="G4" s="63"/>
      <c r="H4" s="10"/>
      <c r="I4" s="63"/>
      <c r="J4" s="10"/>
      <c r="K4" s="65"/>
      <c r="L4" s="63"/>
      <c r="M4" s="63"/>
      <c r="N4" s="10"/>
      <c r="O4" s="10"/>
      <c r="P4" s="63"/>
      <c r="Q4" s="10"/>
      <c r="R4" s="10"/>
      <c r="S4" s="5"/>
      <c r="T4" s="10"/>
      <c r="U4" s="63"/>
      <c r="V4" s="63"/>
      <c r="W4" s="63"/>
      <c r="X4" s="10"/>
      <c r="Y4" s="63"/>
      <c r="Z4" s="10"/>
      <c r="AA4" s="10"/>
      <c r="AB4" s="63"/>
      <c r="AC4" s="5"/>
      <c r="AD4" s="10"/>
      <c r="AE4" s="63"/>
      <c r="AF4" s="63"/>
      <c r="AG4" s="10"/>
      <c r="AH4" s="10"/>
      <c r="AI4" s="63"/>
      <c r="AJ4" s="63"/>
      <c r="AK4" s="5"/>
      <c r="AL4" s="10"/>
      <c r="AM4" s="10"/>
      <c r="AN4" s="10"/>
      <c r="AO4" s="5"/>
      <c r="AP4" s="5"/>
      <c r="AQ4" s="10"/>
      <c r="AR4" s="66"/>
    </row>
    <row r="5" spans="1:43" ht="12.75">
      <c r="A5" s="6"/>
      <c r="B5" s="1"/>
      <c r="C5" s="7" t="s">
        <v>43</v>
      </c>
      <c r="D5" s="7"/>
      <c r="E5" s="8"/>
      <c r="F5" s="7"/>
      <c r="G5" s="7"/>
      <c r="H5" s="9"/>
      <c r="I5" s="9"/>
      <c r="J5" s="9"/>
      <c r="K5" s="9"/>
      <c r="L5" s="9" t="str">
        <f>C5</f>
        <v>PUGET SOUND ENERGY-ELECTRIC</v>
      </c>
      <c r="M5" s="9"/>
      <c r="N5" s="9"/>
      <c r="O5" s="9"/>
      <c r="P5" s="9"/>
      <c r="Q5" s="9"/>
      <c r="R5" s="9"/>
      <c r="S5" s="9"/>
      <c r="T5" s="7" t="str">
        <f>L5</f>
        <v>PUGET SOUND ENERGY-ELECTRIC</v>
      </c>
      <c r="U5" s="7"/>
      <c r="V5" s="8"/>
      <c r="W5" s="7"/>
      <c r="X5" s="8"/>
      <c r="Y5" s="7"/>
      <c r="Z5" s="8"/>
      <c r="AA5" s="7"/>
      <c r="AB5" s="7"/>
      <c r="AC5" s="8"/>
      <c r="AD5" s="9" t="str">
        <f>T5</f>
        <v>PUGET SOUND ENERGY-ELECTRIC</v>
      </c>
      <c r="AE5" s="7"/>
      <c r="AF5" s="8"/>
      <c r="AG5" s="8"/>
      <c r="AH5" s="9"/>
      <c r="AI5" s="9"/>
      <c r="AJ5" s="8"/>
      <c r="AK5" s="7"/>
      <c r="AL5" s="10"/>
      <c r="AM5" s="10"/>
      <c r="AN5" s="10"/>
      <c r="AO5" s="5"/>
      <c r="AP5" s="5"/>
      <c r="AQ5" s="10"/>
    </row>
    <row r="6" spans="1:43" ht="12.75">
      <c r="A6" s="6"/>
      <c r="B6" s="1"/>
      <c r="C6" s="7" t="s">
        <v>60</v>
      </c>
      <c r="D6" s="7"/>
      <c r="E6" s="8"/>
      <c r="F6" s="7"/>
      <c r="G6" s="7"/>
      <c r="H6" s="9"/>
      <c r="I6" s="7"/>
      <c r="J6" s="9"/>
      <c r="K6" s="9"/>
      <c r="L6" s="9" t="str">
        <f>$C$6</f>
        <v>STATEMENT OF OPERATING INCOME AND ADJUSTMENTS</v>
      </c>
      <c r="M6" s="9"/>
      <c r="N6" s="9"/>
      <c r="O6" s="9"/>
      <c r="P6" s="9"/>
      <c r="Q6" s="9"/>
      <c r="R6" s="9"/>
      <c r="S6" s="9"/>
      <c r="T6" s="7" t="str">
        <f>$C$6</f>
        <v>STATEMENT OF OPERATING INCOME AND ADJUSTMENTS</v>
      </c>
      <c r="U6" s="7"/>
      <c r="V6" s="8"/>
      <c r="W6" s="7"/>
      <c r="X6" s="8"/>
      <c r="Y6" s="7"/>
      <c r="Z6" s="8"/>
      <c r="AA6" s="7"/>
      <c r="AB6" s="7"/>
      <c r="AC6" s="8"/>
      <c r="AD6" s="7" t="str">
        <f>$C$6</f>
        <v>STATEMENT OF OPERATING INCOME AND ADJUSTMENTS</v>
      </c>
      <c r="AE6" s="7"/>
      <c r="AF6" s="8"/>
      <c r="AG6" s="8"/>
      <c r="AH6" s="9"/>
      <c r="AI6" s="9"/>
      <c r="AJ6" s="8"/>
      <c r="AK6" s="7"/>
      <c r="AL6" s="9" t="s">
        <v>43</v>
      </c>
      <c r="AM6" s="9"/>
      <c r="AN6" s="9"/>
      <c r="AO6" s="9"/>
      <c r="AP6" s="9"/>
      <c r="AQ6" s="10"/>
    </row>
    <row r="7" spans="1:43" ht="12.75">
      <c r="A7" s="6"/>
      <c r="B7" s="1"/>
      <c r="C7" s="7" t="s">
        <v>45</v>
      </c>
      <c r="D7" s="7"/>
      <c r="E7" s="8"/>
      <c r="F7" s="7"/>
      <c r="G7" s="7"/>
      <c r="H7" s="9"/>
      <c r="I7" s="7"/>
      <c r="J7" s="9"/>
      <c r="K7" s="9"/>
      <c r="L7" s="9" t="str">
        <f>C7</f>
        <v>FOR THE TWELVE MONTHS ENDED DECEMBER 31, 2010</v>
      </c>
      <c r="M7" s="9"/>
      <c r="N7" s="9"/>
      <c r="O7" s="9"/>
      <c r="P7" s="9"/>
      <c r="Q7" s="9"/>
      <c r="R7" s="9"/>
      <c r="S7" s="9"/>
      <c r="T7" s="7" t="str">
        <f>L7</f>
        <v>FOR THE TWELVE MONTHS ENDED DECEMBER 31, 2010</v>
      </c>
      <c r="U7" s="7"/>
      <c r="V7" s="8"/>
      <c r="W7" s="7"/>
      <c r="X7" s="8"/>
      <c r="Y7" s="7"/>
      <c r="Z7" s="8"/>
      <c r="AA7" s="7"/>
      <c r="AB7" s="7"/>
      <c r="AC7" s="8"/>
      <c r="AD7" s="9" t="str">
        <f>T7</f>
        <v>FOR THE TWELVE MONTHS ENDED DECEMBER 31, 2010</v>
      </c>
      <c r="AE7" s="7"/>
      <c r="AF7" s="8"/>
      <c r="AG7" s="8"/>
      <c r="AH7" s="9"/>
      <c r="AI7" s="9"/>
      <c r="AJ7" s="8"/>
      <c r="AK7" s="7"/>
      <c r="AL7" s="9" t="s">
        <v>44</v>
      </c>
      <c r="AM7" s="9"/>
      <c r="AN7" s="9"/>
      <c r="AO7" s="9"/>
      <c r="AP7" s="9"/>
      <c r="AQ7" s="10"/>
    </row>
    <row r="8" spans="1:43" ht="12.75">
      <c r="A8" s="2"/>
      <c r="B8" s="11"/>
      <c r="C8" s="11" t="s">
        <v>122</v>
      </c>
      <c r="D8" s="11"/>
      <c r="E8" s="8"/>
      <c r="F8" s="11"/>
      <c r="G8" s="11"/>
      <c r="H8" s="11"/>
      <c r="I8" s="11"/>
      <c r="J8" s="11"/>
      <c r="K8" s="11"/>
      <c r="L8" s="11" t="s">
        <v>122</v>
      </c>
      <c r="M8" s="11"/>
      <c r="N8" s="11"/>
      <c r="O8" s="11"/>
      <c r="P8" s="11"/>
      <c r="Q8" s="11"/>
      <c r="R8" s="11"/>
      <c r="S8" s="11"/>
      <c r="T8" s="11" t="s">
        <v>123</v>
      </c>
      <c r="U8" s="11"/>
      <c r="V8" s="8"/>
      <c r="W8" s="11"/>
      <c r="X8" s="8"/>
      <c r="Y8" s="11"/>
      <c r="Z8" s="8"/>
      <c r="AA8" s="11"/>
      <c r="AB8" s="11"/>
      <c r="AC8" s="8"/>
      <c r="AD8" s="11" t="s">
        <v>123</v>
      </c>
      <c r="AE8" s="11"/>
      <c r="AF8" s="8"/>
      <c r="AG8" s="8"/>
      <c r="AH8" s="11"/>
      <c r="AI8" s="11"/>
      <c r="AJ8" s="8"/>
      <c r="AK8" s="11"/>
      <c r="AL8" s="12" t="s">
        <v>45</v>
      </c>
      <c r="AM8" s="12"/>
      <c r="AN8" s="12"/>
      <c r="AO8" s="12"/>
      <c r="AP8" s="12"/>
      <c r="AQ8" s="2"/>
    </row>
    <row r="9" spans="1:43" ht="12.75">
      <c r="A9" s="6"/>
      <c r="B9" s="2"/>
      <c r="C9" s="13"/>
      <c r="D9" s="5"/>
      <c r="E9" s="13"/>
      <c r="F9" s="13"/>
      <c r="G9" s="13"/>
      <c r="H9" s="5"/>
      <c r="I9" s="13"/>
      <c r="J9" s="13"/>
      <c r="K9" s="5"/>
      <c r="L9" s="5"/>
      <c r="M9" s="13"/>
      <c r="N9" s="5"/>
      <c r="O9" s="13"/>
      <c r="P9" s="13"/>
      <c r="Q9" s="5"/>
      <c r="R9" s="13"/>
      <c r="S9" s="5"/>
      <c r="T9" s="5"/>
      <c r="U9" s="5"/>
      <c r="V9" s="5"/>
      <c r="W9" s="13"/>
      <c r="X9" s="5"/>
      <c r="Y9" s="13"/>
      <c r="Z9" s="13"/>
      <c r="AA9" s="13"/>
      <c r="AB9" s="13"/>
      <c r="AC9" s="5"/>
      <c r="AD9" s="13"/>
      <c r="AE9" s="13"/>
      <c r="AF9" s="13"/>
      <c r="AG9" s="5"/>
      <c r="AH9" s="5"/>
      <c r="AI9" s="13"/>
      <c r="AJ9" s="2"/>
      <c r="AK9" s="7"/>
      <c r="AL9" s="12" t="s">
        <v>46</v>
      </c>
      <c r="AM9" s="12"/>
      <c r="AN9" s="12"/>
      <c r="AO9" s="12"/>
      <c r="AP9" s="12"/>
      <c r="AQ9" s="2"/>
    </row>
    <row r="10" spans="1:43" ht="12.75">
      <c r="A10" s="14"/>
      <c r="B10" s="15"/>
      <c r="C10" s="15"/>
      <c r="D10" s="15" t="s">
        <v>61</v>
      </c>
      <c r="E10" s="15"/>
      <c r="F10" s="15"/>
      <c r="G10" s="15"/>
      <c r="H10" s="16"/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  <c r="AD10" s="15"/>
      <c r="AE10" s="15"/>
      <c r="AF10" s="15"/>
      <c r="AG10" s="15"/>
      <c r="AH10" s="15"/>
      <c r="AI10" s="15"/>
      <c r="AJ10" s="15"/>
      <c r="AK10" s="15"/>
      <c r="AL10" s="2"/>
      <c r="AM10" s="2"/>
      <c r="AN10" s="2"/>
      <c r="AO10" s="2"/>
      <c r="AP10" s="2"/>
      <c r="AQ10" s="2"/>
    </row>
    <row r="11" spans="1:43" ht="13.5">
      <c r="A11" s="14"/>
      <c r="B11" s="15"/>
      <c r="C11" s="15"/>
      <c r="D11" s="15"/>
      <c r="E11" s="17"/>
      <c r="F11" s="17"/>
      <c r="G11" s="17"/>
      <c r="I11" s="15"/>
      <c r="J11" s="15"/>
      <c r="K11" s="18"/>
      <c r="L11" s="18"/>
      <c r="M11" s="17"/>
      <c r="N11" s="17"/>
      <c r="O11" s="15"/>
      <c r="P11" s="17"/>
      <c r="Q11" s="15"/>
      <c r="R11" s="17"/>
      <c r="S11" s="17"/>
      <c r="T11" s="15"/>
      <c r="U11" s="15"/>
      <c r="V11" s="18"/>
      <c r="W11" s="15"/>
      <c r="X11" s="15"/>
      <c r="Y11" s="15"/>
      <c r="Z11" s="15"/>
      <c r="AA11" s="15"/>
      <c r="AB11" s="15"/>
      <c r="AC11" s="16"/>
      <c r="AD11" s="15"/>
      <c r="AE11" s="15"/>
      <c r="AF11" s="15"/>
      <c r="AG11" s="15"/>
      <c r="AH11" s="15"/>
      <c r="AI11" s="15"/>
      <c r="AJ11" s="17"/>
      <c r="AK11" s="17"/>
      <c r="AL11" s="2"/>
      <c r="AM11" s="2"/>
      <c r="AN11" s="2"/>
      <c r="AO11" s="2"/>
      <c r="AP11" s="2"/>
      <c r="AQ11" s="2"/>
    </row>
    <row r="12" spans="1:43" ht="12.75">
      <c r="A12" s="14"/>
      <c r="B12" s="2"/>
      <c r="C12" s="13" t="s">
        <v>62</v>
      </c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67</v>
      </c>
      <c r="I12" s="13" t="s">
        <v>27</v>
      </c>
      <c r="J12" s="13" t="s">
        <v>68</v>
      </c>
      <c r="K12" s="13" t="s">
        <v>69</v>
      </c>
      <c r="L12" s="13" t="s">
        <v>70</v>
      </c>
      <c r="M12" s="13" t="s">
        <v>71</v>
      </c>
      <c r="N12" s="13" t="s">
        <v>72</v>
      </c>
      <c r="O12" s="13" t="s">
        <v>73</v>
      </c>
      <c r="P12" s="13" t="s">
        <v>74</v>
      </c>
      <c r="Q12" s="13" t="s">
        <v>75</v>
      </c>
      <c r="R12" s="13" t="s">
        <v>76</v>
      </c>
      <c r="S12" s="13" t="s">
        <v>77</v>
      </c>
      <c r="T12" s="13" t="s">
        <v>78</v>
      </c>
      <c r="U12" s="13" t="s">
        <v>79</v>
      </c>
      <c r="V12" s="13" t="s">
        <v>80</v>
      </c>
      <c r="W12" s="19" t="s">
        <v>81</v>
      </c>
      <c r="X12" s="13" t="s">
        <v>82</v>
      </c>
      <c r="Y12" s="19" t="s">
        <v>83</v>
      </c>
      <c r="Z12" s="13" t="s">
        <v>84</v>
      </c>
      <c r="AA12" s="13" t="s">
        <v>85</v>
      </c>
      <c r="AB12" s="13" t="s">
        <v>86</v>
      </c>
      <c r="AC12" s="13" t="s">
        <v>87</v>
      </c>
      <c r="AD12" s="13" t="s">
        <v>88</v>
      </c>
      <c r="AE12" s="13" t="s">
        <v>89</v>
      </c>
      <c r="AF12" s="13" t="s">
        <v>90</v>
      </c>
      <c r="AG12" s="13" t="s">
        <v>91</v>
      </c>
      <c r="AH12" s="13" t="s">
        <v>92</v>
      </c>
      <c r="AI12" s="13" t="s">
        <v>93</v>
      </c>
      <c r="AJ12" s="13" t="s">
        <v>51</v>
      </c>
      <c r="AK12" s="13" t="s">
        <v>47</v>
      </c>
      <c r="AL12" s="13"/>
      <c r="AM12" s="13"/>
      <c r="AN12" s="13" t="s">
        <v>47</v>
      </c>
      <c r="AO12" s="13" t="s">
        <v>48</v>
      </c>
      <c r="AP12" s="13" t="s">
        <v>49</v>
      </c>
      <c r="AQ12" s="2"/>
    </row>
    <row r="13" spans="1:43" ht="12.75">
      <c r="A13" s="20" t="s">
        <v>0</v>
      </c>
      <c r="B13" s="2"/>
      <c r="C13" s="13" t="s">
        <v>52</v>
      </c>
      <c r="D13" s="13" t="s">
        <v>94</v>
      </c>
      <c r="E13" s="13" t="s">
        <v>95</v>
      </c>
      <c r="F13" s="13" t="s">
        <v>96</v>
      </c>
      <c r="G13" s="21" t="s">
        <v>97</v>
      </c>
      <c r="H13" s="13" t="s">
        <v>98</v>
      </c>
      <c r="I13" s="13" t="s">
        <v>99</v>
      </c>
      <c r="J13" s="13" t="s">
        <v>100</v>
      </c>
      <c r="K13" s="13" t="s">
        <v>101</v>
      </c>
      <c r="L13" s="13" t="s">
        <v>102</v>
      </c>
      <c r="M13" s="13" t="s">
        <v>103</v>
      </c>
      <c r="N13" s="13" t="s">
        <v>104</v>
      </c>
      <c r="O13" s="13" t="s">
        <v>105</v>
      </c>
      <c r="P13" s="13" t="s">
        <v>106</v>
      </c>
      <c r="Q13" s="13" t="s">
        <v>107</v>
      </c>
      <c r="R13" s="21" t="s">
        <v>108</v>
      </c>
      <c r="S13" s="21" t="s">
        <v>109</v>
      </c>
      <c r="T13" s="13" t="s">
        <v>110</v>
      </c>
      <c r="U13" s="13" t="s">
        <v>23</v>
      </c>
      <c r="V13" s="13" t="s">
        <v>111</v>
      </c>
      <c r="W13" s="19" t="s">
        <v>112</v>
      </c>
      <c r="X13" s="13" t="s">
        <v>113</v>
      </c>
      <c r="Y13" s="22" t="s">
        <v>114</v>
      </c>
      <c r="Z13" s="21" t="s">
        <v>115</v>
      </c>
      <c r="AA13" s="21" t="s">
        <v>116</v>
      </c>
      <c r="AB13" s="21" t="s">
        <v>117</v>
      </c>
      <c r="AC13" s="13" t="s">
        <v>110</v>
      </c>
      <c r="AD13" s="13" t="s">
        <v>118</v>
      </c>
      <c r="AE13" s="23" t="s">
        <v>119</v>
      </c>
      <c r="AF13" s="13" t="s">
        <v>120</v>
      </c>
      <c r="AG13" s="13" t="s">
        <v>58</v>
      </c>
      <c r="AH13" s="13" t="s">
        <v>120</v>
      </c>
      <c r="AI13" s="13" t="s">
        <v>116</v>
      </c>
      <c r="AJ13" s="5" t="s">
        <v>56</v>
      </c>
      <c r="AK13" s="13" t="s">
        <v>52</v>
      </c>
      <c r="AL13" s="13" t="s">
        <v>50</v>
      </c>
      <c r="AM13" s="13" t="s">
        <v>51</v>
      </c>
      <c r="AN13" s="13" t="s">
        <v>52</v>
      </c>
      <c r="AO13" s="13" t="s">
        <v>53</v>
      </c>
      <c r="AP13" s="13" t="s">
        <v>54</v>
      </c>
      <c r="AQ13" s="13"/>
    </row>
    <row r="14" spans="1:43" ht="12.75">
      <c r="A14" s="20" t="s">
        <v>1</v>
      </c>
      <c r="B14" s="2"/>
      <c r="C14" s="13" t="s">
        <v>121</v>
      </c>
      <c r="D14" s="24">
        <v>5.01</v>
      </c>
      <c r="E14" s="24">
        <f aca="true" t="shared" si="0" ref="E14:N14">D14+0.01</f>
        <v>5.02</v>
      </c>
      <c r="F14" s="24">
        <f t="shared" si="0"/>
        <v>5.029999999999999</v>
      </c>
      <c r="G14" s="24">
        <f t="shared" si="0"/>
        <v>5.039999999999999</v>
      </c>
      <c r="H14" s="24">
        <f t="shared" si="0"/>
        <v>5.049999999999999</v>
      </c>
      <c r="I14" s="24">
        <f t="shared" si="0"/>
        <v>5.059999999999999</v>
      </c>
      <c r="J14" s="24">
        <f t="shared" si="0"/>
        <v>5.0699999999999985</v>
      </c>
      <c r="K14" s="24">
        <f t="shared" si="0"/>
        <v>5.079999999999998</v>
      </c>
      <c r="L14" s="24">
        <f t="shared" si="0"/>
        <v>5.089999999999998</v>
      </c>
      <c r="M14" s="24">
        <f t="shared" si="0"/>
        <v>5.099999999999998</v>
      </c>
      <c r="N14" s="24">
        <f t="shared" si="0"/>
        <v>5.109999999999998</v>
      </c>
      <c r="O14" s="24">
        <v>6.01</v>
      </c>
      <c r="P14" s="24">
        <f>O14+0.01</f>
        <v>6.02</v>
      </c>
      <c r="Q14" s="24">
        <f>P14+0.01</f>
        <v>6.029999999999999</v>
      </c>
      <c r="R14" s="24">
        <f>Q14+0.01</f>
        <v>6.039999999999999</v>
      </c>
      <c r="S14" s="24">
        <f>R14+0.01</f>
        <v>6.049999999999999</v>
      </c>
      <c r="T14" s="24">
        <f>S14+0.01</f>
        <v>6.059999999999999</v>
      </c>
      <c r="U14" s="24">
        <f aca="true" t="shared" si="1" ref="U14:AI14">T14+0.01</f>
        <v>6.0699999999999985</v>
      </c>
      <c r="V14" s="24">
        <f t="shared" si="1"/>
        <v>6.079999999999998</v>
      </c>
      <c r="W14" s="24">
        <f t="shared" si="1"/>
        <v>6.089999999999998</v>
      </c>
      <c r="X14" s="24">
        <f t="shared" si="1"/>
        <v>6.099999999999998</v>
      </c>
      <c r="Y14" s="24">
        <f t="shared" si="1"/>
        <v>6.109999999999998</v>
      </c>
      <c r="Z14" s="24">
        <f t="shared" si="1"/>
        <v>6.119999999999997</v>
      </c>
      <c r="AA14" s="24">
        <f t="shared" si="1"/>
        <v>6.129999999999997</v>
      </c>
      <c r="AB14" s="24">
        <f t="shared" si="1"/>
        <v>6.139999999999997</v>
      </c>
      <c r="AC14" s="24">
        <f t="shared" si="1"/>
        <v>6.149999999999997</v>
      </c>
      <c r="AD14" s="24">
        <f t="shared" si="1"/>
        <v>6.159999999999997</v>
      </c>
      <c r="AE14" s="24">
        <f t="shared" si="1"/>
        <v>6.169999999999996</v>
      </c>
      <c r="AF14" s="24">
        <f t="shared" si="1"/>
        <v>6.179999999999996</v>
      </c>
      <c r="AG14" s="24">
        <f t="shared" si="1"/>
        <v>6.189999999999996</v>
      </c>
      <c r="AH14" s="24">
        <f t="shared" si="1"/>
        <v>6.199999999999996</v>
      </c>
      <c r="AI14" s="24">
        <f t="shared" si="1"/>
        <v>6.2099999999999955</v>
      </c>
      <c r="AJ14" s="5"/>
      <c r="AK14" s="5" t="s">
        <v>57</v>
      </c>
      <c r="AL14" s="5" t="s">
        <v>55</v>
      </c>
      <c r="AM14" s="5" t="s">
        <v>56</v>
      </c>
      <c r="AN14" s="5" t="s">
        <v>57</v>
      </c>
      <c r="AO14" s="5" t="str">
        <f>IF(AO21&lt;0,"SURPLUS","DEFICIENCY")</f>
        <v>DEFICIENCY</v>
      </c>
      <c r="AP14" s="5" t="str">
        <f>IF(AO21&lt;0,"DECREASE","INCREASE")</f>
        <v>INCREASE</v>
      </c>
      <c r="AQ14" s="13"/>
    </row>
    <row r="15" spans="1:43" ht="12.75">
      <c r="A15" s="25" t="s">
        <v>2</v>
      </c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"/>
    </row>
    <row r="16" spans="1:42" ht="12.75">
      <c r="A16" s="28">
        <v>1</v>
      </c>
      <c r="B16" s="29" t="s">
        <v>3</v>
      </c>
      <c r="C16" s="30"/>
      <c r="D16" s="31"/>
      <c r="E16" s="31"/>
      <c r="F16" s="31"/>
      <c r="I16" s="29"/>
      <c r="J16" s="31"/>
      <c r="L16" s="31"/>
      <c r="M16" s="31"/>
      <c r="N16" s="28"/>
      <c r="O16" s="31"/>
      <c r="P16" s="31"/>
      <c r="Q16" s="31"/>
      <c r="R16" s="31"/>
      <c r="S16" s="31"/>
      <c r="U16" s="31"/>
      <c r="W16" s="32"/>
      <c r="X16" s="31"/>
      <c r="Z16" s="31"/>
      <c r="AA16" s="31"/>
      <c r="AB16" s="31"/>
      <c r="AD16" s="31"/>
      <c r="AG16" s="31"/>
      <c r="AK16" s="31"/>
      <c r="AP16" s="3"/>
    </row>
    <row r="17" spans="1:56" ht="12.75">
      <c r="A17" s="28">
        <f aca="true" t="shared" si="2" ref="A17:A63">A16+1</f>
        <v>2</v>
      </c>
      <c r="B17" s="29" t="s">
        <v>4</v>
      </c>
      <c r="C17" s="33">
        <v>2042334319.11999</v>
      </c>
      <c r="D17" s="33">
        <v>0</v>
      </c>
      <c r="E17" s="33"/>
      <c r="F17" s="33"/>
      <c r="G17" s="33">
        <v>0</v>
      </c>
      <c r="H17" s="33"/>
      <c r="I17" s="33">
        <v>0</v>
      </c>
      <c r="J17" s="33">
        <v>0</v>
      </c>
      <c r="K17" s="33"/>
      <c r="L17" s="33"/>
      <c r="M17" s="33">
        <v>0</v>
      </c>
      <c r="N17" s="33">
        <v>0</v>
      </c>
      <c r="O17" s="33">
        <v>20893333.04182149</v>
      </c>
      <c r="P17" s="33">
        <v>-7115868.276604721</v>
      </c>
      <c r="Q17" s="33">
        <v>-78775415.69463938</v>
      </c>
      <c r="R17" s="33">
        <v>0</v>
      </c>
      <c r="S17" s="33">
        <v>0</v>
      </c>
      <c r="T17" s="33">
        <v>0</v>
      </c>
      <c r="U17" s="33">
        <v>0</v>
      </c>
      <c r="V17" s="33"/>
      <c r="W17" s="33">
        <v>0</v>
      </c>
      <c r="X17" s="33"/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f>SUM(D17:AI17)</f>
        <v>-64997950.92942262</v>
      </c>
      <c r="AK17" s="33">
        <f>AJ17+C17</f>
        <v>1977336368.1905675</v>
      </c>
      <c r="AL17" s="33">
        <f>C17</f>
        <v>2042334319.11999</v>
      </c>
      <c r="AM17" s="33">
        <f>+AJ17</f>
        <v>-64997950.92942262</v>
      </c>
      <c r="AN17" s="33">
        <f>SUM(AL17:AM17)</f>
        <v>1977336368.1905675</v>
      </c>
      <c r="AO17" s="33">
        <v>160681142</v>
      </c>
      <c r="AP17" s="33">
        <f>SUM(AN17:AO17)</f>
        <v>2138017510.1905675</v>
      </c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ht="12.75">
      <c r="A18" s="28">
        <f t="shared" si="2"/>
        <v>3</v>
      </c>
      <c r="B18" s="29" t="s">
        <v>5</v>
      </c>
      <c r="C18" s="35">
        <v>350182.38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>
        <v>3093</v>
      </c>
      <c r="P18" s="35">
        <v>864472.1399999999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>
        <f>SUM(D18:AI18)</f>
        <v>867565.1399999999</v>
      </c>
      <c r="AK18" s="35">
        <f>AJ18+C18</f>
        <v>1217747.52</v>
      </c>
      <c r="AL18" s="36">
        <f>C18</f>
        <v>350182.38</v>
      </c>
      <c r="AM18" s="36">
        <f>+AJ18</f>
        <v>867565.1399999999</v>
      </c>
      <c r="AN18" s="36">
        <f>SUM(AL18:AM18)</f>
        <v>1217747.52</v>
      </c>
      <c r="AO18" s="36">
        <v>594415.0000000001</v>
      </c>
      <c r="AP18" s="36">
        <f>SUM(AN18:AO18)</f>
        <v>1812162.52</v>
      </c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ht="12.75">
      <c r="A19" s="28">
        <f t="shared" si="2"/>
        <v>4</v>
      </c>
      <c r="B19" s="29" t="s">
        <v>6</v>
      </c>
      <c r="C19" s="35">
        <v>201262557</v>
      </c>
      <c r="D19" s="35">
        <v>-194187742.75944278</v>
      </c>
      <c r="E19" s="35"/>
      <c r="F19" s="35"/>
      <c r="G19" s="35"/>
      <c r="H19" s="35"/>
      <c r="I19" s="35"/>
      <c r="J19" s="35"/>
      <c r="K19" s="35"/>
      <c r="L19" s="35"/>
      <c r="M19" s="35"/>
      <c r="N19" s="35"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>
        <f>SUM(D19:AI19)</f>
        <v>-194187742.75944278</v>
      </c>
      <c r="AK19" s="35">
        <f>AJ19+C19</f>
        <v>7074814.240557224</v>
      </c>
      <c r="AL19" s="36">
        <f>C19</f>
        <v>201262557</v>
      </c>
      <c r="AM19" s="36">
        <f>+AJ19</f>
        <v>-194187742.75944278</v>
      </c>
      <c r="AN19" s="36">
        <f>SUM(AL19:AM19)</f>
        <v>7074814.240557224</v>
      </c>
      <c r="AO19" s="36"/>
      <c r="AP19" s="36">
        <f>SUM(AN19:AO19)</f>
        <v>7074814.240557224</v>
      </c>
      <c r="AQ19" s="35"/>
      <c r="AR19" s="37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</row>
    <row r="20" spans="1:56" ht="12.75">
      <c r="A20" s="28">
        <f t="shared" si="2"/>
        <v>5</v>
      </c>
      <c r="B20" s="29" t="s">
        <v>7</v>
      </c>
      <c r="C20" s="38">
        <v>30706332.7599999</v>
      </c>
      <c r="D20" s="38">
        <v>37423536.72605987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>
        <v>1036143.3800000006</v>
      </c>
      <c r="Q20" s="38">
        <v>-32491669.85</v>
      </c>
      <c r="R20" s="38"/>
      <c r="S20" s="38" t="s">
        <v>59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>
        <f>SUM(D20:AI20)</f>
        <v>5968010.25605987</v>
      </c>
      <c r="AK20" s="38">
        <f>AJ20+C20</f>
        <v>36674343.01605977</v>
      </c>
      <c r="AL20" s="39">
        <f>C20</f>
        <v>30706332.7599999</v>
      </c>
      <c r="AM20" s="39">
        <f>+AJ20</f>
        <v>5968010.25605987</v>
      </c>
      <c r="AN20" s="39">
        <f>SUM(AL20:AM20)</f>
        <v>36674343.01605977</v>
      </c>
      <c r="AO20" s="39"/>
      <c r="AP20" s="39">
        <f>SUM(AN20:AO20)</f>
        <v>36674343.01605977</v>
      </c>
      <c r="AQ20" s="35"/>
      <c r="AR20" s="37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</row>
    <row r="21" spans="1:56" ht="12.75">
      <c r="A21" s="28">
        <f t="shared" si="2"/>
        <v>6</v>
      </c>
      <c r="B21" s="29" t="s">
        <v>8</v>
      </c>
      <c r="C21" s="40">
        <f>SUM(C17:C20)</f>
        <v>2274653391.25999</v>
      </c>
      <c r="D21" s="40">
        <f>SUM(D17:D20)</f>
        <v>-156764206.0333829</v>
      </c>
      <c r="E21" s="40">
        <f>SUM(E17:E20)</f>
        <v>0</v>
      </c>
      <c r="F21" s="40">
        <f>SUM(F17:F20)</f>
        <v>0</v>
      </c>
      <c r="G21" s="40">
        <f>SUM(G17:G20)</f>
        <v>0</v>
      </c>
      <c r="H21" s="40"/>
      <c r="I21" s="40">
        <f>SUM(I17:I20)</f>
        <v>0</v>
      </c>
      <c r="J21" s="40">
        <f>SUM(J17:J20)</f>
        <v>0</v>
      </c>
      <c r="K21" s="40"/>
      <c r="L21" s="40">
        <f aca="true" t="shared" si="3" ref="L21:U21">SUM(L17:L20)</f>
        <v>0</v>
      </c>
      <c r="M21" s="40">
        <f t="shared" si="3"/>
        <v>0</v>
      </c>
      <c r="N21" s="40">
        <f t="shared" si="3"/>
        <v>0</v>
      </c>
      <c r="O21" s="40">
        <f t="shared" si="3"/>
        <v>20896426.04182149</v>
      </c>
      <c r="P21" s="40">
        <f t="shared" si="3"/>
        <v>-5215252.756604721</v>
      </c>
      <c r="Q21" s="40">
        <f t="shared" si="3"/>
        <v>-111267085.54463938</v>
      </c>
      <c r="R21" s="40">
        <f t="shared" si="3"/>
        <v>0</v>
      </c>
      <c r="S21" s="40">
        <f t="shared" si="3"/>
        <v>0</v>
      </c>
      <c r="T21" s="40">
        <f t="shared" si="3"/>
        <v>0</v>
      </c>
      <c r="U21" s="40">
        <f t="shared" si="3"/>
        <v>0</v>
      </c>
      <c r="V21" s="40"/>
      <c r="W21" s="40">
        <f>SUM(W17:W20)</f>
        <v>0</v>
      </c>
      <c r="X21" s="40">
        <f>SUM(X17:X20)</f>
        <v>0</v>
      </c>
      <c r="Y21" s="40">
        <f>SUM(Y17:Y20)</f>
        <v>0</v>
      </c>
      <c r="Z21" s="40">
        <f>SUM(Z17:Z20)</f>
        <v>0</v>
      </c>
      <c r="AA21" s="40">
        <f>SUM(AA17:AA20)</f>
        <v>0</v>
      </c>
      <c r="AB21" s="40">
        <f aca="true" t="shared" si="4" ref="AB21:AI21">SUM(AB17:AB20)</f>
        <v>0</v>
      </c>
      <c r="AC21" s="40">
        <f t="shared" si="4"/>
        <v>0</v>
      </c>
      <c r="AD21" s="40">
        <f t="shared" si="4"/>
        <v>0</v>
      </c>
      <c r="AE21" s="40">
        <f t="shared" si="4"/>
        <v>0</v>
      </c>
      <c r="AF21" s="40">
        <f t="shared" si="4"/>
        <v>0</v>
      </c>
      <c r="AG21" s="40">
        <f t="shared" si="4"/>
        <v>0</v>
      </c>
      <c r="AH21" s="40">
        <f t="shared" si="4"/>
        <v>0</v>
      </c>
      <c r="AI21" s="40">
        <f t="shared" si="4"/>
        <v>0</v>
      </c>
      <c r="AJ21" s="40">
        <f>SUM(D21:AI21)</f>
        <v>-252350118.29280552</v>
      </c>
      <c r="AK21" s="40">
        <f>AJ21+C21</f>
        <v>2022303272.9671848</v>
      </c>
      <c r="AL21" s="41">
        <f>SUM(AL17:AL20)</f>
        <v>2274653391.25999</v>
      </c>
      <c r="AM21" s="41">
        <f>SUM(AM17:AM20)</f>
        <v>-252350118.2928055</v>
      </c>
      <c r="AN21" s="41">
        <f>SUM(AN17:AN20)</f>
        <v>2022303272.9671845</v>
      </c>
      <c r="AO21" s="41">
        <f>SUM(AO17:AO20)</f>
        <v>161275557</v>
      </c>
      <c r="AP21" s="41">
        <f>SUM(AP17:AP20)</f>
        <v>2183578829.9671845</v>
      </c>
      <c r="AQ21" s="42"/>
      <c r="AR21" s="37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56" ht="12.75">
      <c r="A22" s="28">
        <f t="shared" si="2"/>
        <v>7</v>
      </c>
      <c r="C22" s="30"/>
      <c r="D22" s="30" t="s">
        <v>59</v>
      </c>
      <c r="E22" s="30"/>
      <c r="F22" s="30"/>
      <c r="G22" s="30" t="s">
        <v>59</v>
      </c>
      <c r="H22" s="30"/>
      <c r="I22" s="30"/>
      <c r="J22" s="30"/>
      <c r="K22" s="30"/>
      <c r="L22" s="30"/>
      <c r="M22" s="30"/>
      <c r="N22" s="30" t="s">
        <v>59</v>
      </c>
      <c r="O22" s="30" t="s">
        <v>59</v>
      </c>
      <c r="P22" s="30" t="s">
        <v>59</v>
      </c>
      <c r="Q22" s="30"/>
      <c r="R22" s="30" t="s">
        <v>59</v>
      </c>
      <c r="S22" s="30" t="s">
        <v>59</v>
      </c>
      <c r="T22" s="30" t="s">
        <v>59</v>
      </c>
      <c r="U22" s="30"/>
      <c r="V22" s="30"/>
      <c r="W22" s="30" t="s">
        <v>59</v>
      </c>
      <c r="X22" s="30"/>
      <c r="Y22" s="30"/>
      <c r="Z22" s="30"/>
      <c r="AA22" s="30" t="s">
        <v>59</v>
      </c>
      <c r="AB22" s="30" t="s">
        <v>59</v>
      </c>
      <c r="AC22" s="30"/>
      <c r="AD22" s="30" t="s">
        <v>59</v>
      </c>
      <c r="AE22" s="30"/>
      <c r="AF22" s="30"/>
      <c r="AG22" s="30" t="s">
        <v>59</v>
      </c>
      <c r="AH22" s="30" t="s">
        <v>59</v>
      </c>
      <c r="AI22" s="30" t="s">
        <v>59</v>
      </c>
      <c r="AJ22" s="30"/>
      <c r="AK22" s="30"/>
      <c r="AL22" s="36"/>
      <c r="AM22" s="36"/>
      <c r="AN22" s="36"/>
      <c r="AO22" s="36"/>
      <c r="AP22" s="36"/>
      <c r="AQ22" s="42"/>
      <c r="AR22" s="3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</row>
    <row r="23" spans="1:56" ht="12.75">
      <c r="A23" s="28">
        <f t="shared" si="2"/>
        <v>8</v>
      </c>
      <c r="B23" s="29" t="s">
        <v>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6"/>
      <c r="AM23" s="36"/>
      <c r="AN23" s="36"/>
      <c r="AO23" s="36"/>
      <c r="AP23" s="36"/>
      <c r="AQ23" s="30"/>
      <c r="AR23" s="37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</row>
    <row r="24" spans="1:56" ht="12.75">
      <c r="A24" s="28">
        <f t="shared" si="2"/>
        <v>9</v>
      </c>
      <c r="AL24" s="36"/>
      <c r="AM24" s="36"/>
      <c r="AN24" s="36"/>
      <c r="AO24" s="36"/>
      <c r="AP24" s="36"/>
      <c r="AQ24" s="30"/>
      <c r="AR24" s="3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</row>
    <row r="25" spans="1:56" ht="12.75">
      <c r="A25" s="28">
        <f t="shared" si="2"/>
        <v>10</v>
      </c>
      <c r="B25" s="29" t="s">
        <v>10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6"/>
      <c r="AM25" s="36"/>
      <c r="AN25" s="36"/>
      <c r="AO25" s="36"/>
      <c r="AP25" s="36"/>
      <c r="AR25" s="37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</row>
    <row r="26" spans="1:56" ht="12.75">
      <c r="A26" s="28">
        <f t="shared" si="2"/>
        <v>11</v>
      </c>
      <c r="B26" s="29" t="s">
        <v>11</v>
      </c>
      <c r="C26" s="33">
        <v>268147071.16</v>
      </c>
      <c r="D26" s="33">
        <v>-23066483.823936462</v>
      </c>
      <c r="E26" s="33"/>
      <c r="F26" s="33"/>
      <c r="G26" s="33">
        <v>0</v>
      </c>
      <c r="H26" s="33"/>
      <c r="I26" s="33">
        <v>0</v>
      </c>
      <c r="J26" s="33">
        <v>0</v>
      </c>
      <c r="K26" s="33"/>
      <c r="L26" s="33"/>
      <c r="M26" s="33">
        <v>486510.63993527525</v>
      </c>
      <c r="N26" s="43">
        <v>7855.304415523191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>
        <v>0</v>
      </c>
      <c r="V26" s="33"/>
      <c r="W26" s="33">
        <v>0</v>
      </c>
      <c r="X26" s="33"/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f>SUM(D26:AI26)</f>
        <v>-22572117.879585665</v>
      </c>
      <c r="AK26" s="33">
        <f>AJ26+C26</f>
        <v>245574953.28041434</v>
      </c>
      <c r="AL26" s="33">
        <f>C26</f>
        <v>268147071.16</v>
      </c>
      <c r="AM26" s="33">
        <f>+AJ26</f>
        <v>-22572117.879585665</v>
      </c>
      <c r="AN26" s="33">
        <f>SUM(AL26:AM26)</f>
        <v>245574953.28041434</v>
      </c>
      <c r="AO26" s="33">
        <v>0</v>
      </c>
      <c r="AP26" s="33">
        <f>SUM(AN26:AO26)</f>
        <v>245574953.28041434</v>
      </c>
      <c r="AQ26" s="30"/>
      <c r="AR26" s="3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</row>
    <row r="27" spans="1:56" ht="12.75">
      <c r="A27" s="28">
        <f t="shared" si="2"/>
        <v>12</v>
      </c>
      <c r="B27" s="29" t="s">
        <v>12</v>
      </c>
      <c r="C27" s="35">
        <v>832711096.74</v>
      </c>
      <c r="D27" s="35">
        <v>-303774558.3578511</v>
      </c>
      <c r="E27" s="35">
        <v>776099</v>
      </c>
      <c r="F27" s="35"/>
      <c r="G27" s="35"/>
      <c r="H27" s="35"/>
      <c r="I27" s="35"/>
      <c r="J27" s="35"/>
      <c r="K27" s="35">
        <v>-37532000</v>
      </c>
      <c r="L27" s="35">
        <v>7088065.589499994</v>
      </c>
      <c r="M27" s="35">
        <v>1209583.3333333333</v>
      </c>
      <c r="N27" s="43">
        <v>-240767.86546324892</v>
      </c>
      <c r="O27" s="35"/>
      <c r="P27" s="35"/>
      <c r="Q27" s="35"/>
      <c r="R27" s="35"/>
      <c r="S27" s="35"/>
      <c r="T27" s="35"/>
      <c r="U27" s="35"/>
      <c r="V27" s="35"/>
      <c r="W27" s="35"/>
      <c r="X27" s="35">
        <v>-32534.94904030385</v>
      </c>
      <c r="Y27" s="35"/>
      <c r="Z27" s="35"/>
      <c r="AA27" s="35"/>
      <c r="AB27" s="35"/>
      <c r="AC27" s="35"/>
      <c r="AD27" s="35"/>
      <c r="AE27" s="35"/>
      <c r="AF27" s="35"/>
      <c r="AG27" s="35">
        <v>112349</v>
      </c>
      <c r="AH27" s="35"/>
      <c r="AI27" s="35"/>
      <c r="AJ27" s="35">
        <f>SUM(D27:AI27)</f>
        <v>-332393764.2495213</v>
      </c>
      <c r="AK27" s="35">
        <f>AJ27+C27</f>
        <v>500317332.4904787</v>
      </c>
      <c r="AL27" s="36">
        <f>C27</f>
        <v>832711096.74</v>
      </c>
      <c r="AM27" s="36">
        <f>+AJ27</f>
        <v>-332393764.2495213</v>
      </c>
      <c r="AN27" s="36">
        <f>SUM(AL27:AM27)</f>
        <v>500317332.4904787</v>
      </c>
      <c r="AO27" s="36"/>
      <c r="AP27" s="36">
        <f>SUM(AN27:AO27)</f>
        <v>500317332.4904787</v>
      </c>
      <c r="AQ27" s="33"/>
      <c r="AR27" s="37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</row>
    <row r="28" spans="1:56" ht="12.75">
      <c r="A28" s="28">
        <f t="shared" si="2"/>
        <v>13</v>
      </c>
      <c r="B28" s="29" t="s">
        <v>13</v>
      </c>
      <c r="C28" s="35">
        <v>78564669.0399999</v>
      </c>
      <c r="D28" s="35">
        <v>11486892.64901109</v>
      </c>
      <c r="E28" s="35">
        <v>9922939</v>
      </c>
      <c r="F28" s="35">
        <v>0</v>
      </c>
      <c r="G28" s="35"/>
      <c r="H28" s="35"/>
      <c r="I28" s="35"/>
      <c r="J28" s="35"/>
      <c r="K28" s="35"/>
      <c r="L28" s="35"/>
      <c r="M28" s="35">
        <v>-2076858.21</v>
      </c>
      <c r="N28" s="43">
        <v>-208282.48961000002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f>SUM(D28:AI28)</f>
        <v>19124690.949401088</v>
      </c>
      <c r="AK28" s="35">
        <f>AJ28+C28</f>
        <v>97689359.98940098</v>
      </c>
      <c r="AL28" s="36">
        <f>C28</f>
        <v>78564669.0399999</v>
      </c>
      <c r="AM28" s="36">
        <f>+AJ28</f>
        <v>19124690.949401088</v>
      </c>
      <c r="AN28" s="36">
        <f>SUM(AL28:AM28)</f>
        <v>97689359.98940098</v>
      </c>
      <c r="AO28" s="36"/>
      <c r="AP28" s="36">
        <f>SUM(AN28:AO28)</f>
        <v>97689359.98940098</v>
      </c>
      <c r="AQ28" s="35"/>
      <c r="AR28" s="37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</row>
    <row r="29" spans="1:56" ht="12.75">
      <c r="A29" s="28">
        <f t="shared" si="2"/>
        <v>14</v>
      </c>
      <c r="B29" s="3" t="s">
        <v>14</v>
      </c>
      <c r="C29" s="38">
        <v>-75109150.28</v>
      </c>
      <c r="D29" s="38">
        <v>0</v>
      </c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38"/>
      <c r="P29" s="38"/>
      <c r="Q29" s="38">
        <v>75109150.28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>
        <f>SUM(D29:AI29)</f>
        <v>75109150.28</v>
      </c>
      <c r="AK29" s="38">
        <f>AJ29+C29</f>
        <v>0</v>
      </c>
      <c r="AL29" s="39">
        <f>C29</f>
        <v>-75109150.28</v>
      </c>
      <c r="AM29" s="39">
        <f>+AJ29</f>
        <v>75109150.28</v>
      </c>
      <c r="AN29" s="39">
        <f>SUM(AL29:AM29)</f>
        <v>0</v>
      </c>
      <c r="AO29" s="39"/>
      <c r="AP29" s="39">
        <f>SUM(AN29:AO29)</f>
        <v>0</v>
      </c>
      <c r="AQ29" s="35"/>
      <c r="AR29" s="37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</row>
    <row r="30" spans="1:56" ht="12.75">
      <c r="A30" s="28">
        <f t="shared" si="2"/>
        <v>15</v>
      </c>
      <c r="B30" s="29" t="s">
        <v>15</v>
      </c>
      <c r="C30" s="40">
        <f>SUM(C26:C29)</f>
        <v>1104313686.66</v>
      </c>
      <c r="D30" s="40">
        <f>SUM(D26:D29)</f>
        <v>-315354149.5327765</v>
      </c>
      <c r="E30" s="40">
        <f>SUM(E25:E29)</f>
        <v>10699038</v>
      </c>
      <c r="F30" s="40">
        <f>SUM(F25:F29)</f>
        <v>0</v>
      </c>
      <c r="G30" s="40">
        <f>SUM(G25:G29)</f>
        <v>0</v>
      </c>
      <c r="H30" s="40">
        <f>SUM(H25:H29)</f>
        <v>0</v>
      </c>
      <c r="I30" s="40">
        <f>SUM(I25:I29)</f>
        <v>0</v>
      </c>
      <c r="J30" s="40">
        <f>SUM(J26:J29)</f>
        <v>0</v>
      </c>
      <c r="K30" s="40">
        <f>SUM(K25:K29)</f>
        <v>-37532000</v>
      </c>
      <c r="L30" s="40">
        <f>SUM(L25:L29)</f>
        <v>7088065.589499994</v>
      </c>
      <c r="M30" s="40">
        <f>SUM(M25:M29)</f>
        <v>-380764.2367313914</v>
      </c>
      <c r="N30" s="40">
        <f>SUM(N25:N29)</f>
        <v>-441195.0506577258</v>
      </c>
      <c r="O30" s="40">
        <f>SUM(O26:O29)</f>
        <v>0</v>
      </c>
      <c r="P30" s="40">
        <f>SUM(P26:P29)</f>
        <v>0</v>
      </c>
      <c r="Q30" s="40">
        <f>SUM(Q25:Q29)</f>
        <v>75109150.28</v>
      </c>
      <c r="R30" s="40">
        <f>SUM(R26:R29)</f>
        <v>0</v>
      </c>
      <c r="S30" s="40">
        <f>SUM(S26:S29)</f>
        <v>0</v>
      </c>
      <c r="T30" s="40">
        <f>SUM(T25:T29)</f>
        <v>0</v>
      </c>
      <c r="U30" s="40">
        <f>SUM(U26:U29)</f>
        <v>0</v>
      </c>
      <c r="V30" s="40">
        <f>SUM(V25:V29)</f>
        <v>0</v>
      </c>
      <c r="W30" s="40">
        <f>SUM(W26:W29)</f>
        <v>0</v>
      </c>
      <c r="X30" s="40">
        <f>SUM(X25:X29)</f>
        <v>-32534.94904030385</v>
      </c>
      <c r="Y30" s="40">
        <f>SUM(Y25:Y29)</f>
        <v>0</v>
      </c>
      <c r="Z30" s="40">
        <f>SUM(Z25:Z29)</f>
        <v>0</v>
      </c>
      <c r="AA30" s="40">
        <f>SUM(AA25:AA29)</f>
        <v>0</v>
      </c>
      <c r="AB30" s="40">
        <f aca="true" t="shared" si="5" ref="AB30:AI30">SUM(AB25:AB29)</f>
        <v>0</v>
      </c>
      <c r="AC30" s="40">
        <f t="shared" si="5"/>
        <v>0</v>
      </c>
      <c r="AD30" s="40">
        <f t="shared" si="5"/>
        <v>0</v>
      </c>
      <c r="AE30" s="40">
        <f t="shared" si="5"/>
        <v>0</v>
      </c>
      <c r="AF30" s="40">
        <f t="shared" si="5"/>
        <v>0</v>
      </c>
      <c r="AG30" s="40">
        <f t="shared" si="5"/>
        <v>112349</v>
      </c>
      <c r="AH30" s="40">
        <f t="shared" si="5"/>
        <v>0</v>
      </c>
      <c r="AI30" s="40">
        <f t="shared" si="5"/>
        <v>0</v>
      </c>
      <c r="AJ30" s="40">
        <f>SUM(D30:AI30)</f>
        <v>-260732040.89970592</v>
      </c>
      <c r="AK30" s="40">
        <f>AJ30+C30</f>
        <v>843581645.7602942</v>
      </c>
      <c r="AL30" s="41">
        <f>SUM(AL26:AL29)</f>
        <v>1104313686.66</v>
      </c>
      <c r="AM30" s="41">
        <f>SUM(AM26:AM29)</f>
        <v>-260732040.89970592</v>
      </c>
      <c r="AN30" s="41">
        <f>SUM(AN26:AN29)</f>
        <v>843581645.7602941</v>
      </c>
      <c r="AO30" s="41">
        <f>SUM(AO26:AO29)</f>
        <v>0</v>
      </c>
      <c r="AP30" s="41">
        <f>SUM(AP26:AP29)</f>
        <v>843581645.7602941</v>
      </c>
      <c r="AQ30" s="42"/>
      <c r="AR30" s="45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</row>
    <row r="31" spans="1:56" ht="12.75">
      <c r="A31" s="28">
        <f t="shared" si="2"/>
        <v>16</v>
      </c>
      <c r="B31" s="2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6"/>
      <c r="AM31" s="36"/>
      <c r="AN31" s="36"/>
      <c r="AO31" s="36"/>
      <c r="AP31" s="36"/>
      <c r="AQ31" s="42"/>
      <c r="AR31" s="37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</row>
    <row r="32" spans="1:56" ht="12.75">
      <c r="A32" s="28">
        <f t="shared" si="2"/>
        <v>17</v>
      </c>
      <c r="B32" s="46" t="s">
        <v>16</v>
      </c>
      <c r="C32" s="33">
        <v>102409191.68</v>
      </c>
      <c r="D32" s="33">
        <v>13859275.304183662</v>
      </c>
      <c r="E32" s="33">
        <v>10891023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-264563.15991234116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5">
        <v>-77824.864</v>
      </c>
      <c r="U32" s="33">
        <v>0</v>
      </c>
      <c r="V32" s="33">
        <v>0</v>
      </c>
      <c r="W32" s="33">
        <v>0</v>
      </c>
      <c r="X32" s="33">
        <v>-151873.78184022103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727816</v>
      </c>
      <c r="AH32" s="33">
        <v>0</v>
      </c>
      <c r="AI32" s="33">
        <v>0</v>
      </c>
      <c r="AJ32" s="33">
        <f aca="true" t="shared" si="6" ref="AJ32:AJ47">SUM(D32:AI32)</f>
        <v>24983852.4984311</v>
      </c>
      <c r="AK32" s="33">
        <f aca="true" t="shared" si="7" ref="AK32:AK46">AJ32+C32</f>
        <v>127393044.17843111</v>
      </c>
      <c r="AL32" s="33">
        <f aca="true" t="shared" si="8" ref="AL32:AL46">C32</f>
        <v>102409191.68</v>
      </c>
      <c r="AM32" s="33">
        <f aca="true" t="shared" si="9" ref="AM32:AM46">+AJ32</f>
        <v>24983852.4984311</v>
      </c>
      <c r="AN32" s="33">
        <f aca="true" t="shared" si="10" ref="AN32:AN46">SUM(AL32:AM32)</f>
        <v>127393044.17843111</v>
      </c>
      <c r="AO32" s="33">
        <v>0</v>
      </c>
      <c r="AP32" s="33">
        <f aca="true" t="shared" si="11" ref="AP32:AP46">SUM(AN32:AO32)</f>
        <v>127393044.17843111</v>
      </c>
      <c r="AQ32" s="31"/>
      <c r="AR32" s="37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</row>
    <row r="33" spans="1:56" ht="12.75">
      <c r="A33" s="28">
        <f t="shared" si="2"/>
        <v>18</v>
      </c>
      <c r="B33" s="29" t="s">
        <v>17</v>
      </c>
      <c r="C33" s="35">
        <v>11865442.94</v>
      </c>
      <c r="D33" s="35">
        <v>243162.74773940002</v>
      </c>
      <c r="E33" s="35"/>
      <c r="F33" s="35"/>
      <c r="G33" s="35"/>
      <c r="H33" s="35"/>
      <c r="I33" s="35"/>
      <c r="J33" s="47">
        <v>50883.155</v>
      </c>
      <c r="K33" s="35"/>
      <c r="L33" s="35"/>
      <c r="M33" s="35"/>
      <c r="N33" s="43"/>
      <c r="O33" s="35"/>
      <c r="P33" s="35"/>
      <c r="Q33" s="35"/>
      <c r="R33" s="35"/>
      <c r="S33" s="35"/>
      <c r="T33" s="35"/>
      <c r="U33" s="35"/>
      <c r="V33" s="35"/>
      <c r="W33" s="35">
        <v>0</v>
      </c>
      <c r="X33" s="35">
        <v>-25766.284519878944</v>
      </c>
      <c r="Y33" s="35"/>
      <c r="Z33" s="35"/>
      <c r="AA33" s="35"/>
      <c r="AB33" s="35"/>
      <c r="AC33" s="35"/>
      <c r="AD33" s="35"/>
      <c r="AE33" s="35"/>
      <c r="AF33" s="35"/>
      <c r="AG33" s="35">
        <v>96803</v>
      </c>
      <c r="AH33" s="35"/>
      <c r="AI33" s="35"/>
      <c r="AJ33" s="42">
        <f t="shared" si="6"/>
        <v>365082.61821952113</v>
      </c>
      <c r="AK33" s="35">
        <f t="shared" si="7"/>
        <v>12230525.55821952</v>
      </c>
      <c r="AL33" s="36">
        <f t="shared" si="8"/>
        <v>11865442.94</v>
      </c>
      <c r="AM33" s="36">
        <f t="shared" si="9"/>
        <v>365082.61821952113</v>
      </c>
      <c r="AN33" s="36">
        <f t="shared" si="10"/>
        <v>12230525.55821952</v>
      </c>
      <c r="AO33" s="36"/>
      <c r="AP33" s="36">
        <f t="shared" si="11"/>
        <v>12230525.55821952</v>
      </c>
      <c r="AQ33" s="33"/>
      <c r="AR33" s="37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</row>
    <row r="34" spans="1:56" ht="12.75">
      <c r="A34" s="28">
        <f t="shared" si="2"/>
        <v>19</v>
      </c>
      <c r="B34" s="29" t="s">
        <v>18</v>
      </c>
      <c r="C34" s="35">
        <v>82924735.1999998</v>
      </c>
      <c r="D34" s="35"/>
      <c r="E34" s="35"/>
      <c r="F34" s="35"/>
      <c r="G34" s="35"/>
      <c r="H34" s="35"/>
      <c r="I34" s="35"/>
      <c r="J34" s="35">
        <v>-1606134.243333335</v>
      </c>
      <c r="K34" s="35"/>
      <c r="L34" s="35"/>
      <c r="M34" s="35"/>
      <c r="N34" s="43"/>
      <c r="O34" s="35"/>
      <c r="P34" s="35"/>
      <c r="Q34" s="35"/>
      <c r="R34" s="35"/>
      <c r="S34" s="35"/>
      <c r="T34" s="35">
        <v>-112533.50401471999</v>
      </c>
      <c r="U34" s="35"/>
      <c r="V34" s="35"/>
      <c r="W34" s="35">
        <v>0</v>
      </c>
      <c r="X34" s="35">
        <v>-173075.51319932425</v>
      </c>
      <c r="Y34" s="35"/>
      <c r="Z34" s="35"/>
      <c r="AA34" s="35"/>
      <c r="AB34" s="35"/>
      <c r="AC34" s="35"/>
      <c r="AD34" s="35"/>
      <c r="AE34" s="35"/>
      <c r="AF34" s="35"/>
      <c r="AG34" s="35">
        <v>893032</v>
      </c>
      <c r="AH34" s="35"/>
      <c r="AI34" s="35"/>
      <c r="AJ34" s="42">
        <f t="shared" si="6"/>
        <v>-998711.2605473793</v>
      </c>
      <c r="AK34" s="35">
        <f t="shared" si="7"/>
        <v>81926023.93945241</v>
      </c>
      <c r="AL34" s="36">
        <f t="shared" si="8"/>
        <v>82924735.1999998</v>
      </c>
      <c r="AM34" s="36">
        <f t="shared" si="9"/>
        <v>-998711.2605473793</v>
      </c>
      <c r="AN34" s="36">
        <f t="shared" si="10"/>
        <v>81926023.93945241</v>
      </c>
      <c r="AO34" s="36"/>
      <c r="AP34" s="36">
        <f t="shared" si="11"/>
        <v>81926023.93945241</v>
      </c>
      <c r="AQ34" s="35"/>
      <c r="AR34" s="37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</row>
    <row r="35" spans="1:56" ht="12.75">
      <c r="A35" s="28">
        <f t="shared" si="2"/>
        <v>20</v>
      </c>
      <c r="B35" s="29" t="s">
        <v>19</v>
      </c>
      <c r="C35" s="35">
        <v>50172085.519204006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43"/>
      <c r="O35" s="35">
        <v>92864</v>
      </c>
      <c r="P35" s="35">
        <v>-23176.58325035138</v>
      </c>
      <c r="Q35" s="35">
        <v>-494470.9281603774</v>
      </c>
      <c r="R35" s="35"/>
      <c r="S35" s="35"/>
      <c r="T35" s="35"/>
      <c r="U35" s="35"/>
      <c r="V35" s="35"/>
      <c r="W35" s="35">
        <v>-2520278</v>
      </c>
      <c r="X35" s="35">
        <v>-102159.13737204939</v>
      </c>
      <c r="Y35" s="35"/>
      <c r="Z35" s="35"/>
      <c r="AA35" s="35">
        <v>0</v>
      </c>
      <c r="AB35" s="35">
        <v>47149</v>
      </c>
      <c r="AC35" s="35"/>
      <c r="AD35" s="35"/>
      <c r="AE35" s="35"/>
      <c r="AF35" s="35"/>
      <c r="AG35" s="35">
        <v>540466</v>
      </c>
      <c r="AH35" s="35"/>
      <c r="AI35" s="35"/>
      <c r="AJ35" s="42">
        <f t="shared" si="6"/>
        <v>-2459605.6487827785</v>
      </c>
      <c r="AK35" s="35">
        <f t="shared" si="7"/>
        <v>47712479.87042123</v>
      </c>
      <c r="AL35" s="36">
        <f t="shared" si="8"/>
        <v>50172085.519204006</v>
      </c>
      <c r="AM35" s="36">
        <f t="shared" si="9"/>
        <v>-2459605.6487827785</v>
      </c>
      <c r="AN35" s="36">
        <f t="shared" si="10"/>
        <v>47712479.87042123</v>
      </c>
      <c r="AO35" s="36">
        <v>716708.575308</v>
      </c>
      <c r="AP35" s="36">
        <f t="shared" si="11"/>
        <v>48429188.44572923</v>
      </c>
      <c r="AQ35" s="35"/>
      <c r="AR35" s="37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</row>
    <row r="36" spans="1:56" ht="12.75">
      <c r="A36" s="28">
        <f t="shared" si="2"/>
        <v>21</v>
      </c>
      <c r="B36" s="29" t="s">
        <v>20</v>
      </c>
      <c r="C36" s="35">
        <v>13431631.961951999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3"/>
      <c r="O36" s="35"/>
      <c r="P36" s="35"/>
      <c r="Q36" s="35">
        <v>-11759102.61</v>
      </c>
      <c r="R36" s="35"/>
      <c r="S36" s="35"/>
      <c r="T36" s="35"/>
      <c r="U36" s="35"/>
      <c r="V36" s="35"/>
      <c r="W36" s="35"/>
      <c r="X36" s="35">
        <v>-10512.851308488036</v>
      </c>
      <c r="Y36" s="35"/>
      <c r="Z36" s="35"/>
      <c r="AA36" s="35"/>
      <c r="AB36" s="35"/>
      <c r="AC36" s="35"/>
      <c r="AD36" s="35"/>
      <c r="AE36" s="35"/>
      <c r="AF36" s="35"/>
      <c r="AG36" s="35">
        <v>42607</v>
      </c>
      <c r="AH36" s="35"/>
      <c r="AI36" s="35"/>
      <c r="AJ36" s="42">
        <f t="shared" si="6"/>
        <v>-11727008.461308487</v>
      </c>
      <c r="AK36" s="35">
        <f t="shared" si="7"/>
        <v>1704623.5006435122</v>
      </c>
      <c r="AL36" s="36">
        <f t="shared" si="8"/>
        <v>13431631.961951999</v>
      </c>
      <c r="AM36" s="36">
        <f t="shared" si="9"/>
        <v>-11727008.461308487</v>
      </c>
      <c r="AN36" s="36">
        <f t="shared" si="10"/>
        <v>1704623.5006435122</v>
      </c>
      <c r="AO36" s="36"/>
      <c r="AP36" s="36">
        <f t="shared" si="11"/>
        <v>1704623.5006435122</v>
      </c>
      <c r="AQ36" s="35"/>
      <c r="AR36" s="37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</row>
    <row r="37" spans="1:56" ht="12.75">
      <c r="A37" s="28">
        <f t="shared" si="2"/>
        <v>22</v>
      </c>
      <c r="B37" s="29" t="s">
        <v>21</v>
      </c>
      <c r="C37" s="35">
        <v>75336909.45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43"/>
      <c r="O37" s="35"/>
      <c r="P37" s="35"/>
      <c r="Q37" s="35">
        <v>-75334320</v>
      </c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42">
        <f t="shared" si="6"/>
        <v>-75334320</v>
      </c>
      <c r="AK37" s="35">
        <f t="shared" si="7"/>
        <v>2589.4500000029802</v>
      </c>
      <c r="AL37" s="36">
        <f t="shared" si="8"/>
        <v>75336909.45</v>
      </c>
      <c r="AM37" s="36">
        <f t="shared" si="9"/>
        <v>-75334320</v>
      </c>
      <c r="AN37" s="36">
        <f t="shared" si="10"/>
        <v>2589.4500000029802</v>
      </c>
      <c r="AO37" s="36"/>
      <c r="AP37" s="36">
        <f t="shared" si="11"/>
        <v>2589.4500000029802</v>
      </c>
      <c r="AQ37" s="35"/>
      <c r="AR37" s="37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</row>
    <row r="38" spans="1:56" ht="12.75">
      <c r="A38" s="28">
        <f t="shared" si="2"/>
        <v>23</v>
      </c>
      <c r="B38" s="29" t="s">
        <v>22</v>
      </c>
      <c r="C38" s="35">
        <v>94643935.0786519</v>
      </c>
      <c r="D38" s="35"/>
      <c r="E38" s="48">
        <v>517500.681183602</v>
      </c>
      <c r="F38" s="35"/>
      <c r="G38" s="35"/>
      <c r="H38" s="35"/>
      <c r="I38" s="35"/>
      <c r="J38" s="35"/>
      <c r="K38" s="35"/>
      <c r="L38" s="35"/>
      <c r="M38" s="35"/>
      <c r="N38" s="43">
        <v>-176390.5704626012</v>
      </c>
      <c r="O38" s="35">
        <v>41793</v>
      </c>
      <c r="P38" s="35">
        <v>-10430.505513209442</v>
      </c>
      <c r="Q38" s="35">
        <v>-275781.17108927877</v>
      </c>
      <c r="R38" s="35"/>
      <c r="S38" s="35"/>
      <c r="T38" s="49">
        <v>25842.780204651877</v>
      </c>
      <c r="U38" s="35" t="s">
        <v>59</v>
      </c>
      <c r="V38" s="35">
        <v>1116335.9198201378</v>
      </c>
      <c r="W38" s="35"/>
      <c r="X38" s="35">
        <v>-189642.2948106574</v>
      </c>
      <c r="Y38" s="35"/>
      <c r="Z38" s="35">
        <v>0</v>
      </c>
      <c r="AA38" s="35">
        <v>-51667.34845238167</v>
      </c>
      <c r="AB38" s="35"/>
      <c r="AC38" s="49">
        <v>-68325</v>
      </c>
      <c r="AD38" s="35"/>
      <c r="AE38" s="49">
        <v>191503.83265152527</v>
      </c>
      <c r="AF38" s="49">
        <v>1846129.0563486759</v>
      </c>
      <c r="AG38" s="35">
        <v>680182</v>
      </c>
      <c r="AH38" s="35">
        <v>165844.3571593985</v>
      </c>
      <c r="AI38" s="35">
        <v>125768</v>
      </c>
      <c r="AJ38" s="42">
        <f t="shared" si="6"/>
        <v>3938662.7370398627</v>
      </c>
      <c r="AK38" s="42">
        <f t="shared" si="7"/>
        <v>98582597.81569177</v>
      </c>
      <c r="AL38" s="36">
        <f t="shared" si="8"/>
        <v>94643935.0786519</v>
      </c>
      <c r="AM38" s="36">
        <f t="shared" si="9"/>
        <v>3938662.7370398627</v>
      </c>
      <c r="AN38" s="36">
        <f t="shared" si="10"/>
        <v>98582597.81569177</v>
      </c>
      <c r="AO38" s="36">
        <v>322551.114</v>
      </c>
      <c r="AP38" s="36">
        <f t="shared" si="11"/>
        <v>98905148.92969176</v>
      </c>
      <c r="AQ38" s="35"/>
      <c r="AR38" s="37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</row>
    <row r="39" spans="1:56" ht="12.75">
      <c r="A39" s="28">
        <f t="shared" si="2"/>
        <v>24</v>
      </c>
      <c r="B39" s="29" t="s">
        <v>23</v>
      </c>
      <c r="C39" s="35">
        <v>190245449.44014102</v>
      </c>
      <c r="D39" s="35"/>
      <c r="E39" s="35">
        <v>32938779.552809265</v>
      </c>
      <c r="F39" s="35"/>
      <c r="G39" s="35"/>
      <c r="H39" s="35">
        <v>-275496.66</v>
      </c>
      <c r="I39" s="35"/>
      <c r="J39" s="35"/>
      <c r="K39" s="35"/>
      <c r="L39" s="35"/>
      <c r="M39" s="35"/>
      <c r="N39" s="43">
        <v>-2011849.9165600669</v>
      </c>
      <c r="O39" s="35"/>
      <c r="P39" s="35"/>
      <c r="Q39" s="35"/>
      <c r="R39" s="35"/>
      <c r="S39" s="35"/>
      <c r="T39" s="35"/>
      <c r="U39" s="35">
        <v>-1059158.0399899296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42">
        <f t="shared" si="6"/>
        <v>29592274.936259266</v>
      </c>
      <c r="AK39" s="42">
        <f t="shared" si="7"/>
        <v>219837724.3764003</v>
      </c>
      <c r="AL39" s="36">
        <f t="shared" si="8"/>
        <v>190245449.44014102</v>
      </c>
      <c r="AM39" s="36">
        <f t="shared" si="9"/>
        <v>29592274.936259266</v>
      </c>
      <c r="AN39" s="36">
        <f t="shared" si="10"/>
        <v>219837724.3764003</v>
      </c>
      <c r="AO39" s="36"/>
      <c r="AP39" s="36">
        <f t="shared" si="11"/>
        <v>219837724.3764003</v>
      </c>
      <c r="AQ39" s="35"/>
      <c r="AR39" s="37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</row>
    <row r="40" spans="1:56" ht="12.75">
      <c r="A40" s="28">
        <f t="shared" si="2"/>
        <v>25</v>
      </c>
      <c r="B40" s="29" t="s">
        <v>24</v>
      </c>
      <c r="C40" s="35">
        <v>40184320.893569</v>
      </c>
      <c r="D40" s="35"/>
      <c r="E40" s="35"/>
      <c r="F40" s="35"/>
      <c r="G40" s="35"/>
      <c r="H40" s="35"/>
      <c r="I40" s="35"/>
      <c r="K40" s="35"/>
      <c r="L40" s="35"/>
      <c r="M40" s="35">
        <v>-0.25999999046325684</v>
      </c>
      <c r="N40" s="43">
        <v>-236432.24976610002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42">
        <f t="shared" si="6"/>
        <v>-236432.5097660905</v>
      </c>
      <c r="AK40" s="42">
        <f t="shared" si="7"/>
        <v>39947888.38380291</v>
      </c>
      <c r="AL40" s="36">
        <f t="shared" si="8"/>
        <v>40184320.893569</v>
      </c>
      <c r="AM40" s="36">
        <f t="shared" si="9"/>
        <v>-236432.5097660905</v>
      </c>
      <c r="AN40" s="36">
        <f t="shared" si="10"/>
        <v>39947888.38380291</v>
      </c>
      <c r="AO40" s="36"/>
      <c r="AP40" s="36">
        <f t="shared" si="11"/>
        <v>39947888.38380291</v>
      </c>
      <c r="AQ40" s="35"/>
      <c r="AR40" s="37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</row>
    <row r="41" spans="1:56" ht="12.75">
      <c r="A41" s="28">
        <f t="shared" si="2"/>
        <v>26</v>
      </c>
      <c r="B41" s="46" t="s">
        <v>25</v>
      </c>
      <c r="C41" s="35">
        <v>17493030.99</v>
      </c>
      <c r="D41" s="35"/>
      <c r="E41" s="35"/>
      <c r="F41" s="35"/>
      <c r="G41" s="35"/>
      <c r="H41" s="35"/>
      <c r="I41" s="35"/>
      <c r="J41" s="35">
        <v>-520924.65980769135</v>
      </c>
      <c r="K41" s="35"/>
      <c r="L41" s="35"/>
      <c r="M41" s="35"/>
      <c r="N41" s="43">
        <v>-31373.78914627083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 t="s">
        <v>59</v>
      </c>
      <c r="AE41" s="35"/>
      <c r="AF41" s="35"/>
      <c r="AG41" s="35"/>
      <c r="AH41" s="35"/>
      <c r="AI41" s="35"/>
      <c r="AJ41" s="42">
        <f t="shared" si="6"/>
        <v>-552298.4489539622</v>
      </c>
      <c r="AK41" s="42">
        <f t="shared" si="7"/>
        <v>16940732.541046035</v>
      </c>
      <c r="AL41" s="36">
        <f t="shared" si="8"/>
        <v>17493030.99</v>
      </c>
      <c r="AM41" s="36">
        <f t="shared" si="9"/>
        <v>-552298.4489539622</v>
      </c>
      <c r="AN41" s="36">
        <f t="shared" si="10"/>
        <v>16940732.541046035</v>
      </c>
      <c r="AO41" s="36"/>
      <c r="AP41" s="36">
        <f t="shared" si="11"/>
        <v>16940732.541046035</v>
      </c>
      <c r="AQ41" s="35"/>
      <c r="AR41" s="37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</row>
    <row r="42" spans="1:56" ht="12.75">
      <c r="A42" s="28">
        <f t="shared" si="2"/>
        <v>27</v>
      </c>
      <c r="B42" s="29" t="s">
        <v>26</v>
      </c>
      <c r="C42" s="35">
        <v>30169560.11</v>
      </c>
      <c r="D42" s="35"/>
      <c r="E42" s="35"/>
      <c r="F42" s="35">
        <v>680129.0439538461</v>
      </c>
      <c r="G42" s="35"/>
      <c r="H42" s="35"/>
      <c r="I42" s="35"/>
      <c r="J42" s="35"/>
      <c r="K42" s="35"/>
      <c r="L42" s="35"/>
      <c r="M42" s="35">
        <v>-5285875.896614986</v>
      </c>
      <c r="N42" s="43">
        <v>-80128.60880943395</v>
      </c>
      <c r="O42" s="35"/>
      <c r="P42" s="35">
        <v>-7273471</v>
      </c>
      <c r="Q42" s="35">
        <v>-21591916</v>
      </c>
      <c r="R42" s="35"/>
      <c r="S42" s="35"/>
      <c r="T42" s="35">
        <v>5360249.57</v>
      </c>
      <c r="U42" s="35"/>
      <c r="V42" s="35"/>
      <c r="W42" s="35"/>
      <c r="X42" s="35"/>
      <c r="Y42" s="35"/>
      <c r="Z42" s="35"/>
      <c r="AA42" s="35"/>
      <c r="AB42" s="35"/>
      <c r="AC42" s="35"/>
      <c r="AD42" s="35">
        <v>1582024.8166666673</v>
      </c>
      <c r="AE42" s="35"/>
      <c r="AF42" s="35"/>
      <c r="AG42" s="35"/>
      <c r="AH42" s="35"/>
      <c r="AI42" s="35"/>
      <c r="AJ42" s="42">
        <f t="shared" si="6"/>
        <v>-26608988.074803907</v>
      </c>
      <c r="AK42" s="42">
        <f t="shared" si="7"/>
        <v>3560572.035196092</v>
      </c>
      <c r="AL42" s="36">
        <f t="shared" si="8"/>
        <v>30169560.11</v>
      </c>
      <c r="AM42" s="36">
        <f t="shared" si="9"/>
        <v>-26608988.074803907</v>
      </c>
      <c r="AN42" s="36">
        <f t="shared" si="10"/>
        <v>3560572.035196092</v>
      </c>
      <c r="AO42" s="36"/>
      <c r="AP42" s="36">
        <f t="shared" si="11"/>
        <v>3560572.035196092</v>
      </c>
      <c r="AQ42" s="35"/>
      <c r="AR42" s="37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6" ht="12.75">
      <c r="A43" s="28">
        <f t="shared" si="2"/>
        <v>28</v>
      </c>
      <c r="B43" s="3" t="s">
        <v>27</v>
      </c>
      <c r="C43" s="35">
        <v>166953096.899999</v>
      </c>
      <c r="I43" s="40">
        <v>-166953096.899999</v>
      </c>
      <c r="N43" s="43"/>
      <c r="AJ43" s="42">
        <f t="shared" si="6"/>
        <v>-166953096.899999</v>
      </c>
      <c r="AK43" s="42">
        <f t="shared" si="7"/>
        <v>0</v>
      </c>
      <c r="AL43" s="36">
        <f t="shared" si="8"/>
        <v>166953096.899999</v>
      </c>
      <c r="AM43" s="36">
        <f t="shared" si="9"/>
        <v>-166953096.899999</v>
      </c>
      <c r="AN43" s="36">
        <f t="shared" si="10"/>
        <v>0</v>
      </c>
      <c r="AO43" s="36"/>
      <c r="AP43" s="36">
        <f t="shared" si="11"/>
        <v>0</v>
      </c>
      <c r="AQ43" s="35"/>
      <c r="AR43" s="37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6" ht="12.75">
      <c r="A44" s="28">
        <f t="shared" si="2"/>
        <v>29</v>
      </c>
      <c r="B44" s="29" t="s">
        <v>28</v>
      </c>
      <c r="C44" s="35">
        <v>193255906.606986</v>
      </c>
      <c r="D44" s="35">
        <v>26145.666603698653</v>
      </c>
      <c r="E44" s="36">
        <v>2967100.906250939</v>
      </c>
      <c r="F44" s="36"/>
      <c r="G44" s="35">
        <v>154131.33589999983</v>
      </c>
      <c r="H44" s="35"/>
      <c r="I44" s="35"/>
      <c r="J44" s="35"/>
      <c r="K44" s="35"/>
      <c r="L44" s="36"/>
      <c r="M44" s="36"/>
      <c r="N44" s="43">
        <v>-463312.61875581724</v>
      </c>
      <c r="O44" s="35">
        <v>805724</v>
      </c>
      <c r="P44" s="35">
        <v>-201089.71578916482</v>
      </c>
      <c r="Q44" s="36">
        <v>-76449191.24443021</v>
      </c>
      <c r="R44" s="35"/>
      <c r="S44" s="35"/>
      <c r="T44" s="35">
        <v>-27777.135509384763</v>
      </c>
      <c r="U44" s="35"/>
      <c r="V44" s="35"/>
      <c r="W44" s="35"/>
      <c r="X44" s="36">
        <v>-56310.824413480994</v>
      </c>
      <c r="Y44" s="35">
        <v>5169110.079999998</v>
      </c>
      <c r="Z44" s="35">
        <v>309198.422784999</v>
      </c>
      <c r="AA44" s="35"/>
      <c r="AB44" s="35"/>
      <c r="AC44" s="35"/>
      <c r="AD44" s="35"/>
      <c r="AE44" s="35"/>
      <c r="AF44" s="35"/>
      <c r="AG44" s="35">
        <v>196920</v>
      </c>
      <c r="AH44" s="35"/>
      <c r="AI44" s="35"/>
      <c r="AJ44" s="42">
        <f t="shared" si="6"/>
        <v>-67569351.12735842</v>
      </c>
      <c r="AK44" s="42">
        <f t="shared" si="7"/>
        <v>125686555.47962756</v>
      </c>
      <c r="AL44" s="36">
        <f t="shared" si="8"/>
        <v>193255906.606986</v>
      </c>
      <c r="AM44" s="36">
        <f t="shared" si="9"/>
        <v>-67569351.12735842</v>
      </c>
      <c r="AN44" s="36">
        <f t="shared" si="10"/>
        <v>125686555.47962756</v>
      </c>
      <c r="AO44" s="36">
        <v>6218462.926806</v>
      </c>
      <c r="AP44" s="36">
        <f t="shared" si="11"/>
        <v>131905018.40643357</v>
      </c>
      <c r="AQ44" s="35"/>
      <c r="AR44" s="37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6" ht="12.75">
      <c r="A45" s="28">
        <f t="shared" si="2"/>
        <v>30</v>
      </c>
      <c r="B45" s="29" t="s">
        <v>29</v>
      </c>
      <c r="C45" s="35">
        <v>16263334</v>
      </c>
      <c r="D45" s="35">
        <v>50561475.92330339</v>
      </c>
      <c r="E45" s="35">
        <v>-18577935</v>
      </c>
      <c r="F45" s="35">
        <v>-238045</v>
      </c>
      <c r="G45" s="35">
        <v>-53945.96756499994</v>
      </c>
      <c r="H45" s="35">
        <v>96424</v>
      </c>
      <c r="I45" s="35"/>
      <c r="J45" s="35">
        <v>726661.5118493594</v>
      </c>
      <c r="K45" s="35">
        <v>7247900</v>
      </c>
      <c r="L45" s="35">
        <v>-2480823</v>
      </c>
      <c r="M45" s="35">
        <v>1983324.1376712278</v>
      </c>
      <c r="N45" s="43">
        <v>1410886.4394870745</v>
      </c>
      <c r="O45" s="35">
        <v>6984616</v>
      </c>
      <c r="P45" s="35">
        <v>802520</v>
      </c>
      <c r="Q45" s="35">
        <v>-165008.8548358321</v>
      </c>
      <c r="R45" s="35">
        <v>-81996936</v>
      </c>
      <c r="S45" s="35">
        <v>-55619943.767639995</v>
      </c>
      <c r="T45" s="35">
        <v>-1808785</v>
      </c>
      <c r="U45" s="35">
        <v>370705.31399647536</v>
      </c>
      <c r="V45" s="35">
        <v>-390718</v>
      </c>
      <c r="W45" s="35">
        <v>882097</v>
      </c>
      <c r="X45" s="35">
        <v>259656</v>
      </c>
      <c r="Y45" s="35">
        <v>-1809189</v>
      </c>
      <c r="Z45" s="35">
        <v>-108219</v>
      </c>
      <c r="AA45" s="35">
        <v>18083.571958333585</v>
      </c>
      <c r="AB45" s="35"/>
      <c r="AC45" s="33">
        <v>23913.75</v>
      </c>
      <c r="AD45" s="35">
        <v>-553708.6858333335</v>
      </c>
      <c r="AE45" s="35">
        <v>-67026.34142803385</v>
      </c>
      <c r="AF45" s="35">
        <v>-646145.1697220365</v>
      </c>
      <c r="AG45" s="35">
        <v>-1151561.25</v>
      </c>
      <c r="AH45" s="35">
        <v>-58046</v>
      </c>
      <c r="AI45" s="35">
        <v>-44019</v>
      </c>
      <c r="AJ45" s="42">
        <f t="shared" si="6"/>
        <v>-94401791.38875836</v>
      </c>
      <c r="AK45" s="42">
        <f t="shared" si="7"/>
        <v>-78138457.38875836</v>
      </c>
      <c r="AL45" s="36">
        <f t="shared" si="8"/>
        <v>16263334</v>
      </c>
      <c r="AM45" s="36">
        <f t="shared" si="9"/>
        <v>-94401791.38875836</v>
      </c>
      <c r="AN45" s="36">
        <f t="shared" si="10"/>
        <v>-78138457.38875836</v>
      </c>
      <c r="AO45" s="36">
        <v>53906193.651693</v>
      </c>
      <c r="AP45" s="36">
        <f t="shared" si="11"/>
        <v>-24232263.73706536</v>
      </c>
      <c r="AQ45" s="35"/>
      <c r="AR45" s="45"/>
      <c r="AS45" s="50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6" ht="12.75">
      <c r="A46" s="28">
        <f t="shared" si="2"/>
        <v>31</v>
      </c>
      <c r="B46" s="3" t="s">
        <v>30</v>
      </c>
      <c r="C46" s="51">
        <v>-32436237.481</v>
      </c>
      <c r="D46" s="38"/>
      <c r="E46" s="42"/>
      <c r="F46" s="42"/>
      <c r="G46" s="38"/>
      <c r="H46" s="42"/>
      <c r="I46" s="35">
        <v>58433583.91499964</v>
      </c>
      <c r="J46" s="38"/>
      <c r="K46" s="42"/>
      <c r="L46" s="42"/>
      <c r="M46" s="42"/>
      <c r="N46" s="36"/>
      <c r="O46" s="38"/>
      <c r="P46" s="38"/>
      <c r="Q46" s="42"/>
      <c r="R46" s="38">
        <v>142468487</v>
      </c>
      <c r="S46" s="38"/>
      <c r="T46" s="38"/>
      <c r="U46" s="38"/>
      <c r="V46" s="42"/>
      <c r="W46" s="38"/>
      <c r="X46" s="42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>
        <f t="shared" si="6"/>
        <v>200902070.91499963</v>
      </c>
      <c r="AK46" s="38">
        <f t="shared" si="7"/>
        <v>168465833.43399963</v>
      </c>
      <c r="AL46" s="36">
        <f t="shared" si="8"/>
        <v>-32436237.481</v>
      </c>
      <c r="AM46" s="36">
        <f t="shared" si="9"/>
        <v>200902070.91499963</v>
      </c>
      <c r="AN46" s="36">
        <f t="shared" si="10"/>
        <v>168465833.43399963</v>
      </c>
      <c r="AO46" s="36"/>
      <c r="AP46" s="36">
        <f t="shared" si="11"/>
        <v>168465833.43399963</v>
      </c>
      <c r="AQ46" s="35"/>
      <c r="AR46" s="37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6" ht="12.75">
      <c r="A47" s="28">
        <f t="shared" si="2"/>
        <v>32</v>
      </c>
      <c r="B47" s="29" t="s">
        <v>31</v>
      </c>
      <c r="C47" s="52">
        <f aca="true" t="shared" si="12" ref="C47:AI47">SUM(C30:C46)</f>
        <v>2157226079.9495025</v>
      </c>
      <c r="D47" s="52">
        <f t="shared" si="12"/>
        <v>-250664089.89094636</v>
      </c>
      <c r="E47" s="52">
        <f t="shared" si="12"/>
        <v>39435507.140243806</v>
      </c>
      <c r="F47" s="52">
        <f t="shared" si="12"/>
        <v>442084.0439538461</v>
      </c>
      <c r="G47" s="52">
        <f t="shared" si="12"/>
        <v>100185.36833499989</v>
      </c>
      <c r="H47" s="52">
        <f t="shared" si="12"/>
        <v>-179072.65999999997</v>
      </c>
      <c r="I47" s="52">
        <f t="shared" si="12"/>
        <v>-108519512.98499936</v>
      </c>
      <c r="J47" s="52">
        <f>SUM(J30:J46)</f>
        <v>-1349514.236291667</v>
      </c>
      <c r="K47" s="52">
        <f t="shared" si="12"/>
        <v>-30284100</v>
      </c>
      <c r="L47" s="52">
        <f t="shared" si="12"/>
        <v>4607242.589499994</v>
      </c>
      <c r="M47" s="52">
        <f t="shared" si="12"/>
        <v>-3683316.25567514</v>
      </c>
      <c r="N47" s="52">
        <f t="shared" si="12"/>
        <v>-2294359.524583283</v>
      </c>
      <c r="O47" s="52">
        <f t="shared" si="12"/>
        <v>7924997</v>
      </c>
      <c r="P47" s="52">
        <f t="shared" si="12"/>
        <v>-6705647.8045527255</v>
      </c>
      <c r="Q47" s="52">
        <f t="shared" si="12"/>
        <v>-110960640.52851571</v>
      </c>
      <c r="R47" s="52">
        <f t="shared" si="12"/>
        <v>60471551</v>
      </c>
      <c r="S47" s="52">
        <f t="shared" si="12"/>
        <v>-55619943.767639995</v>
      </c>
      <c r="T47" s="52">
        <f t="shared" si="12"/>
        <v>3359171.846680547</v>
      </c>
      <c r="U47" s="52">
        <f t="shared" si="12"/>
        <v>-688452.7259934542</v>
      </c>
      <c r="V47" s="52">
        <f t="shared" si="12"/>
        <v>725617.9198201378</v>
      </c>
      <c r="W47" s="52">
        <f t="shared" si="12"/>
        <v>-1638181</v>
      </c>
      <c r="X47" s="52">
        <f t="shared" si="12"/>
        <v>-482219.6365044038</v>
      </c>
      <c r="Y47" s="52">
        <f t="shared" si="12"/>
        <v>3359921.079999998</v>
      </c>
      <c r="Z47" s="52">
        <f t="shared" si="12"/>
        <v>200979.422784999</v>
      </c>
      <c r="AA47" s="52">
        <f t="shared" si="12"/>
        <v>-33583.776494048085</v>
      </c>
      <c r="AB47" s="52">
        <f t="shared" si="12"/>
        <v>47149</v>
      </c>
      <c r="AC47" s="52">
        <f t="shared" si="12"/>
        <v>-44411.25</v>
      </c>
      <c r="AD47" s="52">
        <f t="shared" si="12"/>
        <v>1028316.1308333338</v>
      </c>
      <c r="AE47" s="52">
        <f t="shared" si="12"/>
        <v>124477.49122349142</v>
      </c>
      <c r="AF47" s="52">
        <f t="shared" si="12"/>
        <v>1199983.8866266394</v>
      </c>
      <c r="AG47" s="52">
        <f t="shared" si="12"/>
        <v>2138613.75</v>
      </c>
      <c r="AH47" s="52">
        <f t="shared" si="12"/>
        <v>107798.3571593985</v>
      </c>
      <c r="AI47" s="52">
        <f t="shared" si="12"/>
        <v>81749</v>
      </c>
      <c r="AJ47" s="52">
        <f t="shared" si="6"/>
        <v>-447791701.015035</v>
      </c>
      <c r="AK47" s="52">
        <f aca="true" t="shared" si="13" ref="AK47:AP47">SUM(AK30:AK46)</f>
        <v>1709434378.9344678</v>
      </c>
      <c r="AL47" s="52">
        <f t="shared" si="13"/>
        <v>2157226079.9495025</v>
      </c>
      <c r="AM47" s="52">
        <f t="shared" si="13"/>
        <v>-447791701.01503503</v>
      </c>
      <c r="AN47" s="52">
        <f t="shared" si="13"/>
        <v>1709434378.9344678</v>
      </c>
      <c r="AO47" s="52">
        <f t="shared" si="13"/>
        <v>61163916.267807</v>
      </c>
      <c r="AP47" s="52">
        <f t="shared" si="13"/>
        <v>1770598295.2022748</v>
      </c>
      <c r="AQ47" s="53"/>
      <c r="AR47" s="37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6" ht="12.75">
      <c r="A48" s="28">
        <f t="shared" si="2"/>
        <v>33</v>
      </c>
      <c r="C48" s="40"/>
      <c r="D48" s="40" t="s">
        <v>59</v>
      </c>
      <c r="E48" s="40"/>
      <c r="F48" s="40"/>
      <c r="G48" s="40" t="s">
        <v>59</v>
      </c>
      <c r="H48" s="40"/>
      <c r="I48" s="40"/>
      <c r="J48" s="40" t="s">
        <v>59</v>
      </c>
      <c r="K48" s="40"/>
      <c r="L48" s="40"/>
      <c r="M48" s="40"/>
      <c r="N48" s="36" t="s">
        <v>59</v>
      </c>
      <c r="O48" s="40" t="s">
        <v>59</v>
      </c>
      <c r="P48" s="40" t="s">
        <v>59</v>
      </c>
      <c r="Q48" s="40"/>
      <c r="R48" s="40" t="s">
        <v>59</v>
      </c>
      <c r="S48" s="40" t="s">
        <v>59</v>
      </c>
      <c r="T48" s="40" t="s">
        <v>59</v>
      </c>
      <c r="U48" s="40"/>
      <c r="V48" s="40"/>
      <c r="W48" s="40" t="s">
        <v>59</v>
      </c>
      <c r="X48" s="40"/>
      <c r="Y48" s="40" t="s">
        <v>59</v>
      </c>
      <c r="Z48" s="40" t="s">
        <v>59</v>
      </c>
      <c r="AA48" s="40" t="s">
        <v>59</v>
      </c>
      <c r="AB48" s="40" t="s">
        <v>59</v>
      </c>
      <c r="AC48" s="40" t="s">
        <v>59</v>
      </c>
      <c r="AD48" s="40" t="s">
        <v>59</v>
      </c>
      <c r="AE48" s="40"/>
      <c r="AF48" s="40"/>
      <c r="AG48" s="40" t="s">
        <v>59</v>
      </c>
      <c r="AH48" s="40" t="s">
        <v>59</v>
      </c>
      <c r="AI48" s="40" t="s">
        <v>59</v>
      </c>
      <c r="AJ48" s="40"/>
      <c r="AK48" s="40"/>
      <c r="AL48" s="36"/>
      <c r="AM48" s="36"/>
      <c r="AN48" s="36"/>
      <c r="AO48" s="36"/>
      <c r="AP48" s="36"/>
      <c r="AQ48" s="40"/>
      <c r="AR48" s="37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ht="12.75">
      <c r="A49" s="28">
        <f t="shared" si="2"/>
        <v>34</v>
      </c>
      <c r="B49" s="29" t="s">
        <v>32</v>
      </c>
      <c r="C49" s="33">
        <f aca="true" t="shared" si="14" ref="C49:AP49">C21-C47</f>
        <v>117427311.31048775</v>
      </c>
      <c r="D49" s="33">
        <f t="shared" si="14"/>
        <v>93899883.85756347</v>
      </c>
      <c r="E49" s="33">
        <f t="shared" si="14"/>
        <v>-39435507.140243806</v>
      </c>
      <c r="F49" s="33">
        <f t="shared" si="14"/>
        <v>-442084.0439538461</v>
      </c>
      <c r="G49" s="33">
        <f t="shared" si="14"/>
        <v>-100185.36833499989</v>
      </c>
      <c r="H49" s="33">
        <f t="shared" si="14"/>
        <v>179072.65999999997</v>
      </c>
      <c r="I49" s="33">
        <f t="shared" si="14"/>
        <v>108519512.98499936</v>
      </c>
      <c r="J49" s="33">
        <f t="shared" si="14"/>
        <v>1349514.236291667</v>
      </c>
      <c r="K49" s="33">
        <f t="shared" si="14"/>
        <v>30284100</v>
      </c>
      <c r="L49" s="33">
        <f t="shared" si="14"/>
        <v>-4607242.589499994</v>
      </c>
      <c r="M49" s="33">
        <f t="shared" si="14"/>
        <v>3683316.25567514</v>
      </c>
      <c r="N49" s="33">
        <f t="shared" si="14"/>
        <v>2294359.524583283</v>
      </c>
      <c r="O49" s="33">
        <f t="shared" si="14"/>
        <v>12971429.041821491</v>
      </c>
      <c r="P49" s="33">
        <f t="shared" si="14"/>
        <v>1490395.0479480047</v>
      </c>
      <c r="Q49" s="33">
        <f t="shared" si="14"/>
        <v>-306445.01612366736</v>
      </c>
      <c r="R49" s="33">
        <f t="shared" si="14"/>
        <v>-60471551</v>
      </c>
      <c r="S49" s="33">
        <f t="shared" si="14"/>
        <v>55619943.767639995</v>
      </c>
      <c r="T49" s="33">
        <f t="shared" si="14"/>
        <v>-3359171.846680547</v>
      </c>
      <c r="U49" s="33">
        <f t="shared" si="14"/>
        <v>688452.7259934542</v>
      </c>
      <c r="V49" s="33">
        <f t="shared" si="14"/>
        <v>-725617.9198201378</v>
      </c>
      <c r="W49" s="33">
        <f t="shared" si="14"/>
        <v>1638181</v>
      </c>
      <c r="X49" s="33">
        <f t="shared" si="14"/>
        <v>482219.6365044038</v>
      </c>
      <c r="Y49" s="33">
        <f t="shared" si="14"/>
        <v>-3359921.079999998</v>
      </c>
      <c r="Z49" s="33">
        <f t="shared" si="14"/>
        <v>-200979.422784999</v>
      </c>
      <c r="AA49" s="33">
        <f t="shared" si="14"/>
        <v>33583.776494048085</v>
      </c>
      <c r="AB49" s="33">
        <f t="shared" si="14"/>
        <v>-47149</v>
      </c>
      <c r="AC49" s="33">
        <f t="shared" si="14"/>
        <v>44411.25</v>
      </c>
      <c r="AD49" s="33">
        <f t="shared" si="14"/>
        <v>-1028316.1308333338</v>
      </c>
      <c r="AE49" s="33">
        <f t="shared" si="14"/>
        <v>-124477.49122349142</v>
      </c>
      <c r="AF49" s="33">
        <f t="shared" si="14"/>
        <v>-1199983.8866266394</v>
      </c>
      <c r="AG49" s="33">
        <f t="shared" si="14"/>
        <v>-2138613.75</v>
      </c>
      <c r="AH49" s="33">
        <f t="shared" si="14"/>
        <v>-107798.3571593985</v>
      </c>
      <c r="AI49" s="33">
        <f t="shared" si="14"/>
        <v>-81749</v>
      </c>
      <c r="AJ49" s="33">
        <f t="shared" si="14"/>
        <v>195441582.72222945</v>
      </c>
      <c r="AK49" s="33">
        <f t="shared" si="14"/>
        <v>312868894.032717</v>
      </c>
      <c r="AL49" s="33">
        <f t="shared" si="14"/>
        <v>117427311.31048775</v>
      </c>
      <c r="AM49" s="33">
        <f t="shared" si="14"/>
        <v>195441582.72222954</v>
      </c>
      <c r="AN49" s="33">
        <f t="shared" si="14"/>
        <v>312868894.03271675</v>
      </c>
      <c r="AO49" s="33">
        <f t="shared" si="14"/>
        <v>100111640.732193</v>
      </c>
      <c r="AP49" s="33">
        <f t="shared" si="14"/>
        <v>412980534.76490974</v>
      </c>
      <c r="AQ49" s="33"/>
      <c r="AR49" s="37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0" spans="1:56" ht="12.75">
      <c r="A50" s="28">
        <f t="shared" si="2"/>
        <v>35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 t="s">
        <v>59</v>
      </c>
      <c r="AO50" s="54"/>
      <c r="AP50" s="54" t="s">
        <v>59</v>
      </c>
      <c r="AQ50" s="54"/>
      <c r="AR50" s="37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1:56" ht="12.75">
      <c r="A51" s="28">
        <f t="shared" si="2"/>
        <v>36</v>
      </c>
      <c r="B51" s="29" t="s">
        <v>33</v>
      </c>
      <c r="C51" s="33">
        <f>C63</f>
        <v>4100870912.6196504</v>
      </c>
      <c r="D51" s="33">
        <v>0</v>
      </c>
      <c r="E51" s="33">
        <v>687710765.0434923</v>
      </c>
      <c r="F51" s="33">
        <v>110538909.02496499</v>
      </c>
      <c r="G51" s="33">
        <v>0</v>
      </c>
      <c r="H51" s="33">
        <v>-3370636</v>
      </c>
      <c r="I51" s="33">
        <v>0</v>
      </c>
      <c r="J51" s="33">
        <v>0</v>
      </c>
      <c r="K51" s="33">
        <v>-56496129.25</v>
      </c>
      <c r="L51" s="33">
        <v>135630302.1673249</v>
      </c>
      <c r="M51" s="33">
        <v>-19546417.706488293</v>
      </c>
      <c r="N51" s="33">
        <v>-50346992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-233768.7200889875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f>SUM(D51:AI51)</f>
        <v>803886032.559205</v>
      </c>
      <c r="AK51" s="33">
        <f>ROUND(AJ51+C51,0)+1</f>
        <v>4904756946</v>
      </c>
      <c r="AL51" s="33">
        <f>C51</f>
        <v>4100870912.6196504</v>
      </c>
      <c r="AM51" s="33">
        <f>AJ51</f>
        <v>803886032.559205</v>
      </c>
      <c r="AN51" s="33">
        <f>AK51</f>
        <v>4904756946</v>
      </c>
      <c r="AO51" s="33">
        <v>0</v>
      </c>
      <c r="AP51" s="33">
        <f>SUM(AN51:AO51)</f>
        <v>4904756946</v>
      </c>
      <c r="AQ51" s="40"/>
      <c r="AR51" s="37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1:56" ht="12.75">
      <c r="A52" s="28">
        <f t="shared" si="2"/>
        <v>37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R52" s="37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1:56" ht="12.75">
      <c r="A53" s="28">
        <f t="shared" si="2"/>
        <v>38</v>
      </c>
      <c r="B53" s="29" t="s">
        <v>34</v>
      </c>
      <c r="C53" s="55">
        <f>C49/C51</f>
        <v>0.028634725113908736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6">
        <f>AK49/AK51</f>
        <v>0.0637888681289034</v>
      </c>
      <c r="AL53" s="56">
        <f>AL49/AL51</f>
        <v>0.028634725113908736</v>
      </c>
      <c r="AM53" s="35"/>
      <c r="AN53" s="56">
        <f>AN49/AN51</f>
        <v>0.06378886812890336</v>
      </c>
      <c r="AO53" s="35"/>
      <c r="AP53" s="56">
        <f>AP49/AP51</f>
        <v>0.08419999998199905</v>
      </c>
      <c r="AQ53" s="57"/>
      <c r="AR53" s="37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1:56" ht="12.75">
      <c r="A54" s="28">
        <f t="shared" si="2"/>
        <v>39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 t="s">
        <v>59</v>
      </c>
      <c r="AP54" s="33"/>
      <c r="AR54" s="37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1:56" ht="12.75">
      <c r="A55" s="28">
        <f t="shared" si="2"/>
        <v>40</v>
      </c>
      <c r="B55" s="3" t="s">
        <v>35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 t="s">
        <v>59</v>
      </c>
      <c r="AP55" s="33"/>
      <c r="AR55" s="37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1:56" ht="12.75">
      <c r="A56" s="28">
        <f t="shared" si="2"/>
        <v>41</v>
      </c>
      <c r="B56" s="58" t="s">
        <v>36</v>
      </c>
      <c r="C56" s="33">
        <v>7157671290.748807</v>
      </c>
      <c r="D56" s="33">
        <v>0</v>
      </c>
      <c r="E56" s="33">
        <v>773432637.168031</v>
      </c>
      <c r="F56" s="33">
        <v>0</v>
      </c>
      <c r="G56" s="33">
        <v>0</v>
      </c>
      <c r="H56" s="33">
        <v>-4357020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f>N51-N59-N58-N57</f>
        <v>-75230110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T51-T57</f>
        <v>0</v>
      </c>
      <c r="U56" s="33">
        <v>-359644.18475228845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f>+AD51</f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f aca="true" t="shared" si="15" ref="AJ56:AJ62">SUM(D56:AI56)</f>
        <v>693485862.9832786</v>
      </c>
      <c r="AK56" s="33">
        <f aca="true" t="shared" si="16" ref="AK56:AK61">ROUND(+AJ56+C56,0)</f>
        <v>7851157154</v>
      </c>
      <c r="AL56" s="33">
        <f aca="true" t="shared" si="17" ref="AL56:AL62">C56</f>
        <v>7157671290.748807</v>
      </c>
      <c r="AM56" s="33">
        <f aca="true" t="shared" si="18" ref="AM56:AM62">+AJ56</f>
        <v>693485862.9832786</v>
      </c>
      <c r="AN56" s="33">
        <f aca="true" t="shared" si="19" ref="AN56:AN62">+AM56+AL56</f>
        <v>7851157153.732085</v>
      </c>
      <c r="AO56" s="33"/>
      <c r="AP56" s="33"/>
      <c r="AQ56" s="40"/>
      <c r="AR56" s="37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1:56" ht="12.75">
      <c r="A57" s="28">
        <f t="shared" si="2"/>
        <v>42</v>
      </c>
      <c r="B57" s="58" t="s">
        <v>37</v>
      </c>
      <c r="C57" s="51">
        <v>-2758182029.4807525</v>
      </c>
      <c r="D57" s="51"/>
      <c r="E57" s="51">
        <v>-17848252.050684582</v>
      </c>
      <c r="F57" s="51"/>
      <c r="G57" s="51"/>
      <c r="H57" s="51">
        <v>462883</v>
      </c>
      <c r="I57" s="51"/>
      <c r="J57" s="51"/>
      <c r="K57" s="51"/>
      <c r="L57" s="51"/>
      <c r="M57" s="51"/>
      <c r="N57" s="51">
        <v>25065430</v>
      </c>
      <c r="O57" s="51"/>
      <c r="P57" s="51"/>
      <c r="Q57" s="51"/>
      <c r="R57" s="51"/>
      <c r="S57" s="51"/>
      <c r="T57" s="51"/>
      <c r="U57" s="51">
        <v>125875.46466330095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>
        <f t="shared" si="15"/>
        <v>7805936.413978718</v>
      </c>
      <c r="AK57" s="51">
        <f t="shared" si="16"/>
        <v>-2750376093</v>
      </c>
      <c r="AL57" s="51">
        <f t="shared" si="17"/>
        <v>-2758182029.4807525</v>
      </c>
      <c r="AM57" s="51">
        <f t="shared" si="18"/>
        <v>7805936.413978718</v>
      </c>
      <c r="AN57" s="51">
        <f t="shared" si="19"/>
        <v>-2750376093.066774</v>
      </c>
      <c r="AO57" s="51"/>
      <c r="AP57" s="51"/>
      <c r="AQ57" s="40"/>
      <c r="AR57" s="37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1:56" ht="12.75">
      <c r="A58" s="28">
        <f t="shared" si="2"/>
        <v>43</v>
      </c>
      <c r="B58" s="3" t="s">
        <v>38</v>
      </c>
      <c r="C58" s="51">
        <v>241208022.97458333</v>
      </c>
      <c r="D58" s="51"/>
      <c r="E58" s="51"/>
      <c r="F58" s="51">
        <v>116371015.57686923</v>
      </c>
      <c r="G58" s="51"/>
      <c r="H58" s="51"/>
      <c r="I58" s="51"/>
      <c r="J58" s="51"/>
      <c r="K58" s="51">
        <v>-59395254</v>
      </c>
      <c r="L58" s="51">
        <v>153173246.20049992</v>
      </c>
      <c r="M58" s="51">
        <f>M51</f>
        <v>-19546417.706488293</v>
      </c>
      <c r="N58" s="51">
        <v>-6494531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>
        <f t="shared" si="15"/>
        <v>184108059.07088086</v>
      </c>
      <c r="AK58" s="51">
        <f t="shared" si="16"/>
        <v>425316082</v>
      </c>
      <c r="AL58" s="51">
        <f t="shared" si="17"/>
        <v>241208022.97458333</v>
      </c>
      <c r="AM58" s="51">
        <f t="shared" si="18"/>
        <v>184108059.07088086</v>
      </c>
      <c r="AN58" s="51">
        <f t="shared" si="19"/>
        <v>425316082.04546416</v>
      </c>
      <c r="AO58" s="51"/>
      <c r="AP58" s="51"/>
      <c r="AQ58" s="40"/>
      <c r="AR58" s="37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1:56" ht="12.75">
      <c r="A59" s="28">
        <f t="shared" si="2"/>
        <v>44</v>
      </c>
      <c r="B59" s="3" t="s">
        <v>39</v>
      </c>
      <c r="C59" s="51">
        <v>-656658556.6968611</v>
      </c>
      <c r="D59" s="51"/>
      <c r="E59" s="51">
        <v>-67873620.07385407</v>
      </c>
      <c r="F59" s="51">
        <v>-5832106.55190423</v>
      </c>
      <c r="G59" s="51"/>
      <c r="H59" s="51">
        <v>523501</v>
      </c>
      <c r="I59" s="51"/>
      <c r="J59" s="51"/>
      <c r="K59" s="51">
        <v>2899124.75</v>
      </c>
      <c r="L59" s="51">
        <v>-17542944.033175014</v>
      </c>
      <c r="M59" s="51">
        <v>0</v>
      </c>
      <c r="N59" s="51">
        <v>6312219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>
        <f t="shared" si="15"/>
        <v>-81513825.90893331</v>
      </c>
      <c r="AK59" s="51">
        <f t="shared" si="16"/>
        <v>-738172383</v>
      </c>
      <c r="AL59" s="51">
        <f t="shared" si="17"/>
        <v>-656658556.6968611</v>
      </c>
      <c r="AM59" s="51">
        <f t="shared" si="18"/>
        <v>-81513825.90893331</v>
      </c>
      <c r="AN59" s="51">
        <f t="shared" si="19"/>
        <v>-738172382.6057944</v>
      </c>
      <c r="AO59" s="51"/>
      <c r="AP59" s="51"/>
      <c r="AQ59" s="40"/>
      <c r="AR59" s="37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1:56" ht="12.75">
      <c r="A60" s="28">
        <f t="shared" si="2"/>
        <v>45</v>
      </c>
      <c r="C60" s="51"/>
      <c r="D60" s="51"/>
      <c r="E60" s="51" t="s">
        <v>59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40"/>
      <c r="AR60" s="37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1:56" ht="12.75">
      <c r="A61" s="28">
        <f>A59+1</f>
        <v>45</v>
      </c>
      <c r="B61" s="3" t="s">
        <v>40</v>
      </c>
      <c r="C61" s="51">
        <v>204952588.93762287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>
        <v>0</v>
      </c>
      <c r="AB61" s="51">
        <v>0</v>
      </c>
      <c r="AC61" s="51"/>
      <c r="AD61" s="51"/>
      <c r="AE61" s="51"/>
      <c r="AF61" s="51"/>
      <c r="AG61" s="51"/>
      <c r="AH61" s="51"/>
      <c r="AI61" s="51"/>
      <c r="AJ61" s="51">
        <f t="shared" si="15"/>
        <v>0</v>
      </c>
      <c r="AK61" s="51">
        <f t="shared" si="16"/>
        <v>204952589</v>
      </c>
      <c r="AL61" s="51">
        <f t="shared" si="17"/>
        <v>204952588.93762287</v>
      </c>
      <c r="AM61" s="51">
        <f t="shared" si="18"/>
        <v>0</v>
      </c>
      <c r="AN61" s="51">
        <f t="shared" si="19"/>
        <v>204952588.93762287</v>
      </c>
      <c r="AO61" s="51"/>
      <c r="AP61" s="51"/>
      <c r="AQ61" s="40"/>
      <c r="AR61" s="37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1:56" ht="12.75">
      <c r="A62" s="28">
        <f t="shared" si="2"/>
        <v>46</v>
      </c>
      <c r="B62" s="3" t="s">
        <v>41</v>
      </c>
      <c r="C62" s="51">
        <v>-88120403.86375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>
        <f t="shared" si="15"/>
        <v>0</v>
      </c>
      <c r="AK62" s="51">
        <f>ROUND(+AJ62+C62,0)+1</f>
        <v>-88120403</v>
      </c>
      <c r="AL62" s="51">
        <f t="shared" si="17"/>
        <v>-88120403.86375</v>
      </c>
      <c r="AM62" s="51">
        <f t="shared" si="18"/>
        <v>0</v>
      </c>
      <c r="AN62" s="51">
        <f t="shared" si="19"/>
        <v>-88120403.86375</v>
      </c>
      <c r="AO62" s="51"/>
      <c r="AP62" s="51"/>
      <c r="AQ62" s="40"/>
      <c r="AR62" s="37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1:56" ht="13.5" thickBot="1">
      <c r="A63" s="28">
        <f t="shared" si="2"/>
        <v>47</v>
      </c>
      <c r="B63" s="3" t="s">
        <v>42</v>
      </c>
      <c r="C63" s="59">
        <f aca="true" t="shared" si="20" ref="C63:AI63">SUM(C56:C62)</f>
        <v>4100870912.6196504</v>
      </c>
      <c r="D63" s="59">
        <f t="shared" si="20"/>
        <v>0</v>
      </c>
      <c r="E63" s="59">
        <f t="shared" si="20"/>
        <v>687710765.0434923</v>
      </c>
      <c r="F63" s="59">
        <f t="shared" si="20"/>
        <v>110538909.024965</v>
      </c>
      <c r="G63" s="59">
        <f t="shared" si="20"/>
        <v>0</v>
      </c>
      <c r="H63" s="59">
        <f t="shared" si="20"/>
        <v>-3370636</v>
      </c>
      <c r="I63" s="59">
        <f t="shared" si="20"/>
        <v>0</v>
      </c>
      <c r="J63" s="59">
        <f t="shared" si="20"/>
        <v>0</v>
      </c>
      <c r="K63" s="59">
        <f t="shared" si="20"/>
        <v>-56496129.25</v>
      </c>
      <c r="L63" s="59">
        <f t="shared" si="20"/>
        <v>135630302.1673249</v>
      </c>
      <c r="M63" s="59">
        <f t="shared" si="20"/>
        <v>-19546417.706488293</v>
      </c>
      <c r="N63" s="59">
        <f t="shared" si="20"/>
        <v>-50346992</v>
      </c>
      <c r="O63" s="59">
        <f t="shared" si="20"/>
        <v>0</v>
      </c>
      <c r="P63" s="59">
        <f t="shared" si="20"/>
        <v>0</v>
      </c>
      <c r="Q63" s="59">
        <f t="shared" si="20"/>
        <v>0</v>
      </c>
      <c r="R63" s="59">
        <f t="shared" si="20"/>
        <v>0</v>
      </c>
      <c r="S63" s="59">
        <f t="shared" si="20"/>
        <v>0</v>
      </c>
      <c r="T63" s="59">
        <f t="shared" si="20"/>
        <v>0</v>
      </c>
      <c r="U63" s="59">
        <f t="shared" si="20"/>
        <v>-233768.7200889875</v>
      </c>
      <c r="V63" s="59">
        <f t="shared" si="20"/>
        <v>0</v>
      </c>
      <c r="W63" s="59">
        <f t="shared" si="20"/>
        <v>0</v>
      </c>
      <c r="X63" s="59">
        <f t="shared" si="20"/>
        <v>0</v>
      </c>
      <c r="Y63" s="59">
        <f t="shared" si="20"/>
        <v>0</v>
      </c>
      <c r="Z63" s="59">
        <f t="shared" si="20"/>
        <v>0</v>
      </c>
      <c r="AA63" s="59">
        <f t="shared" si="20"/>
        <v>0</v>
      </c>
      <c r="AB63" s="59">
        <f t="shared" si="20"/>
        <v>0</v>
      </c>
      <c r="AC63" s="59">
        <f t="shared" si="20"/>
        <v>0</v>
      </c>
      <c r="AD63" s="59">
        <f t="shared" si="20"/>
        <v>0</v>
      </c>
      <c r="AE63" s="59">
        <f t="shared" si="20"/>
        <v>0</v>
      </c>
      <c r="AF63" s="59">
        <f t="shared" si="20"/>
        <v>0</v>
      </c>
      <c r="AG63" s="59">
        <f t="shared" si="20"/>
        <v>0</v>
      </c>
      <c r="AH63" s="59">
        <f t="shared" si="20"/>
        <v>0</v>
      </c>
      <c r="AI63" s="59">
        <f t="shared" si="20"/>
        <v>0</v>
      </c>
      <c r="AJ63" s="59">
        <f>SUM(AJ56:AJ62)</f>
        <v>803886032.5592049</v>
      </c>
      <c r="AK63" s="59">
        <f>ROUND(SUM(AK56:AK62),0)</f>
        <v>4904756946</v>
      </c>
      <c r="AL63" s="59">
        <f>SUM(AL56:AL62)</f>
        <v>4100870912.6196504</v>
      </c>
      <c r="AM63" s="59">
        <f>SUM(AM56:AM62)</f>
        <v>803886032.5592049</v>
      </c>
      <c r="AN63" s="59">
        <f>SUM(AN56:AN62)+1</f>
        <v>4904756946.178855</v>
      </c>
      <c r="AO63" s="72"/>
      <c r="AP63" s="72"/>
      <c r="AQ63" s="40"/>
      <c r="AR63" s="37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1:56" ht="14.25" thickTop="1">
      <c r="A64" s="60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P64" s="62"/>
      <c r="AQ64" s="62"/>
      <c r="AR64" s="37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</sheetData>
  <sheetProtection/>
  <conditionalFormatting sqref="A1:AR1">
    <cfRule type="cellIs" priority="1" dxfId="1" operator="notEqual" stopIfTrue="1">
      <formula>0</formula>
    </cfRule>
  </conditionalFormatting>
  <printOptions horizontalCentered="1"/>
  <pageMargins left="0.45" right="0.46" top="0.48" bottom="0.58" header="0.24" footer="0.31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2011-05-25T15:55:54Z</cp:lastPrinted>
  <dcterms:created xsi:type="dcterms:W3CDTF">2011-05-24T16:40:47Z</dcterms:created>
  <dcterms:modified xsi:type="dcterms:W3CDTF">2011-05-26T21:30:01Z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