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2.xml" ContentType="application/vnd.openxmlformats-officedocument.spreadsheetml.comments+xml"/>
  <Override PartName="/docProps/app.xml" ContentType="application/vnd.openxmlformats-officedocument.extended-properties+xml"/>
  <Override PartName="/xl/comments11.xml" ContentType="application/vnd.openxmlformats-officedocument.spreadsheetml.comments+xml"/>
  <Override PartName="/xl/printerSettings/printerSettings13.bin" ContentType="application/vnd.openxmlformats-officedocument.spreadsheetml.printerSettings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xl/printerSettings/printerSettings7.bin" ContentType="application/vnd.openxmlformats-officedocument.spreadsheetml.printerSettings"/>
  <Override PartName="/xl/comments5.xml" ContentType="application/vnd.openxmlformats-officedocument.spreadsheetml.comments+xml"/>
  <Override PartName="/xl/printerSettings/printerSettings3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omments4.xml" ContentType="application/vnd.openxmlformats-officedocument.spreadsheetml.comments+xml"/>
  <Override PartName="/xl/printerSettings/printerSettings5.bin" ContentType="application/vnd.openxmlformats-officedocument.spreadsheetml.printerSettings"/>
  <Override PartName="/xl/comments3.xml" ContentType="application/vnd.openxmlformats-officedocument.spreadsheetml.comments+xml"/>
  <Override PartName="/xl/printerSettings/printerSettings8.bin" ContentType="application/vnd.openxmlformats-officedocument.spreadsheetml.printerSettings"/>
  <Override PartName="/xl/comments7.xml" ContentType="application/vnd.openxmlformats-officedocument.spreadsheetml.comments+xml"/>
  <Override PartName="/xl/printerSettings/printerSettings9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comments10.xml" ContentType="application/vnd.openxmlformats-officedocument.spreadsheetml.comments+xml"/>
  <Override PartName="/xl/printerSettings/printerSettings11.bin" ContentType="application/vnd.openxmlformats-officedocument.spreadsheetml.printerSettings"/>
  <Override PartName="/xl/comments9.xml" ContentType="application/vnd.openxmlformats-officedocument.spreadsheetml.comments+xml"/>
  <Override PartName="/xl/printerSettings/printerSettings10.bin" ContentType="application/vnd.openxmlformats-officedocument.spreadsheetml.printerSettings"/>
  <Override PartName="/xl/comments8.xml" ContentType="application/vnd.openxmlformats-officedocument.spreadsheetml.comment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0" yWindow="0" windowWidth="28800" windowHeight="12300"/>
  </bookViews>
  <sheets>
    <sheet name="3.11E" sheetId="18" r:id="rId1"/>
    <sheet name="3.11G" sheetId="19" r:id="rId2"/>
    <sheet name="SAP Int. Cust" sheetId="17" r:id="rId3"/>
    <sheet name="PO Summary" sheetId="20" r:id="rId4"/>
    <sheet name="Support=&gt;" sheetId="33" r:id="rId5"/>
    <sheet name="Prior Obligation AR 1" sheetId="21" r:id="rId6"/>
    <sheet name="Prior Obligation AR 2" sheetId="22" r:id="rId7"/>
    <sheet name="Prior Obligation AR 3" sheetId="23" r:id="rId8"/>
    <sheet name="Prior Obligation AR 4" sheetId="24" r:id="rId9"/>
    <sheet name="Prior Obligation AR 5" sheetId="25" r:id="rId10"/>
    <sheet name="Prior Obligation AR 6" sheetId="26" r:id="rId11"/>
    <sheet name="Prior Obligation AR 7" sheetId="27" r:id="rId12"/>
    <sheet name="Prior Obligation AR 8" sheetId="28" r:id="rId13"/>
    <sheet name="Prior Obligation AR 9" sheetId="29" r:id="rId14"/>
    <sheet name="Prior Obligation AR 10" sheetId="30" r:id="rId15"/>
    <sheet name="Prior Obligation AR 11" sheetId="31" r:id="rId16"/>
    <sheet name="Prior Obligation AR 12" sheetId="32" r:id="rId17"/>
  </sheets>
  <definedNames>
    <definedName name="SAPPO_AR_Post_Conversion" localSheetId="14">'Prior Obligation AR 10'!$A$13:$D$18</definedName>
    <definedName name="SAPPO_AR_Post_Conversion" localSheetId="15">'Prior Obligation AR 11'!$A$13:$D$18</definedName>
    <definedName name="SAPPO_AR_Post_Conversion" localSheetId="16">'Prior Obligation AR 12'!$A$13:$D$18</definedName>
    <definedName name="SAPPO_AR_Post_Conversion" localSheetId="6">'Prior Obligation AR 2'!$A$13:$D$18</definedName>
    <definedName name="SAPPO_AR_Post_Conversion" localSheetId="7">'Prior Obligation AR 3'!$A$13:$D$18</definedName>
    <definedName name="SAPPO_AR_Post_Conversion" localSheetId="8">'Prior Obligation AR 4'!$A$13:$D$18</definedName>
    <definedName name="SAPPO_AR_Post_Conversion" localSheetId="9">'Prior Obligation AR 5'!$A$13:$D$18</definedName>
    <definedName name="SAPPO_AR_Post_Conversion" localSheetId="10">'Prior Obligation AR 6'!$A$13:$D$18</definedName>
    <definedName name="SAPPO_AR_Post_Conversion" localSheetId="11">'Prior Obligation AR 7'!$A$13:$D$18</definedName>
    <definedName name="SAPPO_AR_Post_Conversion" localSheetId="12">'Prior Obligation AR 8'!$A$13:$D$18</definedName>
    <definedName name="SAPPO_AR_Post_Conversion" localSheetId="13">'Prior Obligation AR 9'!$A$13:$D$18</definedName>
    <definedName name="SAPPO_AR_Post_Conversion">#REF!</definedName>
    <definedName name="SAPPO_AR_Pre_Conversion" localSheetId="14">'Prior Obligation AR 10'!$A$4:$D$9</definedName>
    <definedName name="SAPPO_AR_Pre_Conversion" localSheetId="15">'Prior Obligation AR 11'!$A$4:$D$9</definedName>
    <definedName name="SAPPO_AR_Pre_Conversion" localSheetId="16">'Prior Obligation AR 12'!$A$4:$D$9</definedName>
    <definedName name="SAPPO_AR_Pre_Conversion" localSheetId="6">'Prior Obligation AR 2'!$A$4:$D$9</definedName>
    <definedName name="SAPPO_AR_Pre_Conversion" localSheetId="7">'Prior Obligation AR 3'!$A$4:$D$9</definedName>
    <definedName name="SAPPO_AR_Pre_Conversion" localSheetId="8">'Prior Obligation AR 4'!$A$4:$D$9</definedName>
    <definedName name="SAPPO_AR_Pre_Conversion" localSheetId="9">'Prior Obligation AR 5'!$A$4:$D$9</definedName>
    <definedName name="SAPPO_AR_Pre_Conversion" localSheetId="10">'Prior Obligation AR 6'!$A$4:$D$9</definedName>
    <definedName name="SAPPO_AR_Pre_Conversion" localSheetId="11">'Prior Obligation AR 7'!$A$4:$D$9</definedName>
    <definedName name="SAPPO_AR_Pre_Conversion" localSheetId="12">'Prior Obligation AR 8'!$A$4:$D$9</definedName>
    <definedName name="SAPPO_AR_Pre_Conversion" localSheetId="13">'Prior Obligation AR 9'!$A$4:$D$9</definedName>
    <definedName name="SAPPO_AR_Pre_Conversion">#REF!</definedName>
  </definedNames>
  <calcPr calcId="162913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7" l="1"/>
  <c r="D24" i="17"/>
  <c r="E24" i="32"/>
  <c r="D21" i="32"/>
  <c r="E17" i="32"/>
  <c r="E16" i="32"/>
  <c r="J15" i="32"/>
  <c r="E15" i="32"/>
  <c r="D11" i="32"/>
  <c r="E8" i="32"/>
  <c r="E7" i="32"/>
  <c r="E6" i="32"/>
  <c r="E23" i="32" s="1"/>
  <c r="E24" i="31"/>
  <c r="D12" i="20" s="1"/>
  <c r="D21" i="31"/>
  <c r="E17" i="31"/>
  <c r="E16" i="31"/>
  <c r="J15" i="31"/>
  <c r="E15" i="31"/>
  <c r="D11" i="31"/>
  <c r="E8" i="31"/>
  <c r="E7" i="31"/>
  <c r="E6" i="31"/>
  <c r="E23" i="31" s="1"/>
  <c r="D21" i="30"/>
  <c r="E17" i="30"/>
  <c r="E16" i="30"/>
  <c r="J15" i="30"/>
  <c r="E15" i="30"/>
  <c r="E23" i="30" s="1"/>
  <c r="D11" i="30"/>
  <c r="E7" i="30"/>
  <c r="E24" i="30" s="1"/>
  <c r="D11" i="20" s="1"/>
  <c r="E6" i="30"/>
  <c r="E8" i="30" s="1"/>
  <c r="D21" i="29"/>
  <c r="E16" i="29"/>
  <c r="J15" i="29"/>
  <c r="E15" i="29"/>
  <c r="E23" i="29" s="1"/>
  <c r="D11" i="29"/>
  <c r="E7" i="29"/>
  <c r="E24" i="29" s="1"/>
  <c r="D10" i="20" s="1"/>
  <c r="E6" i="29"/>
  <c r="E23" i="28"/>
  <c r="E25" i="28" s="1"/>
  <c r="E27" i="28" s="1"/>
  <c r="D21" i="28"/>
  <c r="E16" i="28"/>
  <c r="E17" i="28" s="1"/>
  <c r="J15" i="28"/>
  <c r="E15" i="28"/>
  <c r="D11" i="28"/>
  <c r="E7" i="28"/>
  <c r="E24" i="28" s="1"/>
  <c r="D9" i="20" s="1"/>
  <c r="E6" i="28"/>
  <c r="E8" i="28" s="1"/>
  <c r="D21" i="27"/>
  <c r="E16" i="27"/>
  <c r="J15" i="27"/>
  <c r="E15" i="27"/>
  <c r="E17" i="27" s="1"/>
  <c r="D11" i="27"/>
  <c r="E7" i="27"/>
  <c r="E24" i="27" s="1"/>
  <c r="D8" i="20" s="1"/>
  <c r="E6" i="27"/>
  <c r="E8" i="27" s="1"/>
  <c r="D21" i="26"/>
  <c r="E16" i="26"/>
  <c r="J15" i="26"/>
  <c r="E15" i="26"/>
  <c r="E17" i="26" s="1"/>
  <c r="D11" i="26"/>
  <c r="E7" i="26"/>
  <c r="E24" i="26" s="1"/>
  <c r="D7" i="20" s="1"/>
  <c r="E6" i="26"/>
  <c r="E8" i="26" s="1"/>
  <c r="D21" i="25"/>
  <c r="E16" i="25"/>
  <c r="E24" i="25" s="1"/>
  <c r="D6" i="20" s="1"/>
  <c r="J15" i="25"/>
  <c r="E15" i="25"/>
  <c r="E17" i="25" s="1"/>
  <c r="D11" i="25"/>
  <c r="E7" i="25"/>
  <c r="E6" i="25"/>
  <c r="E8" i="25" s="1"/>
  <c r="E24" i="24"/>
  <c r="D21" i="24"/>
  <c r="E17" i="24"/>
  <c r="E16" i="24"/>
  <c r="J15" i="24"/>
  <c r="E15" i="24"/>
  <c r="D11" i="24"/>
  <c r="E8" i="24"/>
  <c r="E7" i="24"/>
  <c r="E6" i="24"/>
  <c r="E23" i="24" s="1"/>
  <c r="E24" i="23"/>
  <c r="D4" i="20" s="1"/>
  <c r="D21" i="23"/>
  <c r="E17" i="23"/>
  <c r="E16" i="23"/>
  <c r="J15" i="23"/>
  <c r="E15" i="23"/>
  <c r="D11" i="23"/>
  <c r="E8" i="23"/>
  <c r="E7" i="23"/>
  <c r="E6" i="23"/>
  <c r="E23" i="23" s="1"/>
  <c r="D21" i="22"/>
  <c r="E17" i="22"/>
  <c r="E16" i="22"/>
  <c r="J15" i="22"/>
  <c r="E15" i="22"/>
  <c r="D11" i="22"/>
  <c r="E7" i="22"/>
  <c r="E24" i="22" s="1"/>
  <c r="D3" i="20" s="1"/>
  <c r="E6" i="22"/>
  <c r="E8" i="22" s="1"/>
  <c r="D21" i="21"/>
  <c r="E16" i="21"/>
  <c r="J15" i="21"/>
  <c r="E15" i="21"/>
  <c r="E23" i="21" s="1"/>
  <c r="D11" i="21"/>
  <c r="E7" i="21"/>
  <c r="E24" i="21" s="1"/>
  <c r="D2" i="20" s="1"/>
  <c r="E6" i="21"/>
  <c r="D13" i="20"/>
  <c r="B9" i="20"/>
  <c r="D5" i="20"/>
  <c r="E25" i="21" l="1"/>
  <c r="E27" i="21" s="1"/>
  <c r="B2" i="20"/>
  <c r="E25" i="30"/>
  <c r="E27" i="30" s="1"/>
  <c r="B11" i="20"/>
  <c r="E25" i="29"/>
  <c r="E27" i="29" s="1"/>
  <c r="B10" i="20"/>
  <c r="B4" i="20"/>
  <c r="E25" i="23"/>
  <c r="E27" i="23" s="1"/>
  <c r="B12" i="20"/>
  <c r="E25" i="31"/>
  <c r="E27" i="31" s="1"/>
  <c r="D15" i="20"/>
  <c r="E25" i="24"/>
  <c r="E27" i="24" s="1"/>
  <c r="B5" i="20"/>
  <c r="I9" i="20"/>
  <c r="E25" i="32"/>
  <c r="E27" i="32" s="1"/>
  <c r="B13" i="20"/>
  <c r="E23" i="25"/>
  <c r="F9" i="20"/>
  <c r="H9" i="20" s="1"/>
  <c r="J9" i="20" s="1"/>
  <c r="E23" i="22"/>
  <c r="E17" i="21"/>
  <c r="E23" i="27"/>
  <c r="E17" i="29"/>
  <c r="E8" i="21"/>
  <c r="E23" i="26"/>
  <c r="E8" i="29"/>
  <c r="D19" i="17"/>
  <c r="H5" i="20" l="1"/>
  <c r="J5" i="20" s="1"/>
  <c r="F5" i="20"/>
  <c r="I5" i="20" s="1"/>
  <c r="F11" i="20"/>
  <c r="I11" i="20" s="1"/>
  <c r="B6" i="20"/>
  <c r="E25" i="25"/>
  <c r="E27" i="25" s="1"/>
  <c r="E25" i="27"/>
  <c r="E27" i="27" s="1"/>
  <c r="B8" i="20"/>
  <c r="E25" i="22"/>
  <c r="E27" i="22" s="1"/>
  <c r="B3" i="20"/>
  <c r="E25" i="26"/>
  <c r="E27" i="26" s="1"/>
  <c r="B7" i="20"/>
  <c r="F13" i="20"/>
  <c r="I13" i="20" s="1"/>
  <c r="F4" i="20"/>
  <c r="I4" i="20" s="1"/>
  <c r="F2" i="20"/>
  <c r="H2" i="20"/>
  <c r="F12" i="20"/>
  <c r="I12" i="20" s="1"/>
  <c r="F10" i="20"/>
  <c r="I10" i="20" s="1"/>
  <c r="H10" i="20"/>
  <c r="J10" i="20" s="1"/>
  <c r="E25" i="17"/>
  <c r="F8" i="20" l="1"/>
  <c r="I8" i="20" s="1"/>
  <c r="F6" i="20"/>
  <c r="I6" i="20" s="1"/>
  <c r="H6" i="20"/>
  <c r="J6" i="20" s="1"/>
  <c r="I2" i="20"/>
  <c r="J2" i="20" s="1"/>
  <c r="H11" i="20"/>
  <c r="J11" i="20" s="1"/>
  <c r="H4" i="20"/>
  <c r="J4" i="20" s="1"/>
  <c r="H13" i="20"/>
  <c r="J13" i="20" s="1"/>
  <c r="H12" i="20"/>
  <c r="J12" i="20" s="1"/>
  <c r="F7" i="20"/>
  <c r="I7" i="20" s="1"/>
  <c r="B15" i="20"/>
  <c r="F3" i="20"/>
  <c r="I3" i="20" s="1"/>
  <c r="D11" i="19"/>
  <c r="D13" i="19" s="1"/>
  <c r="H3" i="20" l="1"/>
  <c r="J3" i="20" s="1"/>
  <c r="F15" i="20"/>
  <c r="I15" i="20" s="1"/>
  <c r="H7" i="20"/>
  <c r="J7" i="20" s="1"/>
  <c r="H8" i="20"/>
  <c r="J8" i="20" s="1"/>
  <c r="H15" i="20" l="1"/>
  <c r="J15" i="20" s="1"/>
  <c r="D26" i="17"/>
  <c r="E24" i="17"/>
  <c r="D11" i="18" l="1"/>
  <c r="D13" i="18" s="1"/>
  <c r="E26" i="17"/>
  <c r="E27" i="17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<sst xmlns="http://schemas.openxmlformats.org/spreadsheetml/2006/main" count="739" uniqueCount="96">
  <si>
    <t>Prior Obligation AR</t>
  </si>
  <si>
    <t>Prior Obligation AR (Pre Conversion)</t>
  </si>
  <si>
    <t/>
  </si>
  <si>
    <t>Open Amount Grand Total</t>
  </si>
  <si>
    <t>Prior Obligation Flag</t>
  </si>
  <si>
    <t>G/L Account</t>
  </si>
  <si>
    <t>$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</si>
  <si>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</si>
  <si>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</si>
  <si>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</si>
  <si>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</si>
  <si>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</si>
  <si>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</si>
  <si>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</si>
  <si>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a</t>
  </si>
  <si>
    <t>23202353</t>
  </si>
  <si>
    <t>UnCr-Cust Overpymt</t>
  </si>
  <si>
    <t>Prior Obligation AR (Post Conversion)</t>
  </si>
  <si>
    <t>b</t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</si>
  <si>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</si>
  <si>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E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</si>
  <si>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</si>
  <si>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t>G</t>
  </si>
  <si>
    <t>Month</t>
  </si>
  <si>
    <t>Electric PO Balance</t>
  </si>
  <si>
    <t>Gas PO Balance</t>
  </si>
  <si>
    <t>Total PO AR Balance</t>
  </si>
  <si>
    <t>Electric</t>
  </si>
  <si>
    <t>Gas</t>
  </si>
  <si>
    <t>Total</t>
  </si>
  <si>
    <t>KOB1</t>
  </si>
  <si>
    <t xml:space="preserve">Order 43100673 </t>
  </si>
  <si>
    <t>Cost Element 63400500</t>
  </si>
  <si>
    <t>Order</t>
  </si>
  <si>
    <t>Cost Elem.</t>
  </si>
  <si>
    <t>Offst.acct</t>
  </si>
  <si>
    <t xml:space="preserve"> Val.in RC</t>
  </si>
  <si>
    <t>CElem.name</t>
  </si>
  <si>
    <t>Offset. acct name</t>
  </si>
  <si>
    <t>Name</t>
  </si>
  <si>
    <t>Per</t>
  </si>
  <si>
    <t>Proc. Grp</t>
  </si>
  <si>
    <t>ProcGrpTxt</t>
  </si>
  <si>
    <t>Func. Area</t>
  </si>
  <si>
    <t>FuncAreaTx</t>
  </si>
  <si>
    <t>FERC</t>
  </si>
  <si>
    <t>FERC Text</t>
  </si>
  <si>
    <t>Postg Date</t>
  </si>
  <si>
    <t>43100673</t>
  </si>
  <si>
    <t>63400500</t>
  </si>
  <si>
    <t>23701173</t>
  </si>
  <si>
    <t>Interest Expense</t>
  </si>
  <si>
    <t>Common- Accrued Int</t>
  </si>
  <si>
    <t>Accr Int on Customer Dep 1/2023</t>
  </si>
  <si>
    <t>1</t>
  </si>
  <si>
    <t>3</t>
  </si>
  <si>
    <t>Common</t>
  </si>
  <si>
    <t>3040</t>
  </si>
  <si>
    <t>4310</t>
  </si>
  <si>
    <t>Other Interest Expense</t>
  </si>
  <si>
    <t>Accr Int on Customer Dep 2/2023</t>
  </si>
  <si>
    <t>2</t>
  </si>
  <si>
    <t>Accr Int on Customer Dep 3/2023</t>
  </si>
  <si>
    <t>Accr Int on Customer Dep 4/2023</t>
  </si>
  <si>
    <t>4</t>
  </si>
  <si>
    <t>Accr Int on Customer Dep 5/2023</t>
  </si>
  <si>
    <t>5</t>
  </si>
  <si>
    <t>Accrue interest on customer deposits</t>
  </si>
  <si>
    <t>6</t>
  </si>
  <si>
    <t>Accrue int on customer deposits</t>
  </si>
  <si>
    <t>7</t>
  </si>
  <si>
    <t>Accrue Int on customer deposits</t>
  </si>
  <si>
    <t>8</t>
  </si>
  <si>
    <t>9</t>
  </si>
  <si>
    <t>10</t>
  </si>
  <si>
    <t>11</t>
  </si>
  <si>
    <t>12</t>
  </si>
  <si>
    <t xml:space="preserve">RESTATED TEST YEAR </t>
  </si>
  <si>
    <t>Prior Oblig.</t>
  </si>
  <si>
    <t>% Split by Business</t>
  </si>
  <si>
    <t>Restated. Test Year</t>
  </si>
  <si>
    <t>Common Electric</t>
  </si>
  <si>
    <t>Common Gas</t>
  </si>
  <si>
    <t xml:space="preserve">     Total</t>
  </si>
  <si>
    <t>ck</t>
  </si>
  <si>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</si>
  <si>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</si>
  <si>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</si>
  <si>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</si>
  <si>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</si>
  <si>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</si>
  <si>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</si>
  <si>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</si>
  <si>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</si>
  <si>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12ME Dec 2024</t>
  </si>
  <si>
    <t>For The Twelve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</si>
</sst>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164" formatCode="dddd\,\ mmmm\ dd\,\ yyyy"/>
    <numFmt numFmtId="165" formatCode="###,000"/>
    <numFmt numFmtId="166" formatCode="#,##0.00;\-#,##0.00;#,##0.00"/>
    <numFmt numFmtId="167" formatCode="[$-409]mmmm\-yy;@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4" applyNumberFormat="0" applyAlignment="0" applyProtection="0">
      <alignment horizontal="left" vertical="center" indent="1"/>
    </xf>
    <xf numFmtId="165" fontId="7" fillId="2" borderId="8" applyNumberFormat="0" applyAlignment="0" applyProtection="0">
      <alignment horizontal="left" vertical="center" indent="1"/>
    </xf>
    <xf numFmtId="165" fontId="7" fillId="0" borderId="12" applyNumberFormat="0" applyAlignment="0" applyProtection="0">
      <alignment horizontal="right" vertical="center" indent="1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4"/>
    <xf numFmtId="0" fontId="5" fillId="0" borderId="1" xfId="4" applyBorder="1"/>
    <xf numFmtId="164" fontId="0" fillId="0" borderId="0" xfId="0" applyNumberFormat="1"/>
    <xf numFmtId="0" fontId="2" fillId="0" borderId="2" xfId="2"/>
    <xf numFmtId="164" fontId="2" fillId="0" borderId="2" xfId="2" applyNumberFormat="1"/>
    <xf numFmtId="0" fontId="6" fillId="2" borderId="5" xfId="5" quotePrefix="1" applyNumberFormat="1" applyBorder="1" applyAlignment="1"/>
    <xf numFmtId="0" fontId="6" fillId="2" borderId="6" xfId="5" quotePrefix="1" applyNumberFormat="1" applyBorder="1" applyAlignment="1"/>
    <xf numFmtId="0" fontId="6" fillId="2" borderId="7" xfId="5" quotePrefix="1" applyNumberFormat="1" applyBorder="1" applyAlignment="1"/>
    <xf numFmtId="0" fontId="7" fillId="2" borderId="8" xfId="6" quotePrefix="1" applyNumberFormat="1" applyBorder="1" applyAlignment="1"/>
    <xf numFmtId="0" fontId="6" fillId="2" borderId="9" xfId="5" quotePrefix="1" applyNumberFormat="1" applyBorder="1" applyAlignment="1"/>
    <xf numFmtId="0" fontId="6" fillId="2" borderId="10" xfId="5" quotePrefix="1" applyNumberFormat="1" applyBorder="1" applyAlignment="1"/>
    <xf numFmtId="0" fontId="6" fillId="2" borderId="11" xfId="5" quotePrefix="1" applyNumberFormat="1" applyBorder="1" applyAlignment="1"/>
    <xf numFmtId="0" fontId="7" fillId="2" borderId="8" xfId="6" quotePrefix="1" applyNumberFormat="1" applyBorder="1" applyAlignment="1">
      <alignment horizontal="right"/>
    </xf>
    <xf numFmtId="0" fontId="7" fillId="2" borderId="8" xfId="6" quotePrefix="1" applyNumberFormat="1" applyAlignment="1"/>
    <xf numFmtId="166" fontId="7" fillId="0" borderId="13" xfId="7" applyNumberFormat="1" applyBorder="1" applyAlignment="1"/>
    <xf numFmtId="43" fontId="1" fillId="0" borderId="0" xfId="1" applyFont="1"/>
    <xf numFmtId="0" fontId="8" fillId="0" borderId="0" xfId="0" applyFont="1" applyAlignment="1">
      <alignment horizontal="left"/>
    </xf>
    <xf numFmtId="0" fontId="7" fillId="2" borderId="8" xfId="6" applyNumberFormat="1" applyBorder="1" applyAlignment="1"/>
    <xf numFmtId="43" fontId="4" fillId="0" borderId="14" xfId="0" applyNumberFormat="1" applyFont="1" applyBorder="1"/>
    <xf numFmtId="0" fontId="9" fillId="0" borderId="0" xfId="0" applyFont="1"/>
    <xf numFmtId="166" fontId="7" fillId="0" borderId="15" xfId="7" applyNumberFormat="1" applyBorder="1" applyAlignment="1"/>
    <xf numFmtId="0" fontId="9" fillId="0" borderId="0" xfId="0" applyFont="1" applyAlignment="1">
      <alignment horizontal="right"/>
    </xf>
    <xf numFmtId="166" fontId="4" fillId="0" borderId="16" xfId="0" applyNumberFormat="1" applyFont="1" applyBorder="1"/>
    <xf numFmtId="0" fontId="3" fillId="0" borderId="3" xfId="3"/>
    <xf numFmtId="43" fontId="0" fillId="0" borderId="0" xfId="0" applyNumberFormat="1"/>
    <xf numFmtId="0" fontId="7" fillId="2" borderId="0" xfId="6" applyNumberFormat="1" applyBorder="1" applyAlignment="1"/>
    <xf numFmtId="0" fontId="7" fillId="2" borderId="0" xfId="6" quotePrefix="1" applyNumberFormat="1" applyBorder="1" applyAlignment="1"/>
    <xf numFmtId="166" fontId="6" fillId="0" borderId="16" xfId="7" applyNumberFormat="1" applyFont="1" applyBorder="1" applyAlignment="1"/>
    <xf numFmtId="0" fontId="8" fillId="0" borderId="0" xfId="0" applyFont="1"/>
    <xf numFmtId="43" fontId="0" fillId="0" borderId="17" xfId="0" applyNumberFormat="1" applyBorder="1"/>
    <xf numFmtId="166" fontId="0" fillId="0" borderId="0" xfId="0" applyNumberFormat="1"/>
    <xf numFmtId="0" fontId="4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67" fontId="4" fillId="0" borderId="0" xfId="0" applyNumberFormat="1" applyFont="1"/>
    <xf numFmtId="168" fontId="0" fillId="0" borderId="16" xfId="0" applyNumberFormat="1" applyBorder="1"/>
    <xf numFmtId="9" fontId="0" fillId="0" borderId="0" xfId="8" applyFont="1"/>
    <xf numFmtId="9" fontId="0" fillId="0" borderId="16" xfId="8" applyFont="1" applyBorder="1"/>
    <xf numFmtId="0" fontId="4" fillId="0" borderId="17" xfId="0" applyFont="1" applyBorder="1"/>
    <xf numFmtId="4" fontId="4" fillId="0" borderId="17" xfId="0" applyNumberFormat="1" applyFont="1" applyBorder="1" applyAlignment="1">
      <alignment horizontal="right"/>
    </xf>
    <xf numFmtId="14" fontId="4" fillId="0" borderId="17" xfId="0" applyNumberFormat="1" applyFont="1" applyBorder="1"/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4" fontId="4" fillId="0" borderId="16" xfId="0" applyNumberFormat="1" applyFont="1" applyBorder="1"/>
    <xf numFmtId="4" fontId="4" fillId="0" borderId="0" xfId="0" applyNumberFormat="1" applyFont="1" applyBorder="1"/>
    <xf numFmtId="0" fontId="13" fillId="3" borderId="18" xfId="0" applyFont="1" applyFill="1" applyBorder="1" applyAlignment="1">
      <alignment horizontal="centerContinuous"/>
    </xf>
    <xf numFmtId="0" fontId="13" fillId="3" borderId="19" xfId="0" applyFont="1" applyFill="1" applyBorder="1" applyAlignment="1">
      <alignment horizontal="centerContinuous"/>
    </xf>
    <xf numFmtId="0" fontId="13" fillId="3" borderId="20" xfId="0" applyFont="1" applyFill="1" applyBorder="1" applyAlignment="1">
      <alignment horizontal="centerContinuous"/>
    </xf>
    <xf numFmtId="0" fontId="0" fillId="0" borderId="21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0" fontId="0" fillId="0" borderId="24" xfId="0" applyBorder="1"/>
    <xf numFmtId="0" fontId="0" fillId="0" borderId="0" xfId="0" applyBorder="1"/>
    <xf numFmtId="0" fontId="4" fillId="0" borderId="25" xfId="0" applyFont="1" applyBorder="1"/>
    <xf numFmtId="0" fontId="14" fillId="0" borderId="24" xfId="0" applyFont="1" applyBorder="1" applyAlignment="1">
      <alignment vertical="top"/>
    </xf>
    <xf numFmtId="0" fontId="0" fillId="0" borderId="0" xfId="0" applyFont="1" applyBorder="1"/>
    <xf numFmtId="10" fontId="4" fillId="0" borderId="16" xfId="0" applyNumberFormat="1" applyFont="1" applyBorder="1"/>
    <xf numFmtId="43" fontId="4" fillId="0" borderId="27" xfId="0" applyNumberFormat="1" applyFont="1" applyBorder="1"/>
    <xf numFmtId="0" fontId="0" fillId="0" borderId="28" xfId="0" applyFont="1" applyBorder="1"/>
    <xf numFmtId="0" fontId="0" fillId="0" borderId="29" xfId="0" applyFont="1" applyBorder="1"/>
    <xf numFmtId="0" fontId="15" fillId="0" borderId="29" xfId="0" applyFont="1" applyBorder="1" applyAlignment="1">
      <alignment horizontal="right"/>
    </xf>
    <xf numFmtId="43" fontId="15" fillId="0" borderId="3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quotePrefix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17" xfId="0" applyFont="1" applyFill="1" applyBorder="1" applyAlignment="1">
      <alignment horizontal="center"/>
    </xf>
    <xf numFmtId="0" fontId="16" fillId="0" borderId="17" xfId="0" applyFont="1" applyFill="1" applyBorder="1" applyAlignment="1" applyProtection="1">
      <protection locked="0"/>
    </xf>
    <xf numFmtId="0" fontId="16" fillId="0" borderId="17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NumberFormat="1" applyFont="1" applyFill="1" applyAlignment="1" applyProtection="1">
      <protection locked="0"/>
    </xf>
    <xf numFmtId="42" fontId="18" fillId="0" borderId="0" xfId="0" applyNumberFormat="1" applyFont="1" applyFill="1" applyBorder="1" applyAlignment="1" applyProtection="1">
      <protection locked="0"/>
    </xf>
    <xf numFmtId="3" fontId="18" fillId="0" borderId="0" xfId="0" applyNumberFormat="1" applyFont="1" applyFill="1" applyAlignment="1">
      <alignment horizontal="center"/>
    </xf>
    <xf numFmtId="0" fontId="19" fillId="0" borderId="0" xfId="0" applyFont="1"/>
    <xf numFmtId="37" fontId="18" fillId="0" borderId="0" xfId="0" applyNumberFormat="1" applyFont="1" applyFill="1" applyBorder="1" applyAlignment="1"/>
    <xf numFmtId="0" fontId="19" fillId="0" borderId="0" xfId="0" applyFont="1" applyFill="1" applyAlignment="1"/>
    <xf numFmtId="37" fontId="18" fillId="0" borderId="16" xfId="0" applyNumberFormat="1" applyFont="1" applyFill="1" applyBorder="1" applyAlignment="1"/>
    <xf numFmtId="10" fontId="0" fillId="0" borderId="0" xfId="0" applyNumberFormat="1" applyFont="1" applyFill="1" applyBorder="1"/>
    <xf numFmtId="43" fontId="0" fillId="0" borderId="26" xfId="1" applyNumberFormat="1" applyFont="1" applyFill="1" applyBorder="1"/>
    <xf numFmtId="10" fontId="0" fillId="0" borderId="17" xfId="0" applyNumberFormat="1" applyFont="1" applyFill="1" applyBorder="1"/>
    <xf numFmtId="43" fontId="0" fillId="0" borderId="25" xfId="1" applyNumberFormat="1" applyFont="1" applyFill="1" applyBorder="1"/>
  </cellXfs>
  <cellStyles count="9">
    <cellStyle name="Comma" xfId="1" builtinId="3"/>
    <cellStyle name="Heading 2" xfId="2" builtinId="17"/>
    <cellStyle name="Heading 3" xfId="3" builtinId="18"/>
    <cellStyle name="Normal" xfId="0" builtinId="0"/>
    <cellStyle name="Percent" xfId="8" builtinId="5"/>
    <cellStyle name="SAPDataCell" xfId="7"/>
    <cellStyle name="SAPDimensionCell" xfId="5"/>
    <cellStyle name="SAPMemberCell" xfId="6"/>
    <cellStyle name="Tit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28</xdr:row>
      <xdr:rowOff>38100</xdr:rowOff>
    </xdr:from>
    <xdr:to>
      <xdr:col>14</xdr:col>
      <xdr:colOff>454117</xdr:colOff>
      <xdr:row>46</xdr:row>
      <xdr:rowOff>56624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5438775"/>
          <a:ext cx="10607766" cy="344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B29" sqref="B29"/>
    </sheetView>
  </sheetViews>
  <sheetFormatPr defaultRowHeight="15" x14ac:dyDescent="0.25"/>
  <cols>
    <col min="2" max="2" width="46" bestFit="1" customWidth="1"/>
    <col min="4" max="4" width="10.5703125" bestFit="1" customWidth="1"/>
  </cols>
  <sheetData>
    <row r="3" spans="1:4" x14ac:dyDescent="0.25">
      <c r="A3" s="64"/>
      <c r="B3" s="65" t="s">
        <v>85</v>
      </c>
      <c r="C3" s="65"/>
      <c r="D3" s="66"/>
    </row>
    <row r="4" spans="1:4" ht="15.75" x14ac:dyDescent="0.25">
      <c r="A4" s="64"/>
      <c r="B4" s="67" t="s">
        <v>86</v>
      </c>
      <c r="C4" s="67"/>
      <c r="D4" s="67"/>
    </row>
    <row r="5" spans="1:4" ht="15.75" x14ac:dyDescent="0.25">
      <c r="A5" s="68"/>
      <c r="B5" s="67" t="s">
        <v>87</v>
      </c>
      <c r="C5" s="67"/>
      <c r="D5" s="67"/>
    </row>
    <row r="6" spans="1:4" ht="15.75" x14ac:dyDescent="0.25">
      <c r="A6" s="68"/>
      <c r="B6" s="67" t="s">
        <v>95</v>
      </c>
      <c r="C6" s="67"/>
      <c r="D6" s="67"/>
    </row>
    <row r="7" spans="1:4" x14ac:dyDescent="0.25">
      <c r="A7" s="68"/>
      <c r="B7" s="68"/>
      <c r="C7" s="68"/>
      <c r="D7" s="68"/>
    </row>
    <row r="8" spans="1:4" x14ac:dyDescent="0.25">
      <c r="A8" s="69" t="s">
        <v>88</v>
      </c>
      <c r="B8" s="70"/>
      <c r="C8" s="70"/>
      <c r="D8" s="70"/>
    </row>
    <row r="9" spans="1:4" x14ac:dyDescent="0.25">
      <c r="A9" s="71" t="s">
        <v>89</v>
      </c>
      <c r="B9" s="72" t="s">
        <v>90</v>
      </c>
      <c r="C9" s="73"/>
      <c r="D9" s="71" t="s">
        <v>91</v>
      </c>
    </row>
    <row r="10" spans="1:4" x14ac:dyDescent="0.25">
      <c r="A10" s="74"/>
      <c r="B10" s="74"/>
      <c r="C10" s="74"/>
      <c r="D10" s="74"/>
    </row>
    <row r="11" spans="1:4" x14ac:dyDescent="0.25">
      <c r="A11" s="75">
        <v>1</v>
      </c>
      <c r="B11" s="76" t="s">
        <v>92</v>
      </c>
      <c r="C11" s="76"/>
      <c r="D11" s="77">
        <f>'SAP Int. Cust'!E24</f>
        <v>63777.137317539011</v>
      </c>
    </row>
    <row r="12" spans="1:4" x14ac:dyDescent="0.25">
      <c r="A12" s="78">
        <v>2</v>
      </c>
      <c r="B12" s="79"/>
      <c r="C12" s="79"/>
      <c r="D12" s="79"/>
    </row>
    <row r="13" spans="1:4" ht="15.75" thickBot="1" x14ac:dyDescent="0.3">
      <c r="A13" s="75">
        <v>3</v>
      </c>
      <c r="B13" s="80" t="s">
        <v>93</v>
      </c>
      <c r="C13" s="81"/>
      <c r="D13" s="82">
        <f>-D11</f>
        <v>-63777.137317539011</v>
      </c>
    </row>
    <row r="14" spans="1:4" ht="15.75" thickTop="1" x14ac:dyDescent="0.25">
      <c r="A14" s="81"/>
      <c r="B14" s="81"/>
      <c r="C14" s="81"/>
      <c r="D14" s="81"/>
    </row>
  </sheetData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E23" sqref="E23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2735.807159302643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658.46284069735702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-150.61000000000001</v>
      </c>
      <c r="E8" s="19">
        <f>SUM(E6:E7)</f>
        <v>3394.27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174.44</v>
      </c>
    </row>
    <row r="11" spans="1:10" ht="15.75" thickBot="1" x14ac:dyDescent="0.3">
      <c r="C11" s="22" t="s">
        <v>14</v>
      </c>
      <c r="D11" s="23">
        <f>SUM(D6:D9)</f>
        <v>3394.27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7725358.7800000003</v>
      </c>
      <c r="E15" s="16">
        <f>((D15/(D15+D16))*(D17+D18))+D15</f>
        <v>7649162.7490672972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1615014.52</v>
      </c>
      <c r="E16" s="16">
        <f>((D16/(D16+D15))*(D17+D18))+D16</f>
        <v>1599085.4609327028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3821.95</v>
      </c>
      <c r="E17" s="19">
        <f>SUM(E15:E16)</f>
        <v>9248248.2100000009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-95947.04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9248248.2100000009</v>
      </c>
    </row>
    <row r="22" spans="1:6" ht="15.75" thickTop="1" x14ac:dyDescent="0.25"/>
    <row r="23" spans="1:6" x14ac:dyDescent="0.25">
      <c r="D23" t="s">
        <v>19</v>
      </c>
      <c r="E23" s="25">
        <f>E6+E15</f>
        <v>7651898.5562266</v>
      </c>
      <c r="F23" s="29" t="s">
        <v>20</v>
      </c>
    </row>
    <row r="24" spans="1:6" x14ac:dyDescent="0.25">
      <c r="D24" t="s">
        <v>21</v>
      </c>
      <c r="E24" s="30">
        <f>E7+E16</f>
        <v>1599743.9237734</v>
      </c>
      <c r="F24" s="29" t="s">
        <v>22</v>
      </c>
    </row>
    <row r="25" spans="1:6" x14ac:dyDescent="0.25">
      <c r="E25" s="25">
        <f>SUM(E23:E24)</f>
        <v>9251642.4800000004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2329.4745861074516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560.66541389254814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-154.74</v>
      </c>
      <c r="E8" s="19">
        <f>SUM(E6:E7)</f>
        <v>2890.14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-325.56</v>
      </c>
    </row>
    <row r="11" spans="1:10" ht="15.75" thickBot="1" x14ac:dyDescent="0.3">
      <c r="C11" s="22" t="s">
        <v>14</v>
      </c>
      <c r="D11" s="23">
        <f>SUM(D6:D9)</f>
        <v>2890.14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8850404.5</v>
      </c>
      <c r="E15" s="16">
        <f>((D15/(D15+D16))*(D17+D18))+D15</f>
        <v>8746057.7088513281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1852295.13</v>
      </c>
      <c r="E16" s="16">
        <f>((D16/(D16+D15))*(D17+D18))+D16</f>
        <v>1830456.4611486711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3380.52</v>
      </c>
      <c r="E17" s="19">
        <f>SUM(E15:E16)</f>
        <v>10576514.17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-129565.98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10576514.169999998</v>
      </c>
    </row>
    <row r="22" spans="1:6" ht="15.75" thickTop="1" x14ac:dyDescent="0.25"/>
    <row r="23" spans="1:6" x14ac:dyDescent="0.25">
      <c r="D23" t="s">
        <v>19</v>
      </c>
      <c r="E23" s="25">
        <f>E6+E15</f>
        <v>8748387.183437435</v>
      </c>
      <c r="F23" s="29" t="s">
        <v>20</v>
      </c>
    </row>
    <row r="24" spans="1:6" x14ac:dyDescent="0.25">
      <c r="D24" t="s">
        <v>21</v>
      </c>
      <c r="E24" s="30">
        <f>E7+E16</f>
        <v>1831017.1265625637</v>
      </c>
      <c r="F24" s="29" t="s">
        <v>22</v>
      </c>
    </row>
    <row r="25" spans="1:6" x14ac:dyDescent="0.25">
      <c r="E25" s="25">
        <f>SUM(E23:E24)</f>
        <v>10579404.309999999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17.140625" customWidth="1"/>
    <col min="2" max="2" width="10.7109375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2325.5573895396446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559.72261046035533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-159.6</v>
      </c>
      <c r="E8" s="19">
        <f>SUM(E6:E7)</f>
        <v>2885.2799999999997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-325.56</v>
      </c>
    </row>
    <row r="11" spans="1:10" ht="15.75" thickBot="1" x14ac:dyDescent="0.3">
      <c r="C11" s="22" t="s">
        <v>14</v>
      </c>
      <c r="D11" s="23">
        <f>SUM(D6:D9)</f>
        <v>2885.28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10058885.029999999</v>
      </c>
      <c r="E15" s="16">
        <f>((D15/(D15+D16))*(D17+D18))+D15</f>
        <v>9928523.8448366653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2074512.35</v>
      </c>
      <c r="E16" s="16">
        <f>((D16/(D16+D15))*(D17+D18))+D16</f>
        <v>2047627.0751633344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4354.95</v>
      </c>
      <c r="E17" s="19">
        <f>SUM(E15:E16)</f>
        <v>11976150.92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-161601.41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11976150.919999998</v>
      </c>
    </row>
    <row r="22" spans="1:6" ht="15.75" thickTop="1" x14ac:dyDescent="0.25"/>
    <row r="23" spans="1:6" x14ac:dyDescent="0.25">
      <c r="D23" t="s">
        <v>19</v>
      </c>
      <c r="E23" s="25">
        <f>E6+E15</f>
        <v>9930849.4022262041</v>
      </c>
      <c r="F23" s="29" t="s">
        <v>20</v>
      </c>
    </row>
    <row r="24" spans="1:6" x14ac:dyDescent="0.25">
      <c r="D24" t="s">
        <v>21</v>
      </c>
      <c r="E24" s="30">
        <f>E7+E16</f>
        <v>2048186.7977737947</v>
      </c>
      <c r="F24" s="29" t="s">
        <v>22</v>
      </c>
    </row>
    <row r="25" spans="1:6" x14ac:dyDescent="0.25">
      <c r="E25" s="25">
        <f>SUM(E23:E24)</f>
        <v>11979036.199999999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17.140625" customWidth="1"/>
    <col min="2" max="2" width="10.7109375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2142.67</v>
      </c>
      <c r="E6" s="16">
        <f>((D6/(D6+D7))*(D8+D9))+D6</f>
        <v>1767.5565984387683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539.37340156123173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-164.02</v>
      </c>
      <c r="E8" s="19">
        <f>SUM(E6:E7)</f>
        <v>2306.9300000000003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-325.56</v>
      </c>
    </row>
    <row r="11" spans="1:10" ht="15.75" thickBot="1" x14ac:dyDescent="0.3">
      <c r="C11" s="22" t="s">
        <v>14</v>
      </c>
      <c r="D11" s="23">
        <f>SUM(D6:D9)</f>
        <v>2306.9300000000003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11211927.550000001</v>
      </c>
      <c r="E15" s="16">
        <f>((D15/(D15+D16))*(D17+D18))+D15</f>
        <v>11062013.462824063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2435087.2999999998</v>
      </c>
      <c r="E16" s="16">
        <f>((D16/(D16+D15))*(D17+D18))+D16</f>
        <v>2402527.8771759365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3626.89</v>
      </c>
      <c r="E17" s="19">
        <f>SUM(E15:E16)</f>
        <v>13464541.34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-186100.4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13464541.340000002</v>
      </c>
    </row>
    <row r="22" spans="1:6" ht="15.75" thickTop="1" x14ac:dyDescent="0.25"/>
    <row r="23" spans="1:6" x14ac:dyDescent="0.25">
      <c r="D23" t="s">
        <v>19</v>
      </c>
      <c r="E23" s="25">
        <f>E6+E15</f>
        <v>11063781.019422501</v>
      </c>
      <c r="F23" s="29" t="s">
        <v>20</v>
      </c>
    </row>
    <row r="24" spans="1:6" x14ac:dyDescent="0.25">
      <c r="D24" t="s">
        <v>21</v>
      </c>
      <c r="E24" s="30">
        <f>E7+E16</f>
        <v>2403067.2505774978</v>
      </c>
      <c r="F24" s="29" t="s">
        <v>22</v>
      </c>
    </row>
    <row r="25" spans="1:6" x14ac:dyDescent="0.25">
      <c r="E25" s="25">
        <f>SUM(E23:E24)</f>
        <v>13466848.27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17.140625" customWidth="1"/>
    <col min="2" max="2" width="10.7109375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2142.67</v>
      </c>
      <c r="E6" s="16">
        <f>((D6/(D6+D7))*(D8+D9))+D6</f>
        <v>1702.4530694329719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519.50693056702823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-168.58</v>
      </c>
      <c r="E8" s="19">
        <f>SUM(E6:E7)</f>
        <v>2221.96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-405.97</v>
      </c>
    </row>
    <row r="11" spans="1:10" ht="15.75" thickBot="1" x14ac:dyDescent="0.3">
      <c r="C11" s="22" t="s">
        <v>14</v>
      </c>
      <c r="D11" s="23">
        <f>SUM(D6:D9)</f>
        <v>2221.96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12935327.25</v>
      </c>
      <c r="E15" s="16">
        <f>((D15/(D15+D16))*(D17+D18))+D15</f>
        <v>12760638.871809144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2735250.79</v>
      </c>
      <c r="E16" s="16">
        <f>((D16/(D16+D15))*(D17+D18))+D16</f>
        <v>2698311.9081908558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2996.93</v>
      </c>
      <c r="E17" s="19">
        <f>SUM(E15:E16)</f>
        <v>15458950.779999999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-214624.19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15458950.779999999</v>
      </c>
    </row>
    <row r="22" spans="1:6" ht="15.75" thickTop="1" x14ac:dyDescent="0.25"/>
    <row r="23" spans="1:6" x14ac:dyDescent="0.25">
      <c r="D23" t="s">
        <v>19</v>
      </c>
      <c r="E23" s="25">
        <f>E6+E15</f>
        <v>12762341.324878577</v>
      </c>
      <c r="F23" s="29" t="s">
        <v>20</v>
      </c>
    </row>
    <row r="24" spans="1:6" x14ac:dyDescent="0.25">
      <c r="D24" t="s">
        <v>21</v>
      </c>
      <c r="E24" s="30">
        <f>E7+E16</f>
        <v>2698831.4151214226</v>
      </c>
      <c r="F24" s="29" t="s">
        <v>22</v>
      </c>
    </row>
    <row r="25" spans="1:6" x14ac:dyDescent="0.25">
      <c r="E25" s="25">
        <f>SUM(E23:E24)</f>
        <v>15461172.74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17.140625" customWidth="1"/>
    <col min="2" max="2" width="10.7109375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2142.67</v>
      </c>
      <c r="E6" s="16">
        <f>((D6/(D6+D7))*(D8+D9))+D6</f>
        <v>1698.9438995748274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518.43610042517287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-173.16</v>
      </c>
      <c r="E8" s="19">
        <f>SUM(E6:E7)</f>
        <v>2217.38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-405.97</v>
      </c>
    </row>
    <row r="11" spans="1:10" ht="15.75" thickBot="1" x14ac:dyDescent="0.3">
      <c r="C11" s="22" t="s">
        <v>14</v>
      </c>
      <c r="D11" s="23">
        <f>SUM(D6:D9)</f>
        <v>2217.38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15958391</v>
      </c>
      <c r="E15" s="16">
        <f>((D15/(D15+D16))*(D17+D18))+D15</f>
        <v>15754757.124335039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3112351.64</v>
      </c>
      <c r="E16" s="16">
        <f>((D16/(D16+D15))*(D17+D18))+D16</f>
        <v>3072637.0956649608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4290.6499999999996</v>
      </c>
      <c r="E17" s="19">
        <f>SUM(E15:E16)</f>
        <v>18827394.219999999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-247639.07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18827394.219999999</v>
      </c>
    </row>
    <row r="22" spans="1:6" ht="15.75" thickTop="1" x14ac:dyDescent="0.25"/>
    <row r="23" spans="1:6" x14ac:dyDescent="0.25">
      <c r="D23" t="s">
        <v>19</v>
      </c>
      <c r="E23" s="25">
        <f>E6+E15</f>
        <v>15756456.068234615</v>
      </c>
      <c r="F23" s="29" t="s">
        <v>20</v>
      </c>
    </row>
    <row r="24" spans="1:6" x14ac:dyDescent="0.25">
      <c r="D24" t="s">
        <v>21</v>
      </c>
      <c r="E24" s="30">
        <f>E7+E16</f>
        <v>3073155.531765386</v>
      </c>
      <c r="F24" s="29" t="s">
        <v>22</v>
      </c>
    </row>
    <row r="25" spans="1:6" x14ac:dyDescent="0.25">
      <c r="E25" s="25">
        <f>SUM(E23:E24)</f>
        <v>18829611.600000001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2142.67</v>
      </c>
      <c r="E6" s="16">
        <f>((D6/(D6+D7))*(D8+D9))+D6</f>
        <v>1687.7609322376397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603.84</v>
      </c>
      <c r="E7" s="16">
        <f>((D7/(D7+D6))*(D8+D9))+D7</f>
        <v>475.63906776236024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-177.14</v>
      </c>
      <c r="E8" s="19">
        <f>SUM(E6:E7)</f>
        <v>2163.4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-405.97</v>
      </c>
    </row>
    <row r="11" spans="1:10" ht="15.75" thickBot="1" x14ac:dyDescent="0.3">
      <c r="C11" s="22" t="s">
        <v>14</v>
      </c>
      <c r="D11" s="23">
        <f>SUM(D6:D9)</f>
        <v>2163.4000000000005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16680593.689999999</v>
      </c>
      <c r="E15" s="16">
        <f>((D15/(D15+D16))*(D17+D18))+D15</f>
        <v>16453144.062766291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3213454.19</v>
      </c>
      <c r="E16" s="16">
        <f>((D16/(D16+D15))*(D17+D18))+D16</f>
        <v>3169636.8672337085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5189.93</v>
      </c>
      <c r="E17" s="19">
        <f>SUM(E15:E16)</f>
        <v>19622780.93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-276456.88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19622780.93</v>
      </c>
    </row>
    <row r="22" spans="1:6" ht="15.75" thickTop="1" x14ac:dyDescent="0.25"/>
    <row r="23" spans="1:6" x14ac:dyDescent="0.25">
      <c r="D23" t="s">
        <v>19</v>
      </c>
      <c r="E23" s="25">
        <f>E6+E15</f>
        <v>16454831.823698528</v>
      </c>
      <c r="F23" s="29" t="s">
        <v>20</v>
      </c>
    </row>
    <row r="24" spans="1:6" x14ac:dyDescent="0.25">
      <c r="D24" t="s">
        <v>21</v>
      </c>
      <c r="E24" s="30">
        <f>E7+E16</f>
        <v>3170112.506301471</v>
      </c>
      <c r="F24" s="29" t="s">
        <v>22</v>
      </c>
    </row>
    <row r="25" spans="1:6" x14ac:dyDescent="0.25">
      <c r="E25" s="25">
        <f>SUM(E23:E24)</f>
        <v>19624944.329999998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4" sqref="H34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2142.67</v>
      </c>
      <c r="E6" s="16">
        <f>((D6/(D6+D7))*(D8+D9))+D6</f>
        <v>1683.8524168126096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603.84</v>
      </c>
      <c r="E7" s="16">
        <f>((D7/(D7+D6))*(D8+D9))+D7</f>
        <v>474.53758318739062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-182.15</v>
      </c>
      <c r="E8" s="19">
        <f>SUM(E6:E7)</f>
        <v>2158.3900000000003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-405.97</v>
      </c>
    </row>
    <row r="11" spans="1:10" ht="15.75" thickBot="1" x14ac:dyDescent="0.3">
      <c r="C11" s="22" t="s">
        <v>14</v>
      </c>
      <c r="D11" s="23">
        <f>SUM(D6:D9)</f>
        <v>2158.3900000000003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18111407.23</v>
      </c>
      <c r="E15" s="16">
        <f>((D15/(D15+D16))*(D17+D18))+D15</f>
        <v>17847282.699877586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3538684.86</v>
      </c>
      <c r="E16" s="16">
        <f>((D16/(D16+D15))*(D17+D18))+D16</f>
        <v>3487079.0701224124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4534.41</v>
      </c>
      <c r="E17" s="19">
        <f>SUM(E15:E16)</f>
        <v>21334361.77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-320264.73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21334361.77</v>
      </c>
    </row>
    <row r="22" spans="1:6" ht="15.75" thickTop="1" x14ac:dyDescent="0.25"/>
    <row r="23" spans="1:6" x14ac:dyDescent="0.25">
      <c r="D23" t="s">
        <v>19</v>
      </c>
      <c r="E23" s="25">
        <f>E6+E15</f>
        <v>17848966.5522944</v>
      </c>
      <c r="F23" s="29" t="s">
        <v>20</v>
      </c>
    </row>
    <row r="24" spans="1:6" x14ac:dyDescent="0.25">
      <c r="D24" t="s">
        <v>21</v>
      </c>
      <c r="E24" s="30">
        <f>E7+E16</f>
        <v>3487553.6077055996</v>
      </c>
      <c r="F24" s="29" t="s">
        <v>22</v>
      </c>
    </row>
    <row r="25" spans="1:6" x14ac:dyDescent="0.25">
      <c r="E25" s="25">
        <f>SUM(E23:E24)</f>
        <v>21336520.16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L19" sqref="L19"/>
    </sheetView>
  </sheetViews>
  <sheetFormatPr defaultRowHeight="15" x14ac:dyDescent="0.25"/>
  <cols>
    <col min="2" max="2" width="46" bestFit="1" customWidth="1"/>
    <col min="4" max="4" width="10.5703125" bestFit="1" customWidth="1"/>
  </cols>
  <sheetData>
    <row r="3" spans="1:4" x14ac:dyDescent="0.25">
      <c r="A3" s="64"/>
      <c r="B3" s="65" t="s">
        <v>85</v>
      </c>
      <c r="C3" s="65"/>
      <c r="D3" s="66"/>
    </row>
    <row r="4" spans="1:4" ht="15.75" x14ac:dyDescent="0.25">
      <c r="A4" s="64"/>
      <c r="B4" s="67" t="s">
        <v>86</v>
      </c>
      <c r="C4" s="67"/>
      <c r="D4" s="67"/>
    </row>
    <row r="5" spans="1:4" ht="15.75" x14ac:dyDescent="0.25">
      <c r="A5" s="68"/>
      <c r="B5" s="67" t="s">
        <v>87</v>
      </c>
      <c r="C5" s="67"/>
      <c r="D5" s="67"/>
    </row>
    <row r="6" spans="1:4" ht="15.75" x14ac:dyDescent="0.25">
      <c r="A6" s="68"/>
      <c r="B6" s="67" t="s">
        <v>95</v>
      </c>
      <c r="C6" s="67"/>
      <c r="D6" s="67"/>
    </row>
    <row r="7" spans="1:4" x14ac:dyDescent="0.25">
      <c r="A7" s="68"/>
      <c r="B7" s="68"/>
      <c r="C7" s="68"/>
      <c r="D7" s="68"/>
    </row>
    <row r="8" spans="1:4" x14ac:dyDescent="0.25">
      <c r="A8" s="69" t="s">
        <v>88</v>
      </c>
      <c r="B8" s="70"/>
      <c r="C8" s="70"/>
      <c r="D8" s="70"/>
    </row>
    <row r="9" spans="1:4" x14ac:dyDescent="0.25">
      <c r="A9" s="71" t="s">
        <v>89</v>
      </c>
      <c r="B9" s="72" t="s">
        <v>90</v>
      </c>
      <c r="C9" s="73"/>
      <c r="D9" s="71" t="s">
        <v>91</v>
      </c>
    </row>
    <row r="10" spans="1:4" x14ac:dyDescent="0.25">
      <c r="A10" s="74"/>
      <c r="B10" s="74"/>
      <c r="C10" s="74"/>
      <c r="D10" s="74"/>
    </row>
    <row r="11" spans="1:4" x14ac:dyDescent="0.25">
      <c r="A11" s="75">
        <v>1</v>
      </c>
      <c r="B11" s="76" t="s">
        <v>92</v>
      </c>
      <c r="C11" s="76"/>
      <c r="D11" s="77">
        <f>'SAP Int. Cust'!E25</f>
        <v>12970.922682460985</v>
      </c>
    </row>
    <row r="12" spans="1:4" x14ac:dyDescent="0.25">
      <c r="A12" s="78">
        <v>2</v>
      </c>
      <c r="B12" s="79"/>
      <c r="C12" s="79"/>
      <c r="D12" s="79"/>
    </row>
    <row r="13" spans="1:4" ht="15.75" thickBot="1" x14ac:dyDescent="0.3">
      <c r="A13" s="75">
        <v>3</v>
      </c>
      <c r="B13" s="80" t="s">
        <v>93</v>
      </c>
      <c r="C13" s="81"/>
      <c r="D13" s="82">
        <f>-D11</f>
        <v>-12970.922682460985</v>
      </c>
    </row>
    <row r="14" spans="1:4" ht="15.75" thickTop="1" x14ac:dyDescent="0.25"/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9" workbookViewId="0">
      <selection activeCell="L21" sqref="L21"/>
    </sheetView>
  </sheetViews>
  <sheetFormatPr defaultRowHeight="15" x14ac:dyDescent="0.25"/>
  <cols>
    <col min="4" max="4" width="18" bestFit="1" customWidth="1"/>
    <col min="5" max="5" width="18.28515625" bestFit="1" customWidth="1"/>
    <col min="12" max="12" width="16" bestFit="1" customWidth="1"/>
    <col min="15" max="15" width="10.7109375" bestFit="1" customWidth="1"/>
  </cols>
  <sheetData>
    <row r="1" spans="1:15" x14ac:dyDescent="0.25">
      <c r="A1" s="20" t="s">
        <v>30</v>
      </c>
      <c r="B1" s="20"/>
    </row>
    <row r="2" spans="1:15" x14ac:dyDescent="0.25">
      <c r="A2" s="20" t="s">
        <v>31</v>
      </c>
      <c r="B2" s="20"/>
    </row>
    <row r="3" spans="1:15" x14ac:dyDescent="0.25">
      <c r="A3" s="20" t="s">
        <v>32</v>
      </c>
      <c r="B3" s="20"/>
    </row>
    <row r="4" spans="1:15" x14ac:dyDescent="0.25">
      <c r="A4" s="20" t="s">
        <v>94</v>
      </c>
      <c r="B4" s="20"/>
    </row>
    <row r="6" spans="1:15" s="41" customFormat="1" x14ac:dyDescent="0.25">
      <c r="A6" s="38" t="s">
        <v>33</v>
      </c>
      <c r="B6" s="38" t="s">
        <v>34</v>
      </c>
      <c r="C6" s="38" t="s">
        <v>35</v>
      </c>
      <c r="D6" s="39" t="s">
        <v>36</v>
      </c>
      <c r="E6" s="38" t="s">
        <v>37</v>
      </c>
      <c r="F6" s="38" t="s">
        <v>38</v>
      </c>
      <c r="G6" s="38" t="s">
        <v>39</v>
      </c>
      <c r="H6" s="38" t="s">
        <v>40</v>
      </c>
      <c r="I6" s="38" t="s">
        <v>41</v>
      </c>
      <c r="J6" s="38" t="s">
        <v>42</v>
      </c>
      <c r="K6" s="38" t="s">
        <v>43</v>
      </c>
      <c r="L6" s="38" t="s">
        <v>44</v>
      </c>
      <c r="M6" s="38" t="s">
        <v>45</v>
      </c>
      <c r="N6" s="38" t="s">
        <v>46</v>
      </c>
      <c r="O6" s="40" t="s">
        <v>47</v>
      </c>
    </row>
    <row r="7" spans="1:15" x14ac:dyDescent="0.25">
      <c r="A7" t="s">
        <v>48</v>
      </c>
      <c r="B7" t="s">
        <v>49</v>
      </c>
      <c r="C7" t="s">
        <v>50</v>
      </c>
      <c r="D7" s="42">
        <v>7528.74</v>
      </c>
      <c r="E7" t="s">
        <v>51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51</v>
      </c>
      <c r="M7" t="s">
        <v>58</v>
      </c>
      <c r="N7" t="s">
        <v>59</v>
      </c>
      <c r="O7" s="43">
        <v>45322</v>
      </c>
    </row>
    <row r="8" spans="1:15" x14ac:dyDescent="0.25">
      <c r="A8" t="s">
        <v>48</v>
      </c>
      <c r="B8" t="s">
        <v>49</v>
      </c>
      <c r="C8" t="s">
        <v>50</v>
      </c>
      <c r="D8" s="42">
        <v>7334.7</v>
      </c>
      <c r="E8" t="s">
        <v>51</v>
      </c>
      <c r="F8" t="s">
        <v>52</v>
      </c>
      <c r="G8" t="s">
        <v>60</v>
      </c>
      <c r="H8" t="s">
        <v>61</v>
      </c>
      <c r="I8" t="s">
        <v>55</v>
      </c>
      <c r="J8" t="s">
        <v>56</v>
      </c>
      <c r="K8" t="s">
        <v>57</v>
      </c>
      <c r="L8" t="s">
        <v>51</v>
      </c>
      <c r="M8" t="s">
        <v>58</v>
      </c>
      <c r="N8" t="s">
        <v>59</v>
      </c>
      <c r="O8" s="43">
        <v>45351</v>
      </c>
    </row>
    <row r="9" spans="1:15" x14ac:dyDescent="0.25">
      <c r="A9" t="s">
        <v>48</v>
      </c>
      <c r="B9" t="s">
        <v>49</v>
      </c>
      <c r="C9" t="s">
        <v>50</v>
      </c>
      <c r="D9" s="42">
        <v>7081.95</v>
      </c>
      <c r="E9" t="s">
        <v>51</v>
      </c>
      <c r="F9" t="s">
        <v>52</v>
      </c>
      <c r="G9" t="s">
        <v>62</v>
      </c>
      <c r="H9" t="s">
        <v>55</v>
      </c>
      <c r="I9" t="s">
        <v>55</v>
      </c>
      <c r="J9" t="s">
        <v>56</v>
      </c>
      <c r="K9" t="s">
        <v>57</v>
      </c>
      <c r="L9" t="s">
        <v>51</v>
      </c>
      <c r="M9" t="s">
        <v>58</v>
      </c>
      <c r="N9" t="s">
        <v>59</v>
      </c>
      <c r="O9" s="43">
        <v>45382</v>
      </c>
    </row>
    <row r="10" spans="1:15" x14ac:dyDescent="0.25">
      <c r="A10" t="s">
        <v>48</v>
      </c>
      <c r="B10" t="s">
        <v>49</v>
      </c>
      <c r="C10" t="s">
        <v>50</v>
      </c>
      <c r="D10" s="42">
        <v>6816.56</v>
      </c>
      <c r="E10" t="s">
        <v>51</v>
      </c>
      <c r="F10" t="s">
        <v>52</v>
      </c>
      <c r="G10" t="s">
        <v>63</v>
      </c>
      <c r="H10" t="s">
        <v>64</v>
      </c>
      <c r="I10" t="s">
        <v>55</v>
      </c>
      <c r="J10" t="s">
        <v>56</v>
      </c>
      <c r="K10" t="s">
        <v>57</v>
      </c>
      <c r="L10" t="s">
        <v>51</v>
      </c>
      <c r="M10" t="s">
        <v>58</v>
      </c>
      <c r="N10" t="s">
        <v>59</v>
      </c>
      <c r="O10" s="43">
        <v>45412</v>
      </c>
    </row>
    <row r="11" spans="1:15" x14ac:dyDescent="0.25">
      <c r="A11" t="s">
        <v>48</v>
      </c>
      <c r="B11" t="s">
        <v>49</v>
      </c>
      <c r="C11" t="s">
        <v>50</v>
      </c>
      <c r="D11" s="42">
        <v>6569.27</v>
      </c>
      <c r="E11" t="s">
        <v>51</v>
      </c>
      <c r="F11" t="s">
        <v>52</v>
      </c>
      <c r="G11" t="s">
        <v>65</v>
      </c>
      <c r="H11" t="s">
        <v>66</v>
      </c>
      <c r="I11" t="s">
        <v>55</v>
      </c>
      <c r="J11" t="s">
        <v>56</v>
      </c>
      <c r="K11" t="s">
        <v>57</v>
      </c>
      <c r="L11" t="s">
        <v>51</v>
      </c>
      <c r="M11" t="s">
        <v>58</v>
      </c>
      <c r="N11" t="s">
        <v>59</v>
      </c>
      <c r="O11" s="43">
        <v>45443</v>
      </c>
    </row>
    <row r="12" spans="1:15" x14ac:dyDescent="0.25">
      <c r="A12" t="s">
        <v>48</v>
      </c>
      <c r="B12" t="s">
        <v>49</v>
      </c>
      <c r="C12" t="s">
        <v>50</v>
      </c>
      <c r="D12" s="42">
        <v>6370.3</v>
      </c>
      <c r="E12" t="s">
        <v>51</v>
      </c>
      <c r="F12" t="s">
        <v>52</v>
      </c>
      <c r="G12" t="s">
        <v>67</v>
      </c>
      <c r="H12" t="s">
        <v>68</v>
      </c>
      <c r="I12" t="s">
        <v>55</v>
      </c>
      <c r="J12" t="s">
        <v>56</v>
      </c>
      <c r="K12" t="s">
        <v>57</v>
      </c>
      <c r="L12" t="s">
        <v>51</v>
      </c>
      <c r="M12" t="s">
        <v>58</v>
      </c>
      <c r="N12" t="s">
        <v>59</v>
      </c>
      <c r="O12" s="43">
        <v>45473</v>
      </c>
    </row>
    <row r="13" spans="1:15" x14ac:dyDescent="0.25">
      <c r="A13" t="s">
        <v>48</v>
      </c>
      <c r="B13" t="s">
        <v>49</v>
      </c>
      <c r="C13" t="s">
        <v>50</v>
      </c>
      <c r="D13" s="42">
        <v>6208.58</v>
      </c>
      <c r="E13" t="s">
        <v>51</v>
      </c>
      <c r="F13" t="s">
        <v>52</v>
      </c>
      <c r="G13" t="s">
        <v>69</v>
      </c>
      <c r="H13" t="s">
        <v>70</v>
      </c>
      <c r="I13" t="s">
        <v>55</v>
      </c>
      <c r="J13" t="s">
        <v>56</v>
      </c>
      <c r="K13" t="s">
        <v>57</v>
      </c>
      <c r="L13" t="s">
        <v>51</v>
      </c>
      <c r="M13" t="s">
        <v>58</v>
      </c>
      <c r="N13" t="s">
        <v>59</v>
      </c>
      <c r="O13" s="43">
        <v>45504</v>
      </c>
    </row>
    <row r="14" spans="1:15" x14ac:dyDescent="0.25">
      <c r="A14" t="s">
        <v>48</v>
      </c>
      <c r="B14" t="s">
        <v>49</v>
      </c>
      <c r="C14" t="s">
        <v>50</v>
      </c>
      <c r="D14" s="42">
        <v>6061.48</v>
      </c>
      <c r="E14" t="s">
        <v>51</v>
      </c>
      <c r="F14" t="s">
        <v>52</v>
      </c>
      <c r="G14" t="s">
        <v>71</v>
      </c>
      <c r="H14" t="s">
        <v>72</v>
      </c>
      <c r="I14" t="s">
        <v>55</v>
      </c>
      <c r="J14" t="s">
        <v>56</v>
      </c>
      <c r="K14" t="s">
        <v>57</v>
      </c>
      <c r="L14" t="s">
        <v>51</v>
      </c>
      <c r="M14" t="s">
        <v>58</v>
      </c>
      <c r="N14" t="s">
        <v>59</v>
      </c>
      <c r="O14" s="43">
        <v>45535</v>
      </c>
    </row>
    <row r="15" spans="1:15" x14ac:dyDescent="0.25">
      <c r="A15" t="s">
        <v>48</v>
      </c>
      <c r="B15" t="s">
        <v>49</v>
      </c>
      <c r="C15" t="s">
        <v>50</v>
      </c>
      <c r="D15" s="42">
        <v>5906.21</v>
      </c>
      <c r="E15" t="s">
        <v>51</v>
      </c>
      <c r="F15" t="s">
        <v>52</v>
      </c>
      <c r="G15" t="s">
        <v>69</v>
      </c>
      <c r="H15" t="s">
        <v>73</v>
      </c>
      <c r="I15" t="s">
        <v>55</v>
      </c>
      <c r="J15" t="s">
        <v>56</v>
      </c>
      <c r="K15" t="s">
        <v>57</v>
      </c>
      <c r="L15" t="s">
        <v>51</v>
      </c>
      <c r="M15" t="s">
        <v>58</v>
      </c>
      <c r="N15" t="s">
        <v>59</v>
      </c>
      <c r="O15" s="43">
        <v>45565</v>
      </c>
    </row>
    <row r="16" spans="1:15" x14ac:dyDescent="0.25">
      <c r="A16" t="s">
        <v>48</v>
      </c>
      <c r="B16" t="s">
        <v>49</v>
      </c>
      <c r="C16" t="s">
        <v>50</v>
      </c>
      <c r="D16" s="42">
        <v>5748.09</v>
      </c>
      <c r="E16" t="s">
        <v>51</v>
      </c>
      <c r="F16" t="s">
        <v>52</v>
      </c>
      <c r="G16" t="s">
        <v>69</v>
      </c>
      <c r="H16" t="s">
        <v>74</v>
      </c>
      <c r="I16" t="s">
        <v>55</v>
      </c>
      <c r="J16" t="s">
        <v>56</v>
      </c>
      <c r="K16" t="s">
        <v>57</v>
      </c>
      <c r="L16" t="s">
        <v>51</v>
      </c>
      <c r="M16" t="s">
        <v>58</v>
      </c>
      <c r="N16" t="s">
        <v>59</v>
      </c>
      <c r="O16" s="43">
        <v>45596</v>
      </c>
    </row>
    <row r="17" spans="1:15" x14ac:dyDescent="0.25">
      <c r="A17" t="s">
        <v>48</v>
      </c>
      <c r="B17" t="s">
        <v>49</v>
      </c>
      <c r="C17" t="s">
        <v>50</v>
      </c>
      <c r="D17" s="42">
        <v>5636.09</v>
      </c>
      <c r="E17" t="s">
        <v>51</v>
      </c>
      <c r="F17" t="s">
        <v>52</v>
      </c>
      <c r="G17" t="s">
        <v>69</v>
      </c>
      <c r="H17" t="s">
        <v>75</v>
      </c>
      <c r="I17" t="s">
        <v>55</v>
      </c>
      <c r="J17" t="s">
        <v>56</v>
      </c>
      <c r="K17" t="s">
        <v>57</v>
      </c>
      <c r="L17" t="s">
        <v>51</v>
      </c>
      <c r="M17" t="s">
        <v>58</v>
      </c>
      <c r="N17" t="s">
        <v>59</v>
      </c>
      <c r="O17" s="43">
        <v>45626</v>
      </c>
    </row>
    <row r="18" spans="1:15" x14ac:dyDescent="0.25">
      <c r="A18" t="s">
        <v>48</v>
      </c>
      <c r="B18" t="s">
        <v>49</v>
      </c>
      <c r="C18" t="s">
        <v>50</v>
      </c>
      <c r="D18">
        <v>5486.09</v>
      </c>
      <c r="E18" t="s">
        <v>51</v>
      </c>
      <c r="F18" t="s">
        <v>52</v>
      </c>
      <c r="G18" t="s">
        <v>69</v>
      </c>
      <c r="H18" t="s">
        <v>76</v>
      </c>
      <c r="I18" t="s">
        <v>55</v>
      </c>
      <c r="J18" t="s">
        <v>56</v>
      </c>
      <c r="K18" t="s">
        <v>57</v>
      </c>
      <c r="L18" t="s">
        <v>51</v>
      </c>
      <c r="M18" t="s">
        <v>58</v>
      </c>
      <c r="N18" t="s">
        <v>59</v>
      </c>
      <c r="O18" s="43">
        <v>45657</v>
      </c>
    </row>
    <row r="19" spans="1:15" ht="15.75" thickBot="1" x14ac:dyDescent="0.3">
      <c r="D19" s="44">
        <f>SUM(D7:D18)</f>
        <v>76748.06</v>
      </c>
    </row>
    <row r="20" spans="1:15" ht="16.5" thickTop="1" thickBot="1" x14ac:dyDescent="0.3">
      <c r="D20" s="45"/>
    </row>
    <row r="21" spans="1:15" ht="15.75" thickBot="1" x14ac:dyDescent="0.3">
      <c r="B21" s="46" t="s">
        <v>77</v>
      </c>
      <c r="C21" s="47"/>
      <c r="D21" s="47"/>
      <c r="E21" s="48"/>
    </row>
    <row r="22" spans="1:15" x14ac:dyDescent="0.25">
      <c r="B22" s="49"/>
      <c r="C22" s="50"/>
      <c r="D22" s="51" t="s">
        <v>78</v>
      </c>
      <c r="E22" s="52" t="s">
        <v>51</v>
      </c>
    </row>
    <row r="23" spans="1:15" x14ac:dyDescent="0.25">
      <c r="B23" s="53"/>
      <c r="C23" s="54"/>
      <c r="D23" s="38" t="s">
        <v>79</v>
      </c>
      <c r="E23" s="55" t="s">
        <v>80</v>
      </c>
    </row>
    <row r="24" spans="1:15" x14ac:dyDescent="0.25">
      <c r="B24" s="56" t="s">
        <v>81</v>
      </c>
      <c r="C24" s="57"/>
      <c r="D24" s="83">
        <f>'PO Summary'!H15</f>
        <v>0.83099347810927093</v>
      </c>
      <c r="E24" s="84">
        <f>D19*D24</f>
        <v>63777.137317539011</v>
      </c>
    </row>
    <row r="25" spans="1:15" x14ac:dyDescent="0.25">
      <c r="B25" s="56" t="s">
        <v>82</v>
      </c>
      <c r="C25" s="57"/>
      <c r="D25" s="85">
        <f>'PO Summary'!I15</f>
        <v>0.16900652189072904</v>
      </c>
      <c r="E25" s="86">
        <f>D19*D25</f>
        <v>12970.922682460985</v>
      </c>
    </row>
    <row r="26" spans="1:15" ht="15.75" thickBot="1" x14ac:dyDescent="0.3">
      <c r="B26" s="56" t="s">
        <v>83</v>
      </c>
      <c r="C26" s="57"/>
      <c r="D26" s="58">
        <f>SUM(D24:D25)</f>
        <v>1</v>
      </c>
      <c r="E26" s="59">
        <f>SUM(E24:E25)</f>
        <v>76748.06</v>
      </c>
    </row>
    <row r="27" spans="1:15" ht="16.5" thickTop="1" thickBot="1" x14ac:dyDescent="0.3">
      <c r="B27" s="60"/>
      <c r="C27" s="61"/>
      <c r="D27" s="62" t="s">
        <v>84</v>
      </c>
      <c r="E27" s="63">
        <f>D19-E26</f>
        <v>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13" workbookViewId="0">
      <selection activeCell="B6" sqref="B6"/>
    </sheetView>
  </sheetViews>
  <sheetFormatPr defaultRowHeight="15" x14ac:dyDescent="0.25"/>
  <cols>
    <col min="1" max="1" width="13.7109375" bestFit="1" customWidth="1"/>
    <col min="2" max="2" width="18" bestFit="1" customWidth="1"/>
    <col min="3" max="3" width="1.42578125" customWidth="1"/>
    <col min="4" max="4" width="14.7109375" bestFit="1" customWidth="1"/>
    <col min="5" max="5" width="1.140625" customWidth="1"/>
    <col min="6" max="6" width="18.85546875" bestFit="1" customWidth="1"/>
  </cols>
  <sheetData>
    <row r="1" spans="1:10" x14ac:dyDescent="0.25">
      <c r="A1" s="32" t="s">
        <v>23</v>
      </c>
      <c r="B1" s="32" t="s">
        <v>24</v>
      </c>
      <c r="C1" s="32"/>
      <c r="D1" s="32" t="s">
        <v>25</v>
      </c>
      <c r="E1" s="32"/>
      <c r="F1" s="33" t="s">
        <v>26</v>
      </c>
      <c r="H1" s="33" t="s">
        <v>27</v>
      </c>
      <c r="I1" s="33" t="s">
        <v>28</v>
      </c>
      <c r="J1" s="33" t="s">
        <v>29</v>
      </c>
    </row>
    <row r="2" spans="1:10" x14ac:dyDescent="0.25">
      <c r="A2" s="34">
        <v>45292</v>
      </c>
      <c r="B2" s="25">
        <f>'Prior Obligation AR 1'!$E$23</f>
        <v>2644843.1121992567</v>
      </c>
      <c r="C2" s="25"/>
      <c r="D2" s="25">
        <f>'Prior Obligation AR 1'!$E$24</f>
        <v>492512.65780074353</v>
      </c>
      <c r="E2" s="25"/>
      <c r="F2" s="25">
        <f>SUM(B2:D2)</f>
        <v>3137355.77</v>
      </c>
      <c r="H2" s="36">
        <f>B2/F2</f>
        <v>0.84301663760602341</v>
      </c>
      <c r="I2" s="36">
        <f>D2/F2</f>
        <v>0.15698336239397662</v>
      </c>
      <c r="J2" s="36">
        <f>H2+I2</f>
        <v>1</v>
      </c>
    </row>
    <row r="3" spans="1:10" x14ac:dyDescent="0.25">
      <c r="A3" s="34">
        <v>45323</v>
      </c>
      <c r="B3" s="25">
        <f>'Prior Obligation AR 2'!$E$23</f>
        <v>3680777.3882101933</v>
      </c>
      <c r="C3" s="25"/>
      <c r="D3" s="25">
        <f>'Prior Obligation AR 2'!$E$24</f>
        <v>758740.98178980674</v>
      </c>
      <c r="E3" s="25"/>
      <c r="F3" s="25">
        <f t="shared" ref="F3:F13" si="0">SUM(B3:D3)</f>
        <v>4439518.37</v>
      </c>
      <c r="H3" s="36">
        <f t="shared" ref="H3:H12" si="1">B3/F3</f>
        <v>0.82909385240592959</v>
      </c>
      <c r="I3" s="36">
        <f t="shared" ref="I3:I12" si="2">D3/F3</f>
        <v>0.17090614759407038</v>
      </c>
      <c r="J3" s="36">
        <f t="shared" ref="J3:J13" si="3">H3+I3</f>
        <v>1</v>
      </c>
    </row>
    <row r="4" spans="1:10" x14ac:dyDescent="0.25">
      <c r="A4" s="34">
        <v>45352</v>
      </c>
      <c r="B4" s="25">
        <f>'Prior Obligation AR 3'!$E$23</f>
        <v>4739962.0443242509</v>
      </c>
      <c r="C4" s="25"/>
      <c r="D4" s="25">
        <f>'Prior Obligation AR 3'!$E$24</f>
        <v>1000886.1956757496</v>
      </c>
      <c r="E4" s="25"/>
      <c r="F4" s="25">
        <f t="shared" si="0"/>
        <v>5740848.2400000002</v>
      </c>
      <c r="H4" s="36">
        <f t="shared" si="1"/>
        <v>0.82565534676531538</v>
      </c>
      <c r="I4" s="36">
        <f t="shared" si="2"/>
        <v>0.17434465323468462</v>
      </c>
      <c r="J4" s="36">
        <f t="shared" si="3"/>
        <v>1</v>
      </c>
    </row>
    <row r="5" spans="1:10" x14ac:dyDescent="0.25">
      <c r="A5" s="34">
        <v>45383</v>
      </c>
      <c r="B5" s="25">
        <f>'Prior Obligation AR 4'!$E$23</f>
        <v>6146324.7263045907</v>
      </c>
      <c r="C5" s="25"/>
      <c r="D5" s="25">
        <f>'Prior Obligation AR 4'!$E$24</f>
        <v>1318855.6236954085</v>
      </c>
      <c r="E5" s="25"/>
      <c r="F5" s="25">
        <f t="shared" si="0"/>
        <v>7465180.3499999996</v>
      </c>
      <c r="H5" s="36">
        <f t="shared" si="1"/>
        <v>0.82333238289475363</v>
      </c>
      <c r="I5" s="36">
        <f t="shared" si="2"/>
        <v>0.17666761710524628</v>
      </c>
      <c r="J5" s="36">
        <f t="shared" si="3"/>
        <v>0.99999999999999989</v>
      </c>
    </row>
    <row r="6" spans="1:10" x14ac:dyDescent="0.25">
      <c r="A6" s="34">
        <v>45413</v>
      </c>
      <c r="B6" s="25">
        <f>'Prior Obligation AR 5'!$E$23</f>
        <v>7651898.5562266</v>
      </c>
      <c r="C6" s="25"/>
      <c r="D6" s="25">
        <f>'Prior Obligation AR 5'!$E$24</f>
        <v>1599743.9237734</v>
      </c>
      <c r="E6" s="25"/>
      <c r="F6" s="25">
        <f t="shared" si="0"/>
        <v>9251642.4800000004</v>
      </c>
      <c r="H6" s="36">
        <f t="shared" si="1"/>
        <v>0.82708541459187468</v>
      </c>
      <c r="I6" s="36">
        <f t="shared" si="2"/>
        <v>0.17291458540812527</v>
      </c>
      <c r="J6" s="36">
        <f t="shared" si="3"/>
        <v>1</v>
      </c>
    </row>
    <row r="7" spans="1:10" x14ac:dyDescent="0.25">
      <c r="A7" s="34">
        <v>45444</v>
      </c>
      <c r="B7" s="25">
        <f>'Prior Obligation AR 6'!$E$23</f>
        <v>8748387.183437435</v>
      </c>
      <c r="C7" s="25"/>
      <c r="D7" s="25">
        <f>'Prior Obligation AR 6'!$E$24</f>
        <v>1831017.1265625637</v>
      </c>
      <c r="E7" s="25"/>
      <c r="F7" s="25">
        <f t="shared" si="0"/>
        <v>10579404.309999999</v>
      </c>
      <c r="H7" s="36">
        <f t="shared" si="1"/>
        <v>0.82692625473895287</v>
      </c>
      <c r="I7" s="36">
        <f t="shared" si="2"/>
        <v>0.17307374526104713</v>
      </c>
      <c r="J7" s="36">
        <f t="shared" si="3"/>
        <v>1</v>
      </c>
    </row>
    <row r="8" spans="1:10" x14ac:dyDescent="0.25">
      <c r="A8" s="34">
        <v>45474</v>
      </c>
      <c r="B8" s="25">
        <f>'Prior Obligation AR 7'!$E$23</f>
        <v>9930849.4022262041</v>
      </c>
      <c r="C8" s="25"/>
      <c r="D8" s="25">
        <f>'Prior Obligation AR 7'!$E$24</f>
        <v>2048186.7977737947</v>
      </c>
      <c r="E8" s="25"/>
      <c r="F8" s="25">
        <f t="shared" si="0"/>
        <v>11979036.199999999</v>
      </c>
      <c r="H8" s="36">
        <f t="shared" si="1"/>
        <v>0.82901906601018571</v>
      </c>
      <c r="I8" s="36">
        <f t="shared" si="2"/>
        <v>0.1709809339898142</v>
      </c>
      <c r="J8" s="36">
        <f t="shared" si="3"/>
        <v>0.99999999999999989</v>
      </c>
    </row>
    <row r="9" spans="1:10" x14ac:dyDescent="0.25">
      <c r="A9" s="34">
        <v>45505</v>
      </c>
      <c r="B9" s="25">
        <f>'Prior Obligation AR 8'!$E$23</f>
        <v>11063781.019422501</v>
      </c>
      <c r="C9" s="25"/>
      <c r="D9" s="25">
        <f>'Prior Obligation AR 8'!$E$24</f>
        <v>2403067.2505774978</v>
      </c>
      <c r="E9" s="25"/>
      <c r="F9" s="25">
        <f t="shared" si="0"/>
        <v>13466848.27</v>
      </c>
      <c r="H9" s="36">
        <f t="shared" si="1"/>
        <v>0.82155681846280293</v>
      </c>
      <c r="I9" s="36">
        <f t="shared" si="2"/>
        <v>0.17844318153719704</v>
      </c>
      <c r="J9" s="36">
        <f t="shared" si="3"/>
        <v>1</v>
      </c>
    </row>
    <row r="10" spans="1:10" x14ac:dyDescent="0.25">
      <c r="A10" s="34">
        <v>45536</v>
      </c>
      <c r="B10" s="25">
        <f>'Prior Obligation AR 9'!$E$23</f>
        <v>12762341.324878577</v>
      </c>
      <c r="C10" s="25"/>
      <c r="D10" s="25">
        <f>'Prior Obligation AR 9'!$E$24</f>
        <v>2698831.4151214226</v>
      </c>
      <c r="E10" s="25"/>
      <c r="F10" s="25">
        <f t="shared" si="0"/>
        <v>15461172.74</v>
      </c>
      <c r="H10" s="36">
        <f t="shared" si="1"/>
        <v>0.82544458557537448</v>
      </c>
      <c r="I10" s="36">
        <f t="shared" si="2"/>
        <v>0.17455541442462549</v>
      </c>
      <c r="J10" s="36">
        <f t="shared" si="3"/>
        <v>1</v>
      </c>
    </row>
    <row r="11" spans="1:10" x14ac:dyDescent="0.25">
      <c r="A11" s="34">
        <v>45566</v>
      </c>
      <c r="B11" s="25">
        <f>'Prior Obligation AR 10'!$E$23</f>
        <v>15756456.068234615</v>
      </c>
      <c r="C11" s="25"/>
      <c r="D11" s="25">
        <f>'Prior Obligation AR 10'!$E$24</f>
        <v>3073155.531765386</v>
      </c>
      <c r="E11" s="25"/>
      <c r="F11" s="25">
        <f t="shared" si="0"/>
        <v>18829611.600000001</v>
      </c>
      <c r="H11" s="36">
        <f t="shared" si="1"/>
        <v>0.83679134774264885</v>
      </c>
      <c r="I11" s="36">
        <f t="shared" si="2"/>
        <v>0.16320865225735118</v>
      </c>
      <c r="J11" s="36">
        <f t="shared" si="3"/>
        <v>1</v>
      </c>
    </row>
    <row r="12" spans="1:10" x14ac:dyDescent="0.25">
      <c r="A12" s="34">
        <v>45597</v>
      </c>
      <c r="B12" s="25">
        <f>'Prior Obligation AR 11'!$E$23</f>
        <v>16454831.823698528</v>
      </c>
      <c r="C12" s="25"/>
      <c r="D12" s="25">
        <f>'Prior Obligation AR 11'!$E$24</f>
        <v>3170112.506301471</v>
      </c>
      <c r="E12" s="25"/>
      <c r="F12" s="25">
        <f t="shared" si="0"/>
        <v>19624944.329999998</v>
      </c>
      <c r="H12" s="36">
        <f t="shared" si="1"/>
        <v>0.83846514655048343</v>
      </c>
      <c r="I12" s="36">
        <f t="shared" si="2"/>
        <v>0.16153485344951657</v>
      </c>
      <c r="J12" s="36">
        <f t="shared" si="3"/>
        <v>1</v>
      </c>
    </row>
    <row r="13" spans="1:10" x14ac:dyDescent="0.25">
      <c r="A13" s="34">
        <v>45627</v>
      </c>
      <c r="B13" s="25">
        <f>'Prior Obligation AR 12'!$E$23</f>
        <v>17848966.5522944</v>
      </c>
      <c r="C13" s="25"/>
      <c r="D13" s="25">
        <f>'Prior Obligation AR 12'!$E$24</f>
        <v>3487553.6077055996</v>
      </c>
      <c r="E13" s="25"/>
      <c r="F13" s="25">
        <f t="shared" si="0"/>
        <v>21336520.16</v>
      </c>
      <c r="H13" s="36">
        <f>B13/F13</f>
        <v>0.836545341904263</v>
      </c>
      <c r="I13" s="36">
        <f>D13/F13</f>
        <v>0.163454658095737</v>
      </c>
      <c r="J13" s="36">
        <f t="shared" si="3"/>
        <v>1</v>
      </c>
    </row>
    <row r="15" spans="1:10" ht="15.75" thickBot="1" x14ac:dyDescent="0.3">
      <c r="B15" s="35">
        <f>SUM(B2:B14)</f>
        <v>117429419.20145714</v>
      </c>
      <c r="D15" s="35">
        <f>SUM(D2:D14)</f>
        <v>23882663.618542843</v>
      </c>
      <c r="F15" s="35">
        <f>SUM(F2:F14)</f>
        <v>141312082.81999999</v>
      </c>
      <c r="H15" s="37">
        <f>B15/F15</f>
        <v>0.83099347810927093</v>
      </c>
      <c r="I15" s="37">
        <f>D15/F15</f>
        <v>0.16900652189072904</v>
      </c>
      <c r="J15" s="37">
        <f>H15+I15</f>
        <v>1</v>
      </c>
    </row>
    <row r="16" spans="1:10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"/>
  <sheetViews>
    <sheetView workbookViewId="0">
      <selection activeCell="J35" sqref="J3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20.7109375" customWidth="1"/>
    <col min="2" max="2" width="12.42578125" bestFit="1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2768.8212274955199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666.40877250448011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-132.76</v>
      </c>
      <c r="E8" s="19">
        <f>SUM(E6:E7)</f>
        <v>3435.23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197.55</v>
      </c>
    </row>
    <row r="11" spans="1:10" ht="15.75" thickBot="1" x14ac:dyDescent="0.3">
      <c r="C11" s="22" t="s">
        <v>14</v>
      </c>
      <c r="D11" s="23">
        <f>SUM(D6:D9)</f>
        <v>3435.2300000000005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2610497.87</v>
      </c>
      <c r="E15" s="16">
        <f>((D15/(D15+D16))*(D17+D18))+D15</f>
        <v>2642074.2909717611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485968.01</v>
      </c>
      <c r="E16" s="16">
        <f>((D16/(D16+D15))*(D17+D18))+D16</f>
        <v>491846.24902823905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1082.6300000000001</v>
      </c>
      <c r="E17" s="19">
        <f>SUM(E15:E16)</f>
        <v>3133920.54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36372.03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3133920.5399999996</v>
      </c>
    </row>
    <row r="22" spans="1:6" ht="15.75" thickTop="1" x14ac:dyDescent="0.25"/>
    <row r="23" spans="1:6" x14ac:dyDescent="0.25">
      <c r="D23" t="s">
        <v>19</v>
      </c>
      <c r="E23" s="25">
        <f>E6+E15</f>
        <v>2644843.1121992567</v>
      </c>
      <c r="F23" s="29" t="s">
        <v>20</v>
      </c>
    </row>
    <row r="24" spans="1:6" x14ac:dyDescent="0.25">
      <c r="D24" t="s">
        <v>21</v>
      </c>
      <c r="E24" s="30">
        <f>E7+E16</f>
        <v>492512.65780074353</v>
      </c>
      <c r="F24" s="29" t="s">
        <v>22</v>
      </c>
    </row>
    <row r="25" spans="1:6" x14ac:dyDescent="0.25">
      <c r="E25" s="25">
        <f>SUM(E23:E24)</f>
        <v>3137355.77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2765.3795753670142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665.58042463298568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-137.03</v>
      </c>
      <c r="E8" s="19">
        <f>SUM(E6:E7)</f>
        <v>3430.96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197.55</v>
      </c>
    </row>
    <row r="11" spans="1:10" ht="15.75" thickBot="1" x14ac:dyDescent="0.3">
      <c r="C11" s="22" t="s">
        <v>14</v>
      </c>
      <c r="D11" s="23">
        <f>SUM(D6:D9)</f>
        <v>3430.96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3666727.79</v>
      </c>
      <c r="E15" s="16">
        <f>((D15/(D15+D16))*(D17+D18))+D15</f>
        <v>3678012.0086348262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755749.61</v>
      </c>
      <c r="E16" s="16">
        <f>((D16/(D16+D15))*(D17+D18))+D16</f>
        <v>758075.40136517375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6416.65</v>
      </c>
      <c r="E17" s="19">
        <f>SUM(E15:E16)</f>
        <v>4436087.41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7193.36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4436087.4100000011</v>
      </c>
    </row>
    <row r="22" spans="1:6" ht="15.75" thickTop="1" x14ac:dyDescent="0.25"/>
    <row r="23" spans="1:6" x14ac:dyDescent="0.25">
      <c r="D23" t="s">
        <v>19</v>
      </c>
      <c r="E23" s="25">
        <f>E6+E15</f>
        <v>3680777.3882101933</v>
      </c>
      <c r="F23" s="29" t="s">
        <v>20</v>
      </c>
    </row>
    <row r="24" spans="1:6" x14ac:dyDescent="0.25">
      <c r="D24" t="s">
        <v>21</v>
      </c>
      <c r="E24" s="30">
        <f>E7+E16</f>
        <v>758740.98178980674</v>
      </c>
      <c r="F24" s="29" t="s">
        <v>22</v>
      </c>
    </row>
    <row r="25" spans="1:6" x14ac:dyDescent="0.25">
      <c r="E25" s="25">
        <f>SUM(E23:E24)</f>
        <v>4439518.37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E23" sqref="E23"/>
    </sheetView>
  </sheetViews>
  <sheetFormatPr defaultRowHeight="15" x14ac:dyDescent="0.2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2743.2949692028342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660.26503079716599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-141.32</v>
      </c>
      <c r="E8" s="19">
        <f>SUM(E6:E7)</f>
        <v>3403.5600000000004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174.44</v>
      </c>
    </row>
    <row r="11" spans="1:10" ht="15.75" thickBot="1" x14ac:dyDescent="0.3">
      <c r="C11" s="22" t="s">
        <v>14</v>
      </c>
      <c r="D11" s="23">
        <f>SUM(D6:D9)</f>
        <v>3403.56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4762214.1500000004</v>
      </c>
      <c r="E15" s="16">
        <f>((D15/(D15+D16))*(D17+D18))+D15</f>
        <v>4737218.7493550479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1005503.51</v>
      </c>
      <c r="E16" s="16">
        <f>((D16/(D16+D15))*(D17+D18))+D16</f>
        <v>1000225.9306449523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3667.74</v>
      </c>
      <c r="E17" s="19">
        <f>SUM(E15:E16)</f>
        <v>5737444.6800000006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-33940.720000000001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5737444.6800000006</v>
      </c>
    </row>
    <row r="22" spans="1:6" ht="15.75" thickTop="1" x14ac:dyDescent="0.25"/>
    <row r="23" spans="1:6" x14ac:dyDescent="0.25">
      <c r="D23" t="s">
        <v>19</v>
      </c>
      <c r="E23" s="25">
        <f>E6+E15</f>
        <v>4739962.0443242509</v>
      </c>
      <c r="F23" s="29" t="s">
        <v>20</v>
      </c>
    </row>
    <row r="24" spans="1:6" x14ac:dyDescent="0.25">
      <c r="D24" t="s">
        <v>21</v>
      </c>
      <c r="E24" s="30">
        <f>E7+E16</f>
        <v>1000886.1956757496</v>
      </c>
      <c r="F24" s="29" t="s">
        <v>22</v>
      </c>
    </row>
    <row r="25" spans="1:6" x14ac:dyDescent="0.25">
      <c r="E25" s="25">
        <f>SUM(E23:E24)</f>
        <v>5740848.2400000002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O8" sqref="O8"/>
    </sheetView>
  </sheetViews>
  <sheetFormatPr defaultRowHeight="15" x14ac:dyDescent="0.25"/>
  <cols>
    <col min="1" max="1" width="17.140625" customWidth="1"/>
    <col min="2" max="2" width="10.7109375" customWidth="1"/>
    <col min="3" max="3" width="17.140625" customWidth="1"/>
    <col min="4" max="4" width="20.42578125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</cols>
  <sheetData>
    <row r="1" spans="1:10" ht="24" thickBot="1" x14ac:dyDescent="0.4">
      <c r="A1" s="1" t="s">
        <v>0</v>
      </c>
      <c r="B1" s="2"/>
      <c r="C1" s="2"/>
    </row>
    <row r="2" spans="1:10" ht="15.75" thickTop="1" x14ac:dyDescent="0.25">
      <c r="B2" s="3"/>
    </row>
    <row r="3" spans="1:10" ht="18" thickBot="1" x14ac:dyDescent="0.35">
      <c r="A3" s="4" t="s">
        <v>1</v>
      </c>
      <c r="B3" s="5"/>
      <c r="C3" s="4"/>
    </row>
    <row r="4" spans="1:10" ht="15.75" thickTop="1" x14ac:dyDescent="0.25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25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25">
      <c r="A6" s="9" t="s">
        <v>7</v>
      </c>
      <c r="B6" s="14" t="s">
        <v>8</v>
      </c>
      <c r="C6" s="9" t="s">
        <v>9</v>
      </c>
      <c r="D6" s="15">
        <v>2716.6</v>
      </c>
      <c r="E6" s="16">
        <f>((D6/(D6+D7))*(D8+D9))+D6</f>
        <v>2739.5067338389053</v>
      </c>
      <c r="F6" s="17">
        <v>1</v>
      </c>
    </row>
    <row r="7" spans="1:10" x14ac:dyDescent="0.25">
      <c r="A7" s="18"/>
      <c r="B7" s="14" t="s">
        <v>10</v>
      </c>
      <c r="C7" s="9" t="s">
        <v>11</v>
      </c>
      <c r="D7" s="15">
        <v>653.84</v>
      </c>
      <c r="E7" s="16">
        <f>((D7/(D7+D6))*(D8+D9))+D7</f>
        <v>659.35326616109478</v>
      </c>
      <c r="F7" s="17">
        <v>2</v>
      </c>
    </row>
    <row r="8" spans="1:10" ht="15.75" thickBot="1" x14ac:dyDescent="0.3">
      <c r="A8" s="18"/>
      <c r="B8" s="14" t="s">
        <v>12</v>
      </c>
      <c r="C8" s="9" t="s">
        <v>13</v>
      </c>
      <c r="D8" s="15">
        <v>-146.02000000000001</v>
      </c>
      <c r="E8" s="19">
        <f>SUM(E6:E7)</f>
        <v>3398.86</v>
      </c>
      <c r="F8" s="20" t="s">
        <v>14</v>
      </c>
    </row>
    <row r="9" spans="1:10" ht="15.75" thickTop="1" x14ac:dyDescent="0.25">
      <c r="A9" s="18"/>
      <c r="B9" s="9" t="s">
        <v>15</v>
      </c>
      <c r="C9" s="9" t="s">
        <v>16</v>
      </c>
      <c r="D9" s="21">
        <v>174.44</v>
      </c>
    </row>
    <row r="11" spans="1:10" ht="15.75" thickBot="1" x14ac:dyDescent="0.3">
      <c r="C11" s="22" t="s">
        <v>14</v>
      </c>
      <c r="D11" s="23">
        <f>SUM(D6:D9)</f>
        <v>3398.86</v>
      </c>
    </row>
    <row r="12" spans="1:10" ht="18.75" thickTop="1" thickBot="1" x14ac:dyDescent="0.35">
      <c r="A12" s="4" t="s">
        <v>17</v>
      </c>
      <c r="B12" s="4"/>
      <c r="C12" s="24"/>
    </row>
    <row r="13" spans="1:10" ht="15.75" thickTop="1" x14ac:dyDescent="0.25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25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25">
      <c r="A15" s="9" t="s">
        <v>7</v>
      </c>
      <c r="B15" s="14" t="s">
        <v>8</v>
      </c>
      <c r="C15" s="9" t="s">
        <v>9</v>
      </c>
      <c r="D15" s="15">
        <v>6191403.8099999996</v>
      </c>
      <c r="E15" s="16">
        <f>((D15/(D15+D16))*(D17+D18))+D15</f>
        <v>6143585.2195707522</v>
      </c>
      <c r="F15" s="17">
        <v>1</v>
      </c>
      <c r="H15" s="25"/>
      <c r="I15" s="25"/>
      <c r="J15" s="25">
        <f>H15-I15</f>
        <v>0</v>
      </c>
    </row>
    <row r="16" spans="1:10" x14ac:dyDescent="0.25">
      <c r="A16" s="18"/>
      <c r="B16" s="14" t="s">
        <v>10</v>
      </c>
      <c r="C16" s="9" t="s">
        <v>11</v>
      </c>
      <c r="D16" s="15">
        <v>1328456.45</v>
      </c>
      <c r="E16" s="16">
        <f>((D16/(D16+D15))*(D17+D18))+D16</f>
        <v>1318196.2704292473</v>
      </c>
      <c r="F16" s="17">
        <v>2</v>
      </c>
    </row>
    <row r="17" spans="1:6" ht="15.75" thickBot="1" x14ac:dyDescent="0.3">
      <c r="A17" s="18"/>
      <c r="B17" s="14" t="s">
        <v>12</v>
      </c>
      <c r="C17" s="9" t="s">
        <v>13</v>
      </c>
      <c r="D17" s="15">
        <v>3119.27</v>
      </c>
      <c r="E17" s="19">
        <f>SUM(E15:E16)</f>
        <v>7461781.4899999993</v>
      </c>
      <c r="F17" s="20" t="s">
        <v>18</v>
      </c>
    </row>
    <row r="18" spans="1:6" ht="15.75" thickTop="1" x14ac:dyDescent="0.25">
      <c r="A18" s="18"/>
      <c r="B18" s="9" t="s">
        <v>15</v>
      </c>
      <c r="C18" s="9" t="s">
        <v>16</v>
      </c>
      <c r="D18" s="21">
        <v>-61198.04</v>
      </c>
    </row>
    <row r="19" spans="1:6" x14ac:dyDescent="0.25">
      <c r="A19" s="26"/>
      <c r="B19" s="27"/>
      <c r="C19" s="22"/>
    </row>
    <row r="21" spans="1:6" ht="15.75" thickBot="1" x14ac:dyDescent="0.3">
      <c r="D21" s="28">
        <f>SUM(D15:D18)</f>
        <v>7461781.4899999993</v>
      </c>
    </row>
    <row r="22" spans="1:6" ht="15.75" thickTop="1" x14ac:dyDescent="0.25"/>
    <row r="23" spans="1:6" x14ac:dyDescent="0.25">
      <c r="D23" t="s">
        <v>19</v>
      </c>
      <c r="E23" s="25">
        <f>E6+E15</f>
        <v>6146324.7263045907</v>
      </c>
      <c r="F23" s="29" t="s">
        <v>20</v>
      </c>
    </row>
    <row r="24" spans="1:6" x14ac:dyDescent="0.25">
      <c r="D24" t="s">
        <v>21</v>
      </c>
      <c r="E24" s="30">
        <f>E7+E16</f>
        <v>1318855.6236954085</v>
      </c>
      <c r="F24" s="29" t="s">
        <v>22</v>
      </c>
    </row>
    <row r="25" spans="1:6" x14ac:dyDescent="0.25">
      <c r="E25" s="25">
        <f>SUM(E23:E24)</f>
        <v>7465180.3499999996</v>
      </c>
    </row>
    <row r="27" spans="1:6" x14ac:dyDescent="0.25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2D3A17-DDCD-46B9-9865-DF7FA3625755}"/>
</file>

<file path=customXml/itemProps2.xml><?xml version="1.0" encoding="utf-8"?>
<ds:datastoreItem xmlns:ds="http://schemas.openxmlformats.org/officeDocument/2006/customXml" ds:itemID="{58527D03-9D4A-4B6B-939A-DF7CDBE4C717}"/>
</file>

<file path=customXml/itemProps3.xml><?xml version="1.0" encoding="utf-8"?>
<ds:datastoreItem xmlns:ds="http://schemas.openxmlformats.org/officeDocument/2006/customXml" ds:itemID="{C7BB6D63-EF8B-4F88-B3AB-C1E2E41FD142}"/>
</file>

<file path=customXml/itemProps4.xml><?xml version="1.0" encoding="utf-8"?>
<ds:datastoreItem xmlns:ds="http://schemas.openxmlformats.org/officeDocument/2006/customXml" ds:itemID="{856B2636-2E94-4108-B565-0A3372103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3.11E</vt:lpstr>
      <vt:lpstr>3.11G</vt:lpstr>
      <vt:lpstr>SAP Int. Cust</vt:lpstr>
      <vt:lpstr>PO Summary</vt:lpstr>
      <vt:lpstr>Support=&gt;</vt:lpstr>
      <vt:lpstr>Prior Obligation AR 1</vt:lpstr>
      <vt:lpstr>Prior Obligation AR 2</vt:lpstr>
      <vt:lpstr>Prior Obligation AR 3</vt:lpstr>
      <vt:lpstr>Prior Obligation AR 4</vt:lpstr>
      <vt:lpstr>Prior Obligation AR 5</vt:lpstr>
      <vt:lpstr>Prior Obligation AR 6</vt:lpstr>
      <vt:lpstr>Prior Obligation AR 7</vt:lpstr>
      <vt:lpstr>Prior Obligation AR 8</vt:lpstr>
      <vt:lpstr>Prior Obligation AR 9</vt:lpstr>
      <vt:lpstr>Prior Obligation AR 10</vt:lpstr>
      <vt:lpstr>Prior Obligation AR 11</vt:lpstr>
      <vt:lpstr>Prior Obligation AR 12</vt:lpstr>
      <vt:lpstr>'Prior Obligation AR 10'!SAPPO_AR_Post_Conversion</vt:lpstr>
      <vt:lpstr>'Prior Obligation AR 11'!SAPPO_AR_Post_Conversion</vt:lpstr>
      <vt:lpstr>'Prior Obligation AR 12'!SAPPO_AR_Post_Conversion</vt:lpstr>
      <vt:lpstr>'Prior Obligation AR 2'!SAPPO_AR_Post_Conversion</vt:lpstr>
      <vt:lpstr>'Prior Obligation AR 3'!SAPPO_AR_Post_Conversion</vt:lpstr>
      <vt:lpstr>'Prior Obligation AR 4'!SAPPO_AR_Post_Conversion</vt:lpstr>
      <vt:lpstr>'Prior Obligation AR 5'!SAPPO_AR_Post_Conversion</vt:lpstr>
      <vt:lpstr>'Prior Obligation AR 6'!SAPPO_AR_Post_Conversion</vt:lpstr>
      <vt:lpstr>'Prior Obligation AR 7'!SAPPO_AR_Post_Conversion</vt:lpstr>
      <vt:lpstr>'Prior Obligation AR 8'!SAPPO_AR_Post_Conversion</vt:lpstr>
      <vt:lpstr>'Prior Obligation AR 9'!SAPPO_AR_Post_Conversion</vt:lpstr>
      <vt:lpstr>'Prior Obligation AR 10'!SAPPO_AR_Pre_Conversion</vt:lpstr>
      <vt:lpstr>'Prior Obligation AR 11'!SAPPO_AR_Pre_Conversion</vt:lpstr>
      <vt:lpstr>'Prior Obligation AR 12'!SAPPO_AR_Pre_Conversion</vt:lpstr>
      <vt:lpstr>'Prior Obligation AR 2'!SAPPO_AR_Pre_Conversion</vt:lpstr>
      <vt:lpstr>'Prior Obligation AR 3'!SAPPO_AR_Pre_Conversion</vt:lpstr>
      <vt:lpstr>'Prior Obligation AR 4'!SAPPO_AR_Pre_Conversion</vt:lpstr>
      <vt:lpstr>'Prior Obligation AR 5'!SAPPO_AR_Pre_Conversion</vt:lpstr>
      <vt:lpstr>'Prior Obligation AR 6'!SAPPO_AR_Pre_Conversion</vt:lpstr>
      <vt:lpstr>'Prior Obligation AR 7'!SAPPO_AR_Pre_Conversion</vt:lpstr>
      <vt:lpstr>'Prior Obligation AR 8'!SAPPO_AR_Pre_Conversion</vt:lpstr>
      <vt:lpstr>'Prior Obligation AR 9'!SAPPO_AR_Pre_Conversion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Dickens, Cody</dc:creator>
  <cp:lastModifiedBy>Kellogg, Anh</cp:lastModifiedBy>
  <dcterms:created xsi:type="dcterms:W3CDTF">2024-02-06T23:49:12Z</dcterms:created>
  <dcterms:modified xsi:type="dcterms:W3CDTF">2025-03-27T17:08:02Z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