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360" yWindow="40" windowWidth="19730" windowHeight="8580" tabRatio="792"/>
  </bookViews>
  <sheets>
    <sheet name="Summary" sheetId="3" r:id="rId1"/>
    <sheet name="BS - Summary by Month" sheetId="7" r:id="rId2"/>
  </sheets>
  <externalReferences>
    <externalReference r:id="rId3"/>
    <externalReference r:id="rId4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xlnm._FilterDatabase" localSheetId="1" hidden="1">'BS - Summary by Month'!$C$1:$C$217</definedName>
    <definedName name="_Key1" hidden="1">#REF!</definedName>
    <definedName name="_Key2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b" hidden="1">{#N/A,#N/A,FALSE,"Coversheet";#N/A,#N/A,FALSE,"QA"}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Description">""</definedName>
    <definedName name="HTML_Email">""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D212" i="7" l="1"/>
  <c r="Q212" i="7" l="1"/>
  <c r="F212" i="7"/>
  <c r="G212" i="7"/>
  <c r="H212" i="7"/>
  <c r="I212" i="7"/>
  <c r="J212" i="7"/>
  <c r="K212" i="7"/>
  <c r="L212" i="7"/>
  <c r="M212" i="7"/>
  <c r="N212" i="7"/>
  <c r="O212" i="7"/>
  <c r="P212" i="7"/>
  <c r="E212" i="7"/>
  <c r="B18" i="3" l="1"/>
  <c r="B19" i="3"/>
  <c r="B62" i="3"/>
  <c r="B63" i="3"/>
  <c r="B167" i="3"/>
  <c r="B6" i="3"/>
  <c r="B180" i="3"/>
  <c r="B181" i="3"/>
  <c r="B193" i="3"/>
  <c r="B194" i="3" s="1"/>
  <c r="B197" i="3"/>
  <c r="B198" i="3" s="1"/>
  <c r="B201" i="3"/>
  <c r="B203" i="3"/>
  <c r="B177" i="3"/>
  <c r="B178" i="3"/>
  <c r="B179" i="3"/>
  <c r="B183" i="3"/>
  <c r="B184" i="3"/>
  <c r="B185" i="3"/>
  <c r="B186" i="3"/>
  <c r="B187" i="3"/>
  <c r="B159" i="3"/>
  <c r="B160" i="3"/>
  <c r="B161" i="3"/>
  <c r="B162" i="3"/>
  <c r="B163" i="3"/>
  <c r="B164" i="3"/>
  <c r="B166" i="3"/>
  <c r="B168" i="3"/>
  <c r="B169" i="3"/>
  <c r="B170" i="3"/>
  <c r="B152" i="3"/>
  <c r="P146" i="7"/>
  <c r="B129" i="3"/>
  <c r="B130" i="3"/>
  <c r="B131" i="3"/>
  <c r="B133" i="3"/>
  <c r="B134" i="3"/>
  <c r="B135" i="3"/>
  <c r="B136" i="3"/>
  <c r="B137" i="3"/>
  <c r="B138" i="3"/>
  <c r="B139" i="3"/>
  <c r="B140" i="3"/>
  <c r="B141" i="3"/>
  <c r="B142" i="3"/>
  <c r="B182" i="3"/>
  <c r="H76" i="7"/>
  <c r="H100" i="7"/>
  <c r="E100" i="7"/>
  <c r="F100" i="7"/>
  <c r="G100" i="7"/>
  <c r="I100" i="7"/>
  <c r="J100" i="7"/>
  <c r="K100" i="7"/>
  <c r="L100" i="7"/>
  <c r="M100" i="7"/>
  <c r="D100" i="7"/>
  <c r="Q197" i="7"/>
  <c r="Q193" i="7"/>
  <c r="Q189" i="7"/>
  <c r="B101" i="3"/>
  <c r="B102" i="3" s="1"/>
  <c r="E146" i="7"/>
  <c r="F146" i="7"/>
  <c r="G146" i="7"/>
  <c r="B91" i="3"/>
  <c r="D76" i="7"/>
  <c r="C62" i="3"/>
  <c r="C63" i="3" s="1"/>
  <c r="C6" i="3"/>
  <c r="B151" i="3"/>
  <c r="B122" i="3"/>
  <c r="B121" i="3"/>
  <c r="B119" i="3"/>
  <c r="B118" i="3"/>
  <c r="B115" i="3"/>
  <c r="B114" i="3"/>
  <c r="B113" i="3"/>
  <c r="B112" i="3"/>
  <c r="B110" i="3"/>
  <c r="B109" i="3"/>
  <c r="B108" i="3"/>
  <c r="B107" i="3"/>
  <c r="B97" i="3"/>
  <c r="B92" i="3"/>
  <c r="B87" i="3"/>
  <c r="B86" i="3"/>
  <c r="B85" i="3"/>
  <c r="B84" i="3"/>
  <c r="B83" i="3"/>
  <c r="B82" i="3"/>
  <c r="B81" i="3"/>
  <c r="B77" i="3"/>
  <c r="B78" i="3" s="1"/>
  <c r="B73" i="3"/>
  <c r="B72" i="3"/>
  <c r="B71" i="3"/>
  <c r="B70" i="3"/>
  <c r="B69" i="3"/>
  <c r="B68" i="3"/>
  <c r="B67" i="3"/>
  <c r="B66" i="3"/>
  <c r="B59" i="3"/>
  <c r="B58" i="3"/>
  <c r="B57" i="3"/>
  <c r="B56" i="3"/>
  <c r="B49" i="3"/>
  <c r="B48" i="3"/>
  <c r="B47" i="3"/>
  <c r="B46" i="3"/>
  <c r="K76" i="7"/>
  <c r="M91" i="7"/>
  <c r="M76" i="7"/>
  <c r="C37" i="7"/>
  <c r="C36" i="7"/>
  <c r="C35" i="7"/>
  <c r="C31" i="7"/>
  <c r="C30" i="7"/>
  <c r="B32" i="3" s="1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N76" i="7"/>
  <c r="I76" i="7"/>
  <c r="I97" i="7"/>
  <c r="E76" i="7"/>
  <c r="J76" i="7"/>
  <c r="G76" i="7"/>
  <c r="F76" i="7"/>
  <c r="B11" i="3"/>
  <c r="Q175" i="7"/>
  <c r="C177" i="3" s="1"/>
  <c r="Q182" i="7"/>
  <c r="C184" i="3" s="1"/>
  <c r="Q184" i="7"/>
  <c r="C186" i="3" s="1"/>
  <c r="Q190" i="7"/>
  <c r="Q192" i="7"/>
  <c r="Q195" i="7"/>
  <c r="C197" i="3" s="1"/>
  <c r="C198" i="3" s="1"/>
  <c r="Q198" i="7"/>
  <c r="Q201" i="7"/>
  <c r="C203" i="3" s="1"/>
  <c r="Q179" i="7"/>
  <c r="C181" i="3" s="1"/>
  <c r="Q191" i="7"/>
  <c r="C193" i="3" s="1"/>
  <c r="C194" i="3" s="1"/>
  <c r="B96" i="3"/>
  <c r="J202" i="7"/>
  <c r="J204" i="7" s="1"/>
  <c r="J206" i="7" s="1"/>
  <c r="F202" i="7"/>
  <c r="F204" i="7" s="1"/>
  <c r="F206" i="7" s="1"/>
  <c r="L202" i="7"/>
  <c r="L204" i="7" s="1"/>
  <c r="L206" i="7" s="1"/>
  <c r="G202" i="7"/>
  <c r="G204" i="7" s="1"/>
  <c r="G206" i="7" s="1"/>
  <c r="M202" i="7"/>
  <c r="M204" i="7" s="1"/>
  <c r="M206" i="7" s="1"/>
  <c r="K202" i="7"/>
  <c r="K204" i="7" s="1"/>
  <c r="K206" i="7" s="1"/>
  <c r="E202" i="7"/>
  <c r="I202" i="7"/>
  <c r="I204" i="7" s="1"/>
  <c r="I206" i="7" s="1"/>
  <c r="P76" i="7"/>
  <c r="E48" i="7"/>
  <c r="E50" i="7" s="1"/>
  <c r="I48" i="7"/>
  <c r="I50" i="7" s="1"/>
  <c r="E58" i="7"/>
  <c r="I58" i="7"/>
  <c r="E72" i="7"/>
  <c r="I72" i="7"/>
  <c r="G86" i="7"/>
  <c r="E186" i="7"/>
  <c r="E188" i="7" s="1"/>
  <c r="I186" i="7"/>
  <c r="I188" i="7" s="1"/>
  <c r="G186" i="7"/>
  <c r="G188" i="7" s="1"/>
  <c r="F86" i="7"/>
  <c r="P86" i="7"/>
  <c r="P91" i="7"/>
  <c r="H141" i="7"/>
  <c r="H186" i="7"/>
  <c r="H188" i="7" s="1"/>
  <c r="F186" i="7"/>
  <c r="F188" i="7" s="1"/>
  <c r="F48" i="7"/>
  <c r="F50" i="7" s="1"/>
  <c r="F58" i="7"/>
  <c r="F72" i="7"/>
  <c r="G141" i="7"/>
  <c r="G48" i="7"/>
  <c r="G50" i="7" s="1"/>
  <c r="E141" i="7"/>
  <c r="I141" i="7"/>
  <c r="G58" i="7"/>
  <c r="G72" i="7"/>
  <c r="E86" i="7"/>
  <c r="I86" i="7"/>
  <c r="I91" i="7"/>
  <c r="F141" i="7"/>
  <c r="H152" i="7"/>
  <c r="P48" i="7"/>
  <c r="P50" i="7" s="1"/>
  <c r="P58" i="7"/>
  <c r="P72" i="7"/>
  <c r="J152" i="7"/>
  <c r="J186" i="7"/>
  <c r="J188" i="7" s="1"/>
  <c r="J48" i="7"/>
  <c r="J50" i="7" s="1"/>
  <c r="J58" i="7"/>
  <c r="J72" i="7"/>
  <c r="J86" i="7"/>
  <c r="J141" i="7"/>
  <c r="K141" i="7"/>
  <c r="K186" i="7"/>
  <c r="K188" i="7" s="1"/>
  <c r="K58" i="7"/>
  <c r="K86" i="7"/>
  <c r="M186" i="7"/>
  <c r="M188" i="7" s="1"/>
  <c r="N186" i="7"/>
  <c r="N188" i="7" s="1"/>
  <c r="O186" i="7"/>
  <c r="O188" i="7" s="1"/>
  <c r="L141" i="7"/>
  <c r="B13" i="3"/>
  <c r="B24" i="3"/>
  <c r="B31" i="3"/>
  <c r="B38" i="3"/>
  <c r="B21" i="3"/>
  <c r="B30" i="3"/>
  <c r="B39" i="3"/>
  <c r="B15" i="3"/>
  <c r="B22" i="3"/>
  <c r="B33" i="3"/>
  <c r="B12" i="3"/>
  <c r="B16" i="3"/>
  <c r="B23" i="3"/>
  <c r="B25" i="3"/>
  <c r="B37" i="3"/>
  <c r="Q162" i="7" l="1"/>
  <c r="C164" i="3" s="1"/>
  <c r="M169" i="7"/>
  <c r="M141" i="7"/>
  <c r="Q177" i="7"/>
  <c r="C179" i="3" s="1"/>
  <c r="Q180" i="7"/>
  <c r="C182" i="3" s="1"/>
  <c r="Q113" i="7"/>
  <c r="C115" i="3" s="1"/>
  <c r="Q161" i="7"/>
  <c r="C163" i="3" s="1"/>
  <c r="Q196" i="7"/>
  <c r="Q199" i="7"/>
  <c r="C201" i="3" s="1"/>
  <c r="K48" i="7"/>
  <c r="K50" i="7" s="1"/>
  <c r="Q137" i="7"/>
  <c r="C139" i="3" s="1"/>
  <c r="I146" i="7"/>
  <c r="G152" i="7"/>
  <c r="G154" i="7" s="1"/>
  <c r="Q164" i="7"/>
  <c r="C166" i="3" s="1"/>
  <c r="Q167" i="7"/>
  <c r="C169" i="3" s="1"/>
  <c r="Q174" i="7"/>
  <c r="C176" i="3" s="1"/>
  <c r="Q176" i="7"/>
  <c r="C178" i="3" s="1"/>
  <c r="Q181" i="7"/>
  <c r="C183" i="3" s="1"/>
  <c r="Q183" i="7"/>
  <c r="C185" i="3" s="1"/>
  <c r="Q185" i="7"/>
  <c r="C187" i="3" s="1"/>
  <c r="Q194" i="7"/>
  <c r="K72" i="7"/>
  <c r="Q168" i="7"/>
  <c r="C170" i="3" s="1"/>
  <c r="G91" i="7"/>
  <c r="Q131" i="7"/>
  <c r="C133" i="3" s="1"/>
  <c r="F91" i="7"/>
  <c r="E91" i="7"/>
  <c r="B116" i="3"/>
  <c r="L186" i="7"/>
  <c r="L188" i="7" s="1"/>
  <c r="N146" i="7"/>
  <c r="L91" i="7"/>
  <c r="D121" i="7"/>
  <c r="K91" i="7"/>
  <c r="Q150" i="7"/>
  <c r="C152" i="3" s="1"/>
  <c r="J91" i="7"/>
  <c r="B117" i="3"/>
  <c r="N141" i="7"/>
  <c r="Q158" i="7"/>
  <c r="C160" i="3" s="1"/>
  <c r="F152" i="7"/>
  <c r="F154" i="7" s="1"/>
  <c r="K152" i="7"/>
  <c r="K146" i="7"/>
  <c r="M152" i="7"/>
  <c r="M146" i="7"/>
  <c r="L146" i="7"/>
  <c r="L152" i="7"/>
  <c r="E152" i="7"/>
  <c r="E154" i="7" s="1"/>
  <c r="N169" i="7"/>
  <c r="Q160" i="7"/>
  <c r="C162" i="3" s="1"/>
  <c r="I15" i="7"/>
  <c r="I38" i="7"/>
  <c r="B14" i="3"/>
  <c r="Q106" i="7"/>
  <c r="C108" i="3" s="1"/>
  <c r="D24" i="7"/>
  <c r="L38" i="7"/>
  <c r="M38" i="7"/>
  <c r="G38" i="7"/>
  <c r="F38" i="7"/>
  <c r="I32" i="7"/>
  <c r="H38" i="7"/>
  <c r="H15" i="7"/>
  <c r="D38" i="7"/>
  <c r="K38" i="7"/>
  <c r="K15" i="7"/>
  <c r="E24" i="7"/>
  <c r="B29" i="3"/>
  <c r="B34" i="3" s="1"/>
  <c r="B20" i="3"/>
  <c r="B26" i="3" s="1"/>
  <c r="Q119" i="7"/>
  <c r="C121" i="3" s="1"/>
  <c r="Q140" i="7"/>
  <c r="C142" i="3" s="1"/>
  <c r="D32" i="7"/>
  <c r="K32" i="7"/>
  <c r="L24" i="7"/>
  <c r="F15" i="7"/>
  <c r="Q134" i="7"/>
  <c r="C136" i="3" s="1"/>
  <c r="H32" i="7"/>
  <c r="Q128" i="7"/>
  <c r="C130" i="3" s="1"/>
  <c r="M86" i="7"/>
  <c r="Q138" i="7"/>
  <c r="C140" i="3" s="1"/>
  <c r="Q136" i="7"/>
  <c r="C138" i="3" s="1"/>
  <c r="M48" i="7"/>
  <c r="M50" i="7" s="1"/>
  <c r="M58" i="7"/>
  <c r="M72" i="7"/>
  <c r="I152" i="7"/>
  <c r="I154" i="7" s="1"/>
  <c r="D91" i="7"/>
  <c r="Q166" i="7"/>
  <c r="C168" i="3" s="1"/>
  <c r="B165" i="3"/>
  <c r="B171" i="3" s="1"/>
  <c r="D48" i="7"/>
  <c r="D50" i="7" s="1"/>
  <c r="Q157" i="7"/>
  <c r="C159" i="3" s="1"/>
  <c r="Q130" i="7"/>
  <c r="C132" i="3" s="1"/>
  <c r="M97" i="7"/>
  <c r="N91" i="7"/>
  <c r="Q66" i="7"/>
  <c r="C68" i="3" s="1"/>
  <c r="Q75" i="7"/>
  <c r="C77" i="3" s="1"/>
  <c r="C78" i="3" s="1"/>
  <c r="L86" i="7"/>
  <c r="Q116" i="7"/>
  <c r="C118" i="3" s="1"/>
  <c r="Q81" i="7"/>
  <c r="C83" i="3" s="1"/>
  <c r="N48" i="7"/>
  <c r="N50" i="7" s="1"/>
  <c r="Q178" i="7"/>
  <c r="C180" i="3" s="1"/>
  <c r="Q149" i="7"/>
  <c r="C151" i="3" s="1"/>
  <c r="O146" i="7"/>
  <c r="H91" i="7"/>
  <c r="O141" i="7"/>
  <c r="Q139" i="7"/>
  <c r="C141" i="3" s="1"/>
  <c r="E15" i="7"/>
  <c r="B50" i="3"/>
  <c r="B52" i="3" s="1"/>
  <c r="L72" i="7"/>
  <c r="Q129" i="7"/>
  <c r="C131" i="3" s="1"/>
  <c r="Q159" i="7"/>
  <c r="C161" i="3" s="1"/>
  <c r="O48" i="7"/>
  <c r="O50" i="7" s="1"/>
  <c r="L208" i="7"/>
  <c r="E169" i="7"/>
  <c r="I169" i="7"/>
  <c r="F208" i="7"/>
  <c r="J208" i="7"/>
  <c r="Q108" i="7"/>
  <c r="C110" i="3" s="1"/>
  <c r="J169" i="7"/>
  <c r="O100" i="7"/>
  <c r="H202" i="7"/>
  <c r="H204" i="7" s="1"/>
  <c r="H206" i="7" s="1"/>
  <c r="H208" i="7" s="1"/>
  <c r="L76" i="7"/>
  <c r="G15" i="7"/>
  <c r="Q95" i="7"/>
  <c r="C97" i="3" s="1"/>
  <c r="D72" i="7"/>
  <c r="J38" i="7"/>
  <c r="Q132" i="7"/>
  <c r="C134" i="3" s="1"/>
  <c r="M208" i="7"/>
  <c r="L169" i="7"/>
  <c r="L32" i="7"/>
  <c r="E38" i="7"/>
  <c r="B40" i="3"/>
  <c r="K208" i="7"/>
  <c r="I102" i="7"/>
  <c r="H86" i="7"/>
  <c r="M32" i="7"/>
  <c r="Q28" i="7"/>
  <c r="C30" i="3" s="1"/>
  <c r="G32" i="7"/>
  <c r="E32" i="7"/>
  <c r="Q145" i="7"/>
  <c r="C147" i="3" s="1"/>
  <c r="C148" i="3" s="1"/>
  <c r="H58" i="7"/>
  <c r="P202" i="7"/>
  <c r="P204" i="7" s="1"/>
  <c r="P206" i="7" s="1"/>
  <c r="N202" i="7"/>
  <c r="N204" i="7" s="1"/>
  <c r="N206" i="7" s="1"/>
  <c r="N208" i="7" s="1"/>
  <c r="Q9" i="7"/>
  <c r="C11" i="3" s="1"/>
  <c r="O76" i="7"/>
  <c r="G208" i="7"/>
  <c r="Q135" i="7"/>
  <c r="C137" i="3" s="1"/>
  <c r="Q120" i="7"/>
  <c r="C122" i="3" s="1"/>
  <c r="Q45" i="7"/>
  <c r="C47" i="3" s="1"/>
  <c r="Q21" i="7"/>
  <c r="C23" i="3" s="1"/>
  <c r="G169" i="7"/>
  <c r="L48" i="7"/>
  <c r="L50" i="7" s="1"/>
  <c r="Q47" i="7"/>
  <c r="C49" i="3" s="1"/>
  <c r="L58" i="7"/>
  <c r="Q67" i="7"/>
  <c r="C69" i="3" s="1"/>
  <c r="Q79" i="7"/>
  <c r="C81" i="3" s="1"/>
  <c r="D58" i="7"/>
  <c r="D86" i="7"/>
  <c r="D186" i="7"/>
  <c r="D188" i="7" s="1"/>
  <c r="D202" i="7"/>
  <c r="D204" i="7" s="1"/>
  <c r="D206" i="7" s="1"/>
  <c r="L15" i="7"/>
  <c r="O72" i="7"/>
  <c r="Q133" i="7"/>
  <c r="C135" i="3" s="1"/>
  <c r="Q112" i="7"/>
  <c r="C114" i="3" s="1"/>
  <c r="Q117" i="7"/>
  <c r="C119" i="3" s="1"/>
  <c r="N100" i="7"/>
  <c r="P38" i="7"/>
  <c r="Q22" i="7"/>
  <c r="C24" i="3" s="1"/>
  <c r="Q31" i="7"/>
  <c r="C33" i="3" s="1"/>
  <c r="Q10" i="7"/>
  <c r="C12" i="3" s="1"/>
  <c r="Q20" i="7"/>
  <c r="C22" i="3" s="1"/>
  <c r="Q107" i="7"/>
  <c r="C109" i="3" s="1"/>
  <c r="H169" i="7"/>
  <c r="K169" i="7"/>
  <c r="Q99" i="7"/>
  <c r="C101" i="3" s="1"/>
  <c r="C102" i="3" s="1"/>
  <c r="H97" i="7"/>
  <c r="Q165" i="7"/>
  <c r="C167" i="3" s="1"/>
  <c r="H72" i="7"/>
  <c r="H48" i="7"/>
  <c r="H50" i="7" s="1"/>
  <c r="P141" i="7"/>
  <c r="P186" i="7"/>
  <c r="P188" i="7" s="1"/>
  <c r="Q36" i="7"/>
  <c r="C38" i="3" s="1"/>
  <c r="Q11" i="7"/>
  <c r="C13" i="3" s="1"/>
  <c r="F169" i="7"/>
  <c r="B74" i="3"/>
  <c r="I208" i="7"/>
  <c r="Q35" i="7"/>
  <c r="C37" i="3" s="1"/>
  <c r="Q14" i="7"/>
  <c r="C16" i="3" s="1"/>
  <c r="P97" i="7"/>
  <c r="N86" i="7"/>
  <c r="Q68" i="7"/>
  <c r="C70" i="3" s="1"/>
  <c r="Q111" i="7"/>
  <c r="C113" i="3" s="1"/>
  <c r="Q83" i="7"/>
  <c r="C85" i="3" s="1"/>
  <c r="E204" i="7"/>
  <c r="O86" i="7"/>
  <c r="O58" i="7"/>
  <c r="Q82" i="7"/>
  <c r="C84" i="3" s="1"/>
  <c r="Q46" i="7"/>
  <c r="C48" i="3" s="1"/>
  <c r="Q56" i="7"/>
  <c r="C58" i="3" s="1"/>
  <c r="Q110" i="7"/>
  <c r="C112" i="3" s="1"/>
  <c r="Q127" i="7"/>
  <c r="C129" i="3" s="1"/>
  <c r="B60" i="3"/>
  <c r="Q70" i="7"/>
  <c r="C72" i="3" s="1"/>
  <c r="Q84" i="7"/>
  <c r="C86" i="3" s="1"/>
  <c r="Q80" i="7"/>
  <c r="C82" i="3" s="1"/>
  <c r="Q44" i="7"/>
  <c r="C46" i="3" s="1"/>
  <c r="Q65" i="7"/>
  <c r="C67" i="3" s="1"/>
  <c r="Q57" i="7"/>
  <c r="C59" i="3" s="1"/>
  <c r="Q71" i="7"/>
  <c r="C73" i="3" s="1"/>
  <c r="Q85" i="7"/>
  <c r="C87" i="3" s="1"/>
  <c r="B88" i="3"/>
  <c r="D169" i="7"/>
  <c r="B93" i="3"/>
  <c r="O202" i="7"/>
  <c r="O204" i="7" s="1"/>
  <c r="O206" i="7" s="1"/>
  <c r="O208" i="7" s="1"/>
  <c r="N58" i="7"/>
  <c r="Q105" i="7"/>
  <c r="C107" i="3" s="1"/>
  <c r="Q64" i="7"/>
  <c r="C66" i="3" s="1"/>
  <c r="Q90" i="7"/>
  <c r="C92" i="3" s="1"/>
  <c r="Q55" i="7"/>
  <c r="C57" i="3" s="1"/>
  <c r="N72" i="7"/>
  <c r="Q54" i="7"/>
  <c r="C56" i="3" s="1"/>
  <c r="Q69" i="7"/>
  <c r="C71" i="3" s="1"/>
  <c r="B120" i="3"/>
  <c r="B176" i="3"/>
  <c r="B188" i="3" s="1"/>
  <c r="B190" i="3" s="1"/>
  <c r="B147" i="3"/>
  <c r="B148" i="3" s="1"/>
  <c r="D146" i="7"/>
  <c r="H146" i="7"/>
  <c r="H154" i="7" s="1"/>
  <c r="B132" i="3"/>
  <c r="B143" i="3" s="1"/>
  <c r="D141" i="7"/>
  <c r="P100" i="7"/>
  <c r="B98" i="3"/>
  <c r="B99" i="3" s="1"/>
  <c r="J146" i="7"/>
  <c r="J154" i="7" s="1"/>
  <c r="C188" i="3" l="1"/>
  <c r="C190" i="3" s="1"/>
  <c r="L121" i="7"/>
  <c r="O91" i="7"/>
  <c r="Q91" i="7" s="1"/>
  <c r="H121" i="7"/>
  <c r="Q27" i="7"/>
  <c r="C29" i="3" s="1"/>
  <c r="D97" i="7"/>
  <c r="D102" i="7" s="1"/>
  <c r="P32" i="7"/>
  <c r="Q109" i="7"/>
  <c r="C111" i="3" s="1"/>
  <c r="Q114" i="7"/>
  <c r="C116" i="3" s="1"/>
  <c r="G121" i="7"/>
  <c r="M121" i="7"/>
  <c r="E121" i="7"/>
  <c r="P15" i="7"/>
  <c r="B17" i="3" s="1"/>
  <c r="B42" i="3" s="1"/>
  <c r="K97" i="7"/>
  <c r="K102" i="7" s="1"/>
  <c r="K154" i="7"/>
  <c r="K210" i="7" s="1"/>
  <c r="J121" i="7"/>
  <c r="I121" i="7"/>
  <c r="Q115" i="7"/>
  <c r="C117" i="3" s="1"/>
  <c r="F121" i="7"/>
  <c r="N152" i="7"/>
  <c r="N154" i="7" s="1"/>
  <c r="N210" i="7" s="1"/>
  <c r="M15" i="7"/>
  <c r="E97" i="7"/>
  <c r="E102" i="7" s="1"/>
  <c r="Q96" i="7"/>
  <c r="C98" i="3" s="1"/>
  <c r="M24" i="7"/>
  <c r="J97" i="7"/>
  <c r="J102" i="7" s="1"/>
  <c r="O32" i="7"/>
  <c r="Q89" i="7"/>
  <c r="C91" i="3" s="1"/>
  <c r="C93" i="3" s="1"/>
  <c r="F24" i="7"/>
  <c r="K121" i="7"/>
  <c r="J24" i="7"/>
  <c r="G97" i="7"/>
  <c r="G102" i="7" s="1"/>
  <c r="B111" i="3"/>
  <c r="B123" i="3" s="1"/>
  <c r="P121" i="7"/>
  <c r="N121" i="7"/>
  <c r="F97" i="7"/>
  <c r="F102" i="7" s="1"/>
  <c r="L97" i="7"/>
  <c r="L102" i="7" s="1"/>
  <c r="N38" i="7"/>
  <c r="H24" i="7"/>
  <c r="H40" i="7" s="1"/>
  <c r="N32" i="7"/>
  <c r="Q30" i="7"/>
  <c r="C32" i="3" s="1"/>
  <c r="K24" i="7"/>
  <c r="K40" i="7" s="1"/>
  <c r="D15" i="7"/>
  <c r="D40" i="7" s="1"/>
  <c r="L154" i="7"/>
  <c r="L210" i="7" s="1"/>
  <c r="M154" i="7"/>
  <c r="M210" i="7" s="1"/>
  <c r="J15" i="7"/>
  <c r="I24" i="7"/>
  <c r="I40" i="7" s="1"/>
  <c r="P208" i="7"/>
  <c r="N15" i="7"/>
  <c r="Q37" i="7"/>
  <c r="C39" i="3" s="1"/>
  <c r="C40" i="3" s="1"/>
  <c r="G24" i="7"/>
  <c r="G40" i="7" s="1"/>
  <c r="Q29" i="7"/>
  <c r="C31" i="3" s="1"/>
  <c r="Q13" i="7"/>
  <c r="C15" i="3" s="1"/>
  <c r="P24" i="7"/>
  <c r="F32" i="7"/>
  <c r="N24" i="7"/>
  <c r="O38" i="7"/>
  <c r="Q23" i="7"/>
  <c r="C25" i="3" s="1"/>
  <c r="Q19" i="7"/>
  <c r="C21" i="3" s="1"/>
  <c r="J32" i="7"/>
  <c r="Q18" i="7"/>
  <c r="C20" i="3" s="1"/>
  <c r="O24" i="7"/>
  <c r="O15" i="7"/>
  <c r="Q12" i="7"/>
  <c r="C14" i="3" s="1"/>
  <c r="D208" i="7"/>
  <c r="M102" i="7"/>
  <c r="P169" i="7"/>
  <c r="H102" i="7"/>
  <c r="Q58" i="7"/>
  <c r="Q50" i="7"/>
  <c r="L40" i="7"/>
  <c r="Q76" i="7"/>
  <c r="Q100" i="7"/>
  <c r="C143" i="3"/>
  <c r="F210" i="7"/>
  <c r="I210" i="7"/>
  <c r="Q141" i="7"/>
  <c r="O152" i="7"/>
  <c r="O154" i="7" s="1"/>
  <c r="Q188" i="7"/>
  <c r="Q151" i="7"/>
  <c r="C153" i="3" s="1"/>
  <c r="C154" i="3" s="1"/>
  <c r="C156" i="3" s="1"/>
  <c r="Q72" i="7"/>
  <c r="B153" i="3"/>
  <c r="B154" i="3" s="1"/>
  <c r="B156" i="3" s="1"/>
  <c r="P152" i="7"/>
  <c r="P154" i="7" s="1"/>
  <c r="J210" i="7"/>
  <c r="Q86" i="7"/>
  <c r="E40" i="7"/>
  <c r="Q186" i="7"/>
  <c r="O97" i="7"/>
  <c r="H210" i="7"/>
  <c r="Q200" i="7"/>
  <c r="C202" i="3" s="1"/>
  <c r="C204" i="3" s="1"/>
  <c r="C206" i="3" s="1"/>
  <c r="C208" i="3" s="1"/>
  <c r="C210" i="3" s="1"/>
  <c r="C60" i="3"/>
  <c r="Q48" i="7"/>
  <c r="G210" i="7"/>
  <c r="B202" i="3"/>
  <c r="B204" i="3" s="1"/>
  <c r="B206" i="3" s="1"/>
  <c r="B208" i="3" s="1"/>
  <c r="B210" i="3" s="1"/>
  <c r="O169" i="7"/>
  <c r="Q163" i="7"/>
  <c r="C165" i="3" s="1"/>
  <c r="C171" i="3" s="1"/>
  <c r="N97" i="7"/>
  <c r="N102" i="7" s="1"/>
  <c r="C88" i="3"/>
  <c r="Q202" i="7"/>
  <c r="B104" i="3"/>
  <c r="D152" i="7"/>
  <c r="C50" i="3"/>
  <c r="C52" i="3" s="1"/>
  <c r="Q146" i="7"/>
  <c r="P102" i="7"/>
  <c r="E206" i="7"/>
  <c r="Q204" i="7"/>
  <c r="C74" i="3"/>
  <c r="Q94" i="7"/>
  <c r="C96" i="3" s="1"/>
  <c r="O102" i="7" l="1"/>
  <c r="Q102" i="7" s="1"/>
  <c r="I123" i="7"/>
  <c r="I213" i="7" s="1"/>
  <c r="P40" i="7"/>
  <c r="P123" i="7" s="1"/>
  <c r="P213" i="7" s="1"/>
  <c r="M40" i="7"/>
  <c r="M123" i="7" s="1"/>
  <c r="M213" i="7" s="1"/>
  <c r="Q38" i="7"/>
  <c r="O121" i="7"/>
  <c r="Q121" i="7" s="1"/>
  <c r="Q118" i="7"/>
  <c r="C120" i="3" s="1"/>
  <c r="C123" i="3" s="1"/>
  <c r="F40" i="7"/>
  <c r="F123" i="7" s="1"/>
  <c r="E123" i="7"/>
  <c r="E213" i="7" s="1"/>
  <c r="C99" i="3"/>
  <c r="C104" i="3" s="1"/>
  <c r="G123" i="7"/>
  <c r="G213" i="7" s="1"/>
  <c r="K123" i="7"/>
  <c r="K213" i="7" s="1"/>
  <c r="C34" i="3"/>
  <c r="N40" i="7"/>
  <c r="N123" i="7" s="1"/>
  <c r="N213" i="7" s="1"/>
  <c r="C17" i="3"/>
  <c r="Q32" i="7"/>
  <c r="Q15" i="7"/>
  <c r="J40" i="7"/>
  <c r="J123" i="7" s="1"/>
  <c r="J213" i="7" s="1"/>
  <c r="O40" i="7"/>
  <c r="C26" i="3"/>
  <c r="Q24" i="7"/>
  <c r="Q169" i="7"/>
  <c r="P210" i="7"/>
  <c r="H123" i="7"/>
  <c r="H213" i="7" s="1"/>
  <c r="L123" i="7"/>
  <c r="L213" i="7" s="1"/>
  <c r="D123" i="7"/>
  <c r="D213" i="7" s="1"/>
  <c r="B212" i="3"/>
  <c r="C212" i="3"/>
  <c r="B125" i="3"/>
  <c r="Q97" i="7"/>
  <c r="O210" i="7"/>
  <c r="E208" i="7"/>
  <c r="Q206" i="7"/>
  <c r="D154" i="7"/>
  <c r="Q152" i="7"/>
  <c r="P214" i="7" l="1"/>
  <c r="F214" i="7"/>
  <c r="F213" i="7"/>
  <c r="O123" i="7"/>
  <c r="O213" i="7" s="1"/>
  <c r="I214" i="7"/>
  <c r="G214" i="7"/>
  <c r="K214" i="7"/>
  <c r="C42" i="3"/>
  <c r="C125" i="3" s="1"/>
  <c r="C213" i="3" s="1"/>
  <c r="Q40" i="7"/>
  <c r="J214" i="7"/>
  <c r="M214" i="7"/>
  <c r="N214" i="7"/>
  <c r="L214" i="7"/>
  <c r="B213" i="3"/>
  <c r="H214" i="7"/>
  <c r="Q154" i="7"/>
  <c r="D210" i="7"/>
  <c r="E210" i="7"/>
  <c r="E214" i="7" s="1"/>
  <c r="Q208" i="7"/>
  <c r="O214" i="7" l="1"/>
  <c r="Q123" i="7"/>
  <c r="Q213" i="7" s="1"/>
  <c r="D214" i="7"/>
  <c r="Q210" i="7"/>
  <c r="Q214" i="7" l="1"/>
</calcChain>
</file>

<file path=xl/comments1.xml><?xml version="1.0" encoding="utf-8"?>
<comments xmlns="http://schemas.openxmlformats.org/spreadsheetml/2006/main">
  <authors>
    <author>James DiMasso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James DiMasso:</t>
        </r>
        <r>
          <rPr>
            <sz val="9"/>
            <color indexed="81"/>
            <rFont val="Tahoma"/>
            <family val="2"/>
          </rPr>
          <t xml:space="preserve">
Add ROU ASSET - LT 18609893</t>
        </r>
      </text>
    </comment>
  </commentList>
</comments>
</file>

<file path=xl/sharedStrings.xml><?xml version="1.0" encoding="utf-8"?>
<sst xmlns="http://schemas.openxmlformats.org/spreadsheetml/2006/main" count="457" uniqueCount="276">
  <si>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</si>
  <si>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</si>
  <si>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</si>
  <si>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</si>
  <si>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</si>
  <si>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</si>
  <si>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</si>
  <si>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</si>
  <si>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</si>
  <si>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</si>
  <si>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</si>
  <si>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</si>
  <si>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</si>
  <si>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</si>
  <si>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</si>
  <si>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</si>
  <si>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</si>
  <si>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</si>
  <si>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</si>
  <si>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</si>
  <si>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</si>
  <si>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</si>
  <si>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</si>
  <si>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</si>
  <si>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</si>
  <si>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</si>
  <si>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</si>
  <si>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</si>
  <si>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</si>
  <si>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</si>
  <si>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</si>
  <si>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</si>
  <si>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</si>
  <si>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</si>
  <si>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</si>
  <si>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</si>
  <si>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</si>
  <si>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</si>
  <si>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</si>
  <si>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</si>
  <si>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</si>
  <si>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</si>
  <si>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</si>
  <si>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</si>
  <si>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</si>
  <si>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</si>
  <si>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</si>
  <si>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</si>
  <si>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</si>
  <si>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</si>
  <si>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</si>
  <si>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</si>
  <si>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</si>
  <si>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</si>
  <si>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</si>
  <si>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</si>
  <si>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</si>
  <si>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</si>
  <si>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</si>
  <si>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</si>
  <si>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</si>
  <si>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</si>
  <si>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</si>
  <si>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</si>
  <si>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</si>
  <si>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</si>
  <si>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</si>
  <si>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</si>
  <si>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</si>
  <si>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</si>
  <si>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</si>
  <si>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</si>
  <si>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</si>
  <si>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</si>
  <si>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</si>
  <si>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</si>
  <si>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</si>
  <si>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</si>
  <si>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</si>
  <si>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</si>
  <si>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</si>
  <si>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</si>
  <si>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</si>
  <si>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</si>
  <si>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</si>
  <si>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</si>
  <si>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</si>
  <si>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</si>
  <si>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</si>
  <si>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</si>
  <si>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</si>
  <si>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</si>
  <si>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</si>
  <si>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</si>
  <si>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</si>
  <si>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</si>
  <si>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</si>
  <si>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</si>
  <si>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</si>
  <si>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</si>
  <si>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</si>
  <si>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</si>
  <si>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</si>
  <si>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</si>
  <si>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</si>
  <si>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</si>
  <si>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</si>
  <si>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</si>
  <si>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</si>
  <si>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</si>
  <si>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</si>
  <si>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</si>
  <si>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</si>
  <si>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</si>
  <si>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</si>
  <si>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</si>
  <si>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</si>
  <si>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</si>
  <si>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</si>
  <si>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</si>
  <si>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</si>
  <si>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</si>
  <si>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</si>
  <si>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</si>
  <si>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</si>
  <si>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</si>
  <si>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</si>
  <si>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</si>
  <si>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</si>
  <si>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</si>
  <si>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</si>
  <si>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</si>
  <si>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</si>
  <si>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</si>
  <si>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</si>
  <si>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</si>
  <si>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</si>
  <si>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</si>
  <si>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</si>
  <si>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</si>
  <si>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</si>
  <si>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</si>
  <si>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</si>
  <si>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</si>
  <si>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</si>
  <si>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</si>
  <si>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</si>
  <si>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</si>
  <si>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</si>
  <si>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</si>
  <si>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</si>
  <si>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</si>
  <si>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</si>
  <si>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</si>
  <si>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</si>
  <si>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</si>
  <si>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</si>
  <si>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</si>
  <si>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</si>
  <si>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</si>
  <si>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</si>
  <si>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</si>
  <si>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</si>
  <si>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</si>
  <si>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</si>
  <si>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</si>
  <si>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</si>
  <si>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</si>
  <si>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</si>
  <si>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</si>
  <si>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</si>
  <si>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</si>
  <si>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</si>
  <si>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</si>
  <si>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</si>
  <si>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</si>
  <si>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</si>
  <si>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</si>
  <si>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</si>
  <si>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</si>
  <si>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</si>
  <si>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</si>
  <si>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</si>
  <si>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</si>
  <si>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</si>
  <si>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</si>
  <si>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</si>
  <si>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</si>
  <si>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</si>
  <si>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</si>
  <si>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</si>
  <si>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</si>
  <si>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</si>
  <si>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</si>
  <si>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</si>
  <si>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</si>
  <si>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</si>
  <si>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</si>
  <si>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</si>
  <si>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</si>
  <si>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</si>
  <si>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</si>
  <si>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</si>
  <si>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</si>
  <si>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</si>
  <si>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</si>
  <si>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</si>
  <si>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</si>
  <si>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</si>
  <si>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</si>
  <si>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</si>
  <si>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</si>
  <si>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</si>
  <si>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</si>
  <si>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</si>
  <si>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</si>
  <si>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</si>
  <si>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</si>
  <si>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</si>
  <si>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</si>
  <si>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</si>
  <si>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</si>
  <si>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</si>
  <si>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</si>
  <si>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</si>
  <si>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</si>
  <si>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</si>
  <si>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</si>
  <si>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</si>
  <si>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</si>
  <si>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</si>
  <si>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</si>
  <si>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</si>
  <si>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</si>
  <si>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</si>
  <si>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</si>
  <si>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</si>
  <si>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</si>
  <si>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</si>
  <si>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</si>
  <si>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</si>
  <si>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</si>
  <si>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</si>
  <si>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</si>
  <si>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</si>
  <si>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</si>
  <si>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</si>
  <si>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</si>
  <si>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</si>
  <si>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</si>
  <si>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</si>
  <si>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</si>
  <si>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</si>
  <si>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</si>
  <si>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</si>
  <si>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tie to WC/RB</t>
  </si>
  <si>
    <t>MAY</t>
  </si>
  <si>
    <t>link to working capital/RB  2.03</t>
  </si>
  <si>
    <t>Assets = Liabilities</t>
  </si>
  <si>
    <t>JUNE</t>
  </si>
  <si>
    <t>JULY</t>
  </si>
  <si>
    <t>AUGUST</t>
  </si>
  <si>
    <t>SEPTEMBER</t>
  </si>
  <si>
    <t>OCTOBER</t>
  </si>
  <si>
    <t>NOVEMBER</t>
  </si>
  <si>
    <t>F215-1           215.1 Approp Retained Earnings Amort Res</t>
  </si>
  <si>
    <t>DECEMBER</t>
  </si>
  <si>
    <t>215.1 Appropriated Retained Earnings Amort Reserve</t>
  </si>
  <si>
    <t>JANUARY</t>
  </si>
  <si>
    <t>FEBRUARY</t>
  </si>
  <si>
    <t>MARCH</t>
  </si>
  <si>
    <t>APRIL</t>
  </si>
  <si>
    <t>check to wc/rb</t>
  </si>
  <si>
    <t>December 2022</t>
  </si>
  <si>
    <t>December 2023 AMA</t>
  </si>
  <si>
    <t>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</si>
</sst>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165" fontId="2" fillId="0" borderId="0" xfId="0" applyNumberFormat="1" applyFont="1"/>
    <xf numFmtId="165" fontId="2" fillId="0" borderId="2" xfId="0" applyNumberFormat="1" applyFont="1" applyBorder="1"/>
    <xf numFmtId="43" fontId="2" fillId="0" borderId="0" xfId="0" applyNumberFormat="1" applyFont="1"/>
    <xf numFmtId="43" fontId="2" fillId="0" borderId="2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/>
    <xf numFmtId="164" fontId="4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wrapText="1"/>
    </xf>
    <xf numFmtId="43" fontId="5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5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4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7" fillId="0" borderId="3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right"/>
    </xf>
    <xf numFmtId="49" fontId="6" fillId="0" borderId="5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17" fontId="5" fillId="0" borderId="0" xfId="0" applyNumberFormat="1" applyFont="1" applyFill="1" applyAlignment="1">
      <alignment horizontal="right" wrapText="1"/>
    </xf>
    <xf numFmtId="165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9" fillId="0" borderId="0" xfId="0" applyNumberFormat="1" applyFont="1" applyFill="1"/>
    <xf numFmtId="0" fontId="13" fillId="0" borderId="0" xfId="0" applyFont="1"/>
    <xf numFmtId="0" fontId="2" fillId="0" borderId="0" xfId="0" applyFont="1"/>
    <xf numFmtId="0" fontId="6" fillId="0" borderId="0" xfId="0" applyFont="1"/>
    <xf numFmtId="17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5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PPXLSaveData0"/>
      <sheetName val="PPXLFunctions"/>
      <sheetName val="PPXLOpen"/>
    </sheetNames>
    <sheetDataSet>
      <sheetData sheetId="0">
        <row r="1979">
          <cell r="H1979">
            <v>-15515840166.9</v>
          </cell>
          <cell r="I1979">
            <v>-14866225473.950001</v>
          </cell>
          <cell r="J1979">
            <v>-14770283071.380001</v>
          </cell>
          <cell r="K1979">
            <v>-14705880857.059996</v>
          </cell>
          <cell r="L1979">
            <v>-14526262196.140005</v>
          </cell>
          <cell r="M1979">
            <v>-14855591927.530006</v>
          </cell>
          <cell r="N1979">
            <v>-14734661137.76</v>
          </cell>
          <cell r="O1979">
            <v>-14788106704.889999</v>
          </cell>
          <cell r="P1979">
            <v>-14960982279.089996</v>
          </cell>
          <cell r="Q1979">
            <v>-15024202838.41</v>
          </cell>
          <cell r="R1979">
            <v>-15083981365.190016</v>
          </cell>
          <cell r="S1979">
            <v>-15145146586.060003</v>
          </cell>
          <cell r="T1979">
            <v>-15572444127.129993</v>
          </cell>
          <cell r="V1979">
            <v>-14917122215.37291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tabSelected="1" zoomScale="90" zoomScaleNormal="90" workbookViewId="0">
      <pane ySplit="6" topLeftCell="A7" activePane="bottomLeft" state="frozen"/>
      <selection pane="bottomLeft" activeCell="B212" sqref="B212"/>
    </sheetView>
  </sheetViews>
  <sheetFormatPr defaultColWidth="9.08984375" defaultRowHeight="14.5" x14ac:dyDescent="0.35"/>
  <cols>
    <col min="1" max="1" width="53" style="54" customWidth="1"/>
    <col min="2" max="2" width="21.6328125" style="55" customWidth="1"/>
    <col min="3" max="3" width="21.36328125" style="55" customWidth="1"/>
    <col min="4" max="4" width="13.54296875" style="56" bestFit="1" customWidth="1"/>
    <col min="5" max="16384" width="9.08984375" style="56"/>
  </cols>
  <sheetData>
    <row r="1" spans="1:4" ht="15.75" customHeight="1" x14ac:dyDescent="0.35"/>
    <row r="2" spans="1:4" ht="23.25" customHeight="1" x14ac:dyDescent="0.35">
      <c r="A2" s="47" t="s">
        <v>172</v>
      </c>
      <c r="B2" s="47"/>
      <c r="C2" s="47"/>
    </row>
    <row r="3" spans="1:4" ht="15.75" customHeight="1" x14ac:dyDescent="0.35">
      <c r="A3" s="46" t="s">
        <v>173</v>
      </c>
      <c r="B3" s="46"/>
      <c r="C3" s="46"/>
    </row>
    <row r="4" spans="1:4" ht="20.25" customHeight="1" x14ac:dyDescent="0.35">
      <c r="A4" s="46" t="s">
        <v>275</v>
      </c>
      <c r="B4" s="46"/>
      <c r="C4" s="46"/>
    </row>
    <row r="5" spans="1:4" ht="4.5" customHeight="1" x14ac:dyDescent="0.35"/>
    <row r="6" spans="1:4" x14ac:dyDescent="0.35">
      <c r="A6" s="1" t="s">
        <v>170</v>
      </c>
      <c r="B6" s="57">
        <f>'BS - Summary by Month'!P2</f>
        <v>45261</v>
      </c>
      <c r="C6" s="2" t="str">
        <f>+'BS - Summary by Month'!Q2</f>
        <v>December 2023 AMA</v>
      </c>
    </row>
    <row r="8" spans="1:4" x14ac:dyDescent="0.35">
      <c r="A8" s="58" t="s">
        <v>169</v>
      </c>
    </row>
    <row r="9" spans="1:4" x14ac:dyDescent="0.35">
      <c r="A9" s="58" t="s">
        <v>168</v>
      </c>
    </row>
    <row r="10" spans="1:4" x14ac:dyDescent="0.35">
      <c r="A10" s="58" t="s">
        <v>167</v>
      </c>
    </row>
    <row r="11" spans="1:4" x14ac:dyDescent="0.35">
      <c r="A11" s="58" t="s">
        <v>166</v>
      </c>
      <c r="B11" s="9">
        <f>+'BS - Summary by Month'!P9</f>
        <v>11102818744.279999</v>
      </c>
      <c r="C11" s="9">
        <f>+'BS - Summary by Month'!Q9</f>
        <v>10972638908.483749</v>
      </c>
      <c r="D11" s="59"/>
    </row>
    <row r="12" spans="1:4" x14ac:dyDescent="0.35">
      <c r="A12" s="58" t="s">
        <v>165</v>
      </c>
      <c r="B12" s="4">
        <f>+'BS - Summary by Month'!P10</f>
        <v>0</v>
      </c>
      <c r="C12" s="4">
        <f>+'BS - Summary by Month'!Q10</f>
        <v>0</v>
      </c>
    </row>
    <row r="13" spans="1:4" x14ac:dyDescent="0.35">
      <c r="A13" s="58" t="s">
        <v>164</v>
      </c>
      <c r="B13" s="4">
        <f>+'BS - Summary by Month'!P11</f>
        <v>49315000.979999997</v>
      </c>
      <c r="C13" s="4">
        <f>+'BS - Summary by Month'!Q11</f>
        <v>39390861.403749995</v>
      </c>
    </row>
    <row r="14" spans="1:4" x14ac:dyDescent="0.35">
      <c r="A14" s="58" t="s">
        <v>163</v>
      </c>
      <c r="B14" s="4">
        <f>+'BS - Summary by Month'!P12</f>
        <v>742689871.08000004</v>
      </c>
      <c r="C14" s="4">
        <f>+'BS - Summary by Month'!Q12</f>
        <v>440522575.30958325</v>
      </c>
    </row>
    <row r="15" spans="1:4" x14ac:dyDescent="0.35">
      <c r="A15" s="58" t="s">
        <v>162</v>
      </c>
      <c r="B15" s="4">
        <f>+'BS - Summary by Month'!P13</f>
        <v>1060266765.38</v>
      </c>
      <c r="C15" s="4">
        <f>+'BS - Summary by Month'!Q13</f>
        <v>845508392.55041683</v>
      </c>
    </row>
    <row r="16" spans="1:4" x14ac:dyDescent="0.35">
      <c r="A16" s="58" t="s">
        <v>161</v>
      </c>
      <c r="B16" s="5">
        <f>+'BS - Summary by Month'!P14</f>
        <v>282791674.87</v>
      </c>
      <c r="C16" s="5">
        <f>+'BS - Summary by Month'!Q14</f>
        <v>282791674.86999995</v>
      </c>
    </row>
    <row r="17" spans="1:4" x14ac:dyDescent="0.35">
      <c r="A17" s="58" t="s">
        <v>160</v>
      </c>
      <c r="B17" s="4">
        <f>+'BS - Summary by Month'!P15</f>
        <v>13237882056.589998</v>
      </c>
      <c r="C17" s="4">
        <f>SUM(C11:C16)</f>
        <v>12580852412.6175</v>
      </c>
      <c r="D17" s="59"/>
    </row>
    <row r="18" spans="1:4" x14ac:dyDescent="0.35">
      <c r="A18" s="58"/>
      <c r="B18" s="6">
        <f>+'BS - Summary by Month'!P16</f>
        <v>0</v>
      </c>
      <c r="C18" s="6"/>
    </row>
    <row r="19" spans="1:4" x14ac:dyDescent="0.35">
      <c r="A19" s="21" t="s">
        <v>159</v>
      </c>
      <c r="B19" s="6">
        <f>+'BS - Summary by Month'!P17</f>
        <v>0</v>
      </c>
      <c r="C19" s="6"/>
    </row>
    <row r="20" spans="1:4" x14ac:dyDescent="0.35">
      <c r="A20" s="21" t="s">
        <v>158</v>
      </c>
      <c r="B20" s="4">
        <f>+'BS - Summary by Month'!P18</f>
        <v>5176955010.5200005</v>
      </c>
      <c r="C20" s="4">
        <f>+'BS - Summary by Month'!Q18</f>
        <v>4905253043.6308327</v>
      </c>
    </row>
    <row r="21" spans="1:4" x14ac:dyDescent="0.35">
      <c r="A21" s="21" t="s">
        <v>157</v>
      </c>
      <c r="B21" s="4">
        <f>+'BS - Summary by Month'!P19</f>
        <v>10246463.619999999</v>
      </c>
      <c r="C21" s="4">
        <f>+'BS - Summary by Month'!Q19</f>
        <v>7972614.8700000001</v>
      </c>
    </row>
    <row r="22" spans="1:4" x14ac:dyDescent="0.35">
      <c r="A22" s="21" t="s">
        <v>156</v>
      </c>
      <c r="B22" s="4">
        <f>+'BS - Summary by Month'!P20</f>
        <v>184341111.86000001</v>
      </c>
      <c r="C22" s="4">
        <f>+'BS - Summary by Month'!Q20</f>
        <v>356537799.94083333</v>
      </c>
    </row>
    <row r="23" spans="1:4" x14ac:dyDescent="0.35">
      <c r="A23" s="21" t="s">
        <v>155</v>
      </c>
      <c r="B23" s="4">
        <f>+'BS - Summary by Month'!P21</f>
        <v>100170208.69999999</v>
      </c>
      <c r="C23" s="4">
        <f>+'BS - Summary by Month'!Q21</f>
        <v>111934222.94958334</v>
      </c>
    </row>
    <row r="24" spans="1:4" x14ac:dyDescent="0.35">
      <c r="A24" s="21" t="s">
        <v>174</v>
      </c>
      <c r="B24" s="4">
        <f>+'BS - Summary by Month'!P22</f>
        <v>8783942.6300000008</v>
      </c>
      <c r="C24" s="4">
        <f>+'BS - Summary by Month'!Q22</f>
        <v>8783942.629999999</v>
      </c>
    </row>
    <row r="25" spans="1:4" ht="15" thickBot="1" x14ac:dyDescent="0.4">
      <c r="A25" s="26" t="s">
        <v>154</v>
      </c>
      <c r="B25" s="5">
        <f>+'BS - Summary by Month'!P23</f>
        <v>0</v>
      </c>
      <c r="C25" s="5">
        <f>+'BS - Summary by Month'!Q23</f>
        <v>0</v>
      </c>
    </row>
    <row r="26" spans="1:4" x14ac:dyDescent="0.35">
      <c r="A26" s="58" t="s">
        <v>153</v>
      </c>
      <c r="B26" s="4">
        <f t="shared" ref="B26" si="0">SUM(B20:B25)</f>
        <v>5480496737.3299999</v>
      </c>
      <c r="C26" s="4">
        <f>SUM(C20:C25)</f>
        <v>5390481624.0212488</v>
      </c>
      <c r="D26" s="59"/>
    </row>
    <row r="27" spans="1:4" x14ac:dyDescent="0.35">
      <c r="A27" s="58"/>
      <c r="B27" s="6"/>
      <c r="C27" s="6"/>
    </row>
    <row r="28" spans="1:4" x14ac:dyDescent="0.35">
      <c r="A28" s="58" t="s">
        <v>152</v>
      </c>
      <c r="B28" s="6"/>
      <c r="C28" s="6"/>
    </row>
    <row r="29" spans="1:4" x14ac:dyDescent="0.35">
      <c r="A29" s="58" t="s">
        <v>151</v>
      </c>
      <c r="B29" s="4">
        <f>+'BS - Summary by Month'!P27</f>
        <v>867761957.15999997</v>
      </c>
      <c r="C29" s="4">
        <f>+'BS - Summary by Month'!Q27</f>
        <v>920547373.61541665</v>
      </c>
    </row>
    <row r="30" spans="1:4" x14ac:dyDescent="0.35">
      <c r="A30" s="58" t="s">
        <v>150</v>
      </c>
      <c r="B30" s="4">
        <f>+'BS - Summary by Month'!P28</f>
        <v>55755935.229999997</v>
      </c>
      <c r="C30" s="4">
        <f>+'BS - Summary by Month'!Q28</f>
        <v>57224811.24000001</v>
      </c>
    </row>
    <row r="31" spans="1:4" x14ac:dyDescent="0.35">
      <c r="A31" s="58" t="s">
        <v>149</v>
      </c>
      <c r="B31" s="4">
        <f>+'BS - Summary by Month'!P29</f>
        <v>0</v>
      </c>
      <c r="C31" s="4">
        <f>+'BS - Summary by Month'!Q29</f>
        <v>0</v>
      </c>
    </row>
    <row r="32" spans="1:4" x14ac:dyDescent="0.35">
      <c r="A32" s="58" t="s">
        <v>148</v>
      </c>
      <c r="B32" s="4">
        <f>+'BS - Summary by Month'!P30</f>
        <v>104973058.34999999</v>
      </c>
      <c r="C32" s="4">
        <f>+'BS - Summary by Month'!Q30</f>
        <v>30434431.349583331</v>
      </c>
    </row>
    <row r="33" spans="1:4" x14ac:dyDescent="0.35">
      <c r="A33" s="58" t="s">
        <v>147</v>
      </c>
      <c r="B33" s="5">
        <f>+'BS - Summary by Month'!P31</f>
        <v>-4172237.2099999986</v>
      </c>
      <c r="C33" s="5">
        <f>+'BS - Summary by Month'!Q31</f>
        <v>60140312.642916672</v>
      </c>
    </row>
    <row r="34" spans="1:4" x14ac:dyDescent="0.35">
      <c r="A34" s="58" t="s">
        <v>146</v>
      </c>
      <c r="B34" s="4">
        <f t="shared" ref="B34" si="1">SUM(B29:B33)</f>
        <v>1024318713.53</v>
      </c>
      <c r="C34" s="4">
        <f>SUM(C29:C33)</f>
        <v>1068346928.8479167</v>
      </c>
      <c r="D34" s="59"/>
    </row>
    <row r="35" spans="1:4" x14ac:dyDescent="0.35">
      <c r="A35" s="58"/>
      <c r="B35" s="6"/>
      <c r="C35" s="6"/>
    </row>
    <row r="36" spans="1:4" x14ac:dyDescent="0.35">
      <c r="A36" s="58" t="s">
        <v>145</v>
      </c>
      <c r="B36" s="6"/>
      <c r="C36" s="6"/>
    </row>
    <row r="37" spans="1:4" x14ac:dyDescent="0.35">
      <c r="A37" s="58" t="s">
        <v>144</v>
      </c>
      <c r="B37" s="4">
        <f>+'BS - Summary by Month'!P35</f>
        <v>-7254066951.5600004</v>
      </c>
      <c r="C37" s="4">
        <f>+'BS - Summary by Month'!Q35</f>
        <v>-7055219550.2833338</v>
      </c>
    </row>
    <row r="38" spans="1:4" x14ac:dyDescent="0.35">
      <c r="A38" s="58" t="s">
        <v>143</v>
      </c>
      <c r="B38" s="4">
        <f>+'BS - Summary by Month'!P36</f>
        <v>-332837376.73000002</v>
      </c>
      <c r="C38" s="4">
        <f>+'BS - Summary by Month'!Q36</f>
        <v>-353360646.28333336</v>
      </c>
    </row>
    <row r="39" spans="1:4" x14ac:dyDescent="0.35">
      <c r="A39" s="58" t="s">
        <v>142</v>
      </c>
      <c r="B39" s="5">
        <f>+'BS - Summary by Month'!P37</f>
        <v>-177057825.65000004</v>
      </c>
      <c r="C39" s="5">
        <f>+'BS - Summary by Month'!Q37</f>
        <v>-174177079.07000002</v>
      </c>
    </row>
    <row r="40" spans="1:4" x14ac:dyDescent="0.35">
      <c r="A40" s="58" t="s">
        <v>141</v>
      </c>
      <c r="B40" s="4">
        <f t="shared" ref="B40" si="2">SUM(B37:B39)</f>
        <v>-7763962153.9400005</v>
      </c>
      <c r="C40" s="4">
        <f>SUM(C37:C39)</f>
        <v>-7582757275.6366673</v>
      </c>
      <c r="D40" s="59"/>
    </row>
    <row r="41" spans="1:4" x14ac:dyDescent="0.35">
      <c r="A41" s="58"/>
      <c r="B41" s="6"/>
      <c r="C41" s="6"/>
    </row>
    <row r="42" spans="1:4" x14ac:dyDescent="0.35">
      <c r="A42" s="58" t="s">
        <v>140</v>
      </c>
      <c r="B42" s="4">
        <f t="shared" ref="B42" si="3">SUM(B40,B34,B26,B17)</f>
        <v>11978735353.509998</v>
      </c>
      <c r="C42" s="4">
        <f>SUM(C40,C34,C26,C17)</f>
        <v>11456923689.849998</v>
      </c>
      <c r="D42" s="59"/>
    </row>
    <row r="43" spans="1:4" x14ac:dyDescent="0.35">
      <c r="A43" s="58"/>
      <c r="B43" s="6"/>
      <c r="C43" s="6"/>
    </row>
    <row r="44" spans="1:4" x14ac:dyDescent="0.35">
      <c r="A44" s="58" t="s">
        <v>139</v>
      </c>
      <c r="B44" s="6"/>
      <c r="C44" s="6"/>
    </row>
    <row r="45" spans="1:4" x14ac:dyDescent="0.35">
      <c r="A45" s="58" t="s">
        <v>138</v>
      </c>
      <c r="B45" s="6"/>
      <c r="C45" s="6"/>
    </row>
    <row r="46" spans="1:4" x14ac:dyDescent="0.35">
      <c r="A46" s="58" t="s">
        <v>137</v>
      </c>
      <c r="B46" s="4">
        <f>+'BS - Summary by Month'!P44</f>
        <v>3644360</v>
      </c>
      <c r="C46" s="4">
        <f>+'BS - Summary by Month'!Q44</f>
        <v>3667446.645</v>
      </c>
    </row>
    <row r="47" spans="1:4" x14ac:dyDescent="0.35">
      <c r="A47" s="58" t="s">
        <v>136</v>
      </c>
      <c r="B47" s="4">
        <f>+'BS - Summary by Month'!P45</f>
        <v>-24655.599999999999</v>
      </c>
      <c r="C47" s="4">
        <f>+'BS - Summary by Month'!Q45</f>
        <v>-24655.566250000003</v>
      </c>
    </row>
    <row r="48" spans="1:4" x14ac:dyDescent="0.35">
      <c r="A48" s="58" t="s">
        <v>135</v>
      </c>
      <c r="B48" s="4">
        <f>+'BS - Summary by Month'!P46</f>
        <v>38792841.780000001</v>
      </c>
      <c r="C48" s="4">
        <f>+'BS - Summary by Month'!Q46</f>
        <v>38945698.453333326</v>
      </c>
    </row>
    <row r="49" spans="1:4" x14ac:dyDescent="0.35">
      <c r="A49" s="58" t="s">
        <v>134</v>
      </c>
      <c r="B49" s="5">
        <f>+'BS - Summary by Month'!P47</f>
        <v>44639935.549999997</v>
      </c>
      <c r="C49" s="5">
        <f>+'BS - Summary by Month'!Q47</f>
        <v>46896739.487500004</v>
      </c>
    </row>
    <row r="50" spans="1:4" x14ac:dyDescent="0.35">
      <c r="A50" s="58" t="s">
        <v>133</v>
      </c>
      <c r="B50" s="4">
        <f t="shared" ref="B50" si="4">SUM(B46:B49)</f>
        <v>87052481.729999989</v>
      </c>
      <c r="C50" s="4">
        <f>SUM(C46:C49)</f>
        <v>89485229.01958333</v>
      </c>
      <c r="D50" s="59"/>
    </row>
    <row r="51" spans="1:4" x14ac:dyDescent="0.35">
      <c r="A51" s="58"/>
      <c r="B51" s="6"/>
      <c r="C51" s="6"/>
    </row>
    <row r="52" spans="1:4" x14ac:dyDescent="0.35">
      <c r="A52" s="58" t="s">
        <v>132</v>
      </c>
      <c r="B52" s="4">
        <f t="shared" ref="B52" si="5">B50</f>
        <v>87052481.729999989</v>
      </c>
      <c r="C52" s="4">
        <f>C50</f>
        <v>89485229.01958333</v>
      </c>
      <c r="D52" s="59"/>
    </row>
    <row r="53" spans="1:4" x14ac:dyDescent="0.35">
      <c r="A53" s="58"/>
      <c r="B53" s="6"/>
      <c r="C53" s="6"/>
    </row>
    <row r="54" spans="1:4" x14ac:dyDescent="0.35">
      <c r="A54" s="58" t="s">
        <v>131</v>
      </c>
      <c r="B54" s="6"/>
      <c r="C54" s="6"/>
    </row>
    <row r="55" spans="1:4" x14ac:dyDescent="0.35">
      <c r="A55" s="58" t="s">
        <v>130</v>
      </c>
      <c r="B55" s="6"/>
      <c r="C55" s="6"/>
    </row>
    <row r="56" spans="1:4" x14ac:dyDescent="0.35">
      <c r="A56" s="58" t="s">
        <v>129</v>
      </c>
      <c r="B56" s="4">
        <f>+'BS - Summary by Month'!P54</f>
        <v>37804877.759999998</v>
      </c>
      <c r="C56" s="4">
        <f>+'BS - Summary by Month'!Q54</f>
        <v>29772850.259583339</v>
      </c>
    </row>
    <row r="57" spans="1:4" x14ac:dyDescent="0.35">
      <c r="A57" s="58" t="s">
        <v>128</v>
      </c>
      <c r="B57" s="4">
        <f>+'BS - Summary by Month'!P55</f>
        <v>60363961.450000003</v>
      </c>
      <c r="C57" s="4">
        <f>+'BS - Summary by Month'!Q55</f>
        <v>46449736.966666669</v>
      </c>
    </row>
    <row r="58" spans="1:4" x14ac:dyDescent="0.35">
      <c r="A58" s="58" t="s">
        <v>127</v>
      </c>
      <c r="B58" s="4">
        <f>+'BS - Summary by Month'!P56</f>
        <v>5664228.29</v>
      </c>
      <c r="C58" s="4">
        <f>+'BS - Summary by Month'!Q56</f>
        <v>6367881.3845833344</v>
      </c>
    </row>
    <row r="59" spans="1:4" x14ac:dyDescent="0.35">
      <c r="A59" s="58" t="s">
        <v>126</v>
      </c>
      <c r="B59" s="5">
        <f>+'BS - Summary by Month'!P57</f>
        <v>92000000</v>
      </c>
      <c r="C59" s="5">
        <f>+'BS - Summary by Month'!Q57</f>
        <v>141114748.92083332</v>
      </c>
    </row>
    <row r="60" spans="1:4" x14ac:dyDescent="0.35">
      <c r="A60" s="58" t="s">
        <v>125</v>
      </c>
      <c r="B60" s="4">
        <f t="shared" ref="B60" si="6">SUM(B56:B59)</f>
        <v>195833067.5</v>
      </c>
      <c r="C60" s="4">
        <f>SUM(C56:C59)</f>
        <v>223705217.53166667</v>
      </c>
      <c r="D60" s="59"/>
    </row>
    <row r="61" spans="1:4" x14ac:dyDescent="0.35">
      <c r="A61" s="58"/>
      <c r="B61" s="6"/>
      <c r="C61" s="6"/>
    </row>
    <row r="62" spans="1:4" x14ac:dyDescent="0.35">
      <c r="A62" s="58" t="s">
        <v>124</v>
      </c>
      <c r="B62" s="7">
        <f>+'BS - Summary by Month'!P60</f>
        <v>0</v>
      </c>
      <c r="C62" s="7">
        <f>+'BS - Summary by Month'!Q60</f>
        <v>0</v>
      </c>
    </row>
    <row r="63" spans="1:4" x14ac:dyDescent="0.35">
      <c r="A63" s="58" t="s">
        <v>123</v>
      </c>
      <c r="B63" s="6">
        <f t="shared" ref="B63" si="7">SUM(B62)</f>
        <v>0</v>
      </c>
      <c r="C63" s="6">
        <f>SUM(C62)</f>
        <v>0</v>
      </c>
      <c r="D63" s="59"/>
    </row>
    <row r="64" spans="1:4" x14ac:dyDescent="0.35">
      <c r="A64" s="58"/>
      <c r="B64" s="6"/>
      <c r="C64" s="6"/>
    </row>
    <row r="65" spans="1:4" x14ac:dyDescent="0.35">
      <c r="A65" s="58" t="s">
        <v>122</v>
      </c>
      <c r="B65" s="6"/>
      <c r="C65" s="6"/>
    </row>
    <row r="66" spans="1:4" x14ac:dyDescent="0.35">
      <c r="A66" s="58" t="s">
        <v>121</v>
      </c>
      <c r="B66" s="4">
        <f>+'BS - Summary by Month'!P64</f>
        <v>0</v>
      </c>
      <c r="C66" s="4">
        <f>+'BS - Summary by Month'!Q64</f>
        <v>0</v>
      </c>
    </row>
    <row r="67" spans="1:4" x14ac:dyDescent="0.35">
      <c r="A67" s="58" t="s">
        <v>120</v>
      </c>
      <c r="B67" s="4">
        <f>+'BS - Summary by Month'!P65</f>
        <v>384748485.05000001</v>
      </c>
      <c r="C67" s="4">
        <f>+'BS - Summary by Month'!Q65</f>
        <v>342430271.85208338</v>
      </c>
    </row>
    <row r="68" spans="1:4" x14ac:dyDescent="0.35">
      <c r="A68" s="58" t="s">
        <v>119</v>
      </c>
      <c r="B68" s="4">
        <f>+'BS - Summary by Month'!P66</f>
        <v>176090164.41999999</v>
      </c>
      <c r="C68" s="4">
        <f>+'BS - Summary by Month'!Q66</f>
        <v>178998629.53791669</v>
      </c>
    </row>
    <row r="69" spans="1:4" x14ac:dyDescent="0.35">
      <c r="A69" s="58" t="s">
        <v>118</v>
      </c>
      <c r="B69" s="4">
        <f>+'BS - Summary by Month'!P67</f>
        <v>5199297.51</v>
      </c>
      <c r="C69" s="4">
        <f>+'BS - Summary by Month'!Q67</f>
        <v>3998466.3212500005</v>
      </c>
    </row>
    <row r="70" spans="1:4" x14ac:dyDescent="0.35">
      <c r="A70" s="58" t="s">
        <v>117</v>
      </c>
      <c r="B70" s="4">
        <f>+'BS - Summary by Month'!P68</f>
        <v>0</v>
      </c>
      <c r="C70" s="4">
        <f>+'BS - Summary by Month'!Q68</f>
        <v>0</v>
      </c>
    </row>
    <row r="71" spans="1:4" x14ac:dyDescent="0.35">
      <c r="A71" s="58" t="s">
        <v>116</v>
      </c>
      <c r="B71" s="4">
        <f>+'BS - Summary by Month'!P69</f>
        <v>243342662.05999997</v>
      </c>
      <c r="C71" s="4">
        <f>+'BS - Summary by Month'!Q69</f>
        <v>226898789.18999997</v>
      </c>
    </row>
    <row r="72" spans="1:4" x14ac:dyDescent="0.35">
      <c r="A72" s="58" t="s">
        <v>115</v>
      </c>
      <c r="B72" s="4">
        <f>+'BS - Summary by Month'!P70</f>
        <v>184264.58</v>
      </c>
      <c r="C72" s="4">
        <f>+'BS - Summary by Month'!Q70</f>
        <v>230733.31000000003</v>
      </c>
    </row>
    <row r="73" spans="1:4" x14ac:dyDescent="0.35">
      <c r="A73" s="58" t="s">
        <v>114</v>
      </c>
      <c r="B73" s="5">
        <f>+'BS - Summary by Month'!P71</f>
        <v>-132082169.55</v>
      </c>
      <c r="C73" s="5">
        <f>+'BS - Summary by Month'!Q71</f>
        <v>-122124918.58416666</v>
      </c>
    </row>
    <row r="74" spans="1:4" x14ac:dyDescent="0.35">
      <c r="A74" s="58" t="s">
        <v>113</v>
      </c>
      <c r="B74" s="4">
        <f t="shared" ref="B74" si="8">SUM(B66:B73)</f>
        <v>677482704.07000005</v>
      </c>
      <c r="C74" s="4">
        <f>SUM(C66:C73)</f>
        <v>630431971.62708342</v>
      </c>
      <c r="D74" s="59"/>
    </row>
    <row r="75" spans="1:4" x14ac:dyDescent="0.35">
      <c r="A75" s="58"/>
      <c r="B75" s="6"/>
      <c r="C75" s="6"/>
    </row>
    <row r="76" spans="1:4" x14ac:dyDescent="0.35">
      <c r="A76" s="58" t="s">
        <v>112</v>
      </c>
      <c r="B76" s="6"/>
      <c r="C76" s="6"/>
    </row>
    <row r="77" spans="1:4" x14ac:dyDescent="0.35">
      <c r="A77" s="58" t="s">
        <v>111</v>
      </c>
      <c r="B77" s="5">
        <f>+'BS - Summary by Month'!P75</f>
        <v>-38211009.909999996</v>
      </c>
      <c r="C77" s="5">
        <f>+'BS - Summary by Month'!Q75</f>
        <v>-36637625.820416674</v>
      </c>
    </row>
    <row r="78" spans="1:4" x14ac:dyDescent="0.35">
      <c r="A78" s="58" t="s">
        <v>110</v>
      </c>
      <c r="B78" s="4">
        <f t="shared" ref="B78" si="9">SUM(B77)</f>
        <v>-38211009.909999996</v>
      </c>
      <c r="C78" s="4">
        <f>SUM(C77)</f>
        <v>-36637625.820416674</v>
      </c>
      <c r="D78" s="59"/>
    </row>
    <row r="79" spans="1:4" x14ac:dyDescent="0.35">
      <c r="A79" s="58"/>
      <c r="B79" s="6"/>
      <c r="C79" s="6"/>
    </row>
    <row r="80" spans="1:4" x14ac:dyDescent="0.35">
      <c r="A80" s="58" t="s">
        <v>109</v>
      </c>
      <c r="B80" s="6"/>
      <c r="C80" s="6"/>
    </row>
    <row r="81" spans="1:4" x14ac:dyDescent="0.35">
      <c r="A81" s="58" t="s">
        <v>108</v>
      </c>
      <c r="B81" s="4">
        <f>+'BS - Summary by Month'!P79</f>
        <v>32347790.91</v>
      </c>
      <c r="C81" s="4">
        <f>+'BS - Summary by Month'!Q79</f>
        <v>30614719.175833333</v>
      </c>
    </row>
    <row r="82" spans="1:4" x14ac:dyDescent="0.35">
      <c r="A82" s="58" t="s">
        <v>107</v>
      </c>
      <c r="B82" s="4">
        <f>+'BS - Summary by Month'!P80</f>
        <v>173859027.44</v>
      </c>
      <c r="C82" s="4">
        <f>+'BS - Summary by Month'!Q80</f>
        <v>145311716.52583334</v>
      </c>
    </row>
    <row r="83" spans="1:4" x14ac:dyDescent="0.35">
      <c r="A83" s="58" t="s">
        <v>106</v>
      </c>
      <c r="B83" s="4">
        <f>+'BS - Summary by Month'!P81</f>
        <v>0</v>
      </c>
      <c r="C83" s="4">
        <f>+'BS - Summary by Month'!Q81</f>
        <v>152942.94416666665</v>
      </c>
    </row>
    <row r="84" spans="1:4" x14ac:dyDescent="0.35">
      <c r="A84" s="58" t="s">
        <v>105</v>
      </c>
      <c r="B84" s="4">
        <f>+'BS - Summary by Month'!P82</f>
        <v>-167982039.77000001</v>
      </c>
      <c r="C84" s="4">
        <f>+'BS - Summary by Month'!Q82</f>
        <v>-86342179.787083343</v>
      </c>
    </row>
    <row r="85" spans="1:4" x14ac:dyDescent="0.35">
      <c r="A85" s="58" t="s">
        <v>104</v>
      </c>
      <c r="B85" s="4">
        <f>+'BS - Summary by Month'!P83</f>
        <v>-1312552.75</v>
      </c>
      <c r="C85" s="4">
        <f>+'BS - Summary by Month'!Q83</f>
        <v>-45327.747083333343</v>
      </c>
    </row>
    <row r="86" spans="1:4" x14ac:dyDescent="0.35">
      <c r="A86" s="58" t="s">
        <v>103</v>
      </c>
      <c r="B86" s="4">
        <f>+'BS - Summary by Month'!P84</f>
        <v>49613010.740000002</v>
      </c>
      <c r="C86" s="4">
        <f>+'BS - Summary by Month'!Q84</f>
        <v>46264484.201249994</v>
      </c>
    </row>
    <row r="87" spans="1:4" x14ac:dyDescent="0.35">
      <c r="A87" s="58" t="s">
        <v>102</v>
      </c>
      <c r="B87" s="5">
        <f>+'BS - Summary by Month'!P85</f>
        <v>1471548.04</v>
      </c>
      <c r="C87" s="5">
        <f>+'BS - Summary by Month'!Q85</f>
        <v>1075483.0083333331</v>
      </c>
    </row>
    <row r="88" spans="1:4" x14ac:dyDescent="0.35">
      <c r="A88" s="58" t="s">
        <v>101</v>
      </c>
      <c r="B88" s="4">
        <f t="shared" ref="B88" si="10">SUM(B81:B87)</f>
        <v>87996784.609999999</v>
      </c>
      <c r="C88" s="4">
        <f>SUM(C81:C87)</f>
        <v>137031838.32124999</v>
      </c>
      <c r="D88" s="59"/>
    </row>
    <row r="89" spans="1:4" x14ac:dyDescent="0.35">
      <c r="A89" s="58"/>
      <c r="B89" s="6"/>
      <c r="C89" s="6"/>
    </row>
    <row r="90" spans="1:4" x14ac:dyDescent="0.35">
      <c r="A90" s="58" t="s">
        <v>100</v>
      </c>
      <c r="B90" s="6"/>
      <c r="C90" s="6"/>
    </row>
    <row r="91" spans="1:4" x14ac:dyDescent="0.35">
      <c r="A91" s="58" t="s">
        <v>99</v>
      </c>
      <c r="B91" s="4">
        <f>+'BS - Summary by Month'!P89</f>
        <v>74224670.659999996</v>
      </c>
      <c r="C91" s="4">
        <f>+'BS - Summary by Month'!Q89</f>
        <v>129099620.37916666</v>
      </c>
    </row>
    <row r="92" spans="1:4" x14ac:dyDescent="0.35">
      <c r="A92" s="58" t="s">
        <v>98</v>
      </c>
      <c r="B92" s="5">
        <f>+'BS - Summary by Month'!P90</f>
        <v>0</v>
      </c>
      <c r="C92" s="5">
        <f>+'BS - Summary by Month'!Q90</f>
        <v>0</v>
      </c>
    </row>
    <row r="93" spans="1:4" x14ac:dyDescent="0.35">
      <c r="A93" s="58" t="s">
        <v>97</v>
      </c>
      <c r="B93" s="4">
        <f t="shared" ref="B93" si="11">SUM(B91:B92)</f>
        <v>74224670.659999996</v>
      </c>
      <c r="C93" s="4">
        <f>SUM(C91:C92)</f>
        <v>129099620.37916666</v>
      </c>
      <c r="D93" s="59"/>
    </row>
    <row r="94" spans="1:4" x14ac:dyDescent="0.35">
      <c r="A94" s="58"/>
      <c r="B94" s="6"/>
      <c r="C94" s="6"/>
    </row>
    <row r="95" spans="1:4" x14ac:dyDescent="0.35">
      <c r="A95" s="58" t="s">
        <v>96</v>
      </c>
      <c r="B95" s="6"/>
      <c r="C95" s="6"/>
    </row>
    <row r="96" spans="1:4" x14ac:dyDescent="0.35">
      <c r="A96" s="58" t="s">
        <v>95</v>
      </c>
      <c r="B96" s="4">
        <f>+'BS - Summary by Month'!P94</f>
        <v>78767362.229999989</v>
      </c>
      <c r="C96" s="4">
        <f>+'BS - Summary by Month'!Q94</f>
        <v>57148086.631666668</v>
      </c>
    </row>
    <row r="97" spans="1:4" x14ac:dyDescent="0.35">
      <c r="A97" s="58" t="s">
        <v>94</v>
      </c>
      <c r="B97" s="4">
        <f>+'BS - Summary by Month'!P95</f>
        <v>3021644.13</v>
      </c>
      <c r="C97" s="4">
        <f>+'BS - Summary by Month'!Q95</f>
        <v>6891013.7091666674</v>
      </c>
    </row>
    <row r="98" spans="1:4" x14ac:dyDescent="0.35">
      <c r="A98" s="58" t="s">
        <v>75</v>
      </c>
      <c r="B98" s="5">
        <f>+'BS - Summary by Month'!P96</f>
        <v>0</v>
      </c>
      <c r="C98" s="5">
        <f>+'BS - Summary by Month'!Q96</f>
        <v>0</v>
      </c>
    </row>
    <row r="99" spans="1:4" x14ac:dyDescent="0.35">
      <c r="A99" s="58" t="s">
        <v>93</v>
      </c>
      <c r="B99" s="4">
        <f t="shared" ref="B99" si="12">SUM(B96:B98)</f>
        <v>81789006.359999985</v>
      </c>
      <c r="C99" s="4">
        <f>SUM(C96:C98)</f>
        <v>64039100.340833336</v>
      </c>
      <c r="D99" s="59"/>
    </row>
    <row r="100" spans="1:4" x14ac:dyDescent="0.35">
      <c r="A100" s="58"/>
      <c r="B100" s="6"/>
      <c r="C100" s="6"/>
    </row>
    <row r="101" spans="1:4" x14ac:dyDescent="0.35">
      <c r="A101" s="58" t="s">
        <v>92</v>
      </c>
      <c r="B101" s="5">
        <f>+'BS - Summary by Month'!P99</f>
        <v>1012836381.6</v>
      </c>
      <c r="C101" s="5">
        <f>+'BS - Summary by Month'!Q99</f>
        <v>1029618850.3333335</v>
      </c>
      <c r="D101" s="59"/>
    </row>
    <row r="102" spans="1:4" x14ac:dyDescent="0.35">
      <c r="A102" s="58" t="s">
        <v>91</v>
      </c>
      <c r="B102" s="4">
        <f t="shared" ref="B102" si="13">SUM(B101)</f>
        <v>1012836381.6</v>
      </c>
      <c r="C102" s="4">
        <f>SUM(C101)</f>
        <v>1029618850.3333335</v>
      </c>
      <c r="D102" s="59"/>
    </row>
    <row r="103" spans="1:4" x14ac:dyDescent="0.35">
      <c r="A103" s="58"/>
      <c r="B103" s="4"/>
      <c r="C103" s="4"/>
    </row>
    <row r="104" spans="1:4" x14ac:dyDescent="0.35">
      <c r="A104" s="58" t="s">
        <v>90</v>
      </c>
      <c r="B104" s="4">
        <f t="shared" ref="B104" si="14">SUM(B102,B99,B93,B88,B78,B74,B63,B60)</f>
        <v>2091951604.8899999</v>
      </c>
      <c r="C104" s="4">
        <f>SUM(C102,C99,C93,C88,C78,C74,C63,C60)</f>
        <v>2177288972.7129169</v>
      </c>
      <c r="D104" s="59"/>
    </row>
    <row r="105" spans="1:4" x14ac:dyDescent="0.35">
      <c r="A105" s="58"/>
      <c r="B105" s="6"/>
      <c r="C105" s="6"/>
    </row>
    <row r="106" spans="1:4" x14ac:dyDescent="0.35">
      <c r="A106" s="58" t="s">
        <v>89</v>
      </c>
      <c r="B106" s="6"/>
      <c r="C106" s="6"/>
    </row>
    <row r="107" spans="1:4" x14ac:dyDescent="0.35">
      <c r="A107" s="58" t="s">
        <v>88</v>
      </c>
      <c r="B107" s="4">
        <f>+'BS - Summary by Month'!P105</f>
        <v>20211184.039999999</v>
      </c>
      <c r="C107" s="4">
        <f>+'BS - Summary by Month'!Q105</f>
        <v>20199863.209999997</v>
      </c>
    </row>
    <row r="108" spans="1:4" x14ac:dyDescent="0.35">
      <c r="A108" s="58" t="s">
        <v>87</v>
      </c>
      <c r="B108" s="4">
        <f>+'BS - Summary by Month'!P106</f>
        <v>9001989.6500000004</v>
      </c>
      <c r="C108" s="4">
        <f>+'BS - Summary by Month'!Q106</f>
        <v>5949600.1795833325</v>
      </c>
    </row>
    <row r="109" spans="1:4" x14ac:dyDescent="0.35">
      <c r="A109" s="58" t="s">
        <v>86</v>
      </c>
      <c r="B109" s="4">
        <f>+'BS - Summary by Month'!P107</f>
        <v>0</v>
      </c>
      <c r="C109" s="4">
        <f>+'BS - Summary by Month'!Q107</f>
        <v>0</v>
      </c>
    </row>
    <row r="110" spans="1:4" x14ac:dyDescent="0.35">
      <c r="A110" s="58" t="s">
        <v>85</v>
      </c>
      <c r="B110" s="4">
        <f>+'BS - Summary by Month'!P108</f>
        <v>0</v>
      </c>
      <c r="C110" s="4">
        <f>+'BS - Summary by Month'!Q108</f>
        <v>0</v>
      </c>
    </row>
    <row r="111" spans="1:4" x14ac:dyDescent="0.35">
      <c r="A111" s="58" t="s">
        <v>84</v>
      </c>
      <c r="B111" s="4">
        <f>+'BS - Summary by Month'!P109</f>
        <v>35323976.269999996</v>
      </c>
      <c r="C111" s="4">
        <f>+'BS - Summary by Month'!Q109</f>
        <v>55542153.027499996</v>
      </c>
    </row>
    <row r="112" spans="1:4" x14ac:dyDescent="0.35">
      <c r="A112" s="58" t="s">
        <v>83</v>
      </c>
      <c r="B112" s="4">
        <f>+'BS - Summary by Month'!P110</f>
        <v>0</v>
      </c>
      <c r="C112" s="4">
        <f>+'BS - Summary by Month'!Q110</f>
        <v>0</v>
      </c>
    </row>
    <row r="113" spans="1:4" x14ac:dyDescent="0.35">
      <c r="A113" s="58" t="s">
        <v>82</v>
      </c>
      <c r="B113" s="4">
        <f>+'BS - Summary by Month'!P111</f>
        <v>23407807.190000001</v>
      </c>
      <c r="C113" s="4">
        <f>+'BS - Summary by Month'!Q111</f>
        <v>23918509.993333329</v>
      </c>
    </row>
    <row r="114" spans="1:4" x14ac:dyDescent="0.35">
      <c r="A114" s="58" t="s">
        <v>81</v>
      </c>
      <c r="B114" s="4">
        <f>+'BS - Summary by Month'!P112</f>
        <v>95753809.859999999</v>
      </c>
      <c r="C114" s="4">
        <f>+'BS - Summary by Month'!Q112</f>
        <v>113138958.05041665</v>
      </c>
    </row>
    <row r="115" spans="1:4" x14ac:dyDescent="0.35">
      <c r="A115" s="58" t="s">
        <v>80</v>
      </c>
      <c r="B115" s="4">
        <f>+'BS - Summary by Month'!P113</f>
        <v>0</v>
      </c>
      <c r="C115" s="4">
        <f>+'BS - Summary by Month'!Q113</f>
        <v>0</v>
      </c>
    </row>
    <row r="116" spans="1:4" x14ac:dyDescent="0.35">
      <c r="A116" s="58" t="s">
        <v>79</v>
      </c>
      <c r="B116" s="4">
        <f>+'BS - Summary by Month'!P114</f>
        <v>58648325.299999997</v>
      </c>
      <c r="C116" s="4">
        <f>+'BS - Summary by Month'!Q114</f>
        <v>60154306.773333333</v>
      </c>
    </row>
    <row r="117" spans="1:4" x14ac:dyDescent="0.35">
      <c r="A117" s="58" t="s">
        <v>78</v>
      </c>
      <c r="B117" s="4">
        <f>+'BS - Summary by Month'!P115</f>
        <v>740503970.97000003</v>
      </c>
      <c r="C117" s="4">
        <f>+'BS - Summary by Month'!Q115</f>
        <v>604389437.88666666</v>
      </c>
    </row>
    <row r="118" spans="1:4" x14ac:dyDescent="0.35">
      <c r="A118" s="58" t="s">
        <v>77</v>
      </c>
      <c r="B118" s="4">
        <f>+'BS - Summary by Month'!P116</f>
        <v>779621.88</v>
      </c>
      <c r="C118" s="4">
        <f>+'BS - Summary by Month'!Q116</f>
        <v>375860.70041666669</v>
      </c>
    </row>
    <row r="119" spans="1:4" x14ac:dyDescent="0.35">
      <c r="A119" s="58" t="s">
        <v>76</v>
      </c>
      <c r="B119" s="4">
        <f>+'BS - Summary by Month'!P117</f>
        <v>0</v>
      </c>
      <c r="C119" s="4">
        <f>+'BS - Summary by Month'!Q117</f>
        <v>-2067404.7233333334</v>
      </c>
    </row>
    <row r="120" spans="1:4" x14ac:dyDescent="0.35">
      <c r="A120" s="58" t="s">
        <v>75</v>
      </c>
      <c r="B120" s="4">
        <f>+'BS - Summary by Month'!P118</f>
        <v>395589865.14999998</v>
      </c>
      <c r="C120" s="4">
        <f>+'BS - Summary by Month'!Q118</f>
        <v>274331486.61250001</v>
      </c>
    </row>
    <row r="121" spans="1:4" x14ac:dyDescent="0.35">
      <c r="A121" s="58" t="s">
        <v>74</v>
      </c>
      <c r="B121" s="4">
        <f>+'BS - Summary by Month'!P119</f>
        <v>3858634.14</v>
      </c>
      <c r="C121" s="4">
        <f>+'BS - Summary by Month'!Q119</f>
        <v>4814271.3774999995</v>
      </c>
    </row>
    <row r="122" spans="1:4" x14ac:dyDescent="0.35">
      <c r="A122" s="58" t="s">
        <v>73</v>
      </c>
      <c r="B122" s="5">
        <f>+'BS - Summary by Month'!P120</f>
        <v>31625502.550000001</v>
      </c>
      <c r="C122" s="5">
        <f>+'BS - Summary by Month'!Q120</f>
        <v>32677280.690833334</v>
      </c>
    </row>
    <row r="123" spans="1:4" x14ac:dyDescent="0.35">
      <c r="A123" s="58" t="s">
        <v>72</v>
      </c>
      <c r="B123" s="4">
        <f t="shared" ref="B123" si="15">SUM(B107:B122)</f>
        <v>1414704687</v>
      </c>
      <c r="C123" s="4">
        <f>SUM(C107:C122)</f>
        <v>1193424323.7787499</v>
      </c>
      <c r="D123" s="59"/>
    </row>
    <row r="124" spans="1:4" x14ac:dyDescent="0.35">
      <c r="A124" s="58"/>
      <c r="B124" s="6"/>
      <c r="C124" s="6"/>
    </row>
    <row r="125" spans="1:4" ht="15" thickBot="1" x14ac:dyDescent="0.4">
      <c r="A125" s="58" t="s">
        <v>71</v>
      </c>
      <c r="B125" s="8">
        <f t="shared" ref="B125" si="16">SUM(B123,B104,B52,B42)</f>
        <v>15572444127.129997</v>
      </c>
      <c r="C125" s="8">
        <f>SUM(C123,C104,C52,C42)</f>
        <v>14917122215.361248</v>
      </c>
      <c r="D125" s="59"/>
    </row>
    <row r="126" spans="1:4" ht="15" thickTop="1" x14ac:dyDescent="0.35">
      <c r="A126" s="58"/>
      <c r="B126" s="6"/>
      <c r="C126" s="6"/>
    </row>
    <row r="127" spans="1:4" x14ac:dyDescent="0.35">
      <c r="A127" s="58" t="s">
        <v>70</v>
      </c>
      <c r="B127" s="6"/>
      <c r="C127" s="6"/>
    </row>
    <row r="128" spans="1:4" x14ac:dyDescent="0.35">
      <c r="A128" s="58" t="s">
        <v>69</v>
      </c>
      <c r="B128" s="6"/>
      <c r="C128" s="6"/>
    </row>
    <row r="129" spans="1:4" x14ac:dyDescent="0.35">
      <c r="A129" s="58" t="s">
        <v>68</v>
      </c>
      <c r="B129" s="9">
        <f>+'BS - Summary by Month'!P127</f>
        <v>-6211967.080000001</v>
      </c>
      <c r="C129" s="9">
        <f>+'BS - Summary by Month'!Q127</f>
        <v>-7185683.0312499991</v>
      </c>
    </row>
    <row r="130" spans="1:4" x14ac:dyDescent="0.35">
      <c r="A130" s="58" t="s">
        <v>67</v>
      </c>
      <c r="B130" s="4">
        <f>+'BS - Summary by Month'!P128</f>
        <v>-185787522.10000002</v>
      </c>
      <c r="C130" s="4">
        <f>+'BS - Summary by Month'!Q128</f>
        <v>-113234172.05250001</v>
      </c>
    </row>
    <row r="131" spans="1:4" x14ac:dyDescent="0.35">
      <c r="A131" s="58" t="s">
        <v>66</v>
      </c>
      <c r="B131" s="4">
        <f>+'BS - Summary by Month'!P129</f>
        <v>0</v>
      </c>
      <c r="C131" s="4">
        <f>+'BS - Summary by Month'!Q129</f>
        <v>0</v>
      </c>
    </row>
    <row r="132" spans="1:4" x14ac:dyDescent="0.35">
      <c r="A132" s="58" t="s">
        <v>65</v>
      </c>
      <c r="B132" s="4">
        <f>+'BS - Summary by Month'!P130</f>
        <v>-336600000</v>
      </c>
      <c r="C132" s="4">
        <f>+'BS - Summary by Month'!Q130</f>
        <v>-62400000</v>
      </c>
    </row>
    <row r="133" spans="1:4" x14ac:dyDescent="0.35">
      <c r="A133" s="58" t="s">
        <v>64</v>
      </c>
      <c r="B133" s="4">
        <f>+'BS - Summary by Month'!P131</f>
        <v>-509277530.79000002</v>
      </c>
      <c r="C133" s="4">
        <f>+'BS - Summary by Month'!Q131</f>
        <v>-470083856.35875005</v>
      </c>
    </row>
    <row r="134" spans="1:4" x14ac:dyDescent="0.35">
      <c r="A134" s="58" t="s">
        <v>63</v>
      </c>
      <c r="B134" s="4">
        <f>+'BS - Summary by Month'!P132</f>
        <v>0</v>
      </c>
      <c r="C134" s="4">
        <f>+'BS - Summary by Month'!Q132</f>
        <v>0</v>
      </c>
    </row>
    <row r="135" spans="1:4" x14ac:dyDescent="0.35">
      <c r="A135" s="58" t="s">
        <v>62</v>
      </c>
      <c r="B135" s="4">
        <f>+'BS - Summary by Month'!P133</f>
        <v>-2051639.5</v>
      </c>
      <c r="C135" s="4">
        <f>+'BS - Summary by Month'!Q133</f>
        <v>-322458.13791666669</v>
      </c>
    </row>
    <row r="136" spans="1:4" x14ac:dyDescent="0.35">
      <c r="A136" s="58" t="s">
        <v>61</v>
      </c>
      <c r="B136" s="4">
        <f>+'BS - Summary by Month'!P134</f>
        <v>-7608512.71</v>
      </c>
      <c r="C136" s="4">
        <f>+'BS - Summary by Month'!Q134</f>
        <v>-11573994.895000001</v>
      </c>
    </row>
    <row r="137" spans="1:4" x14ac:dyDescent="0.35">
      <c r="A137" s="58" t="s">
        <v>60</v>
      </c>
      <c r="B137" s="4">
        <f>+'BS - Summary by Month'!P135</f>
        <v>-98255028.810000002</v>
      </c>
      <c r="C137" s="4">
        <f>+'BS - Summary by Month'!Q135</f>
        <v>-154132388.56000003</v>
      </c>
    </row>
    <row r="138" spans="1:4" x14ac:dyDescent="0.35">
      <c r="A138" s="58" t="s">
        <v>59</v>
      </c>
      <c r="B138" s="4">
        <f>+'BS - Summary by Month'!P136</f>
        <v>-53833662.799999997</v>
      </c>
      <c r="C138" s="4">
        <f>+'BS - Summary by Month'!Q136</f>
        <v>-66883336.913333327</v>
      </c>
    </row>
    <row r="139" spans="1:4" x14ac:dyDescent="0.35">
      <c r="A139" s="58" t="s">
        <v>58</v>
      </c>
      <c r="B139" s="4">
        <f>+'BS - Summary by Month'!P137</f>
        <v>0</v>
      </c>
      <c r="C139" s="4">
        <f>+'BS - Summary by Month'!Q137</f>
        <v>0</v>
      </c>
    </row>
    <row r="140" spans="1:4" x14ac:dyDescent="0.35">
      <c r="A140" s="58" t="s">
        <v>57</v>
      </c>
      <c r="B140" s="4">
        <f>+'BS - Summary by Month'!P138</f>
        <v>-1380682.37</v>
      </c>
      <c r="C140" s="4">
        <f>+'BS - Summary by Month'!Q138</f>
        <v>-2336302.6945833331</v>
      </c>
    </row>
    <row r="141" spans="1:4" x14ac:dyDescent="0.35">
      <c r="A141" s="58" t="s">
        <v>56</v>
      </c>
      <c r="B141" s="4">
        <f>+'BS - Summary by Month'!P139</f>
        <v>-45791717.939999998</v>
      </c>
      <c r="C141" s="4">
        <f>+'BS - Summary by Month'!Q139</f>
        <v>-37376478.788333327</v>
      </c>
    </row>
    <row r="142" spans="1:4" x14ac:dyDescent="0.35">
      <c r="A142" s="58" t="s">
        <v>55</v>
      </c>
      <c r="B142" s="5">
        <f>+'BS - Summary by Month'!P140</f>
        <v>-24999694.379999999</v>
      </c>
      <c r="C142" s="5">
        <f>+'BS - Summary by Month'!Q140</f>
        <v>-24208149.322083335</v>
      </c>
    </row>
    <row r="143" spans="1:4" x14ac:dyDescent="0.35">
      <c r="A143" s="58" t="s">
        <v>54</v>
      </c>
      <c r="B143" s="4">
        <f t="shared" ref="B143" si="17">SUM(B129:B142)</f>
        <v>-1271797958.48</v>
      </c>
      <c r="C143" s="4">
        <f>SUM(C129:C142)</f>
        <v>-949736820.75375009</v>
      </c>
      <c r="D143" s="59"/>
    </row>
    <row r="144" spans="1:4" x14ac:dyDescent="0.35">
      <c r="A144" s="58"/>
      <c r="B144" s="6"/>
      <c r="C144" s="6"/>
    </row>
    <row r="145" spans="1:4" x14ac:dyDescent="0.35">
      <c r="A145" s="58" t="s">
        <v>53</v>
      </c>
      <c r="B145" s="6"/>
      <c r="C145" s="6"/>
    </row>
    <row r="146" spans="1:4" x14ac:dyDescent="0.35">
      <c r="A146" s="58" t="s">
        <v>52</v>
      </c>
      <c r="B146" s="6"/>
      <c r="C146" s="6"/>
    </row>
    <row r="147" spans="1:4" x14ac:dyDescent="0.35">
      <c r="A147" s="58" t="s">
        <v>47</v>
      </c>
      <c r="B147" s="5">
        <f>+'BS - Summary by Month'!P145</f>
        <v>0</v>
      </c>
      <c r="C147" s="5">
        <f>+'BS - Summary by Month'!Q145</f>
        <v>0</v>
      </c>
    </row>
    <row r="148" spans="1:4" x14ac:dyDescent="0.35">
      <c r="A148" s="58" t="s">
        <v>51</v>
      </c>
      <c r="B148" s="4">
        <f t="shared" ref="B148" si="18">SUM(B147)</f>
        <v>0</v>
      </c>
      <c r="C148" s="4">
        <f>SUM(C147)</f>
        <v>0</v>
      </c>
      <c r="D148" s="59"/>
    </row>
    <row r="149" spans="1:4" x14ac:dyDescent="0.35">
      <c r="A149" s="58"/>
      <c r="B149" s="6"/>
      <c r="C149" s="6"/>
    </row>
    <row r="150" spans="1:4" x14ac:dyDescent="0.35">
      <c r="A150" s="58" t="s">
        <v>50</v>
      </c>
      <c r="B150" s="6"/>
      <c r="C150" s="6"/>
    </row>
    <row r="151" spans="1:4" x14ac:dyDescent="0.35">
      <c r="A151" s="58" t="s">
        <v>49</v>
      </c>
      <c r="B151" s="4">
        <f>+'BS - Summary by Month'!P149</f>
        <v>0</v>
      </c>
      <c r="C151" s="4">
        <f>+'BS - Summary by Month'!Q149</f>
        <v>0</v>
      </c>
    </row>
    <row r="152" spans="1:4" x14ac:dyDescent="0.35">
      <c r="A152" s="58" t="s">
        <v>48</v>
      </c>
      <c r="B152" s="4">
        <f>+'BS - Summary by Month'!P150</f>
        <v>-1796476165.26</v>
      </c>
      <c r="C152" s="4">
        <f>+'BS - Summary by Month'!Q150</f>
        <v>-1821200801.7954171</v>
      </c>
    </row>
    <row r="153" spans="1:4" x14ac:dyDescent="0.35">
      <c r="A153" s="58" t="s">
        <v>47</v>
      </c>
      <c r="B153" s="5">
        <f>+'BS - Summary by Month'!P151</f>
        <v>-297127906.48000002</v>
      </c>
      <c r="C153" s="5">
        <f>+'BS - Summary by Month'!Q151</f>
        <v>-277875237.99583334</v>
      </c>
    </row>
    <row r="154" spans="1:4" x14ac:dyDescent="0.35">
      <c r="A154" s="58" t="s">
        <v>46</v>
      </c>
      <c r="B154" s="4">
        <f t="shared" ref="B154" si="19">SUM(B151:B153)</f>
        <v>-2093604071.74</v>
      </c>
      <c r="C154" s="4">
        <f>SUM(C151:C153)</f>
        <v>-2099076039.7912505</v>
      </c>
      <c r="D154" s="59"/>
    </row>
    <row r="155" spans="1:4" x14ac:dyDescent="0.35">
      <c r="A155" s="58"/>
      <c r="B155" s="6"/>
      <c r="C155" s="6"/>
    </row>
    <row r="156" spans="1:4" x14ac:dyDescent="0.35">
      <c r="A156" s="58" t="s">
        <v>45</v>
      </c>
      <c r="B156" s="4">
        <f t="shared" ref="B156" si="20">SUM(B154,B148)</f>
        <v>-2093604071.74</v>
      </c>
      <c r="C156" s="4">
        <f>SUM(C154,C148)</f>
        <v>-2099076039.7912505</v>
      </c>
      <c r="D156" s="59"/>
    </row>
    <row r="157" spans="1:4" x14ac:dyDescent="0.35">
      <c r="A157" s="58"/>
      <c r="B157" s="6"/>
      <c r="C157" s="6"/>
    </row>
    <row r="158" spans="1:4" x14ac:dyDescent="0.35">
      <c r="A158" s="58" t="s">
        <v>44</v>
      </c>
      <c r="B158" s="6"/>
      <c r="C158" s="6"/>
    </row>
    <row r="159" spans="1:4" x14ac:dyDescent="0.35">
      <c r="A159" s="58" t="s">
        <v>43</v>
      </c>
      <c r="B159" s="4">
        <f>+'BS - Summary by Month'!P157</f>
        <v>-280265534.94999999</v>
      </c>
      <c r="C159" s="4">
        <f>+'BS - Summary by Month'!Q157</f>
        <v>-277225873.16500002</v>
      </c>
    </row>
    <row r="160" spans="1:4" x14ac:dyDescent="0.35">
      <c r="A160" s="58" t="s">
        <v>42</v>
      </c>
      <c r="B160" s="4">
        <f>+'BS - Summary by Month'!P158</f>
        <v>-38048776.870000005</v>
      </c>
      <c r="C160" s="4">
        <f>+'BS - Summary by Month'!Q158</f>
        <v>-24532358.596666668</v>
      </c>
    </row>
    <row r="161" spans="1:4" x14ac:dyDescent="0.35">
      <c r="A161" s="58" t="s">
        <v>41</v>
      </c>
      <c r="B161" s="4">
        <f>+'BS - Summary by Month'!P159</f>
        <v>142500</v>
      </c>
      <c r="C161" s="4">
        <f>+'BS - Summary by Month'!Q159</f>
        <v>-660645.83333333337</v>
      </c>
    </row>
    <row r="162" spans="1:4" x14ac:dyDescent="0.35">
      <c r="A162" s="58" t="s">
        <v>40</v>
      </c>
      <c r="B162" s="4">
        <f>+'BS - Summary by Month'!P160</f>
        <v>102236488.83</v>
      </c>
      <c r="C162" s="4">
        <f>+'BS - Summary by Month'!Q160</f>
        <v>32675230.976249997</v>
      </c>
    </row>
    <row r="163" spans="1:4" x14ac:dyDescent="0.35">
      <c r="A163" s="58" t="s">
        <v>39</v>
      </c>
      <c r="B163" s="4">
        <f>+'BS - Summary by Month'!P161</f>
        <v>-180440184.87</v>
      </c>
      <c r="C163" s="4">
        <f>+'BS - Summary by Month'!Q161</f>
        <v>-144925563.20416668</v>
      </c>
    </row>
    <row r="164" spans="1:4" x14ac:dyDescent="0.35">
      <c r="A164" s="58" t="s">
        <v>38</v>
      </c>
      <c r="B164" s="4">
        <f>+'BS - Summary by Month'!P162</f>
        <v>0</v>
      </c>
      <c r="C164" s="4">
        <f>+'BS - Summary by Month'!Q162</f>
        <v>-350000</v>
      </c>
    </row>
    <row r="165" spans="1:4" x14ac:dyDescent="0.35">
      <c r="A165" s="58" t="s">
        <v>37</v>
      </c>
      <c r="B165" s="4">
        <f>+'BS - Summary by Month'!P163</f>
        <v>-196825470.22</v>
      </c>
      <c r="C165" s="4">
        <f>+'BS - Summary by Month'!Q163</f>
        <v>-198812325.3416667</v>
      </c>
    </row>
    <row r="166" spans="1:4" x14ac:dyDescent="0.35">
      <c r="A166" s="58" t="s">
        <v>36</v>
      </c>
      <c r="B166" s="4">
        <f>+'BS - Summary by Month'!P164</f>
        <v>-141948045.27000001</v>
      </c>
      <c r="C166" s="4">
        <f>+'BS - Summary by Month'!Q164</f>
        <v>-132533377.44583333</v>
      </c>
    </row>
    <row r="167" spans="1:4" x14ac:dyDescent="0.35">
      <c r="A167" s="58" t="s">
        <v>35</v>
      </c>
      <c r="B167" s="4">
        <f>+'BS - Summary by Month'!P165</f>
        <v>-293574358.58999997</v>
      </c>
      <c r="C167" s="4">
        <f>+'BS - Summary by Month'!Q165</f>
        <v>-268024765.70916665</v>
      </c>
    </row>
    <row r="168" spans="1:4" x14ac:dyDescent="0.35">
      <c r="A168" s="58" t="s">
        <v>34</v>
      </c>
      <c r="B168" s="4">
        <f>+'BS - Summary by Month'!P166</f>
        <v>-920886418.19000006</v>
      </c>
      <c r="C168" s="4">
        <f>+'BS - Summary by Month'!Q166</f>
        <v>-901038942.84416664</v>
      </c>
    </row>
    <row r="169" spans="1:4" x14ac:dyDescent="0.35">
      <c r="A169" s="58" t="s">
        <v>33</v>
      </c>
      <c r="B169" s="4">
        <f>+'BS - Summary by Month'!P167</f>
        <v>-1353224.8</v>
      </c>
      <c r="C169" s="4">
        <f>+'BS - Summary by Month'!Q167</f>
        <v>-1646625.0591666661</v>
      </c>
    </row>
    <row r="170" spans="1:4" x14ac:dyDescent="0.35">
      <c r="A170" s="58" t="s">
        <v>32</v>
      </c>
      <c r="B170" s="5">
        <f>+'BS - Summary by Month'!P168</f>
        <v>0</v>
      </c>
      <c r="C170" s="5">
        <f>+'BS - Summary by Month'!Q168</f>
        <v>0</v>
      </c>
    </row>
    <row r="171" spans="1:4" x14ac:dyDescent="0.35">
      <c r="A171" s="58" t="s">
        <v>31</v>
      </c>
      <c r="B171" s="4">
        <f t="shared" ref="B171" si="21">SUM(B159:B170)</f>
        <v>-1950963024.9300001</v>
      </c>
      <c r="C171" s="4">
        <f>SUM(C159:C170)</f>
        <v>-1917075246.2229168</v>
      </c>
      <c r="D171" s="59"/>
    </row>
    <row r="172" spans="1:4" x14ac:dyDescent="0.35">
      <c r="A172" s="58"/>
      <c r="B172" s="6"/>
      <c r="C172" s="6"/>
    </row>
    <row r="173" spans="1:4" x14ac:dyDescent="0.35">
      <c r="A173" s="58" t="s">
        <v>30</v>
      </c>
      <c r="B173" s="6"/>
      <c r="C173" s="6"/>
    </row>
    <row r="174" spans="1:4" x14ac:dyDescent="0.35">
      <c r="A174" s="58" t="s">
        <v>29</v>
      </c>
      <c r="B174" s="6"/>
      <c r="C174" s="6"/>
    </row>
    <row r="175" spans="1:4" x14ac:dyDescent="0.35">
      <c r="A175" s="58" t="s">
        <v>28</v>
      </c>
      <c r="B175" s="6"/>
      <c r="C175" s="6"/>
    </row>
    <row r="176" spans="1:4" x14ac:dyDescent="0.35">
      <c r="A176" s="58" t="s">
        <v>27</v>
      </c>
      <c r="B176" s="4">
        <f>+'BS - Summary by Month'!P174</f>
        <v>-859037.91</v>
      </c>
      <c r="C176" s="4">
        <f>+'BS - Summary by Month'!Q174</f>
        <v>-859037.91</v>
      </c>
    </row>
    <row r="177" spans="1:4" x14ac:dyDescent="0.35">
      <c r="A177" s="58" t="s">
        <v>26</v>
      </c>
      <c r="B177" s="4">
        <f>+'BS - Summary by Month'!P175</f>
        <v>-478145249.87</v>
      </c>
      <c r="C177" s="4">
        <f>+'BS - Summary by Month'!Q175</f>
        <v>-478145249.86999995</v>
      </c>
    </row>
    <row r="178" spans="1:4" x14ac:dyDescent="0.35">
      <c r="A178" s="58" t="s">
        <v>25</v>
      </c>
      <c r="B178" s="4">
        <f>+'BS - Summary by Month'!P176</f>
        <v>-3164096691.4699998</v>
      </c>
      <c r="C178" s="4">
        <f>+'BS - Summary by Month'!Q176</f>
        <v>-3101596691.4700007</v>
      </c>
    </row>
    <row r="179" spans="1:4" x14ac:dyDescent="0.35">
      <c r="A179" s="58" t="s">
        <v>24</v>
      </c>
      <c r="B179" s="4">
        <f>+'BS - Summary by Month'!P177</f>
        <v>7133879.4000000004</v>
      </c>
      <c r="C179" s="4">
        <f>+'BS - Summary by Month'!Q177</f>
        <v>7133879.4000000013</v>
      </c>
    </row>
    <row r="180" spans="1:4" x14ac:dyDescent="0.35">
      <c r="A180" s="58" t="s">
        <v>23</v>
      </c>
      <c r="B180" s="4">
        <f>+'BS - Summary by Month'!P178</f>
        <v>0</v>
      </c>
      <c r="C180" s="4">
        <f>+'BS - Summary by Month'!Q178</f>
        <v>0</v>
      </c>
    </row>
    <row r="181" spans="1:4" x14ac:dyDescent="0.35">
      <c r="A181" s="58" t="s">
        <v>267</v>
      </c>
      <c r="B181" s="4">
        <f>+'BS - Summary by Month'!P179</f>
        <v>-34503649.57</v>
      </c>
      <c r="C181" s="4">
        <f>+'BS - Summary by Month'!Q179</f>
        <v>-35968952.803749993</v>
      </c>
    </row>
    <row r="182" spans="1:4" x14ac:dyDescent="0.35">
      <c r="A182" s="58" t="s">
        <v>22</v>
      </c>
      <c r="B182" s="4">
        <f>+'BS - Summary by Month'!P180</f>
        <v>-1395225763.7</v>
      </c>
      <c r="C182" s="4">
        <f>+'BS - Summary by Month'!Q180</f>
        <v>-1374626138.741667</v>
      </c>
    </row>
    <row r="183" spans="1:4" x14ac:dyDescent="0.35">
      <c r="A183" s="58" t="s">
        <v>21</v>
      </c>
      <c r="B183" s="4">
        <f>+'BS - Summary by Month'!P181</f>
        <v>13054602.220000001</v>
      </c>
      <c r="C183" s="4">
        <f>+'BS - Summary by Month'!Q181</f>
        <v>12901745.546666665</v>
      </c>
    </row>
    <row r="184" spans="1:4" x14ac:dyDescent="0.35">
      <c r="A184" s="58" t="s">
        <v>20</v>
      </c>
      <c r="B184" s="4">
        <f>+'BS - Summary by Month'!P182</f>
        <v>58396308.499999993</v>
      </c>
      <c r="C184" s="4">
        <f>+'BS - Summary by Month'!Q182</f>
        <v>104371876.38541667</v>
      </c>
    </row>
    <row r="185" spans="1:4" x14ac:dyDescent="0.35">
      <c r="A185" s="58" t="s">
        <v>19</v>
      </c>
      <c r="B185" s="4">
        <f>+'BS - Summary by Month'!P183</f>
        <v>-131059168.16999999</v>
      </c>
      <c r="C185" s="4">
        <f>+'BS - Summary by Month'!Q183</f>
        <v>-44739762.018333338</v>
      </c>
    </row>
    <row r="186" spans="1:4" x14ac:dyDescent="0.35">
      <c r="A186" s="58" t="s">
        <v>18</v>
      </c>
      <c r="B186" s="4">
        <f>+'BS - Summary by Month'!P184</f>
        <v>96000000</v>
      </c>
      <c r="C186" s="4">
        <f>+'BS - Summary by Month'!Q184</f>
        <v>38036217.749166667</v>
      </c>
    </row>
    <row r="187" spans="1:4" x14ac:dyDescent="0.35">
      <c r="A187" s="58" t="s">
        <v>17</v>
      </c>
      <c r="B187" s="5">
        <f>+'BS - Summary by Month'!P185</f>
        <v>-21484570.550000001</v>
      </c>
      <c r="C187" s="5">
        <f>+'BS - Summary by Month'!Q185</f>
        <v>-21484570.550000004</v>
      </c>
    </row>
    <row r="188" spans="1:4" x14ac:dyDescent="0.35">
      <c r="A188" s="58" t="s">
        <v>16</v>
      </c>
      <c r="B188" s="4">
        <f t="shared" ref="B188" si="22">SUM(B176:B187)</f>
        <v>-5050789341.1199999</v>
      </c>
      <c r="C188" s="4">
        <f>SUM(C176:C187)</f>
        <v>-4894976684.2825012</v>
      </c>
      <c r="D188" s="59"/>
    </row>
    <row r="189" spans="1:4" x14ac:dyDescent="0.35">
      <c r="A189" s="58"/>
      <c r="B189" s="4"/>
      <c r="C189" s="4"/>
    </row>
    <row r="190" spans="1:4" x14ac:dyDescent="0.35">
      <c r="A190" s="58" t="s">
        <v>15</v>
      </c>
      <c r="B190" s="4">
        <f t="shared" ref="B190" si="23">SUM(B188)</f>
        <v>-5050789341.1199999</v>
      </c>
      <c r="C190" s="4">
        <f>SUM(C188)</f>
        <v>-4894976684.2825012</v>
      </c>
      <c r="D190" s="59"/>
    </row>
    <row r="191" spans="1:4" x14ac:dyDescent="0.35">
      <c r="A191" s="58"/>
      <c r="B191" s="6"/>
      <c r="C191" s="6"/>
    </row>
    <row r="192" spans="1:4" x14ac:dyDescent="0.35">
      <c r="A192" s="58" t="s">
        <v>14</v>
      </c>
      <c r="B192" s="6"/>
      <c r="C192" s="6"/>
    </row>
    <row r="193" spans="1:4" x14ac:dyDescent="0.35">
      <c r="A193" s="58" t="s">
        <v>13</v>
      </c>
      <c r="B193" s="7">
        <f>+'BS - Summary by Month'!P191</f>
        <v>0</v>
      </c>
      <c r="C193" s="7">
        <f>+'BS - Summary by Month'!Q191</f>
        <v>0</v>
      </c>
    </row>
    <row r="194" spans="1:4" x14ac:dyDescent="0.35">
      <c r="A194" s="58" t="s">
        <v>12</v>
      </c>
      <c r="B194" s="6">
        <f t="shared" ref="B194" si="24">SUM(B193)</f>
        <v>0</v>
      </c>
      <c r="C194" s="6">
        <f>SUM(C193)</f>
        <v>0</v>
      </c>
      <c r="D194" s="59"/>
    </row>
    <row r="195" spans="1:4" x14ac:dyDescent="0.35">
      <c r="A195" s="58"/>
      <c r="B195" s="6"/>
      <c r="C195" s="6"/>
    </row>
    <row r="196" spans="1:4" x14ac:dyDescent="0.35">
      <c r="A196" s="58" t="s">
        <v>11</v>
      </c>
      <c r="B196" s="6"/>
      <c r="C196" s="6"/>
    </row>
    <row r="197" spans="1:4" x14ac:dyDescent="0.35">
      <c r="A197" s="58" t="s">
        <v>10</v>
      </c>
      <c r="B197" s="7">
        <f>+'BS - Summary by Month'!P195</f>
        <v>0</v>
      </c>
      <c r="C197" s="7">
        <f>+'BS - Summary by Month'!Q195</f>
        <v>0</v>
      </c>
    </row>
    <row r="198" spans="1:4" x14ac:dyDescent="0.35">
      <c r="A198" s="58" t="s">
        <v>9</v>
      </c>
      <c r="B198" s="6">
        <f t="shared" ref="B198" si="25">SUM(B197)</f>
        <v>0</v>
      </c>
      <c r="C198" s="6">
        <f>SUM(C197)</f>
        <v>0</v>
      </c>
      <c r="D198" s="59"/>
    </row>
    <row r="199" spans="1:4" x14ac:dyDescent="0.35">
      <c r="A199" s="58"/>
      <c r="B199" s="6"/>
      <c r="C199" s="6"/>
    </row>
    <row r="200" spans="1:4" x14ac:dyDescent="0.35">
      <c r="A200" s="58" t="s">
        <v>8</v>
      </c>
      <c r="B200" s="6"/>
      <c r="C200" s="6"/>
    </row>
    <row r="201" spans="1:4" x14ac:dyDescent="0.35">
      <c r="A201" s="58" t="s">
        <v>7</v>
      </c>
      <c r="B201" s="4">
        <f>+'BS - Summary by Month'!P199</f>
        <v>0</v>
      </c>
      <c r="C201" s="4">
        <f>+'BS - Summary by Month'!Q199</f>
        <v>0</v>
      </c>
    </row>
    <row r="202" spans="1:4" x14ac:dyDescent="0.35">
      <c r="A202" s="58" t="s">
        <v>6</v>
      </c>
      <c r="B202" s="4">
        <f>+'BS - Summary by Month'!P200</f>
        <v>-5223860000</v>
      </c>
      <c r="C202" s="4">
        <f>+'BS - Summary by Month'!Q200</f>
        <v>-5073860000</v>
      </c>
    </row>
    <row r="203" spans="1:4" x14ac:dyDescent="0.35">
      <c r="A203" s="58" t="s">
        <v>5</v>
      </c>
      <c r="B203" s="5">
        <f>+'BS - Summary by Month'!P201</f>
        <v>18570269.140000001</v>
      </c>
      <c r="C203" s="5">
        <f>+'BS - Summary by Month'!Q201</f>
        <v>17602575.678333331</v>
      </c>
    </row>
    <row r="204" spans="1:4" x14ac:dyDescent="0.35">
      <c r="A204" s="58" t="s">
        <v>4</v>
      </c>
      <c r="B204" s="4">
        <f t="shared" ref="B204" si="26">SUM(B201:B203)</f>
        <v>-5205289730.8599997</v>
      </c>
      <c r="C204" s="4">
        <f>SUM(C201:C203)</f>
        <v>-5056257424.3216667</v>
      </c>
      <c r="D204" s="59"/>
    </row>
    <row r="205" spans="1:4" x14ac:dyDescent="0.35">
      <c r="A205" s="58"/>
      <c r="B205" s="4"/>
      <c r="C205" s="4"/>
    </row>
    <row r="206" spans="1:4" x14ac:dyDescent="0.35">
      <c r="A206" s="58" t="s">
        <v>3</v>
      </c>
      <c r="B206" s="4">
        <f t="shared" ref="B206" si="27">SUM(B204)</f>
        <v>-5205289730.8599997</v>
      </c>
      <c r="C206" s="4">
        <f>SUM(C204)</f>
        <v>-5056257424.3216667</v>
      </c>
      <c r="D206" s="59"/>
    </row>
    <row r="207" spans="1:4" x14ac:dyDescent="0.35">
      <c r="A207" s="58"/>
      <c r="B207" s="4"/>
      <c r="C207" s="4"/>
    </row>
    <row r="208" spans="1:4" x14ac:dyDescent="0.35">
      <c r="A208" s="58" t="s">
        <v>2</v>
      </c>
      <c r="B208" s="4">
        <f t="shared" ref="B208" si="28">SUM(B206)</f>
        <v>-5205289730.8599997</v>
      </c>
      <c r="C208" s="4">
        <f>SUM(C206)</f>
        <v>-5056257424.3216667</v>
      </c>
      <c r="D208" s="59"/>
    </row>
    <row r="209" spans="1:4" x14ac:dyDescent="0.35">
      <c r="A209" s="58"/>
      <c r="B209" s="4"/>
      <c r="C209" s="4"/>
    </row>
    <row r="210" spans="1:4" x14ac:dyDescent="0.35">
      <c r="A210" s="58" t="s">
        <v>1</v>
      </c>
      <c r="B210" s="5">
        <f t="shared" ref="B210" si="29">SUM(B208,B190)</f>
        <v>-10256079071.98</v>
      </c>
      <c r="C210" s="5">
        <f>SUM(C208,C190)</f>
        <v>-9951234108.6041679</v>
      </c>
      <c r="D210" s="59"/>
    </row>
    <row r="211" spans="1:4" x14ac:dyDescent="0.35">
      <c r="A211" s="58"/>
      <c r="B211" s="4"/>
      <c r="C211" s="4"/>
    </row>
    <row r="212" spans="1:4" ht="15" thickBot="1" x14ac:dyDescent="0.4">
      <c r="A212" s="58" t="s">
        <v>0</v>
      </c>
      <c r="B212" s="8">
        <f t="shared" ref="B212" si="30">SUM(B210,B171,B156,B143)</f>
        <v>-15572444127.129999</v>
      </c>
      <c r="C212" s="8">
        <f>SUM(C210,C171,C156,C143)</f>
        <v>-14917122215.372086</v>
      </c>
      <c r="D212" s="59"/>
    </row>
    <row r="213" spans="1:4" ht="15" thickTop="1" x14ac:dyDescent="0.35">
      <c r="B213" s="4">
        <f t="shared" ref="B213" si="31">+B212+B125</f>
        <v>0</v>
      </c>
      <c r="C213" s="4">
        <f>+C212+C125</f>
        <v>-1.0837554931640625E-2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7"/>
  <sheetViews>
    <sheetView zoomScale="60" zoomScaleNormal="60" zoomScaleSheetLayoutView="40"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F221" sqref="F221"/>
    </sheetView>
  </sheetViews>
  <sheetFormatPr defaultColWidth="9.08984375" defaultRowHeight="13" outlineLevelCol="1" x14ac:dyDescent="0.3"/>
  <cols>
    <col min="1" max="1" width="52.36328125" style="11" customWidth="1"/>
    <col min="2" max="2" width="7.6328125" style="12" customWidth="1" outlineLevel="1"/>
    <col min="3" max="3" width="53.6328125" style="3" customWidth="1" outlineLevel="1"/>
    <col min="4" max="4" width="17.6328125" style="3" bestFit="1" customWidth="1"/>
    <col min="5" max="8" width="17.6328125" style="3" customWidth="1"/>
    <col min="9" max="9" width="17.6328125" style="3" bestFit="1" customWidth="1"/>
    <col min="10" max="11" width="17.6328125" style="3" customWidth="1"/>
    <col min="12" max="15" width="17.6328125" style="3" bestFit="1" customWidth="1"/>
    <col min="16" max="16" width="17.6328125" style="3" customWidth="1"/>
    <col min="17" max="17" width="17.6328125" style="3" bestFit="1" customWidth="1"/>
    <col min="18" max="18" width="14" style="13" bestFit="1" customWidth="1"/>
    <col min="19" max="19" width="14.54296875" style="13" bestFit="1" customWidth="1"/>
    <col min="20" max="16384" width="9.08984375" style="13"/>
  </cols>
  <sheetData>
    <row r="1" spans="1:18" s="17" customFormat="1" x14ac:dyDescent="0.3">
      <c r="A1" s="14"/>
      <c r="B1" s="15"/>
      <c r="C1" s="16"/>
      <c r="D1" s="19">
        <v>12</v>
      </c>
      <c r="E1" s="19" t="s">
        <v>268</v>
      </c>
      <c r="F1" s="19" t="s">
        <v>269</v>
      </c>
      <c r="G1" s="19" t="s">
        <v>270</v>
      </c>
      <c r="H1" s="19" t="s">
        <v>271</v>
      </c>
      <c r="I1" s="19" t="s">
        <v>256</v>
      </c>
      <c r="J1" s="19" t="s">
        <v>259</v>
      </c>
      <c r="K1" s="19" t="s">
        <v>260</v>
      </c>
      <c r="L1" s="19" t="s">
        <v>261</v>
      </c>
      <c r="M1" s="19" t="s">
        <v>262</v>
      </c>
      <c r="N1" s="19" t="s">
        <v>263</v>
      </c>
      <c r="O1" s="19" t="s">
        <v>264</v>
      </c>
      <c r="P1" s="19" t="s">
        <v>266</v>
      </c>
      <c r="Q1" s="16" t="s">
        <v>171</v>
      </c>
    </row>
    <row r="2" spans="1:18" s="17" customFormat="1" ht="23.25" customHeight="1" x14ac:dyDescent="0.3">
      <c r="A2" s="18" t="s">
        <v>170</v>
      </c>
      <c r="B2" s="15"/>
      <c r="C2" s="16"/>
      <c r="D2" s="16" t="s">
        <v>273</v>
      </c>
      <c r="E2" s="48">
        <v>44927</v>
      </c>
      <c r="F2" s="48">
        <v>44958</v>
      </c>
      <c r="G2" s="48">
        <v>44986</v>
      </c>
      <c r="H2" s="48">
        <v>45017</v>
      </c>
      <c r="I2" s="48">
        <v>45047</v>
      </c>
      <c r="J2" s="48">
        <v>45078</v>
      </c>
      <c r="K2" s="48">
        <v>45108</v>
      </c>
      <c r="L2" s="48">
        <v>45139</v>
      </c>
      <c r="M2" s="48">
        <v>45170</v>
      </c>
      <c r="N2" s="48">
        <v>45200</v>
      </c>
      <c r="O2" s="48">
        <v>45231</v>
      </c>
      <c r="P2" s="48">
        <v>45261</v>
      </c>
      <c r="Q2" s="19" t="s">
        <v>274</v>
      </c>
      <c r="R2" s="16"/>
    </row>
    <row r="3" spans="1:18" s="17" customFormat="1" ht="23.25" customHeight="1" x14ac:dyDescent="0.3">
      <c r="A3" s="45"/>
      <c r="B3" s="15"/>
      <c r="C3" s="16"/>
      <c r="D3" s="16"/>
      <c r="E3" s="19"/>
      <c r="F3" s="19"/>
      <c r="G3" s="19"/>
      <c r="H3" s="19"/>
      <c r="I3" s="16"/>
      <c r="J3" s="16"/>
      <c r="K3" s="16"/>
      <c r="L3" s="16"/>
      <c r="M3" s="16"/>
      <c r="N3" s="16"/>
      <c r="O3" s="16"/>
      <c r="P3" s="16"/>
      <c r="Q3" s="19"/>
      <c r="R3" s="16"/>
    </row>
    <row r="4" spans="1:18" s="17" customFormat="1" ht="23.25" customHeight="1" x14ac:dyDescent="0.3">
      <c r="A4" s="45"/>
      <c r="B4" s="15"/>
      <c r="C4" s="16"/>
      <c r="D4" s="16"/>
      <c r="E4" s="19"/>
      <c r="F4" s="19"/>
      <c r="G4" s="19"/>
      <c r="H4" s="19"/>
      <c r="I4" s="16"/>
      <c r="J4" s="16"/>
      <c r="K4" s="16"/>
      <c r="L4" s="16"/>
      <c r="M4" s="16"/>
      <c r="N4" s="16"/>
      <c r="O4" s="16"/>
      <c r="P4" s="16"/>
      <c r="Q4" s="19"/>
      <c r="R4" s="16"/>
    </row>
    <row r="5" spans="1:18" s="17" customFormat="1" x14ac:dyDescent="0.3">
      <c r="A5" s="20"/>
      <c r="B5" s="15"/>
      <c r="C5" s="16"/>
      <c r="D5" s="16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6"/>
    </row>
    <row r="6" spans="1:18" s="24" customFormat="1" x14ac:dyDescent="0.3">
      <c r="A6" s="21" t="s">
        <v>169</v>
      </c>
      <c r="B6" s="22"/>
      <c r="C6" s="23"/>
      <c r="D6" s="23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23"/>
    </row>
    <row r="7" spans="1:18" s="24" customFormat="1" x14ac:dyDescent="0.3">
      <c r="A7" s="21" t="s">
        <v>168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8" s="24" customFormat="1" x14ac:dyDescent="0.3">
      <c r="A8" s="21" t="s">
        <v>167</v>
      </c>
      <c r="B8" s="22"/>
      <c r="C8" s="23"/>
      <c r="D8" s="23"/>
      <c r="E8" s="23"/>
      <c r="F8" s="36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8" s="24" customFormat="1" ht="14.5" x14ac:dyDescent="0.35">
      <c r="A9" s="21" t="s">
        <v>166</v>
      </c>
      <c r="B9" s="22"/>
      <c r="C9" s="23" t="str">
        <f t="shared" ref="C9:C14" si="0">LEFT(A9,3)&amp;"*1"</f>
        <v>101*1</v>
      </c>
      <c r="D9" s="44">
        <v>10885392096.17</v>
      </c>
      <c r="E9" s="25">
        <v>10898476543.780001</v>
      </c>
      <c r="F9" s="25">
        <v>10920167395.67</v>
      </c>
      <c r="G9" s="25">
        <v>10941361827.049999</v>
      </c>
      <c r="H9" s="25">
        <v>10905204172.209999</v>
      </c>
      <c r="I9" s="25">
        <v>10915429396.76</v>
      </c>
      <c r="J9" s="25">
        <v>10922327133.17</v>
      </c>
      <c r="K9" s="25">
        <v>10969050451.540001</v>
      </c>
      <c r="L9" s="25">
        <v>11000785866.43</v>
      </c>
      <c r="M9" s="25">
        <v>11020273084.959999</v>
      </c>
      <c r="N9" s="25">
        <v>11070627534.24</v>
      </c>
      <c r="O9" s="25">
        <v>11113858075.769999</v>
      </c>
      <c r="P9" s="25">
        <v>11102818744.279999</v>
      </c>
      <c r="Q9" s="25">
        <f t="shared" ref="Q9:Q15" si="1">(D9+P9+SUM(E9:O9)*2)/24</f>
        <v>10972638908.483749</v>
      </c>
    </row>
    <row r="10" spans="1:18" s="24" customFormat="1" ht="14.5" x14ac:dyDescent="0.35">
      <c r="A10" s="21" t="s">
        <v>165</v>
      </c>
      <c r="B10" s="22"/>
      <c r="C10" s="23" t="str">
        <f t="shared" si="0"/>
        <v>102*1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f t="shared" si="1"/>
        <v>0</v>
      </c>
    </row>
    <row r="11" spans="1:18" s="24" customFormat="1" ht="14.5" x14ac:dyDescent="0.35">
      <c r="A11" s="21" t="s">
        <v>164</v>
      </c>
      <c r="B11" s="22"/>
      <c r="C11" s="23" t="str">
        <f t="shared" si="0"/>
        <v>105*1</v>
      </c>
      <c r="D11" s="25">
        <v>38857747.25</v>
      </c>
      <c r="E11" s="25">
        <v>38963892.630000003</v>
      </c>
      <c r="F11" s="25">
        <v>38964007.009999998</v>
      </c>
      <c r="G11" s="25">
        <v>38964007.009999998</v>
      </c>
      <c r="H11" s="25">
        <v>38964007.009999998</v>
      </c>
      <c r="I11" s="25">
        <v>38964007.009999998</v>
      </c>
      <c r="J11" s="25">
        <v>38964007.009999998</v>
      </c>
      <c r="K11" s="25">
        <v>38964007.009999998</v>
      </c>
      <c r="L11" s="25">
        <v>38964007.009999998</v>
      </c>
      <c r="M11" s="25">
        <v>38964007.009999998</v>
      </c>
      <c r="N11" s="25">
        <v>38964007.009999998</v>
      </c>
      <c r="O11" s="25">
        <v>38964007.009999998</v>
      </c>
      <c r="P11" s="25">
        <v>49315000.979999997</v>
      </c>
      <c r="Q11" s="25">
        <f t="shared" si="1"/>
        <v>39390861.403749995</v>
      </c>
    </row>
    <row r="12" spans="1:18" s="24" customFormat="1" ht="14.5" x14ac:dyDescent="0.35">
      <c r="A12" s="21" t="s">
        <v>163</v>
      </c>
      <c r="B12" s="22"/>
      <c r="C12" s="23" t="str">
        <f t="shared" si="0"/>
        <v>106*1</v>
      </c>
      <c r="D12" s="25">
        <v>342443904.23000002</v>
      </c>
      <c r="E12" s="25">
        <v>350504801.29000002</v>
      </c>
      <c r="F12" s="25">
        <v>350720289.38999999</v>
      </c>
      <c r="G12" s="25">
        <v>336576941.10000002</v>
      </c>
      <c r="H12" s="25">
        <v>334131333.62</v>
      </c>
      <c r="I12" s="25">
        <v>352060746.42000002</v>
      </c>
      <c r="J12" s="25">
        <v>383256024.63999999</v>
      </c>
      <c r="K12" s="25">
        <v>408207463.13</v>
      </c>
      <c r="L12" s="25">
        <v>423152736.18000001</v>
      </c>
      <c r="M12" s="25">
        <v>571723176.92999995</v>
      </c>
      <c r="N12" s="25">
        <v>612127388.03999996</v>
      </c>
      <c r="O12" s="25">
        <v>621243115.32000005</v>
      </c>
      <c r="P12" s="25">
        <v>742689871.08000004</v>
      </c>
      <c r="Q12" s="25">
        <f t="shared" si="1"/>
        <v>440522575.30958325</v>
      </c>
    </row>
    <row r="13" spans="1:18" s="24" customFormat="1" ht="14.5" x14ac:dyDescent="0.35">
      <c r="A13" s="21" t="s">
        <v>162</v>
      </c>
      <c r="B13" s="22"/>
      <c r="C13" s="23" t="str">
        <f t="shared" si="0"/>
        <v>107*1</v>
      </c>
      <c r="D13" s="25">
        <v>715554478.76999998</v>
      </c>
      <c r="E13" s="25">
        <v>735781151.18000007</v>
      </c>
      <c r="F13" s="25">
        <v>747193312.18999994</v>
      </c>
      <c r="G13" s="25">
        <v>785226158.63999999</v>
      </c>
      <c r="H13" s="25">
        <v>824594551.00999999</v>
      </c>
      <c r="I13" s="25">
        <v>866365651.72000003</v>
      </c>
      <c r="J13" s="25">
        <v>902613072.25</v>
      </c>
      <c r="K13" s="25">
        <v>920585211.5</v>
      </c>
      <c r="L13" s="25">
        <v>944793670.92000008</v>
      </c>
      <c r="M13" s="25">
        <v>847161126.01999998</v>
      </c>
      <c r="N13" s="25">
        <v>826846935.70000005</v>
      </c>
      <c r="O13" s="25">
        <v>857029247.39999998</v>
      </c>
      <c r="P13" s="25">
        <v>1060266765.38</v>
      </c>
      <c r="Q13" s="25">
        <f t="shared" si="1"/>
        <v>845508392.55041683</v>
      </c>
    </row>
    <row r="14" spans="1:18" s="24" customFormat="1" ht="15" thickBot="1" x14ac:dyDescent="0.4">
      <c r="A14" s="26" t="s">
        <v>161</v>
      </c>
      <c r="B14" s="22"/>
      <c r="C14" s="27" t="str">
        <f t="shared" si="0"/>
        <v>114*1</v>
      </c>
      <c r="D14" s="28">
        <v>282791674.87</v>
      </c>
      <c r="E14" s="28">
        <v>282791674.87</v>
      </c>
      <c r="F14" s="28">
        <v>282791674.87</v>
      </c>
      <c r="G14" s="28">
        <v>282791674.87</v>
      </c>
      <c r="H14" s="28">
        <v>282791674.87</v>
      </c>
      <c r="I14" s="28">
        <v>282791674.87</v>
      </c>
      <c r="J14" s="28">
        <v>282791674.87</v>
      </c>
      <c r="K14" s="28">
        <v>282791674.87</v>
      </c>
      <c r="L14" s="28">
        <v>282791674.87</v>
      </c>
      <c r="M14" s="28">
        <v>282791674.87</v>
      </c>
      <c r="N14" s="28">
        <v>282791674.87</v>
      </c>
      <c r="O14" s="28">
        <v>282791674.87</v>
      </c>
      <c r="P14" s="28">
        <v>282791674.87</v>
      </c>
      <c r="Q14" s="28">
        <f t="shared" si="1"/>
        <v>282791674.86999995</v>
      </c>
    </row>
    <row r="15" spans="1:18" s="24" customFormat="1" ht="20.25" customHeight="1" x14ac:dyDescent="0.35">
      <c r="A15" s="21" t="s">
        <v>160</v>
      </c>
      <c r="B15" s="22"/>
      <c r="C15" s="23"/>
      <c r="D15" s="29">
        <f t="shared" ref="D15:I15" si="2">SUM(D9:D14)</f>
        <v>12265039901.290001</v>
      </c>
      <c r="E15" s="29">
        <f t="shared" si="2"/>
        <v>12306518063.750002</v>
      </c>
      <c r="F15" s="29">
        <f t="shared" si="2"/>
        <v>12339836679.130001</v>
      </c>
      <c r="G15" s="29">
        <f t="shared" si="2"/>
        <v>12384920608.67</v>
      </c>
      <c r="H15" s="29">
        <f t="shared" si="2"/>
        <v>12385685738.720001</v>
      </c>
      <c r="I15" s="29">
        <f t="shared" si="2"/>
        <v>12455611476.780001</v>
      </c>
      <c r="J15" s="29">
        <f t="shared" ref="J15:O15" si="3">SUM(J9:J14)</f>
        <v>12529951911.940001</v>
      </c>
      <c r="K15" s="29">
        <f t="shared" si="3"/>
        <v>12619598808.050001</v>
      </c>
      <c r="L15" s="29">
        <f t="shared" si="3"/>
        <v>12690487955.410002</v>
      </c>
      <c r="M15" s="29">
        <f t="shared" si="3"/>
        <v>12760913069.790001</v>
      </c>
      <c r="N15" s="29">
        <f t="shared" si="3"/>
        <v>12831357539.860003</v>
      </c>
      <c r="O15" s="29">
        <f t="shared" si="3"/>
        <v>12913886120.369999</v>
      </c>
      <c r="P15" s="29">
        <f>SUM(P9:P14)</f>
        <v>13237882056.589998</v>
      </c>
      <c r="Q15" s="29">
        <f t="shared" si="1"/>
        <v>12580852412.617502</v>
      </c>
    </row>
    <row r="16" spans="1:18" s="24" customFormat="1" ht="14.5" x14ac:dyDescent="0.35">
      <c r="A16" s="30"/>
      <c r="B16" s="22"/>
      <c r="C16" s="2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s="24" customFormat="1" ht="14.5" x14ac:dyDescent="0.35">
      <c r="A17" s="21" t="s">
        <v>159</v>
      </c>
      <c r="B17" s="22"/>
      <c r="C17" s="2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s="24" customFormat="1" ht="14.5" x14ac:dyDescent="0.35">
      <c r="A18" s="21" t="s">
        <v>158</v>
      </c>
      <c r="B18" s="22"/>
      <c r="C18" s="23" t="str">
        <f>LEFT(A18,3)&amp;"*2"</f>
        <v>101*2</v>
      </c>
      <c r="D18" s="25">
        <v>4795295870.4399996</v>
      </c>
      <c r="E18" s="25">
        <v>4806190594.1899996</v>
      </c>
      <c r="F18" s="25">
        <v>4829752269.8000002</v>
      </c>
      <c r="G18" s="25">
        <v>4843065630.0200005</v>
      </c>
      <c r="H18" s="25">
        <v>4858084232.8500004</v>
      </c>
      <c r="I18" s="25">
        <v>4873051046.7399998</v>
      </c>
      <c r="J18" s="25">
        <v>4901078066.79</v>
      </c>
      <c r="K18" s="25">
        <v>4913504407.0900002</v>
      </c>
      <c r="L18" s="25">
        <v>4928709135.5100002</v>
      </c>
      <c r="M18" s="25">
        <v>4946218896.79</v>
      </c>
      <c r="N18" s="25">
        <v>4970312250.1700001</v>
      </c>
      <c r="O18" s="25">
        <v>5006944553.1400003</v>
      </c>
      <c r="P18" s="25">
        <v>5176955010.5200005</v>
      </c>
      <c r="Q18" s="25">
        <f t="shared" ref="Q18:Q24" si="4">(D18+P18+SUM(E18:O18)*2)/24</f>
        <v>4905253043.6308327</v>
      </c>
    </row>
    <row r="19" spans="1:17" s="24" customFormat="1" ht="14.5" x14ac:dyDescent="0.35">
      <c r="A19" s="21" t="s">
        <v>157</v>
      </c>
      <c r="B19" s="22"/>
      <c r="C19" s="23" t="str">
        <f>LEFT(A19,3)&amp;"*2"</f>
        <v>105*2</v>
      </c>
      <c r="D19" s="25">
        <v>7374233.6200000001</v>
      </c>
      <c r="E19" s="25">
        <v>7374233.6200000001</v>
      </c>
      <c r="F19" s="25">
        <v>7374233.6200000001</v>
      </c>
      <c r="G19" s="25">
        <v>7374233.6200000001</v>
      </c>
      <c r="H19" s="25">
        <v>7374233.6200000001</v>
      </c>
      <c r="I19" s="25">
        <v>7374233.6200000001</v>
      </c>
      <c r="J19" s="25">
        <v>7374233.6200000001</v>
      </c>
      <c r="K19" s="25">
        <v>7374233.6200000001</v>
      </c>
      <c r="L19" s="25">
        <v>7374233.6200000001</v>
      </c>
      <c r="M19" s="25">
        <v>7374233.6200000001</v>
      </c>
      <c r="N19" s="25">
        <v>10246463.619999999</v>
      </c>
      <c r="O19" s="25">
        <v>10246463.619999999</v>
      </c>
      <c r="P19" s="25">
        <v>10246463.619999999</v>
      </c>
      <c r="Q19" s="25">
        <f t="shared" si="4"/>
        <v>7972614.8700000001</v>
      </c>
    </row>
    <row r="20" spans="1:17" s="24" customFormat="1" ht="14.5" x14ac:dyDescent="0.35">
      <c r="A20" s="21" t="s">
        <v>156</v>
      </c>
      <c r="B20" s="22"/>
      <c r="C20" s="23" t="str">
        <f>LEFT(A20,3)&amp;"*2"</f>
        <v>106*2</v>
      </c>
      <c r="D20" s="25">
        <v>355745484.33999997</v>
      </c>
      <c r="E20" s="25">
        <v>365541196.02999997</v>
      </c>
      <c r="F20" s="25">
        <v>363070860.76999998</v>
      </c>
      <c r="G20" s="25">
        <v>363864427.41000003</v>
      </c>
      <c r="H20" s="25">
        <v>363836286.24000001</v>
      </c>
      <c r="I20" s="25">
        <v>367184029.26999998</v>
      </c>
      <c r="J20" s="25">
        <v>368406945.31999999</v>
      </c>
      <c r="K20" s="25">
        <v>372232724.56</v>
      </c>
      <c r="L20" s="25">
        <v>374106637.62</v>
      </c>
      <c r="M20" s="25">
        <v>368745367.42000002</v>
      </c>
      <c r="N20" s="25">
        <v>357810214.30000001</v>
      </c>
      <c r="O20" s="25">
        <v>343611612.25</v>
      </c>
      <c r="P20" s="25">
        <v>184341111.86000001</v>
      </c>
      <c r="Q20" s="25">
        <f t="shared" si="4"/>
        <v>356537799.94083333</v>
      </c>
    </row>
    <row r="21" spans="1:17" s="24" customFormat="1" ht="14.5" x14ac:dyDescent="0.35">
      <c r="A21" s="21" t="s">
        <v>155</v>
      </c>
      <c r="B21" s="22"/>
      <c r="C21" s="23" t="str">
        <f>LEFT(A21,3)&amp;"*2"</f>
        <v>107*2</v>
      </c>
      <c r="D21" s="25">
        <v>108956528.39</v>
      </c>
      <c r="E21" s="25">
        <v>106785314.86000001</v>
      </c>
      <c r="F21" s="25">
        <v>104245762.88000001</v>
      </c>
      <c r="G21" s="25">
        <v>109092253.53</v>
      </c>
      <c r="H21" s="25">
        <v>110762743.77</v>
      </c>
      <c r="I21" s="25">
        <v>113464180.58</v>
      </c>
      <c r="J21" s="25">
        <v>105200139.09</v>
      </c>
      <c r="K21" s="25">
        <v>106086960.39</v>
      </c>
      <c r="L21" s="25">
        <v>114144373.63</v>
      </c>
      <c r="M21" s="25">
        <v>121588985.16</v>
      </c>
      <c r="N21" s="25">
        <v>124705092.83</v>
      </c>
      <c r="O21" s="25">
        <v>122571500.13</v>
      </c>
      <c r="P21" s="25">
        <v>100170208.69999999</v>
      </c>
      <c r="Q21" s="25">
        <f t="shared" si="4"/>
        <v>111934222.94958334</v>
      </c>
    </row>
    <row r="22" spans="1:17" s="24" customFormat="1" ht="14.5" x14ac:dyDescent="0.35">
      <c r="A22" s="21" t="s">
        <v>174</v>
      </c>
      <c r="B22" s="22"/>
      <c r="C22" s="23" t="str">
        <f>LEFT(A22,3)&amp;MID(A22,5,1)&amp;"*2"</f>
        <v>1171*2</v>
      </c>
      <c r="D22" s="25">
        <v>8783942.6300000008</v>
      </c>
      <c r="E22" s="25">
        <v>8783942.6300000008</v>
      </c>
      <c r="F22" s="25">
        <v>8783942.6300000008</v>
      </c>
      <c r="G22" s="25">
        <v>8783942.6300000008</v>
      </c>
      <c r="H22" s="25">
        <v>8783942.6300000008</v>
      </c>
      <c r="I22" s="25">
        <v>8783942.6300000008</v>
      </c>
      <c r="J22" s="25">
        <v>8783942.6300000008</v>
      </c>
      <c r="K22" s="25">
        <v>8783942.6300000008</v>
      </c>
      <c r="L22" s="25">
        <v>8783942.6300000008</v>
      </c>
      <c r="M22" s="25">
        <v>8783942.6300000008</v>
      </c>
      <c r="N22" s="25">
        <v>8783942.6300000008</v>
      </c>
      <c r="O22" s="25">
        <v>8783942.6300000008</v>
      </c>
      <c r="P22" s="25">
        <v>8783942.6300000008</v>
      </c>
      <c r="Q22" s="25">
        <f t="shared" si="4"/>
        <v>8783942.629999999</v>
      </c>
    </row>
    <row r="23" spans="1:17" s="24" customFormat="1" ht="15" thickBot="1" x14ac:dyDescent="0.4">
      <c r="A23" s="26" t="s">
        <v>154</v>
      </c>
      <c r="B23" s="22"/>
      <c r="C23" s="27" t="str">
        <f>LEFT(A23,3)&amp;MID(A23,5,1)&amp;"*2"</f>
        <v>1173*2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f t="shared" si="4"/>
        <v>0</v>
      </c>
    </row>
    <row r="24" spans="1:17" s="24" customFormat="1" ht="14.5" x14ac:dyDescent="0.35">
      <c r="A24" s="21" t="s">
        <v>153</v>
      </c>
      <c r="B24" s="22"/>
      <c r="C24" s="23"/>
      <c r="D24" s="29">
        <f t="shared" ref="D24:P24" si="5">SUM(D18:D23)</f>
        <v>5276156059.4200001</v>
      </c>
      <c r="E24" s="29">
        <f t="shared" si="5"/>
        <v>5294675281.329999</v>
      </c>
      <c r="F24" s="29">
        <f t="shared" si="5"/>
        <v>5313227069.7000008</v>
      </c>
      <c r="G24" s="29">
        <f t="shared" si="5"/>
        <v>5332180487.21</v>
      </c>
      <c r="H24" s="29">
        <f t="shared" si="5"/>
        <v>5348841439.1100006</v>
      </c>
      <c r="I24" s="29">
        <f t="shared" si="5"/>
        <v>5369857432.8399992</v>
      </c>
      <c r="J24" s="29">
        <f t="shared" si="5"/>
        <v>5390843327.4499998</v>
      </c>
      <c r="K24" s="29">
        <f t="shared" si="5"/>
        <v>5407982268.2900009</v>
      </c>
      <c r="L24" s="29">
        <f t="shared" si="5"/>
        <v>5433118323.0100002</v>
      </c>
      <c r="M24" s="29">
        <f t="shared" si="5"/>
        <v>5452711425.6199999</v>
      </c>
      <c r="N24" s="29">
        <f t="shared" si="5"/>
        <v>5471857963.5500002</v>
      </c>
      <c r="O24" s="29">
        <f t="shared" si="5"/>
        <v>5492158071.7700005</v>
      </c>
      <c r="P24" s="29">
        <f t="shared" si="5"/>
        <v>5480496737.3299999</v>
      </c>
      <c r="Q24" s="29">
        <f t="shared" si="4"/>
        <v>5390481624.0212507</v>
      </c>
    </row>
    <row r="25" spans="1:17" s="24" customFormat="1" ht="14.5" x14ac:dyDescent="0.35">
      <c r="A25" s="30"/>
      <c r="B25" s="22"/>
      <c r="C25" s="2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s="24" customFormat="1" ht="14.5" x14ac:dyDescent="0.35">
      <c r="A26" s="21" t="s">
        <v>152</v>
      </c>
      <c r="B26" s="22"/>
      <c r="C26" s="2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s="24" customFormat="1" ht="14.5" x14ac:dyDescent="0.35">
      <c r="A27" s="21" t="s">
        <v>151</v>
      </c>
      <c r="B27" s="22"/>
      <c r="C27" s="23" t="str">
        <f>LEFT(A27,3)&amp;"0*3"</f>
        <v>1010*3</v>
      </c>
      <c r="D27" s="25">
        <v>1004342328.79</v>
      </c>
      <c r="E27" s="25">
        <v>985832934.36000001</v>
      </c>
      <c r="F27" s="25">
        <v>981187770.63999999</v>
      </c>
      <c r="G27" s="25">
        <v>982958911.73000002</v>
      </c>
      <c r="H27" s="25">
        <v>973027476.29999995</v>
      </c>
      <c r="I27" s="25">
        <v>885743337.46000004</v>
      </c>
      <c r="J27" s="25">
        <v>886883390.11000001</v>
      </c>
      <c r="K27" s="25">
        <v>884228130.19000006</v>
      </c>
      <c r="L27" s="25">
        <v>886811991.28999996</v>
      </c>
      <c r="M27" s="25">
        <v>878912783.12</v>
      </c>
      <c r="N27" s="25">
        <v>882428576.01999998</v>
      </c>
      <c r="O27" s="25">
        <v>882501039.19000006</v>
      </c>
      <c r="P27" s="25">
        <v>867761957.15999997</v>
      </c>
      <c r="Q27" s="25">
        <f t="shared" ref="Q27:Q32" si="6">(D27+P27+SUM(E27:O27)*2)/24</f>
        <v>920547373.61541665</v>
      </c>
    </row>
    <row r="28" spans="1:17" s="24" customFormat="1" ht="14.5" x14ac:dyDescent="0.35">
      <c r="A28" s="21" t="s">
        <v>150</v>
      </c>
      <c r="B28" s="22"/>
      <c r="C28" s="23" t="str">
        <f>LEFT(A28,3)&amp;MID(A28,5,1)&amp;"*3"</f>
        <v>1011*3</v>
      </c>
      <c r="D28" s="25">
        <v>58390841.689999998</v>
      </c>
      <c r="E28" s="25">
        <v>58119244.710000001</v>
      </c>
      <c r="F28" s="25">
        <v>58537285.869999997</v>
      </c>
      <c r="G28" s="25">
        <v>58220274.909999996</v>
      </c>
      <c r="H28" s="25">
        <v>57903263.950000003</v>
      </c>
      <c r="I28" s="25">
        <v>57586252.990000002</v>
      </c>
      <c r="J28" s="25">
        <v>57269242.030000001</v>
      </c>
      <c r="K28" s="25">
        <v>56952231.07</v>
      </c>
      <c r="L28" s="25">
        <v>56635220.109999999</v>
      </c>
      <c r="M28" s="25">
        <v>56318209.149999999</v>
      </c>
      <c r="N28" s="25">
        <v>56001198.189999998</v>
      </c>
      <c r="O28" s="25">
        <v>56081923.439999998</v>
      </c>
      <c r="P28" s="25">
        <v>55755935.229999997</v>
      </c>
      <c r="Q28" s="25">
        <f t="shared" si="6"/>
        <v>57224811.24000001</v>
      </c>
    </row>
    <row r="29" spans="1:17" s="24" customFormat="1" ht="14.5" x14ac:dyDescent="0.35">
      <c r="A29" s="21" t="s">
        <v>149</v>
      </c>
      <c r="B29" s="22"/>
      <c r="C29" s="23" t="str">
        <f>LEFT(A29,3)&amp;"*3"</f>
        <v>105*3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f t="shared" si="6"/>
        <v>0</v>
      </c>
    </row>
    <row r="30" spans="1:17" s="24" customFormat="1" ht="14.5" x14ac:dyDescent="0.35">
      <c r="A30" s="21" t="s">
        <v>148</v>
      </c>
      <c r="B30" s="22"/>
      <c r="C30" s="23" t="str">
        <f>LEFT(A30,3)&amp;"*3"</f>
        <v>106*3</v>
      </c>
      <c r="D30" s="25">
        <v>25193759.300000001</v>
      </c>
      <c r="E30" s="25">
        <v>26043506.039999999</v>
      </c>
      <c r="F30" s="25">
        <v>26851767.84</v>
      </c>
      <c r="G30" s="25">
        <v>29888358.190000001</v>
      </c>
      <c r="H30" s="25">
        <v>29542077.989999998</v>
      </c>
      <c r="I30" s="25">
        <v>29548748.120000001</v>
      </c>
      <c r="J30" s="25">
        <v>29564021.370000001</v>
      </c>
      <c r="K30" s="25">
        <v>29582808.890000001</v>
      </c>
      <c r="L30" s="25">
        <v>25672999.170000002</v>
      </c>
      <c r="M30" s="25">
        <v>25386281.120000001</v>
      </c>
      <c r="N30" s="25">
        <v>23667201.899999999</v>
      </c>
      <c r="O30" s="25">
        <v>24381996.739999998</v>
      </c>
      <c r="P30" s="25">
        <v>104973058.34999999</v>
      </c>
      <c r="Q30" s="25">
        <f t="shared" si="6"/>
        <v>30434431.349583331</v>
      </c>
    </row>
    <row r="31" spans="1:17" s="24" customFormat="1" ht="15" thickBot="1" x14ac:dyDescent="0.4">
      <c r="A31" s="26" t="s">
        <v>147</v>
      </c>
      <c r="B31" s="22"/>
      <c r="C31" s="27" t="str">
        <f>LEFT(A31,3)&amp;"*3"</f>
        <v>107*3</v>
      </c>
      <c r="D31" s="28">
        <v>37290457.640000001</v>
      </c>
      <c r="E31" s="28">
        <v>40022502.880000003</v>
      </c>
      <c r="F31" s="28">
        <v>46387980.039999999</v>
      </c>
      <c r="G31" s="28">
        <v>48858448.149999999</v>
      </c>
      <c r="H31" s="28">
        <v>55080114.960000001</v>
      </c>
      <c r="I31" s="28">
        <v>62650850.489999995</v>
      </c>
      <c r="J31" s="28">
        <v>60454135.950000003</v>
      </c>
      <c r="K31" s="28">
        <v>67200687.519999996</v>
      </c>
      <c r="L31" s="28">
        <v>76373058.470000014</v>
      </c>
      <c r="M31" s="28">
        <v>77241871.370000005</v>
      </c>
      <c r="N31" s="28">
        <v>83180529.320000008</v>
      </c>
      <c r="O31" s="28">
        <v>87674462.350000009</v>
      </c>
      <c r="P31" s="28">
        <v>-4172237.2099999986</v>
      </c>
      <c r="Q31" s="28">
        <f t="shared" si="6"/>
        <v>60140312.642916672</v>
      </c>
    </row>
    <row r="32" spans="1:17" s="24" customFormat="1" ht="14.5" x14ac:dyDescent="0.35">
      <c r="A32" s="21" t="s">
        <v>146</v>
      </c>
      <c r="B32" s="22"/>
      <c r="C32" s="23"/>
      <c r="D32" s="29">
        <f t="shared" ref="D32:I32" si="7">SUM(D27:D31)</f>
        <v>1125217387.4200001</v>
      </c>
      <c r="E32" s="29">
        <f t="shared" si="7"/>
        <v>1110018187.99</v>
      </c>
      <c r="F32" s="29">
        <f t="shared" si="7"/>
        <v>1112964804.3900001</v>
      </c>
      <c r="G32" s="29">
        <f t="shared" si="7"/>
        <v>1119925992.98</v>
      </c>
      <c r="H32" s="29">
        <f t="shared" si="7"/>
        <v>1115552933.2</v>
      </c>
      <c r="I32" s="29">
        <f t="shared" si="7"/>
        <v>1035529189.0600001</v>
      </c>
      <c r="J32" s="29">
        <f t="shared" ref="J32:O32" si="8">SUM(J27:J31)</f>
        <v>1034170789.46</v>
      </c>
      <c r="K32" s="29">
        <f t="shared" si="8"/>
        <v>1037963857.6700001</v>
      </c>
      <c r="L32" s="29">
        <f t="shared" si="8"/>
        <v>1045493269.04</v>
      </c>
      <c r="M32" s="29">
        <f t="shared" si="8"/>
        <v>1037859144.76</v>
      </c>
      <c r="N32" s="29">
        <f t="shared" si="8"/>
        <v>1045277505.4300001</v>
      </c>
      <c r="O32" s="29">
        <f t="shared" si="8"/>
        <v>1050639421.7200001</v>
      </c>
      <c r="P32" s="29">
        <f>SUM(P27:P31)</f>
        <v>1024318713.53</v>
      </c>
      <c r="Q32" s="29">
        <f t="shared" si="6"/>
        <v>1068346928.8479167</v>
      </c>
    </row>
    <row r="33" spans="1:17" s="24" customFormat="1" ht="14.5" x14ac:dyDescent="0.35">
      <c r="A33" s="30"/>
      <c r="B33" s="22"/>
      <c r="C33" s="23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24" customFormat="1" ht="14.5" x14ac:dyDescent="0.35">
      <c r="A34" s="21" t="s">
        <v>145</v>
      </c>
      <c r="B34" s="22"/>
      <c r="C34" s="2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24" customFormat="1" ht="14.5" x14ac:dyDescent="0.35">
      <c r="A35" s="21" t="s">
        <v>144</v>
      </c>
      <c r="B35" s="22"/>
      <c r="C35" s="23" t="str">
        <f>LEFT(A35,3)&amp;"*"</f>
        <v>108*</v>
      </c>
      <c r="D35" s="25">
        <v>-6855088209.8200006</v>
      </c>
      <c r="E35" s="25">
        <v>-6888075132.3399992</v>
      </c>
      <c r="F35" s="25">
        <v>-6925939970.4399996</v>
      </c>
      <c r="G35" s="25">
        <v>-6950280061.8199987</v>
      </c>
      <c r="H35" s="25">
        <v>-6985864681.2600002</v>
      </c>
      <c r="I35" s="25">
        <v>-7022854374.5499992</v>
      </c>
      <c r="J35" s="25">
        <v>-7055968052.1999989</v>
      </c>
      <c r="K35" s="25">
        <v>-7088995739.6799994</v>
      </c>
      <c r="L35" s="25">
        <v>-7124782517.3000002</v>
      </c>
      <c r="M35" s="25">
        <v>-7156933297.3799992</v>
      </c>
      <c r="N35" s="25">
        <v>-7188807761.579999</v>
      </c>
      <c r="O35" s="25">
        <v>-7219555434.1599998</v>
      </c>
      <c r="P35" s="25">
        <v>-7254066951.5600004</v>
      </c>
      <c r="Q35" s="25">
        <f>(D35+P35+SUM(E35:O35)*2)/24</f>
        <v>-7055219550.2833338</v>
      </c>
    </row>
    <row r="36" spans="1:17" s="24" customFormat="1" ht="14.5" x14ac:dyDescent="0.35">
      <c r="A36" s="21" t="s">
        <v>143</v>
      </c>
      <c r="B36" s="22"/>
      <c r="C36" s="23" t="str">
        <f>LEFT(A36,3)&amp;"*"</f>
        <v>111*</v>
      </c>
      <c r="D36" s="25">
        <v>-434822264.38999999</v>
      </c>
      <c r="E36" s="25">
        <v>-425312556.60000002</v>
      </c>
      <c r="F36" s="25">
        <v>-428669223.84000003</v>
      </c>
      <c r="G36" s="25">
        <v>-436128940.92999995</v>
      </c>
      <c r="H36" s="25">
        <v>-377457937.57999998</v>
      </c>
      <c r="I36" s="25">
        <v>-295479830.40999997</v>
      </c>
      <c r="J36" s="25">
        <v>-302042460.83999997</v>
      </c>
      <c r="K36" s="25">
        <v>-308883284.30000001</v>
      </c>
      <c r="L36" s="25">
        <v>-315341710.97000003</v>
      </c>
      <c r="M36" s="25">
        <v>-316589090.37</v>
      </c>
      <c r="N36" s="25">
        <v>-322738707.58999997</v>
      </c>
      <c r="O36" s="25">
        <v>-327854191.41000003</v>
      </c>
      <c r="P36" s="25">
        <v>-332837376.73000002</v>
      </c>
      <c r="Q36" s="25">
        <f>(D36+P36+SUM(E36:O36)*2)/24</f>
        <v>-353360646.28333336</v>
      </c>
    </row>
    <row r="37" spans="1:17" s="24" customFormat="1" ht="15" thickBot="1" x14ac:dyDescent="0.4">
      <c r="A37" s="26" t="s">
        <v>142</v>
      </c>
      <c r="B37" s="22"/>
      <c r="C37" s="27" t="str">
        <f>LEFT(A37,3)&amp;"*"</f>
        <v>115*</v>
      </c>
      <c r="D37" s="28">
        <v>-171296332.49000001</v>
      </c>
      <c r="E37" s="28">
        <v>-171776456.92000002</v>
      </c>
      <c r="F37" s="28">
        <v>-172256581.35000002</v>
      </c>
      <c r="G37" s="28">
        <v>-172736705.78</v>
      </c>
      <c r="H37" s="28">
        <v>-173216830.21000004</v>
      </c>
      <c r="I37" s="28">
        <v>-173696954.63999999</v>
      </c>
      <c r="J37" s="28">
        <v>-174177079.07000002</v>
      </c>
      <c r="K37" s="28">
        <v>-174657203.5</v>
      </c>
      <c r="L37" s="28">
        <v>-175137327.93000004</v>
      </c>
      <c r="M37" s="28">
        <v>-175617452.36000001</v>
      </c>
      <c r="N37" s="28">
        <v>-176097576.79000002</v>
      </c>
      <c r="O37" s="28">
        <v>-176577701.22</v>
      </c>
      <c r="P37" s="28">
        <v>-177057825.65000004</v>
      </c>
      <c r="Q37" s="28">
        <f>(D37+P37+SUM(E37:O37)*2)/24</f>
        <v>-174177079.07000002</v>
      </c>
    </row>
    <row r="38" spans="1:17" s="24" customFormat="1" ht="14.5" x14ac:dyDescent="0.35">
      <c r="A38" s="21" t="s">
        <v>141</v>
      </c>
      <c r="B38" s="22"/>
      <c r="C38" s="23"/>
      <c r="D38" s="29">
        <f t="shared" ref="D38:I38" si="9">SUM(D35:D37)</f>
        <v>-7461206806.7000008</v>
      </c>
      <c r="E38" s="29">
        <f t="shared" si="9"/>
        <v>-7485164145.8599997</v>
      </c>
      <c r="F38" s="29">
        <f t="shared" si="9"/>
        <v>-7526865775.6300001</v>
      </c>
      <c r="G38" s="29">
        <f t="shared" si="9"/>
        <v>-7559145708.5299988</v>
      </c>
      <c r="H38" s="29">
        <f t="shared" si="9"/>
        <v>-7536539449.0500002</v>
      </c>
      <c r="I38" s="29">
        <f t="shared" si="9"/>
        <v>-7492031159.5999994</v>
      </c>
      <c r="J38" s="29">
        <f t="shared" ref="J38:O38" si="10">SUM(J35:J37)</f>
        <v>-7532187592.1099987</v>
      </c>
      <c r="K38" s="29">
        <f t="shared" si="10"/>
        <v>-7572536227.4799995</v>
      </c>
      <c r="L38" s="29">
        <f t="shared" si="10"/>
        <v>-7615261556.2000008</v>
      </c>
      <c r="M38" s="29">
        <f t="shared" si="10"/>
        <v>-7649139840.1099987</v>
      </c>
      <c r="N38" s="29">
        <f t="shared" si="10"/>
        <v>-7687644045.9599991</v>
      </c>
      <c r="O38" s="29">
        <f t="shared" si="10"/>
        <v>-7723987326.79</v>
      </c>
      <c r="P38" s="29">
        <f>SUM(P35:P37)</f>
        <v>-7763962153.9400005</v>
      </c>
      <c r="Q38" s="29">
        <f>(D38+P38+SUM(E38:O38)*2)/24</f>
        <v>-7582757275.6366663</v>
      </c>
    </row>
    <row r="39" spans="1:17" s="24" customFormat="1" ht="14.5" x14ac:dyDescent="0.35">
      <c r="A39" s="30"/>
      <c r="B39" s="22"/>
      <c r="C39" s="2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24" customFormat="1" ht="14.5" x14ac:dyDescent="0.35">
      <c r="A40" s="21" t="s">
        <v>140</v>
      </c>
      <c r="B40" s="22"/>
      <c r="C40" s="23"/>
      <c r="D40" s="31">
        <f t="shared" ref="D40:P40" si="11">SUM(D38,D32,D24,D15)</f>
        <v>11205206541.43</v>
      </c>
      <c r="E40" s="31">
        <f t="shared" si="11"/>
        <v>11226047387.210001</v>
      </c>
      <c r="F40" s="31">
        <f t="shared" si="11"/>
        <v>11239162777.590002</v>
      </c>
      <c r="G40" s="31">
        <f t="shared" si="11"/>
        <v>11277881380.330002</v>
      </c>
      <c r="H40" s="31">
        <f t="shared" si="11"/>
        <v>11313540661.980001</v>
      </c>
      <c r="I40" s="31">
        <f t="shared" si="11"/>
        <v>11368966939.080002</v>
      </c>
      <c r="J40" s="31">
        <f t="shared" si="11"/>
        <v>11422778436.740002</v>
      </c>
      <c r="K40" s="31">
        <f t="shared" si="11"/>
        <v>11493008706.530003</v>
      </c>
      <c r="L40" s="31">
        <f t="shared" si="11"/>
        <v>11553837991.260002</v>
      </c>
      <c r="M40" s="31">
        <f t="shared" si="11"/>
        <v>11602343800.060001</v>
      </c>
      <c r="N40" s="31">
        <f t="shared" si="11"/>
        <v>11660848962.880005</v>
      </c>
      <c r="O40" s="31">
        <f t="shared" si="11"/>
        <v>11732696287.07</v>
      </c>
      <c r="P40" s="31">
        <f t="shared" si="11"/>
        <v>11978735353.509998</v>
      </c>
      <c r="Q40" s="31">
        <f>(D40+P40+SUM(E40:O40)*2)/24</f>
        <v>11456923689.85</v>
      </c>
    </row>
    <row r="41" spans="1:17" s="24" customFormat="1" ht="14.5" x14ac:dyDescent="0.35">
      <c r="A41" s="30"/>
      <c r="B41" s="22"/>
      <c r="C41" s="23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s="24" customFormat="1" ht="14.5" x14ac:dyDescent="0.35">
      <c r="A42" s="21" t="s">
        <v>139</v>
      </c>
      <c r="B42" s="22"/>
      <c r="C42" s="2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s="24" customFormat="1" ht="14.5" x14ac:dyDescent="0.35">
      <c r="A43" s="21" t="s">
        <v>138</v>
      </c>
      <c r="B43" s="22"/>
      <c r="C43" s="2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s="24" customFormat="1" ht="14.5" x14ac:dyDescent="0.35">
      <c r="A44" s="21" t="s">
        <v>137</v>
      </c>
      <c r="B44" s="22"/>
      <c r="C44" s="40" t="s">
        <v>175</v>
      </c>
      <c r="D44" s="25">
        <v>3650228.56</v>
      </c>
      <c r="E44" s="25">
        <v>3656697.41</v>
      </c>
      <c r="F44" s="25">
        <v>3659600.58</v>
      </c>
      <c r="G44" s="25">
        <v>3665688.45</v>
      </c>
      <c r="H44" s="25">
        <v>3670061.62</v>
      </c>
      <c r="I44" s="25">
        <v>3672408.88</v>
      </c>
      <c r="J44" s="25">
        <v>3674582.62</v>
      </c>
      <c r="K44" s="25">
        <v>3677327.02</v>
      </c>
      <c r="L44" s="25">
        <v>3678421.11</v>
      </c>
      <c r="M44" s="25">
        <v>3678495.22</v>
      </c>
      <c r="N44" s="25">
        <v>3651695.22</v>
      </c>
      <c r="O44" s="25">
        <v>3677087.33</v>
      </c>
      <c r="P44" s="25">
        <v>3644360</v>
      </c>
      <c r="Q44" s="25">
        <f>(D44+P44+SUM(E44:O44)*2)/24</f>
        <v>3667446.645</v>
      </c>
    </row>
    <row r="45" spans="1:17" s="24" customFormat="1" ht="14.5" x14ac:dyDescent="0.35">
      <c r="A45" s="21" t="s">
        <v>136</v>
      </c>
      <c r="B45" s="22"/>
      <c r="C45" s="40" t="s">
        <v>176</v>
      </c>
      <c r="D45" s="25">
        <v>-24654.79</v>
      </c>
      <c r="E45" s="25">
        <v>-24655.599999999999</v>
      </c>
      <c r="F45" s="25">
        <v>-24655.599999999999</v>
      </c>
      <c r="G45" s="25">
        <v>-24655.599999999999</v>
      </c>
      <c r="H45" s="25">
        <v>-24655.599999999999</v>
      </c>
      <c r="I45" s="25">
        <v>-24655.599999999999</v>
      </c>
      <c r="J45" s="25">
        <v>-24655.599999999999</v>
      </c>
      <c r="K45" s="25">
        <v>-24655.599999999999</v>
      </c>
      <c r="L45" s="25">
        <v>-24655.599999999999</v>
      </c>
      <c r="M45" s="25">
        <v>-24655.599999999999</v>
      </c>
      <c r="N45" s="25">
        <v>-24655.599999999999</v>
      </c>
      <c r="O45" s="25">
        <v>-24655.599999999999</v>
      </c>
      <c r="P45" s="25">
        <v>-24655.599999999999</v>
      </c>
      <c r="Q45" s="25">
        <f>(D45+P45+SUM(E45:O45)*2)/24</f>
        <v>-24655.566250000003</v>
      </c>
    </row>
    <row r="46" spans="1:17" s="24" customFormat="1" ht="14.5" x14ac:dyDescent="0.35">
      <c r="A46" s="21" t="s">
        <v>135</v>
      </c>
      <c r="B46" s="22"/>
      <c r="C46" s="40" t="s">
        <v>177</v>
      </c>
      <c r="D46" s="25">
        <v>38582474.32</v>
      </c>
      <c r="E46" s="25">
        <v>38582474.32</v>
      </c>
      <c r="F46" s="25">
        <v>38582474.32</v>
      </c>
      <c r="G46" s="25">
        <v>39176670.07</v>
      </c>
      <c r="H46" s="25">
        <v>39176670.07</v>
      </c>
      <c r="I46" s="25">
        <v>39176670.07</v>
      </c>
      <c r="J46" s="25">
        <v>39053773.899999999</v>
      </c>
      <c r="K46" s="25">
        <v>39053773.899999999</v>
      </c>
      <c r="L46" s="25">
        <v>39053773.899999999</v>
      </c>
      <c r="M46" s="25">
        <v>38934814.280000001</v>
      </c>
      <c r="N46" s="25">
        <v>38934814.280000001</v>
      </c>
      <c r="O46" s="25">
        <v>38934814.280000001</v>
      </c>
      <c r="P46" s="25">
        <v>38792841.780000001</v>
      </c>
      <c r="Q46" s="25">
        <f>(D46+P46+SUM(E46:O46)*2)/24</f>
        <v>38945698.453333326</v>
      </c>
    </row>
    <row r="47" spans="1:17" s="24" customFormat="1" ht="15" thickBot="1" x14ac:dyDescent="0.4">
      <c r="A47" s="26" t="s">
        <v>134</v>
      </c>
      <c r="B47" s="22"/>
      <c r="C47" s="40" t="s">
        <v>178</v>
      </c>
      <c r="D47" s="32">
        <v>54983319.770000003</v>
      </c>
      <c r="E47" s="32">
        <v>54982754.399999999</v>
      </c>
      <c r="F47" s="32">
        <v>54727324.539999999</v>
      </c>
      <c r="G47" s="28">
        <v>47152521</v>
      </c>
      <c r="H47" s="28">
        <v>47151972.030000001</v>
      </c>
      <c r="I47" s="28">
        <v>43320506.57</v>
      </c>
      <c r="J47" s="32">
        <v>44203309.560000002</v>
      </c>
      <c r="K47" s="32">
        <v>44203309.560000002</v>
      </c>
      <c r="L47" s="32">
        <v>44202716.659999996</v>
      </c>
      <c r="M47" s="28">
        <v>44335547.909999996</v>
      </c>
      <c r="N47" s="28">
        <v>44334945.549999997</v>
      </c>
      <c r="O47" s="28">
        <v>44334338.409999996</v>
      </c>
      <c r="P47" s="32">
        <v>44639935.549999997</v>
      </c>
      <c r="Q47" s="28">
        <f>(D47+P47+SUM(E47:O47)*2)/24</f>
        <v>46896739.487500004</v>
      </c>
    </row>
    <row r="48" spans="1:17" s="24" customFormat="1" ht="14.5" x14ac:dyDescent="0.35">
      <c r="A48" s="21" t="s">
        <v>133</v>
      </c>
      <c r="B48" s="22"/>
      <c r="C48" s="23"/>
      <c r="D48" s="29">
        <f t="shared" ref="D48:I48" si="12">SUM(D44:D47)</f>
        <v>97191367.860000014</v>
      </c>
      <c r="E48" s="29">
        <f t="shared" si="12"/>
        <v>97197270.530000001</v>
      </c>
      <c r="F48" s="29">
        <f t="shared" si="12"/>
        <v>96944743.840000004</v>
      </c>
      <c r="G48" s="29">
        <f t="shared" si="12"/>
        <v>89970223.920000002</v>
      </c>
      <c r="H48" s="29">
        <f t="shared" si="12"/>
        <v>89974048.120000005</v>
      </c>
      <c r="I48" s="29">
        <f t="shared" si="12"/>
        <v>86144929.920000002</v>
      </c>
      <c r="J48" s="29">
        <f t="shared" ref="J48:O48" si="13">SUM(J44:J47)</f>
        <v>86907010.480000004</v>
      </c>
      <c r="K48" s="29">
        <f t="shared" si="13"/>
        <v>86909754.879999995</v>
      </c>
      <c r="L48" s="29">
        <f t="shared" si="13"/>
        <v>86910256.069999993</v>
      </c>
      <c r="M48" s="29">
        <f t="shared" si="13"/>
        <v>86924201.810000002</v>
      </c>
      <c r="N48" s="29">
        <f t="shared" si="13"/>
        <v>86896799.449999988</v>
      </c>
      <c r="O48" s="29">
        <f t="shared" si="13"/>
        <v>86921584.419999987</v>
      </c>
      <c r="P48" s="29">
        <f>SUM(P44:P47)</f>
        <v>87052481.729999989</v>
      </c>
      <c r="Q48" s="29">
        <f>(D48+P48+SUM(E48:O48)*2)/24</f>
        <v>89485229.01958333</v>
      </c>
    </row>
    <row r="49" spans="1:17" s="24" customFormat="1" ht="14.5" x14ac:dyDescent="0.35">
      <c r="A49" s="21"/>
      <c r="B49" s="22"/>
      <c r="C49" s="2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24" customFormat="1" ht="14.5" x14ac:dyDescent="0.35">
      <c r="A50" s="21" t="s">
        <v>132</v>
      </c>
      <c r="B50" s="22"/>
      <c r="C50" s="23"/>
      <c r="D50" s="31">
        <f t="shared" ref="D50:P50" si="14">D48</f>
        <v>97191367.860000014</v>
      </c>
      <c r="E50" s="31">
        <f t="shared" si="14"/>
        <v>97197270.530000001</v>
      </c>
      <c r="F50" s="31">
        <f t="shared" si="14"/>
        <v>96944743.840000004</v>
      </c>
      <c r="G50" s="31">
        <f t="shared" si="14"/>
        <v>89970223.920000002</v>
      </c>
      <c r="H50" s="31">
        <f t="shared" si="14"/>
        <v>89974048.120000005</v>
      </c>
      <c r="I50" s="31">
        <f t="shared" si="14"/>
        <v>86144929.920000002</v>
      </c>
      <c r="J50" s="31">
        <f t="shared" si="14"/>
        <v>86907010.480000004</v>
      </c>
      <c r="K50" s="31">
        <f t="shared" si="14"/>
        <v>86909754.879999995</v>
      </c>
      <c r="L50" s="31">
        <f t="shared" si="14"/>
        <v>86910256.069999993</v>
      </c>
      <c r="M50" s="31">
        <f t="shared" si="14"/>
        <v>86924201.810000002</v>
      </c>
      <c r="N50" s="31">
        <f t="shared" si="14"/>
        <v>86896799.449999988</v>
      </c>
      <c r="O50" s="31">
        <f t="shared" si="14"/>
        <v>86921584.419999987</v>
      </c>
      <c r="P50" s="31">
        <f t="shared" si="14"/>
        <v>87052481.729999989</v>
      </c>
      <c r="Q50" s="31">
        <f>(D50+P50+SUM(E50:O50)*2)/24</f>
        <v>89485229.01958333</v>
      </c>
    </row>
    <row r="51" spans="1:17" s="24" customFormat="1" ht="14.5" x14ac:dyDescent="0.35">
      <c r="A51" s="30"/>
      <c r="B51" s="22"/>
      <c r="C51" s="23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s="24" customFormat="1" ht="14.5" x14ac:dyDescent="0.35">
      <c r="A52" s="21" t="s">
        <v>131</v>
      </c>
      <c r="B52" s="22"/>
      <c r="C52" s="23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24" customFormat="1" ht="14.5" x14ac:dyDescent="0.35">
      <c r="A53" s="21" t="s">
        <v>130</v>
      </c>
      <c r="B53" s="22"/>
      <c r="C53" s="23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s="24" customFormat="1" ht="14.5" x14ac:dyDescent="0.35">
      <c r="A54" s="21" t="s">
        <v>129</v>
      </c>
      <c r="B54" s="22"/>
      <c r="C54" s="40" t="s">
        <v>180</v>
      </c>
      <c r="D54" s="25">
        <v>88139125.590000004</v>
      </c>
      <c r="E54" s="25">
        <v>70431018.260000005</v>
      </c>
      <c r="F54" s="25">
        <v>48017310.380000003</v>
      </c>
      <c r="G54" s="25">
        <v>91709339.599999994</v>
      </c>
      <c r="H54" s="25">
        <v>-1821431.17</v>
      </c>
      <c r="I54" s="25">
        <v>18911382.690000001</v>
      </c>
      <c r="J54" s="25">
        <v>16539293.59</v>
      </c>
      <c r="K54" s="25">
        <v>11207758.939999999</v>
      </c>
      <c r="L54" s="25">
        <v>13424483.369999999</v>
      </c>
      <c r="M54" s="25">
        <v>17947743.670000002</v>
      </c>
      <c r="N54" s="25">
        <v>-14822709.630000001</v>
      </c>
      <c r="O54" s="25">
        <v>22758011.739999998</v>
      </c>
      <c r="P54" s="25">
        <v>37804877.759999998</v>
      </c>
      <c r="Q54" s="25">
        <f>(D54+P54+SUM(E54:O54)*2)/24</f>
        <v>29772850.259583339</v>
      </c>
    </row>
    <row r="55" spans="1:17" s="24" customFormat="1" ht="14.5" x14ac:dyDescent="0.35">
      <c r="A55" s="21" t="s">
        <v>128</v>
      </c>
      <c r="B55" s="22"/>
      <c r="C55" s="40" t="s">
        <v>181</v>
      </c>
      <c r="D55" s="25">
        <v>60437596.469999999</v>
      </c>
      <c r="E55" s="25">
        <v>11426624.93</v>
      </c>
      <c r="F55" s="25">
        <v>77272347.489999995</v>
      </c>
      <c r="G55" s="25">
        <v>13570376.810000001</v>
      </c>
      <c r="H55" s="25">
        <v>12147170.02</v>
      </c>
      <c r="I55" s="25">
        <v>73411145.980000004</v>
      </c>
      <c r="J55" s="25">
        <v>30005737.75</v>
      </c>
      <c r="K55" s="25">
        <v>83677911.870000005</v>
      </c>
      <c r="L55" s="25">
        <v>75439319.870000005</v>
      </c>
      <c r="M55" s="25">
        <v>32400191.710000001</v>
      </c>
      <c r="N55" s="25">
        <v>37842018.119999997</v>
      </c>
      <c r="O55" s="25">
        <v>49803220.090000004</v>
      </c>
      <c r="P55" s="25">
        <v>60363961.450000003</v>
      </c>
      <c r="Q55" s="25">
        <f>(D55+P55+SUM(E55:O55)*2)/24</f>
        <v>46449736.966666669</v>
      </c>
    </row>
    <row r="56" spans="1:17" s="24" customFormat="1" ht="14.5" x14ac:dyDescent="0.35">
      <c r="A56" s="21" t="s">
        <v>127</v>
      </c>
      <c r="B56" s="22"/>
      <c r="C56" s="40" t="s">
        <v>182</v>
      </c>
      <c r="D56" s="25">
        <v>2607513.8199999998</v>
      </c>
      <c r="E56" s="25">
        <v>4662422.26</v>
      </c>
      <c r="F56" s="25">
        <v>7537525.2599999998</v>
      </c>
      <c r="G56" s="25">
        <v>6758618.9400000004</v>
      </c>
      <c r="H56" s="25">
        <v>9901864.8599999994</v>
      </c>
      <c r="I56" s="25">
        <v>4037455.04</v>
      </c>
      <c r="J56" s="25">
        <v>6499010.1699999999</v>
      </c>
      <c r="K56" s="25">
        <v>8198641.4199999999</v>
      </c>
      <c r="L56" s="25">
        <v>8721079.9299999997</v>
      </c>
      <c r="M56" s="25">
        <v>6201909.8600000003</v>
      </c>
      <c r="N56" s="25">
        <v>6061962.0099999998</v>
      </c>
      <c r="O56" s="25">
        <v>3698215.81</v>
      </c>
      <c r="P56" s="25">
        <v>5664228.29</v>
      </c>
      <c r="Q56" s="25">
        <f>(D56+P56+SUM(E56:O56)*2)/24</f>
        <v>6367881.3845833344</v>
      </c>
    </row>
    <row r="57" spans="1:17" s="24" customFormat="1" ht="15" thickBot="1" x14ac:dyDescent="0.4">
      <c r="A57" s="26" t="s">
        <v>126</v>
      </c>
      <c r="B57" s="22"/>
      <c r="C57" s="40" t="s">
        <v>183</v>
      </c>
      <c r="D57" s="32">
        <v>0</v>
      </c>
      <c r="E57" s="28">
        <v>0</v>
      </c>
      <c r="F57" s="28">
        <v>0</v>
      </c>
      <c r="G57" s="28">
        <v>0</v>
      </c>
      <c r="H57" s="28">
        <v>23000000</v>
      </c>
      <c r="I57" s="28">
        <v>336000000</v>
      </c>
      <c r="J57" s="28">
        <v>216376987.05000001</v>
      </c>
      <c r="K57" s="28">
        <v>147000000</v>
      </c>
      <c r="L57" s="28">
        <v>282000000</v>
      </c>
      <c r="M57" s="28">
        <v>310000000</v>
      </c>
      <c r="N57" s="28">
        <v>233000000</v>
      </c>
      <c r="O57" s="28">
        <v>100000000</v>
      </c>
      <c r="P57" s="32">
        <v>92000000</v>
      </c>
      <c r="Q57" s="28">
        <f>(D57+P57+SUM(E57:O57)*2)/24</f>
        <v>141114748.92083332</v>
      </c>
    </row>
    <row r="58" spans="1:17" s="24" customFormat="1" ht="14.5" x14ac:dyDescent="0.35">
      <c r="A58" s="21" t="s">
        <v>125</v>
      </c>
      <c r="B58" s="22"/>
      <c r="C58" s="23"/>
      <c r="D58" s="29">
        <f t="shared" ref="D58:I58" si="15">SUM(D54:D57)</f>
        <v>151184235.88</v>
      </c>
      <c r="E58" s="29">
        <f t="shared" si="15"/>
        <v>86520065.450000003</v>
      </c>
      <c r="F58" s="29">
        <f t="shared" si="15"/>
        <v>132827183.13000001</v>
      </c>
      <c r="G58" s="29">
        <f t="shared" si="15"/>
        <v>112038335.34999999</v>
      </c>
      <c r="H58" s="29">
        <f t="shared" si="15"/>
        <v>43227603.710000001</v>
      </c>
      <c r="I58" s="29">
        <f t="shared" si="15"/>
        <v>432359983.71000004</v>
      </c>
      <c r="J58" s="29">
        <f t="shared" ref="J58:O58" si="16">SUM(J54:J57)</f>
        <v>269421028.56</v>
      </c>
      <c r="K58" s="29">
        <f t="shared" si="16"/>
        <v>250084312.23000002</v>
      </c>
      <c r="L58" s="29">
        <f t="shared" si="16"/>
        <v>379584883.17000002</v>
      </c>
      <c r="M58" s="29">
        <f t="shared" si="16"/>
        <v>366549845.24000001</v>
      </c>
      <c r="N58" s="29">
        <f t="shared" si="16"/>
        <v>262081270.5</v>
      </c>
      <c r="O58" s="29">
        <f t="shared" si="16"/>
        <v>176259447.63999999</v>
      </c>
      <c r="P58" s="29">
        <f>SUM(P54:P57)</f>
        <v>195833067.5</v>
      </c>
      <c r="Q58" s="29">
        <f>(D58+P58+SUM(E58:O58)*2)/24</f>
        <v>223705217.53166667</v>
      </c>
    </row>
    <row r="59" spans="1:17" s="24" customFormat="1" ht="14.5" x14ac:dyDescent="0.35">
      <c r="A59" s="30"/>
      <c r="B59" s="22"/>
      <c r="C59" s="23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s="24" customFormat="1" ht="14.5" x14ac:dyDescent="0.35">
      <c r="A60" s="21" t="s">
        <v>124</v>
      </c>
      <c r="B60" s="22"/>
      <c r="C60" s="23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s="24" customFormat="1" ht="14.5" x14ac:dyDescent="0.35">
      <c r="A61" s="21" t="s">
        <v>123</v>
      </c>
      <c r="B61" s="22"/>
      <c r="C61" s="23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s="24" customFormat="1" ht="14.5" x14ac:dyDescent="0.35">
      <c r="A62" s="21"/>
      <c r="B62" s="22"/>
      <c r="C62" s="23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s="24" customFormat="1" ht="14.5" x14ac:dyDescent="0.35">
      <c r="A63" s="21" t="s">
        <v>122</v>
      </c>
      <c r="B63" s="22"/>
      <c r="C63" s="23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s="24" customFormat="1" ht="14.5" x14ac:dyDescent="0.35">
      <c r="A64" s="21" t="s">
        <v>121</v>
      </c>
      <c r="B64" s="22"/>
      <c r="C64" s="40" t="s">
        <v>184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f t="shared" ref="Q64:Q72" si="17">(D64+P64+SUM(E64:O64)*2)/24</f>
        <v>0</v>
      </c>
    </row>
    <row r="65" spans="1:17" s="24" customFormat="1" ht="14.5" x14ac:dyDescent="0.35">
      <c r="A65" s="21" t="s">
        <v>120</v>
      </c>
      <c r="B65" s="22"/>
      <c r="C65" s="40" t="s">
        <v>185</v>
      </c>
      <c r="D65" s="25">
        <v>375207749.80000001</v>
      </c>
      <c r="E65" s="25">
        <v>392253783.85000002</v>
      </c>
      <c r="F65" s="25">
        <v>433770557.50999999</v>
      </c>
      <c r="G65" s="25">
        <v>415718135.49000001</v>
      </c>
      <c r="H65" s="25">
        <v>417298240.89999998</v>
      </c>
      <c r="I65" s="25">
        <v>335757184.81999999</v>
      </c>
      <c r="J65" s="25">
        <v>306318310.68000001</v>
      </c>
      <c r="K65" s="25">
        <v>288355758.48000002</v>
      </c>
      <c r="L65" s="25">
        <v>270182224.13</v>
      </c>
      <c r="M65" s="25">
        <v>272760091.56</v>
      </c>
      <c r="N65" s="25">
        <v>266339202.91</v>
      </c>
      <c r="O65" s="25">
        <v>330431654.47000003</v>
      </c>
      <c r="P65" s="25">
        <v>384748485.05000001</v>
      </c>
      <c r="Q65" s="25">
        <f t="shared" si="17"/>
        <v>342430271.85208338</v>
      </c>
    </row>
    <row r="66" spans="1:17" s="24" customFormat="1" ht="14.5" x14ac:dyDescent="0.35">
      <c r="A66" s="21" t="s">
        <v>119</v>
      </c>
      <c r="B66" s="22"/>
      <c r="C66" s="40" t="s">
        <v>186</v>
      </c>
      <c r="D66" s="25">
        <v>321794516.50999999</v>
      </c>
      <c r="E66" s="25">
        <v>275191055.39999998</v>
      </c>
      <c r="F66" s="25">
        <v>188799811.93000001</v>
      </c>
      <c r="G66" s="25">
        <v>223930931.43000001</v>
      </c>
      <c r="H66" s="25">
        <v>168969015.03</v>
      </c>
      <c r="I66" s="25">
        <v>133380028.95</v>
      </c>
      <c r="J66" s="25">
        <v>138805566.99000001</v>
      </c>
      <c r="K66" s="25">
        <v>172321868.62</v>
      </c>
      <c r="L66" s="25">
        <v>154433499.43000001</v>
      </c>
      <c r="M66" s="25">
        <v>146296119.37</v>
      </c>
      <c r="N66" s="25">
        <v>132298204.22</v>
      </c>
      <c r="O66" s="25">
        <v>164615112.62</v>
      </c>
      <c r="P66" s="25">
        <v>176090164.41999999</v>
      </c>
      <c r="Q66" s="25">
        <f t="shared" si="17"/>
        <v>178998629.53791669</v>
      </c>
    </row>
    <row r="67" spans="1:17" s="24" customFormat="1" ht="14.5" x14ac:dyDescent="0.35">
      <c r="A67" s="21" t="s">
        <v>118</v>
      </c>
      <c r="B67" s="22"/>
      <c r="C67" s="40" t="s">
        <v>188</v>
      </c>
      <c r="D67" s="25">
        <v>4043420.3</v>
      </c>
      <c r="E67" s="25">
        <v>5728606.3399999999</v>
      </c>
      <c r="F67" s="25">
        <v>3760649.27</v>
      </c>
      <c r="G67" s="25">
        <v>3467302.77</v>
      </c>
      <c r="H67" s="25">
        <v>4514334.84</v>
      </c>
      <c r="I67" s="25">
        <v>3647397.88</v>
      </c>
      <c r="J67" s="25">
        <v>2934694.08</v>
      </c>
      <c r="K67" s="25">
        <v>3198971.72</v>
      </c>
      <c r="L67" s="25">
        <v>4124967.84</v>
      </c>
      <c r="M67" s="25">
        <v>3326472.43</v>
      </c>
      <c r="N67" s="25">
        <v>4583790.9400000004</v>
      </c>
      <c r="O67" s="25">
        <v>4073048.84</v>
      </c>
      <c r="P67" s="25">
        <v>5199297.51</v>
      </c>
      <c r="Q67" s="25">
        <f t="shared" si="17"/>
        <v>3998466.3212500005</v>
      </c>
    </row>
    <row r="68" spans="1:17" s="24" customFormat="1" ht="14.5" x14ac:dyDescent="0.35">
      <c r="A68" s="21" t="s">
        <v>117</v>
      </c>
      <c r="B68" s="22"/>
      <c r="C68" s="23"/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f t="shared" si="17"/>
        <v>0</v>
      </c>
    </row>
    <row r="69" spans="1:17" s="24" customFormat="1" ht="14.5" x14ac:dyDescent="0.35">
      <c r="A69" s="21" t="s">
        <v>116</v>
      </c>
      <c r="B69" s="22"/>
      <c r="C69" s="40" t="s">
        <v>197</v>
      </c>
      <c r="D69" s="25">
        <v>284014590.5</v>
      </c>
      <c r="E69" s="25">
        <v>287473314.67000002</v>
      </c>
      <c r="F69" s="25">
        <v>284614013.85000002</v>
      </c>
      <c r="G69" s="25">
        <v>263420180.47999999</v>
      </c>
      <c r="H69" s="25">
        <v>236130736.16999999</v>
      </c>
      <c r="I69" s="25">
        <v>204239955.74000001</v>
      </c>
      <c r="J69" s="25">
        <v>182961532.56</v>
      </c>
      <c r="K69" s="25">
        <v>170534170.66999999</v>
      </c>
      <c r="L69" s="25">
        <v>166986304.84</v>
      </c>
      <c r="M69" s="25">
        <v>157848366.66</v>
      </c>
      <c r="N69" s="25">
        <v>224399849.41</v>
      </c>
      <c r="O69" s="25">
        <v>280498418.94999999</v>
      </c>
      <c r="P69" s="25">
        <v>243342662.05999997</v>
      </c>
      <c r="Q69" s="25">
        <f t="shared" si="17"/>
        <v>226898789.18999997</v>
      </c>
    </row>
    <row r="70" spans="1:17" s="24" customFormat="1" ht="14.5" x14ac:dyDescent="0.35">
      <c r="A70" s="21" t="s">
        <v>115</v>
      </c>
      <c r="B70" s="22"/>
      <c r="C70" s="40" t="s">
        <v>204</v>
      </c>
      <c r="D70" s="25">
        <v>137168.34</v>
      </c>
      <c r="E70" s="25">
        <v>128310.3</v>
      </c>
      <c r="F70" s="25">
        <v>202107.5</v>
      </c>
      <c r="G70" s="25">
        <v>212382</v>
      </c>
      <c r="H70" s="25">
        <v>201423.51</v>
      </c>
      <c r="I70" s="25">
        <v>242245.81</v>
      </c>
      <c r="J70" s="25">
        <v>289138.28999999998</v>
      </c>
      <c r="K70" s="25">
        <v>319912.75</v>
      </c>
      <c r="L70" s="25">
        <v>325048.2</v>
      </c>
      <c r="M70" s="25">
        <v>329977.88</v>
      </c>
      <c r="N70" s="25">
        <v>179448.82</v>
      </c>
      <c r="O70" s="25">
        <v>178088.2</v>
      </c>
      <c r="P70" s="25">
        <v>184264.58</v>
      </c>
      <c r="Q70" s="25">
        <f t="shared" si="17"/>
        <v>230733.31000000003</v>
      </c>
    </row>
    <row r="71" spans="1:17" s="24" customFormat="1" ht="15" thickBot="1" x14ac:dyDescent="0.4">
      <c r="A71" s="26" t="s">
        <v>114</v>
      </c>
      <c r="B71" s="22"/>
      <c r="C71" s="40" t="s">
        <v>209</v>
      </c>
      <c r="D71" s="32">
        <v>-3536307.59</v>
      </c>
      <c r="E71" s="32">
        <v>-45889902.369999997</v>
      </c>
      <c r="F71" s="32">
        <v>-73318423.180000007</v>
      </c>
      <c r="G71" s="28">
        <v>-102913692.11</v>
      </c>
      <c r="H71" s="28">
        <v>-129790119.12</v>
      </c>
      <c r="I71" s="28">
        <v>-135686557.46000001</v>
      </c>
      <c r="J71" s="32">
        <v>-138996061.94999999</v>
      </c>
      <c r="K71" s="32">
        <v>-145153649.47</v>
      </c>
      <c r="L71" s="32">
        <v>-150262148.96000001</v>
      </c>
      <c r="M71" s="28">
        <v>-154159530.90000001</v>
      </c>
      <c r="N71" s="28">
        <v>-166937928.56999999</v>
      </c>
      <c r="O71" s="28">
        <v>-154581770.34999999</v>
      </c>
      <c r="P71" s="32">
        <v>-132082169.55</v>
      </c>
      <c r="Q71" s="28">
        <f t="shared" si="17"/>
        <v>-122124918.58416666</v>
      </c>
    </row>
    <row r="72" spans="1:17" s="24" customFormat="1" ht="14.5" x14ac:dyDescent="0.35">
      <c r="A72" s="21" t="s">
        <v>113</v>
      </c>
      <c r="B72" s="22"/>
      <c r="C72" s="40"/>
      <c r="D72" s="29">
        <f t="shared" ref="D72:I72" si="18">SUM(D64:D71)</f>
        <v>981661137.8599999</v>
      </c>
      <c r="E72" s="29">
        <f t="shared" si="18"/>
        <v>914885168.18999994</v>
      </c>
      <c r="F72" s="29">
        <f t="shared" si="18"/>
        <v>837828716.88000011</v>
      </c>
      <c r="G72" s="29">
        <f t="shared" si="18"/>
        <v>803835240.06000006</v>
      </c>
      <c r="H72" s="29">
        <f t="shared" si="18"/>
        <v>697323631.32999992</v>
      </c>
      <c r="I72" s="29">
        <f t="shared" si="18"/>
        <v>541580255.73999989</v>
      </c>
      <c r="J72" s="29">
        <f t="shared" ref="J72:O72" si="19">SUM(J64:J71)</f>
        <v>492313180.64999992</v>
      </c>
      <c r="K72" s="29">
        <f t="shared" si="19"/>
        <v>489577032.76999998</v>
      </c>
      <c r="L72" s="29">
        <f t="shared" si="19"/>
        <v>445789895.48000002</v>
      </c>
      <c r="M72" s="29">
        <f t="shared" si="19"/>
        <v>426401497</v>
      </c>
      <c r="N72" s="29">
        <f t="shared" si="19"/>
        <v>460862567.73000008</v>
      </c>
      <c r="O72" s="29">
        <f t="shared" si="19"/>
        <v>625214552.73000002</v>
      </c>
      <c r="P72" s="29">
        <f>SUM(P64:P71)</f>
        <v>677482704.07000005</v>
      </c>
      <c r="Q72" s="29">
        <f t="shared" si="17"/>
        <v>630431971.62708342</v>
      </c>
    </row>
    <row r="73" spans="1:17" s="24" customFormat="1" ht="14.5" x14ac:dyDescent="0.35">
      <c r="A73" s="30"/>
      <c r="B73" s="22"/>
      <c r="C73" s="4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s="24" customFormat="1" ht="14.5" x14ac:dyDescent="0.35">
      <c r="A74" s="21" t="s">
        <v>112</v>
      </c>
      <c r="B74" s="22"/>
      <c r="C74" s="4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s="24" customFormat="1" ht="15" thickBot="1" x14ac:dyDescent="0.4">
      <c r="A75" s="26" t="s">
        <v>111</v>
      </c>
      <c r="B75" s="22"/>
      <c r="C75" s="40" t="s">
        <v>187</v>
      </c>
      <c r="D75" s="32">
        <v>-41961715.340000004</v>
      </c>
      <c r="E75" s="32">
        <v>-37981801.700000003</v>
      </c>
      <c r="F75" s="32">
        <v>-38795179.18</v>
      </c>
      <c r="G75" s="28">
        <v>-44228254.020000003</v>
      </c>
      <c r="H75" s="28">
        <v>-39462699.740000002</v>
      </c>
      <c r="I75" s="28">
        <v>-38036476.960000001</v>
      </c>
      <c r="J75" s="32">
        <v>-42665711.490000002</v>
      </c>
      <c r="K75" s="32">
        <v>-33874513.100000001</v>
      </c>
      <c r="L75" s="32">
        <v>-31780850.050000001</v>
      </c>
      <c r="M75" s="28">
        <v>-36507463.469999999</v>
      </c>
      <c r="N75" s="28">
        <v>-28235561.469999999</v>
      </c>
      <c r="O75" s="28">
        <v>-27996636.039999999</v>
      </c>
      <c r="P75" s="32">
        <v>-38211009.909999996</v>
      </c>
      <c r="Q75" s="28">
        <f>(D75+P75+SUM(E75:O75)*2)/24</f>
        <v>-36637625.820416674</v>
      </c>
    </row>
    <row r="76" spans="1:17" s="24" customFormat="1" ht="14.5" x14ac:dyDescent="0.35">
      <c r="A76" s="21" t="s">
        <v>110</v>
      </c>
      <c r="B76" s="22"/>
      <c r="C76" s="40"/>
      <c r="D76" s="29">
        <f t="shared" ref="D76:I76" si="20">SUM(D75)</f>
        <v>-41961715.340000004</v>
      </c>
      <c r="E76" s="29">
        <f t="shared" si="20"/>
        <v>-37981801.700000003</v>
      </c>
      <c r="F76" s="29">
        <f t="shared" si="20"/>
        <v>-38795179.18</v>
      </c>
      <c r="G76" s="29">
        <f t="shared" si="20"/>
        <v>-44228254.020000003</v>
      </c>
      <c r="H76" s="29">
        <f t="shared" si="20"/>
        <v>-39462699.740000002</v>
      </c>
      <c r="I76" s="29">
        <f t="shared" si="20"/>
        <v>-38036476.960000001</v>
      </c>
      <c r="J76" s="29">
        <f t="shared" ref="J76:O76" si="21">SUM(J75)</f>
        <v>-42665711.490000002</v>
      </c>
      <c r="K76" s="29">
        <f t="shared" si="21"/>
        <v>-33874513.100000001</v>
      </c>
      <c r="L76" s="29">
        <f t="shared" si="21"/>
        <v>-31780850.050000001</v>
      </c>
      <c r="M76" s="29">
        <f t="shared" si="21"/>
        <v>-36507463.469999999</v>
      </c>
      <c r="N76" s="29">
        <f t="shared" si="21"/>
        <v>-28235561.469999999</v>
      </c>
      <c r="O76" s="29">
        <f t="shared" si="21"/>
        <v>-27996636.039999999</v>
      </c>
      <c r="P76" s="29">
        <f>SUM(P75)</f>
        <v>-38211009.909999996</v>
      </c>
      <c r="Q76" s="29">
        <f>(D76+P76+SUM(E76:O76)*2)/24</f>
        <v>-36637625.820416674</v>
      </c>
    </row>
    <row r="77" spans="1:17" s="24" customFormat="1" ht="14.5" x14ac:dyDescent="0.35">
      <c r="A77" s="30"/>
      <c r="B77" s="22"/>
      <c r="C77" s="40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s="24" customFormat="1" ht="14.5" x14ac:dyDescent="0.35">
      <c r="A78" s="21" t="s">
        <v>109</v>
      </c>
      <c r="B78" s="22"/>
      <c r="C78" s="4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s="24" customFormat="1" ht="14.5" x14ac:dyDescent="0.35">
      <c r="A79" s="21" t="s">
        <v>108</v>
      </c>
      <c r="B79" s="22"/>
      <c r="C79" s="40" t="s">
        <v>189</v>
      </c>
      <c r="D79" s="25">
        <v>21182653.030000001</v>
      </c>
      <c r="E79" s="25">
        <v>28475786.300000001</v>
      </c>
      <c r="F79" s="25">
        <v>27831414.199999999</v>
      </c>
      <c r="G79" s="25">
        <v>27723414.609999999</v>
      </c>
      <c r="H79" s="25">
        <v>27710492.91</v>
      </c>
      <c r="I79" s="25">
        <v>30094584.609999999</v>
      </c>
      <c r="J79" s="25">
        <v>30894404.02</v>
      </c>
      <c r="K79" s="25">
        <v>31764747.309999999</v>
      </c>
      <c r="L79" s="25">
        <v>34329572.130000003</v>
      </c>
      <c r="M79" s="25">
        <v>34788006.729999997</v>
      </c>
      <c r="N79" s="25">
        <v>33876410.700000003</v>
      </c>
      <c r="O79" s="25">
        <v>33122574.620000001</v>
      </c>
      <c r="P79" s="25">
        <v>32347790.91</v>
      </c>
      <c r="Q79" s="25">
        <f t="shared" ref="Q79:Q86" si="22">(D79+P79+SUM(E79:O79)*2)/24</f>
        <v>30614719.175833333</v>
      </c>
    </row>
    <row r="80" spans="1:17" s="24" customFormat="1" ht="14.5" x14ac:dyDescent="0.35">
      <c r="A80" s="21" t="s">
        <v>107</v>
      </c>
      <c r="B80" s="22"/>
      <c r="C80" s="40" t="s">
        <v>190</v>
      </c>
      <c r="D80" s="25">
        <v>131283900.14</v>
      </c>
      <c r="E80" s="25">
        <v>131789918.06</v>
      </c>
      <c r="F80" s="25">
        <v>133743306.70999999</v>
      </c>
      <c r="G80" s="25">
        <v>135545560.72</v>
      </c>
      <c r="H80" s="25">
        <v>137297120.88999999</v>
      </c>
      <c r="I80" s="25">
        <v>138912601.88</v>
      </c>
      <c r="J80" s="25">
        <v>140076795.22</v>
      </c>
      <c r="K80" s="25">
        <v>144276508.22999999</v>
      </c>
      <c r="L80" s="25">
        <v>148376127.22</v>
      </c>
      <c r="M80" s="25">
        <v>151933156.75</v>
      </c>
      <c r="N80" s="25">
        <v>160174079.97999999</v>
      </c>
      <c r="O80" s="25">
        <v>169043958.86000001</v>
      </c>
      <c r="P80" s="25">
        <v>173859027.44</v>
      </c>
      <c r="Q80" s="25">
        <f t="shared" si="22"/>
        <v>145311716.52583334</v>
      </c>
    </row>
    <row r="81" spans="1:17" s="24" customFormat="1" ht="14.5" x14ac:dyDescent="0.35">
      <c r="A81" s="21" t="s">
        <v>106</v>
      </c>
      <c r="B81" s="22"/>
      <c r="C81" s="40" t="s">
        <v>191</v>
      </c>
      <c r="D81" s="25">
        <v>221956.78</v>
      </c>
      <c r="E81" s="25">
        <v>196856.51</v>
      </c>
      <c r="F81" s="25">
        <v>381146.44</v>
      </c>
      <c r="G81" s="25">
        <v>377533.3</v>
      </c>
      <c r="H81" s="25">
        <v>359194.59</v>
      </c>
      <c r="I81" s="25">
        <v>105118.37</v>
      </c>
      <c r="J81" s="25">
        <v>304487.73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f t="shared" si="22"/>
        <v>152942.94416666665</v>
      </c>
    </row>
    <row r="82" spans="1:17" s="24" customFormat="1" ht="14.5" x14ac:dyDescent="0.35">
      <c r="A82" s="21" t="s">
        <v>105</v>
      </c>
      <c r="B82" s="22"/>
      <c r="C82" s="40" t="s">
        <v>192</v>
      </c>
      <c r="D82" s="25">
        <v>731066.82</v>
      </c>
      <c r="E82" s="25">
        <v>731066.82</v>
      </c>
      <c r="F82" s="25">
        <v>731066.82</v>
      </c>
      <c r="G82" s="25">
        <v>-78472168.180000007</v>
      </c>
      <c r="H82" s="25">
        <v>-78472168.049999997</v>
      </c>
      <c r="I82" s="25">
        <v>-78472168.049999997</v>
      </c>
      <c r="J82" s="25">
        <v>-137944875.42000002</v>
      </c>
      <c r="K82" s="25">
        <v>-158740767.40000001</v>
      </c>
      <c r="L82" s="25">
        <v>-158740767.40000001</v>
      </c>
      <c r="M82" s="25">
        <v>-98695131.349999994</v>
      </c>
      <c r="N82" s="25">
        <v>-82098812.469999999</v>
      </c>
      <c r="O82" s="25">
        <v>-82305946.290000007</v>
      </c>
      <c r="P82" s="25">
        <v>-167982039.77000001</v>
      </c>
      <c r="Q82" s="25">
        <f t="shared" si="22"/>
        <v>-86342179.787083343</v>
      </c>
    </row>
    <row r="83" spans="1:17" s="24" customFormat="1" ht="14.5" x14ac:dyDescent="0.35">
      <c r="A83" s="21" t="s">
        <v>104</v>
      </c>
      <c r="B83" s="22"/>
      <c r="C83" s="40" t="s">
        <v>193</v>
      </c>
      <c r="D83" s="25">
        <v>156824.62</v>
      </c>
      <c r="E83" s="25">
        <v>166027.74</v>
      </c>
      <c r="F83" s="25">
        <v>297036.95</v>
      </c>
      <c r="G83" s="25">
        <v>468246.97</v>
      </c>
      <c r="H83" s="25">
        <v>475198.25</v>
      </c>
      <c r="I83" s="25">
        <v>285495.25</v>
      </c>
      <c r="J83" s="25">
        <v>460327.54</v>
      </c>
      <c r="K83" s="25">
        <v>229904.62</v>
      </c>
      <c r="L83" s="25">
        <v>268773.09999999998</v>
      </c>
      <c r="M83" s="25">
        <v>-273456.78999999998</v>
      </c>
      <c r="N83" s="25">
        <v>-1270592.01</v>
      </c>
      <c r="O83" s="25">
        <v>-1073030.52</v>
      </c>
      <c r="P83" s="25">
        <v>-1312552.75</v>
      </c>
      <c r="Q83" s="25">
        <f t="shared" si="22"/>
        <v>-45327.747083333343</v>
      </c>
    </row>
    <row r="84" spans="1:17" s="24" customFormat="1" ht="14.5" x14ac:dyDescent="0.35">
      <c r="A84" s="21" t="s">
        <v>103</v>
      </c>
      <c r="B84" s="22"/>
      <c r="C84" s="40" t="s">
        <v>194</v>
      </c>
      <c r="D84" s="25">
        <v>66796355.289999999</v>
      </c>
      <c r="E84" s="25">
        <v>54293651.640000001</v>
      </c>
      <c r="F84" s="25">
        <v>36326108.289999999</v>
      </c>
      <c r="G84" s="25">
        <v>23291263.120000001</v>
      </c>
      <c r="H84" s="25">
        <v>26735428.18</v>
      </c>
      <c r="I84" s="25">
        <v>37009571.140000001</v>
      </c>
      <c r="J84" s="25">
        <v>47079908.280000001</v>
      </c>
      <c r="K84" s="25">
        <v>50306324.409999996</v>
      </c>
      <c r="L84" s="25">
        <v>54343136.850000001</v>
      </c>
      <c r="M84" s="25">
        <v>57584395.969999999</v>
      </c>
      <c r="N84" s="25">
        <v>55419558.880000003</v>
      </c>
      <c r="O84" s="25">
        <v>54579780.640000001</v>
      </c>
      <c r="P84" s="25">
        <v>49613010.740000002</v>
      </c>
      <c r="Q84" s="25">
        <f t="shared" si="22"/>
        <v>46264484.201249994</v>
      </c>
    </row>
    <row r="85" spans="1:17" s="24" customFormat="1" ht="15" thickBot="1" x14ac:dyDescent="0.4">
      <c r="A85" s="26" t="s">
        <v>102</v>
      </c>
      <c r="B85" s="22"/>
      <c r="C85" s="40" t="s">
        <v>195</v>
      </c>
      <c r="D85" s="32">
        <v>979448.94</v>
      </c>
      <c r="E85" s="28">
        <v>846067.81</v>
      </c>
      <c r="F85" s="28">
        <v>433015.8</v>
      </c>
      <c r="G85" s="28">
        <v>377401.88</v>
      </c>
      <c r="H85" s="28">
        <v>341859.68</v>
      </c>
      <c r="I85" s="28">
        <v>1246064.5</v>
      </c>
      <c r="J85" s="28">
        <v>1570835.76</v>
      </c>
      <c r="K85" s="28">
        <v>1509314.89</v>
      </c>
      <c r="L85" s="28">
        <v>1461299.96</v>
      </c>
      <c r="M85" s="28">
        <v>1411121.92</v>
      </c>
      <c r="N85" s="28">
        <v>1576591.29</v>
      </c>
      <c r="O85" s="28">
        <v>906724.12</v>
      </c>
      <c r="P85" s="28">
        <v>1471548.04</v>
      </c>
      <c r="Q85" s="28">
        <f t="shared" si="22"/>
        <v>1075483.0083333331</v>
      </c>
    </row>
    <row r="86" spans="1:17" s="24" customFormat="1" ht="14.5" x14ac:dyDescent="0.35">
      <c r="A86" s="21" t="s">
        <v>101</v>
      </c>
      <c r="B86" s="22"/>
      <c r="C86" s="40"/>
      <c r="D86" s="29">
        <f t="shared" ref="D86:I86" si="23">SUM(D79:D85)</f>
        <v>221352205.62</v>
      </c>
      <c r="E86" s="29">
        <f t="shared" si="23"/>
        <v>216499374.88</v>
      </c>
      <c r="F86" s="29">
        <f t="shared" si="23"/>
        <v>199743095.20999998</v>
      </c>
      <c r="G86" s="29">
        <f t="shared" si="23"/>
        <v>109311252.41999999</v>
      </c>
      <c r="H86" s="29">
        <f t="shared" si="23"/>
        <v>114447126.44999999</v>
      </c>
      <c r="I86" s="29">
        <f t="shared" si="23"/>
        <v>129181267.70000002</v>
      </c>
      <c r="J86" s="29">
        <f t="shared" ref="J86:O86" si="24">SUM(J79:J85)</f>
        <v>82441883.12999998</v>
      </c>
      <c r="K86" s="29">
        <f t="shared" si="24"/>
        <v>69346032.059999987</v>
      </c>
      <c r="L86" s="29">
        <f t="shared" si="24"/>
        <v>80038141.859999985</v>
      </c>
      <c r="M86" s="29">
        <f t="shared" si="24"/>
        <v>146748093.22999999</v>
      </c>
      <c r="N86" s="29">
        <f t="shared" si="24"/>
        <v>167677236.37</v>
      </c>
      <c r="O86" s="29">
        <f t="shared" si="24"/>
        <v>174274061.43000001</v>
      </c>
      <c r="P86" s="29">
        <f>SUM(P79:P85)</f>
        <v>87996784.609999999</v>
      </c>
      <c r="Q86" s="29">
        <f t="shared" si="22"/>
        <v>137031838.32124999</v>
      </c>
    </row>
    <row r="87" spans="1:17" s="24" customFormat="1" ht="14.5" x14ac:dyDescent="0.35">
      <c r="A87" s="30"/>
      <c r="B87" s="22"/>
      <c r="C87" s="4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s="24" customFormat="1" ht="14.5" x14ac:dyDescent="0.35">
      <c r="A88" s="21" t="s">
        <v>100</v>
      </c>
      <c r="B88" s="22"/>
      <c r="C88" s="40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s="24" customFormat="1" ht="14.5" x14ac:dyDescent="0.35">
      <c r="A89" s="21" t="s">
        <v>99</v>
      </c>
      <c r="B89" s="23">
        <v>175</v>
      </c>
      <c r="C89" s="23" t="s">
        <v>247</v>
      </c>
      <c r="D89" s="25">
        <v>587029595.75999999</v>
      </c>
      <c r="E89" s="25">
        <v>136048860.38</v>
      </c>
      <c r="F89" s="25">
        <v>132656766.47999999</v>
      </c>
      <c r="G89" s="25">
        <v>125377282.78999999</v>
      </c>
      <c r="H89" s="25">
        <v>75317655.859999999</v>
      </c>
      <c r="I89" s="25">
        <v>79159838.629999995</v>
      </c>
      <c r="J89" s="25">
        <v>95489898.090000004</v>
      </c>
      <c r="K89" s="25">
        <v>120926551.09999999</v>
      </c>
      <c r="L89" s="25">
        <v>134912740.28</v>
      </c>
      <c r="M89" s="25">
        <v>112100303.03999999</v>
      </c>
      <c r="N89" s="25">
        <v>133743795.87</v>
      </c>
      <c r="O89" s="25">
        <v>72834618.819999993</v>
      </c>
      <c r="P89" s="25">
        <v>74224670.659999996</v>
      </c>
      <c r="Q89" s="25">
        <f>(D89+P89+SUM(E89:O89)*2)/24</f>
        <v>129099620.37916666</v>
      </c>
    </row>
    <row r="90" spans="1:17" s="24" customFormat="1" ht="15" thickBot="1" x14ac:dyDescent="0.4">
      <c r="A90" s="26" t="s">
        <v>98</v>
      </c>
      <c r="B90" s="23"/>
      <c r="C90" s="40"/>
      <c r="D90" s="32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f>(D90+P90+SUM(E90:O90)*2)/24</f>
        <v>0</v>
      </c>
    </row>
    <row r="91" spans="1:17" s="24" customFormat="1" ht="14.5" x14ac:dyDescent="0.35">
      <c r="A91" s="21" t="s">
        <v>97</v>
      </c>
      <c r="B91" s="23"/>
      <c r="C91" s="40"/>
      <c r="D91" s="29">
        <f t="shared" ref="D91:I91" si="25">SUM(D89:D90)</f>
        <v>587029595.75999999</v>
      </c>
      <c r="E91" s="29">
        <f t="shared" si="25"/>
        <v>136048860.38</v>
      </c>
      <c r="F91" s="29">
        <f t="shared" si="25"/>
        <v>132656766.47999999</v>
      </c>
      <c r="G91" s="29">
        <f t="shared" si="25"/>
        <v>125377282.78999999</v>
      </c>
      <c r="H91" s="29">
        <f t="shared" si="25"/>
        <v>75317655.859999999</v>
      </c>
      <c r="I91" s="29">
        <f t="shared" si="25"/>
        <v>79159838.629999995</v>
      </c>
      <c r="J91" s="29">
        <f t="shared" ref="J91:O91" si="26">SUM(J89:J90)</f>
        <v>95489898.090000004</v>
      </c>
      <c r="K91" s="29">
        <f t="shared" si="26"/>
        <v>120926551.09999999</v>
      </c>
      <c r="L91" s="29">
        <f t="shared" si="26"/>
        <v>134912740.28</v>
      </c>
      <c r="M91" s="29">
        <f t="shared" si="26"/>
        <v>112100303.03999999</v>
      </c>
      <c r="N91" s="29">
        <f t="shared" si="26"/>
        <v>133743795.87</v>
      </c>
      <c r="O91" s="29">
        <f t="shared" si="26"/>
        <v>72834618.819999993</v>
      </c>
      <c r="P91" s="29">
        <f>SUM(P89:P90)</f>
        <v>74224670.659999996</v>
      </c>
      <c r="Q91" s="29">
        <f>(D91+P91+SUM(E91:O91)*2)/24</f>
        <v>129099620.37916666</v>
      </c>
    </row>
    <row r="92" spans="1:17" s="24" customFormat="1" ht="14.5" x14ac:dyDescent="0.35">
      <c r="A92" s="30"/>
      <c r="B92" s="23"/>
      <c r="C92" s="4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s="24" customFormat="1" ht="14.5" x14ac:dyDescent="0.35">
      <c r="A93" s="21" t="s">
        <v>96</v>
      </c>
      <c r="B93" s="23"/>
      <c r="C93" s="40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s="24" customFormat="1" ht="18.75" customHeight="1" x14ac:dyDescent="0.35">
      <c r="A94" s="21" t="s">
        <v>95</v>
      </c>
      <c r="B94" s="23" t="s">
        <v>240</v>
      </c>
      <c r="C94" s="40" t="s">
        <v>196</v>
      </c>
      <c r="D94" s="25">
        <v>47666670.469999999</v>
      </c>
      <c r="E94" s="25">
        <v>80898279.36999999</v>
      </c>
      <c r="F94" s="25">
        <v>50810836.490000002</v>
      </c>
      <c r="G94" s="25">
        <v>47568415.610000007</v>
      </c>
      <c r="H94" s="25">
        <v>53130403.100000001</v>
      </c>
      <c r="I94" s="25">
        <v>63465242.830000006</v>
      </c>
      <c r="J94" s="25">
        <v>59592888.75</v>
      </c>
      <c r="K94" s="25">
        <v>45045416.549999997</v>
      </c>
      <c r="L94" s="25">
        <v>53469555.699999996</v>
      </c>
      <c r="M94" s="25">
        <v>38457087.170000002</v>
      </c>
      <c r="N94" s="25">
        <v>65551811.439999998</v>
      </c>
      <c r="O94" s="25">
        <v>64570086.219999999</v>
      </c>
      <c r="P94" s="25">
        <v>78767362.229999989</v>
      </c>
      <c r="Q94" s="25">
        <f>(D94+P94+SUM(E94:O94)*2)/24</f>
        <v>57148086.631666668</v>
      </c>
    </row>
    <row r="95" spans="1:17" s="24" customFormat="1" ht="18.75" customHeight="1" x14ac:dyDescent="0.35">
      <c r="A95" s="21" t="s">
        <v>94</v>
      </c>
      <c r="B95" s="23"/>
      <c r="C95" s="40" t="s">
        <v>198</v>
      </c>
      <c r="D95" s="25">
        <v>3331135.79</v>
      </c>
      <c r="E95" s="25">
        <v>3320448.83</v>
      </c>
      <c r="F95" s="25">
        <v>3306569.2</v>
      </c>
      <c r="G95" s="25">
        <v>3392735.62</v>
      </c>
      <c r="H95" s="25">
        <v>3708567.7</v>
      </c>
      <c r="I95" s="25">
        <v>3268603.64</v>
      </c>
      <c r="J95" s="25">
        <v>3331489.98</v>
      </c>
      <c r="K95" s="25">
        <v>3374202.25</v>
      </c>
      <c r="L95" s="25">
        <v>3095194.86</v>
      </c>
      <c r="M95" s="25">
        <v>19530164.120000001</v>
      </c>
      <c r="N95" s="25">
        <v>19537061.98</v>
      </c>
      <c r="O95" s="25">
        <v>13650736.369999999</v>
      </c>
      <c r="P95" s="25">
        <v>3021644.13</v>
      </c>
      <c r="Q95" s="25">
        <f>(D95+P95+SUM(E95:O95)*2)/24</f>
        <v>6891013.7091666674</v>
      </c>
    </row>
    <row r="96" spans="1:17" s="24" customFormat="1" ht="18.75" customHeight="1" thickBot="1" x14ac:dyDescent="0.4">
      <c r="A96" s="26" t="s">
        <v>75</v>
      </c>
      <c r="B96" s="23"/>
      <c r="C96" s="39">
        <v>18600091</v>
      </c>
      <c r="D96" s="32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f>(D96+P96+SUM(E96:O96)*2)/24</f>
        <v>0</v>
      </c>
    </row>
    <row r="97" spans="1:17" s="24" customFormat="1" ht="18.75" customHeight="1" x14ac:dyDescent="0.35">
      <c r="A97" s="21" t="s">
        <v>93</v>
      </c>
      <c r="B97" s="23"/>
      <c r="C97" s="23"/>
      <c r="D97" s="29">
        <f t="shared" ref="D97:I97" si="27">SUM(D94:D96)</f>
        <v>50997806.259999998</v>
      </c>
      <c r="E97" s="29">
        <f t="shared" si="27"/>
        <v>84218728.199999988</v>
      </c>
      <c r="F97" s="29">
        <f t="shared" si="27"/>
        <v>54117405.690000005</v>
      </c>
      <c r="G97" s="29">
        <f t="shared" si="27"/>
        <v>50961151.230000004</v>
      </c>
      <c r="H97" s="29">
        <f t="shared" si="27"/>
        <v>56838970.800000004</v>
      </c>
      <c r="I97" s="29">
        <f t="shared" si="27"/>
        <v>66733846.470000006</v>
      </c>
      <c r="J97" s="29">
        <f t="shared" ref="J97:O97" si="28">SUM(J94:J96)</f>
        <v>62924378.729999997</v>
      </c>
      <c r="K97" s="29">
        <f t="shared" si="28"/>
        <v>48419618.799999997</v>
      </c>
      <c r="L97" s="29">
        <f t="shared" si="28"/>
        <v>56564750.559999995</v>
      </c>
      <c r="M97" s="29">
        <f t="shared" si="28"/>
        <v>57987251.290000007</v>
      </c>
      <c r="N97" s="29">
        <f t="shared" si="28"/>
        <v>85088873.420000002</v>
      </c>
      <c r="O97" s="29">
        <f t="shared" si="28"/>
        <v>78220822.590000004</v>
      </c>
      <c r="P97" s="29">
        <f>SUM(P94:P96)</f>
        <v>81789006.359999985</v>
      </c>
      <c r="Q97" s="29">
        <f>(D97+P97+SUM(E97:O97)*2)/24</f>
        <v>64039100.340833336</v>
      </c>
    </row>
    <row r="98" spans="1:17" s="24" customFormat="1" ht="18.75" customHeight="1" x14ac:dyDescent="0.35">
      <c r="A98" s="30"/>
      <c r="B98" s="23"/>
      <c r="C98" s="23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s="24" customFormat="1" ht="18.75" customHeight="1" thickBot="1" x14ac:dyDescent="0.4">
      <c r="A99" s="26" t="s">
        <v>92</v>
      </c>
      <c r="C99" s="41" t="s">
        <v>208</v>
      </c>
      <c r="D99" s="28">
        <v>1104013239.3800001</v>
      </c>
      <c r="E99" s="28">
        <v>1051975429.9299999</v>
      </c>
      <c r="F99" s="28">
        <v>1044493089.29</v>
      </c>
      <c r="G99" s="28">
        <v>1037114259.49</v>
      </c>
      <c r="H99" s="28">
        <v>1039591797.97</v>
      </c>
      <c r="I99" s="28">
        <v>1039296409.5599999</v>
      </c>
      <c r="J99" s="28">
        <v>1027429014.47</v>
      </c>
      <c r="K99" s="28">
        <v>1019104390.59</v>
      </c>
      <c r="L99" s="28">
        <v>1019095801.7</v>
      </c>
      <c r="M99" s="28">
        <v>1009128870.95</v>
      </c>
      <c r="N99" s="28">
        <v>1003230193.85</v>
      </c>
      <c r="O99" s="28">
        <v>1006542135.71</v>
      </c>
      <c r="P99" s="28">
        <v>1012836381.6</v>
      </c>
      <c r="Q99" s="28">
        <f>(D99+P99+SUM(E99:O99)*2)/24</f>
        <v>1029618850.3333335</v>
      </c>
    </row>
    <row r="100" spans="1:17" s="24" customFormat="1" ht="18.75" customHeight="1" x14ac:dyDescent="0.35">
      <c r="A100" s="21" t="s">
        <v>91</v>
      </c>
      <c r="B100" s="23"/>
      <c r="C100" s="23"/>
      <c r="D100" s="29">
        <f>SUM(D99)</f>
        <v>1104013239.3800001</v>
      </c>
      <c r="E100" s="29">
        <f t="shared" ref="E100:P100" si="29">SUM(E99)</f>
        <v>1051975429.9299999</v>
      </c>
      <c r="F100" s="29">
        <f t="shared" si="29"/>
        <v>1044493089.29</v>
      </c>
      <c r="G100" s="29">
        <f t="shared" si="29"/>
        <v>1037114259.49</v>
      </c>
      <c r="H100" s="29">
        <f t="shared" si="29"/>
        <v>1039591797.97</v>
      </c>
      <c r="I100" s="29">
        <f t="shared" si="29"/>
        <v>1039296409.5599999</v>
      </c>
      <c r="J100" s="29">
        <f t="shared" si="29"/>
        <v>1027429014.47</v>
      </c>
      <c r="K100" s="29">
        <f t="shared" si="29"/>
        <v>1019104390.59</v>
      </c>
      <c r="L100" s="29">
        <f t="shared" si="29"/>
        <v>1019095801.7</v>
      </c>
      <c r="M100" s="29">
        <f t="shared" si="29"/>
        <v>1009128870.95</v>
      </c>
      <c r="N100" s="29">
        <f t="shared" si="29"/>
        <v>1003230193.85</v>
      </c>
      <c r="O100" s="29">
        <f t="shared" si="29"/>
        <v>1006542135.71</v>
      </c>
      <c r="P100" s="29">
        <f t="shared" si="29"/>
        <v>1012836381.6</v>
      </c>
      <c r="Q100" s="29">
        <f>(D100+P100+SUM(E100:O100)*2)/24</f>
        <v>1029618850.3333335</v>
      </c>
    </row>
    <row r="101" spans="1:17" s="24" customFormat="1" ht="14.5" x14ac:dyDescent="0.35">
      <c r="A101" s="30"/>
      <c r="B101" s="23"/>
      <c r="C101" s="23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s="24" customFormat="1" ht="14.5" x14ac:dyDescent="0.35">
      <c r="A102" s="21" t="s">
        <v>90</v>
      </c>
      <c r="B102" s="23"/>
      <c r="C102" s="23"/>
      <c r="D102" s="31">
        <f t="shared" ref="D102:P102" si="30">SUM(D100,D97,D91,D86,D76,D72,D58)</f>
        <v>3054276505.4200001</v>
      </c>
      <c r="E102" s="31">
        <f t="shared" si="30"/>
        <v>2452165825.3299994</v>
      </c>
      <c r="F102" s="31">
        <f t="shared" si="30"/>
        <v>2362871077.5</v>
      </c>
      <c r="G102" s="31">
        <f t="shared" si="30"/>
        <v>2194409267.3200002</v>
      </c>
      <c r="H102" s="31">
        <f t="shared" si="30"/>
        <v>1987284086.3799999</v>
      </c>
      <c r="I102" s="31">
        <f t="shared" si="30"/>
        <v>2250275124.8499999</v>
      </c>
      <c r="J102" s="31">
        <f t="shared" si="30"/>
        <v>1987353672.1399996</v>
      </c>
      <c r="K102" s="31">
        <f t="shared" si="30"/>
        <v>1963583424.45</v>
      </c>
      <c r="L102" s="31">
        <f t="shared" si="30"/>
        <v>2084205363</v>
      </c>
      <c r="M102" s="31">
        <f t="shared" si="30"/>
        <v>2082408397.28</v>
      </c>
      <c r="N102" s="31">
        <f t="shared" si="30"/>
        <v>2084448376.2699997</v>
      </c>
      <c r="O102" s="31">
        <f t="shared" si="30"/>
        <v>2105349002.8800001</v>
      </c>
      <c r="P102" s="31">
        <f t="shared" si="30"/>
        <v>2091951604.8899999</v>
      </c>
      <c r="Q102" s="31">
        <f>(D102+P102+SUM(E102:O102)*2)/24</f>
        <v>2177288972.7129169</v>
      </c>
    </row>
    <row r="103" spans="1:17" s="24" customFormat="1" ht="14.5" x14ac:dyDescent="0.35">
      <c r="A103" s="30"/>
      <c r="B103" s="23"/>
      <c r="C103" s="23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s="24" customFormat="1" ht="14.25" customHeight="1" x14ac:dyDescent="0.35">
      <c r="A104" s="21" t="s">
        <v>89</v>
      </c>
      <c r="B104" s="23"/>
      <c r="C104" s="23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s="24" customFormat="1" ht="14.25" customHeight="1" x14ac:dyDescent="0.35">
      <c r="A105" s="33" t="s">
        <v>88</v>
      </c>
      <c r="B105" s="23"/>
      <c r="C105" s="40" t="s">
        <v>179</v>
      </c>
      <c r="D105" s="25">
        <v>20191499.98</v>
      </c>
      <c r="E105" s="25">
        <v>20192368.91</v>
      </c>
      <c r="F105" s="25">
        <v>20193446.93</v>
      </c>
      <c r="G105" s="25">
        <v>20194861.949999999</v>
      </c>
      <c r="H105" s="25">
        <v>20196162.109999999</v>
      </c>
      <c r="I105" s="25">
        <v>20197602.670000002</v>
      </c>
      <c r="J105" s="25">
        <v>20199193.23</v>
      </c>
      <c r="K105" s="25">
        <v>20200925.030000001</v>
      </c>
      <c r="L105" s="25">
        <v>20202602.670000002</v>
      </c>
      <c r="M105" s="25">
        <v>20204337.829999998</v>
      </c>
      <c r="N105" s="25">
        <v>20206074.870000001</v>
      </c>
      <c r="O105" s="25">
        <v>20209440.309999999</v>
      </c>
      <c r="P105" s="25">
        <v>20211184.039999999</v>
      </c>
      <c r="Q105" s="25">
        <f t="shared" ref="Q105:Q121" si="31">(D105+P105+SUM(E105:O105)*2)/24</f>
        <v>20199863.209999997</v>
      </c>
    </row>
    <row r="106" spans="1:17" s="24" customFormat="1" ht="14.25" customHeight="1" x14ac:dyDescent="0.35">
      <c r="A106" s="21" t="s">
        <v>87</v>
      </c>
      <c r="B106" s="23" t="s">
        <v>240</v>
      </c>
      <c r="C106" s="23" t="s">
        <v>246</v>
      </c>
      <c r="D106" s="25">
        <v>3715911.54</v>
      </c>
      <c r="E106" s="25">
        <v>3715911.54</v>
      </c>
      <c r="F106" s="25">
        <v>3715911.54</v>
      </c>
      <c r="G106" s="25">
        <v>5020004.54</v>
      </c>
      <c r="H106" s="25">
        <v>5020004.54</v>
      </c>
      <c r="I106" s="25">
        <v>5020004.54</v>
      </c>
      <c r="J106" s="25">
        <v>6643533.96</v>
      </c>
      <c r="K106" s="25">
        <v>6643533.96</v>
      </c>
      <c r="L106" s="25">
        <v>6643533.96</v>
      </c>
      <c r="M106" s="25">
        <v>7537937.6600000001</v>
      </c>
      <c r="N106" s="25">
        <v>7537937.6600000001</v>
      </c>
      <c r="O106" s="25">
        <v>7537937.6600000001</v>
      </c>
      <c r="P106" s="25">
        <v>9001989.6500000004</v>
      </c>
      <c r="Q106" s="25">
        <f t="shared" si="31"/>
        <v>5949600.1795833325</v>
      </c>
    </row>
    <row r="107" spans="1:17" s="24" customFormat="1" ht="14.25" customHeight="1" x14ac:dyDescent="0.35">
      <c r="A107" s="21" t="s">
        <v>86</v>
      </c>
      <c r="B107" s="23" t="s">
        <v>240</v>
      </c>
      <c r="C107" s="23"/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f t="shared" si="31"/>
        <v>0</v>
      </c>
    </row>
    <row r="108" spans="1:17" s="24" customFormat="1" ht="14.25" customHeight="1" x14ac:dyDescent="0.35">
      <c r="A108" s="21" t="s">
        <v>85</v>
      </c>
      <c r="B108" s="23" t="s">
        <v>240</v>
      </c>
      <c r="C108" s="23"/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f t="shared" si="31"/>
        <v>0</v>
      </c>
    </row>
    <row r="109" spans="1:17" s="24" customFormat="1" ht="14.25" customHeight="1" x14ac:dyDescent="0.35">
      <c r="A109" s="21" t="s">
        <v>84</v>
      </c>
      <c r="B109" s="23">
        <v>175</v>
      </c>
      <c r="C109" s="23" t="s">
        <v>248</v>
      </c>
      <c r="D109" s="25">
        <v>94621186.109999999</v>
      </c>
      <c r="E109" s="25">
        <v>51660514.079999998</v>
      </c>
      <c r="F109" s="25">
        <v>56136652.210000001</v>
      </c>
      <c r="G109" s="25">
        <v>64497746.93</v>
      </c>
      <c r="H109" s="25">
        <v>43865244.479999997</v>
      </c>
      <c r="I109" s="25">
        <v>42446206.969999999</v>
      </c>
      <c r="J109" s="25">
        <v>53977954.769999996</v>
      </c>
      <c r="K109" s="25">
        <v>54018962.649999999</v>
      </c>
      <c r="L109" s="25">
        <v>50798483.579999998</v>
      </c>
      <c r="M109" s="25">
        <v>55770397.450000003</v>
      </c>
      <c r="N109" s="25">
        <v>73462165.909999996</v>
      </c>
      <c r="O109" s="25">
        <v>54898926.109999999</v>
      </c>
      <c r="P109" s="25">
        <v>35323976.269999996</v>
      </c>
      <c r="Q109" s="25">
        <f t="shared" si="31"/>
        <v>55542153.027499996</v>
      </c>
    </row>
    <row r="110" spans="1:17" s="24" customFormat="1" ht="14.25" customHeight="1" x14ac:dyDescent="0.35">
      <c r="A110" s="21" t="s">
        <v>83</v>
      </c>
      <c r="B110" s="23"/>
      <c r="C110" s="23"/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f t="shared" si="31"/>
        <v>0</v>
      </c>
    </row>
    <row r="111" spans="1:17" s="24" customFormat="1" ht="14.25" customHeight="1" x14ac:dyDescent="0.35">
      <c r="A111" s="21" t="s">
        <v>82</v>
      </c>
      <c r="B111" s="23"/>
      <c r="C111" s="40" t="s">
        <v>199</v>
      </c>
      <c r="D111" s="25">
        <v>24172621.350000001</v>
      </c>
      <c r="E111" s="25">
        <v>24009946.550000001</v>
      </c>
      <c r="F111" s="25">
        <v>23847271.75</v>
      </c>
      <c r="G111" s="25">
        <v>23684596.949999999</v>
      </c>
      <c r="H111" s="25">
        <v>23521922.149999999</v>
      </c>
      <c r="I111" s="25">
        <v>24317155.949999999</v>
      </c>
      <c r="J111" s="25">
        <v>24336042.489999998</v>
      </c>
      <c r="K111" s="25">
        <v>24232532.219999999</v>
      </c>
      <c r="L111" s="25">
        <v>24068674.010000002</v>
      </c>
      <c r="M111" s="25">
        <v>23902597.640000001</v>
      </c>
      <c r="N111" s="25">
        <v>23737548.370000001</v>
      </c>
      <c r="O111" s="25">
        <v>23573617.57</v>
      </c>
      <c r="P111" s="25">
        <v>23407807.190000001</v>
      </c>
      <c r="Q111" s="25">
        <f t="shared" si="31"/>
        <v>23918509.993333329</v>
      </c>
    </row>
    <row r="112" spans="1:17" s="24" customFormat="1" ht="14.25" customHeight="1" x14ac:dyDescent="0.35">
      <c r="A112" s="21" t="s">
        <v>81</v>
      </c>
      <c r="B112" s="23"/>
      <c r="C112" s="40" t="s">
        <v>200</v>
      </c>
      <c r="D112" s="25">
        <v>127524175.59</v>
      </c>
      <c r="E112" s="25">
        <v>131518024.84</v>
      </c>
      <c r="F112" s="25">
        <v>124365102.20999999</v>
      </c>
      <c r="G112" s="25">
        <v>121587520.08</v>
      </c>
      <c r="H112" s="25">
        <v>118436909.59999999</v>
      </c>
      <c r="I112" s="25">
        <v>115667178.26000001</v>
      </c>
      <c r="J112" s="25">
        <v>112878349.59</v>
      </c>
      <c r="K112" s="25">
        <v>110022599.86</v>
      </c>
      <c r="L112" s="25">
        <v>107168841.86</v>
      </c>
      <c r="M112" s="25">
        <v>104315083.86</v>
      </c>
      <c r="N112" s="25">
        <v>101461325.86</v>
      </c>
      <c r="O112" s="25">
        <v>98607567.859999999</v>
      </c>
      <c r="P112" s="25">
        <v>95753809.859999999</v>
      </c>
      <c r="Q112" s="25">
        <f t="shared" si="31"/>
        <v>113138958.05041665</v>
      </c>
    </row>
    <row r="113" spans="1:17" s="24" customFormat="1" ht="14.25" customHeight="1" x14ac:dyDescent="0.35">
      <c r="A113" s="21" t="s">
        <v>80</v>
      </c>
      <c r="B113" s="23"/>
      <c r="C113" s="40" t="s">
        <v>201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f t="shared" si="31"/>
        <v>0</v>
      </c>
    </row>
    <row r="114" spans="1:17" s="24" customFormat="1" ht="14.25" customHeight="1" x14ac:dyDescent="0.35">
      <c r="A114" s="21" t="s">
        <v>79</v>
      </c>
      <c r="B114" s="23"/>
      <c r="C114" s="23"/>
      <c r="D114" s="25">
        <v>61463088.799999997</v>
      </c>
      <c r="E114" s="25">
        <v>61389883.990000002</v>
      </c>
      <c r="F114" s="25">
        <v>61166135.090000004</v>
      </c>
      <c r="G114" s="25">
        <v>61025955.199999996</v>
      </c>
      <c r="H114" s="25">
        <v>60799092</v>
      </c>
      <c r="I114" s="25">
        <v>60480485.259999998</v>
      </c>
      <c r="J114" s="25">
        <v>60198145.200000003</v>
      </c>
      <c r="K114" s="25">
        <v>59914182.909999996</v>
      </c>
      <c r="L114" s="25">
        <v>59629373.75</v>
      </c>
      <c r="M114" s="25">
        <v>59346971.600000001</v>
      </c>
      <c r="N114" s="25">
        <v>59064155.129999995</v>
      </c>
      <c r="O114" s="25">
        <v>58781594.099999994</v>
      </c>
      <c r="P114" s="25">
        <v>58648325.299999997</v>
      </c>
      <c r="Q114" s="25">
        <f t="shared" si="31"/>
        <v>60154306.773333333</v>
      </c>
    </row>
    <row r="115" spans="1:17" s="24" customFormat="1" ht="14.25" customHeight="1" x14ac:dyDescent="0.35">
      <c r="A115" s="21" t="s">
        <v>78</v>
      </c>
      <c r="B115" s="23"/>
      <c r="C115" s="40" t="s">
        <v>202</v>
      </c>
      <c r="D115" s="25">
        <v>503576157.77000004</v>
      </c>
      <c r="E115" s="25">
        <v>536567694.32999998</v>
      </c>
      <c r="F115" s="25">
        <v>520891718.10999995</v>
      </c>
      <c r="G115" s="25">
        <v>578554006.21999991</v>
      </c>
      <c r="H115" s="25">
        <v>561329691.07999992</v>
      </c>
      <c r="I115" s="25">
        <v>565298977.30999994</v>
      </c>
      <c r="J115" s="25">
        <v>670443626.54999995</v>
      </c>
      <c r="K115" s="25">
        <v>683611092.98000002</v>
      </c>
      <c r="L115" s="25">
        <v>673298479.46000004</v>
      </c>
      <c r="M115" s="25">
        <v>643689388.38999999</v>
      </c>
      <c r="N115" s="25">
        <v>625605734.13</v>
      </c>
      <c r="O115" s="25">
        <v>571342781.71000004</v>
      </c>
      <c r="P115" s="25">
        <v>740503970.97000003</v>
      </c>
      <c r="Q115" s="25">
        <f t="shared" si="31"/>
        <v>604389437.88666666</v>
      </c>
    </row>
    <row r="116" spans="1:17" s="24" customFormat="1" ht="14.25" customHeight="1" x14ac:dyDescent="0.35">
      <c r="A116" s="21" t="s">
        <v>77</v>
      </c>
      <c r="B116" s="23"/>
      <c r="C116" s="40" t="s">
        <v>254</v>
      </c>
      <c r="D116" s="25">
        <v>106871.77</v>
      </c>
      <c r="E116" s="25">
        <v>106763.02</v>
      </c>
      <c r="F116" s="25">
        <v>129308.05</v>
      </c>
      <c r="G116" s="25">
        <v>133660.54999999999</v>
      </c>
      <c r="H116" s="25">
        <v>190575.06</v>
      </c>
      <c r="I116" s="25">
        <v>283579.46000000002</v>
      </c>
      <c r="J116" s="25">
        <v>368421.52</v>
      </c>
      <c r="K116" s="25">
        <v>471376.53</v>
      </c>
      <c r="L116" s="25">
        <v>475435.96</v>
      </c>
      <c r="M116" s="25">
        <v>490971.86</v>
      </c>
      <c r="N116" s="25">
        <v>665259.03</v>
      </c>
      <c r="O116" s="25">
        <v>751730.54</v>
      </c>
      <c r="P116" s="25">
        <v>779621.88</v>
      </c>
      <c r="Q116" s="25">
        <f t="shared" si="31"/>
        <v>375860.70041666669</v>
      </c>
    </row>
    <row r="117" spans="1:17" s="24" customFormat="1" ht="14.25" customHeight="1" x14ac:dyDescent="0.35">
      <c r="A117" s="21" t="s">
        <v>76</v>
      </c>
      <c r="B117" s="23"/>
      <c r="C117" s="40" t="s">
        <v>203</v>
      </c>
      <c r="D117" s="25">
        <v>0</v>
      </c>
      <c r="E117" s="25">
        <v>-1704141.09</v>
      </c>
      <c r="F117" s="25">
        <v>-5050454.28</v>
      </c>
      <c r="G117" s="25">
        <v>-1518717.25</v>
      </c>
      <c r="H117" s="25">
        <v>-2347999.46</v>
      </c>
      <c r="I117" s="25">
        <v>-4906525.47</v>
      </c>
      <c r="J117" s="25">
        <v>0</v>
      </c>
      <c r="K117" s="25">
        <v>1067153.72</v>
      </c>
      <c r="L117" s="25">
        <v>147540.81</v>
      </c>
      <c r="M117" s="25">
        <v>0</v>
      </c>
      <c r="N117" s="25">
        <v>-3558654.75</v>
      </c>
      <c r="O117" s="25">
        <v>-6937058.9100000001</v>
      </c>
      <c r="P117" s="25">
        <v>0</v>
      </c>
      <c r="Q117" s="25">
        <f t="shared" si="31"/>
        <v>-2067404.7233333334</v>
      </c>
    </row>
    <row r="118" spans="1:17" s="24" customFormat="1" ht="14.25" customHeight="1" x14ac:dyDescent="0.35">
      <c r="A118" s="21" t="s">
        <v>75</v>
      </c>
      <c r="B118" s="23"/>
      <c r="C118" s="42" t="s">
        <v>205</v>
      </c>
      <c r="D118" s="25">
        <v>284321034.26999998</v>
      </c>
      <c r="E118" s="25">
        <v>224189259.98999998</v>
      </c>
      <c r="F118" s="25">
        <v>227075985.75</v>
      </c>
      <c r="G118" s="25">
        <v>231942324.72999999</v>
      </c>
      <c r="H118" s="25">
        <v>266289142.27000001</v>
      </c>
      <c r="I118" s="25">
        <v>283572982.52999997</v>
      </c>
      <c r="J118" s="25">
        <v>251084834.52000001</v>
      </c>
      <c r="K118" s="25">
        <v>247265912.23000002</v>
      </c>
      <c r="L118" s="25">
        <v>256773639.44</v>
      </c>
      <c r="M118" s="25">
        <v>300781171.36000001</v>
      </c>
      <c r="N118" s="25">
        <v>307452580.40999997</v>
      </c>
      <c r="O118" s="25">
        <v>355594556.41000003</v>
      </c>
      <c r="P118" s="25">
        <v>395589865.14999998</v>
      </c>
      <c r="Q118" s="25">
        <f t="shared" si="31"/>
        <v>274331486.61250001</v>
      </c>
    </row>
    <row r="119" spans="1:17" s="24" customFormat="1" ht="14.25" customHeight="1" x14ac:dyDescent="0.35">
      <c r="A119" s="21" t="s">
        <v>74</v>
      </c>
      <c r="B119" s="23"/>
      <c r="C119" s="40" t="s">
        <v>206</v>
      </c>
      <c r="D119" s="25">
        <v>5741556.7199999997</v>
      </c>
      <c r="E119" s="25">
        <v>5612998.4000000004</v>
      </c>
      <c r="F119" s="25">
        <v>5453510.7400000002</v>
      </c>
      <c r="G119" s="25">
        <v>5294023.08</v>
      </c>
      <c r="H119" s="25">
        <v>5134535.42</v>
      </c>
      <c r="I119" s="25">
        <v>4975047.76</v>
      </c>
      <c r="J119" s="25">
        <v>4815560.0999999996</v>
      </c>
      <c r="K119" s="25">
        <v>4656072.4400000004</v>
      </c>
      <c r="L119" s="25">
        <v>4496584.78</v>
      </c>
      <c r="M119" s="25">
        <v>4337097.12</v>
      </c>
      <c r="N119" s="25">
        <v>4177609.46</v>
      </c>
      <c r="O119" s="25">
        <v>4018121.8</v>
      </c>
      <c r="P119" s="25">
        <v>3858634.14</v>
      </c>
      <c r="Q119" s="25">
        <f t="shared" si="31"/>
        <v>4814271.3774999995</v>
      </c>
    </row>
    <row r="120" spans="1:17" s="24" customFormat="1" ht="14.25" customHeight="1" thickBot="1" x14ac:dyDescent="0.4">
      <c r="A120" s="26" t="s">
        <v>73</v>
      </c>
      <c r="B120" s="23"/>
      <c r="C120" s="40" t="s">
        <v>207</v>
      </c>
      <c r="D120" s="28">
        <v>33731648.289999999</v>
      </c>
      <c r="E120" s="28">
        <v>33555766.32</v>
      </c>
      <c r="F120" s="32">
        <v>33379884.350000001</v>
      </c>
      <c r="G120" s="28">
        <v>33204002.379999999</v>
      </c>
      <c r="H120" s="28">
        <v>33028120.41</v>
      </c>
      <c r="I120" s="28">
        <v>32852238.440000001</v>
      </c>
      <c r="J120" s="32">
        <v>32676356.469999999</v>
      </c>
      <c r="K120" s="32">
        <v>32500474.5</v>
      </c>
      <c r="L120" s="32">
        <v>32325478.469999999</v>
      </c>
      <c r="M120" s="28">
        <v>32150484.489999998</v>
      </c>
      <c r="N120" s="28">
        <v>31975490.510000002</v>
      </c>
      <c r="O120" s="28">
        <v>31800496.530000001</v>
      </c>
      <c r="P120" s="28">
        <v>31625502.550000001</v>
      </c>
      <c r="Q120" s="28">
        <f t="shared" si="31"/>
        <v>32677280.690833334</v>
      </c>
    </row>
    <row r="121" spans="1:17" s="24" customFormat="1" ht="14.5" x14ac:dyDescent="0.35">
      <c r="A121" s="21" t="s">
        <v>72</v>
      </c>
      <c r="B121" s="23"/>
      <c r="C121" s="23"/>
      <c r="D121" s="29">
        <f t="shared" ref="D121:I121" si="32">SUM(D105:D120)</f>
        <v>1159165752.1900001</v>
      </c>
      <c r="E121" s="29">
        <f t="shared" si="32"/>
        <v>1090814990.8799999</v>
      </c>
      <c r="F121" s="29">
        <f t="shared" si="32"/>
        <v>1071304472.4499999</v>
      </c>
      <c r="G121" s="29">
        <f t="shared" si="32"/>
        <v>1143619985.3599999</v>
      </c>
      <c r="H121" s="29">
        <f t="shared" si="32"/>
        <v>1135463399.6600001</v>
      </c>
      <c r="I121" s="29">
        <f t="shared" si="32"/>
        <v>1150204933.6800001</v>
      </c>
      <c r="J121" s="29">
        <f t="shared" ref="J121:O121" si="33">SUM(J105:J120)</f>
        <v>1237622018.3999999</v>
      </c>
      <c r="K121" s="29">
        <f t="shared" si="33"/>
        <v>1244604819.0300002</v>
      </c>
      <c r="L121" s="29">
        <f t="shared" si="33"/>
        <v>1236028668.75</v>
      </c>
      <c r="M121" s="29">
        <f t="shared" si="33"/>
        <v>1252526439.26</v>
      </c>
      <c r="N121" s="29">
        <f t="shared" si="33"/>
        <v>1251787226.5899999</v>
      </c>
      <c r="O121" s="29">
        <f t="shared" si="33"/>
        <v>1220179711.6900001</v>
      </c>
      <c r="P121" s="29">
        <f>SUM(P105:P120)</f>
        <v>1414704687</v>
      </c>
      <c r="Q121" s="29">
        <f t="shared" si="31"/>
        <v>1193424323.7787499</v>
      </c>
    </row>
    <row r="122" spans="1:17" s="24" customFormat="1" ht="14.5" x14ac:dyDescent="0.35">
      <c r="A122" s="30"/>
      <c r="B122" s="23"/>
      <c r="C122" s="23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s="24" customFormat="1" ht="15" thickBot="1" x14ac:dyDescent="0.4">
      <c r="A123" s="34" t="s">
        <v>71</v>
      </c>
      <c r="B123" s="23"/>
      <c r="C123" s="23"/>
      <c r="D123" s="35">
        <f t="shared" ref="D123:P123" si="34">+D121+D102+D40+D50</f>
        <v>15515840166.900002</v>
      </c>
      <c r="E123" s="35">
        <f t="shared" si="34"/>
        <v>14866225473.950001</v>
      </c>
      <c r="F123" s="35">
        <f t="shared" si="34"/>
        <v>14770283071.380001</v>
      </c>
      <c r="G123" s="35">
        <f t="shared" si="34"/>
        <v>14705880856.930002</v>
      </c>
      <c r="H123" s="35">
        <f t="shared" si="34"/>
        <v>14526262196.140001</v>
      </c>
      <c r="I123" s="35">
        <f t="shared" si="34"/>
        <v>14855591927.530001</v>
      </c>
      <c r="J123" s="35">
        <f t="shared" si="34"/>
        <v>14734661137.76</v>
      </c>
      <c r="K123" s="35">
        <f t="shared" si="34"/>
        <v>14788106704.890001</v>
      </c>
      <c r="L123" s="35">
        <f t="shared" si="34"/>
        <v>14960982279.080002</v>
      </c>
      <c r="M123" s="35">
        <f t="shared" si="34"/>
        <v>15024202838.410002</v>
      </c>
      <c r="N123" s="35">
        <f t="shared" si="34"/>
        <v>15083981365.190006</v>
      </c>
      <c r="O123" s="35">
        <f t="shared" si="34"/>
        <v>15145146586.059999</v>
      </c>
      <c r="P123" s="35">
        <f t="shared" si="34"/>
        <v>15572444127.129997</v>
      </c>
      <c r="Q123" s="35">
        <f>(D123+P123+SUM(E123:O123)*2)/24</f>
        <v>14917122215.361252</v>
      </c>
    </row>
    <row r="124" spans="1:17" s="24" customFormat="1" ht="15" thickTop="1" x14ac:dyDescent="0.35">
      <c r="A124" s="30"/>
      <c r="B124" s="23"/>
      <c r="C124" s="23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s="24" customFormat="1" ht="14.5" x14ac:dyDescent="0.35">
      <c r="A125" s="21" t="s">
        <v>70</v>
      </c>
      <c r="B125" s="23"/>
      <c r="C125" s="23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s="24" customFormat="1" ht="14.5" x14ac:dyDescent="0.35">
      <c r="A126" s="21" t="s">
        <v>69</v>
      </c>
      <c r="B126" s="23"/>
      <c r="C126" s="23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s="24" customFormat="1" ht="14.5" x14ac:dyDescent="0.35">
      <c r="A127" s="21" t="s">
        <v>68</v>
      </c>
      <c r="B127" s="23">
        <v>230</v>
      </c>
      <c r="C127" s="23" t="s">
        <v>249</v>
      </c>
      <c r="D127" s="25">
        <v>-7213815.4299999997</v>
      </c>
      <c r="E127" s="25">
        <v>-7216270.8699999992</v>
      </c>
      <c r="F127" s="25">
        <v>-7218732.0799999991</v>
      </c>
      <c r="G127" s="25">
        <v>-7221199.0699999994</v>
      </c>
      <c r="H127" s="25">
        <v>-7223671.8599999994</v>
      </c>
      <c r="I127" s="25">
        <v>-7226150.4699999988</v>
      </c>
      <c r="J127" s="25">
        <v>-7228634.8999999994</v>
      </c>
      <c r="K127" s="25">
        <v>-7231125.169999999</v>
      </c>
      <c r="L127" s="25">
        <v>-7233621.2899999991</v>
      </c>
      <c r="M127" s="25">
        <v>-7236123.2899999991</v>
      </c>
      <c r="N127" s="25">
        <v>-7238631.169999999</v>
      </c>
      <c r="O127" s="25">
        <v>-7241144.9499999993</v>
      </c>
      <c r="P127" s="25">
        <v>-6211967.080000001</v>
      </c>
      <c r="Q127" s="25">
        <f t="shared" ref="Q127:Q141" si="35">(D127+P127+SUM(E127:O127)*2)/24</f>
        <v>-7185683.0312499991</v>
      </c>
    </row>
    <row r="128" spans="1:17" s="24" customFormat="1" ht="14.5" x14ac:dyDescent="0.35">
      <c r="A128" s="21" t="s">
        <v>67</v>
      </c>
      <c r="B128" s="23">
        <v>244</v>
      </c>
      <c r="C128" s="40" t="s">
        <v>251</v>
      </c>
      <c r="D128" s="25">
        <v>-124975759.14</v>
      </c>
      <c r="E128" s="25">
        <v>-131408818.41</v>
      </c>
      <c r="F128" s="25">
        <v>-108986900.13</v>
      </c>
      <c r="G128" s="25">
        <v>-112634655.69</v>
      </c>
      <c r="H128" s="25">
        <v>-141559201.16</v>
      </c>
      <c r="I128" s="25">
        <v>-153345343.12</v>
      </c>
      <c r="J128" s="25">
        <v>-108923461.61999999</v>
      </c>
      <c r="K128" s="25">
        <v>-80682395.319999993</v>
      </c>
      <c r="L128" s="25">
        <v>-89658730.49000001</v>
      </c>
      <c r="M128" s="25">
        <v>-84434570.629999995</v>
      </c>
      <c r="N128" s="25">
        <v>-67084866.030000001</v>
      </c>
      <c r="O128" s="25">
        <v>-124709481.41</v>
      </c>
      <c r="P128" s="25">
        <v>-185787522.10000002</v>
      </c>
      <c r="Q128" s="25">
        <f t="shared" si="35"/>
        <v>-113234172.05250001</v>
      </c>
    </row>
    <row r="129" spans="1:17" s="24" customFormat="1" ht="14.5" x14ac:dyDescent="0.35">
      <c r="A129" s="21" t="s">
        <v>66</v>
      </c>
      <c r="B129" s="23"/>
      <c r="C129" s="23"/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f t="shared" si="35"/>
        <v>0</v>
      </c>
    </row>
    <row r="130" spans="1:17" s="24" customFormat="1" ht="14.5" x14ac:dyDescent="0.35">
      <c r="A130" s="21" t="s">
        <v>65</v>
      </c>
      <c r="B130" s="23"/>
      <c r="C130" s="40" t="s">
        <v>223</v>
      </c>
      <c r="D130" s="25">
        <v>-357000000</v>
      </c>
      <c r="E130" s="25">
        <v>-53000000</v>
      </c>
      <c r="F130" s="25">
        <v>-162000000</v>
      </c>
      <c r="G130" s="25">
        <v>-137000000</v>
      </c>
      <c r="H130" s="25">
        <v>-50000000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-336600000</v>
      </c>
      <c r="Q130" s="25">
        <f t="shared" si="35"/>
        <v>-62400000</v>
      </c>
    </row>
    <row r="131" spans="1:17" s="24" customFormat="1" ht="14.5" x14ac:dyDescent="0.35">
      <c r="A131" s="21" t="s">
        <v>64</v>
      </c>
      <c r="B131" s="23"/>
      <c r="C131" s="40" t="s">
        <v>224</v>
      </c>
      <c r="D131" s="25">
        <v>-708906798.75999999</v>
      </c>
      <c r="E131" s="25">
        <v>-806066651.86000001</v>
      </c>
      <c r="F131" s="25">
        <v>-490983234.55000001</v>
      </c>
      <c r="G131" s="25">
        <v>-449528388.38999999</v>
      </c>
      <c r="H131" s="25">
        <v>-409981851.54000002</v>
      </c>
      <c r="I131" s="25">
        <v>-376301683.29000002</v>
      </c>
      <c r="J131" s="25">
        <v>-356529499.52999997</v>
      </c>
      <c r="K131" s="25">
        <v>-385053246.31999999</v>
      </c>
      <c r="L131" s="25">
        <v>-427478805.02999997</v>
      </c>
      <c r="M131" s="25">
        <v>-430072857.42000002</v>
      </c>
      <c r="N131" s="25">
        <v>-433063491.31</v>
      </c>
      <c r="O131" s="25">
        <v>-466854402.29000002</v>
      </c>
      <c r="P131" s="25">
        <v>-509277530.79000002</v>
      </c>
      <c r="Q131" s="25">
        <f t="shared" si="35"/>
        <v>-470083856.35875005</v>
      </c>
    </row>
    <row r="132" spans="1:17" s="24" customFormat="1" ht="14.5" x14ac:dyDescent="0.35">
      <c r="A132" s="21" t="s">
        <v>63</v>
      </c>
      <c r="B132" s="23"/>
      <c r="C132" s="23"/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f t="shared" si="35"/>
        <v>0</v>
      </c>
    </row>
    <row r="133" spans="1:17" s="24" customFormat="1" ht="14.5" x14ac:dyDescent="0.35">
      <c r="A133" s="21" t="s">
        <v>62</v>
      </c>
      <c r="B133" s="23"/>
      <c r="C133" s="40" t="s">
        <v>225</v>
      </c>
      <c r="D133" s="25">
        <v>-291712.89</v>
      </c>
      <c r="E133" s="25">
        <v>-308655.46000000002</v>
      </c>
      <c r="F133" s="25">
        <v>-320655.46000000002</v>
      </c>
      <c r="G133" s="25">
        <v>-688640.63</v>
      </c>
      <c r="H133" s="25">
        <v>-169324.68</v>
      </c>
      <c r="I133" s="25">
        <v>-177172.05</v>
      </c>
      <c r="J133" s="25">
        <v>-169324.68</v>
      </c>
      <c r="K133" s="25">
        <v>-174705.48</v>
      </c>
      <c r="L133" s="25">
        <v>-169324.68</v>
      </c>
      <c r="M133" s="25">
        <v>-173703.59</v>
      </c>
      <c r="N133" s="25">
        <v>-172685.77</v>
      </c>
      <c r="O133" s="25">
        <v>-173628.98</v>
      </c>
      <c r="P133" s="25">
        <v>-2051639.5</v>
      </c>
      <c r="Q133" s="25">
        <f t="shared" si="35"/>
        <v>-322458.13791666669</v>
      </c>
    </row>
    <row r="134" spans="1:17" s="24" customFormat="1" ht="14.5" x14ac:dyDescent="0.35">
      <c r="A134" s="21" t="s">
        <v>61</v>
      </c>
      <c r="B134" s="23"/>
      <c r="C134" s="40" t="s">
        <v>226</v>
      </c>
      <c r="D134" s="25">
        <v>-13733533.130000001</v>
      </c>
      <c r="E134" s="25">
        <v>-13627179.99</v>
      </c>
      <c r="F134" s="25">
        <v>-13485989.74</v>
      </c>
      <c r="G134" s="25">
        <v>-13182805.82</v>
      </c>
      <c r="H134" s="25">
        <v>-12335343.68</v>
      </c>
      <c r="I134" s="25">
        <v>-12010724.779999999</v>
      </c>
      <c r="J134" s="25">
        <v>-11241922.48</v>
      </c>
      <c r="K134" s="25">
        <v>-11141368.119999999</v>
      </c>
      <c r="L134" s="25">
        <v>-10470480.699999999</v>
      </c>
      <c r="M134" s="25">
        <v>-10389467.439999999</v>
      </c>
      <c r="N134" s="25">
        <v>-10309517.9</v>
      </c>
      <c r="O134" s="25">
        <v>-10022115.17</v>
      </c>
      <c r="P134" s="25">
        <v>-7608512.71</v>
      </c>
      <c r="Q134" s="25">
        <f t="shared" si="35"/>
        <v>-11573994.895000001</v>
      </c>
    </row>
    <row r="135" spans="1:17" s="24" customFormat="1" ht="14.5" x14ac:dyDescent="0.35">
      <c r="A135" s="21" t="s">
        <v>60</v>
      </c>
      <c r="B135" s="23"/>
      <c r="C135" s="40" t="s">
        <v>227</v>
      </c>
      <c r="D135" s="25">
        <v>-116472981.84999999</v>
      </c>
      <c r="E135" s="25">
        <v>-181931721.19</v>
      </c>
      <c r="F135" s="25">
        <v>-197781446.30000001</v>
      </c>
      <c r="G135" s="25">
        <v>-206508520.68000001</v>
      </c>
      <c r="H135" s="25">
        <v>-170893408.63999999</v>
      </c>
      <c r="I135" s="25">
        <v>-171619825.06999999</v>
      </c>
      <c r="J135" s="25">
        <v>-134151620.70999999</v>
      </c>
      <c r="K135" s="25">
        <v>-127873472.23</v>
      </c>
      <c r="L135" s="25">
        <v>-142293371.97</v>
      </c>
      <c r="M135" s="25">
        <v>-143571023.68000001</v>
      </c>
      <c r="N135" s="25">
        <v>-116748869.01000001</v>
      </c>
      <c r="O135" s="25">
        <v>-148851377.91</v>
      </c>
      <c r="P135" s="25">
        <v>-98255028.810000002</v>
      </c>
      <c r="Q135" s="25">
        <f t="shared" si="35"/>
        <v>-154132388.56000003</v>
      </c>
    </row>
    <row r="136" spans="1:17" s="24" customFormat="1" ht="14.5" x14ac:dyDescent="0.35">
      <c r="A136" s="21" t="s">
        <v>59</v>
      </c>
      <c r="B136" s="23"/>
      <c r="C136" s="40" t="s">
        <v>228</v>
      </c>
      <c r="D136" s="25">
        <v>-52169670.560000002</v>
      </c>
      <c r="E136" s="25">
        <v>-65026691.539999999</v>
      </c>
      <c r="F136" s="25">
        <v>-85126317.840000004</v>
      </c>
      <c r="G136" s="25">
        <v>-58701649.090000004</v>
      </c>
      <c r="H136" s="25">
        <v>-56698927.700000003</v>
      </c>
      <c r="I136" s="25">
        <v>-61835443.43</v>
      </c>
      <c r="J136" s="25">
        <v>-54868627.840000004</v>
      </c>
      <c r="K136" s="25">
        <v>-69563802.430000007</v>
      </c>
      <c r="L136" s="25">
        <v>-91418998.799999997</v>
      </c>
      <c r="M136" s="25">
        <v>-66802366.390000001</v>
      </c>
      <c r="N136" s="25">
        <v>-66678384.409999996</v>
      </c>
      <c r="O136" s="25">
        <v>-72877166.810000002</v>
      </c>
      <c r="P136" s="25">
        <v>-53833662.799999997</v>
      </c>
      <c r="Q136" s="25">
        <f t="shared" si="35"/>
        <v>-66883336.913333327</v>
      </c>
    </row>
    <row r="137" spans="1:17" s="24" customFormat="1" ht="14.5" x14ac:dyDescent="0.35">
      <c r="A137" s="21" t="s">
        <v>58</v>
      </c>
      <c r="B137" s="23"/>
      <c r="C137" s="23"/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f t="shared" si="35"/>
        <v>0</v>
      </c>
    </row>
    <row r="138" spans="1:17" s="24" customFormat="1" ht="14.5" x14ac:dyDescent="0.35">
      <c r="A138" s="21" t="s">
        <v>57</v>
      </c>
      <c r="B138" s="23"/>
      <c r="C138" s="40" t="s">
        <v>229</v>
      </c>
      <c r="D138" s="25">
        <v>-3951481.26</v>
      </c>
      <c r="E138" s="25">
        <v>-5650317.2999999998</v>
      </c>
      <c r="F138" s="25">
        <v>-4902541.97</v>
      </c>
      <c r="G138" s="25">
        <v>-3151633.78</v>
      </c>
      <c r="H138" s="25">
        <v>-3187021.97</v>
      </c>
      <c r="I138" s="25">
        <v>-1961730.81</v>
      </c>
      <c r="J138" s="25">
        <v>-741343.72</v>
      </c>
      <c r="K138" s="25">
        <v>-852574.88</v>
      </c>
      <c r="L138" s="25">
        <v>-1155704.8999999999</v>
      </c>
      <c r="M138" s="25">
        <v>-1111592.0900000001</v>
      </c>
      <c r="N138" s="25">
        <v>-625066.48</v>
      </c>
      <c r="O138" s="25">
        <v>-2030022.62</v>
      </c>
      <c r="P138" s="25">
        <v>-1380682.37</v>
      </c>
      <c r="Q138" s="25">
        <f t="shared" si="35"/>
        <v>-2336302.6945833331</v>
      </c>
    </row>
    <row r="139" spans="1:17" s="24" customFormat="1" ht="14.5" x14ac:dyDescent="0.35">
      <c r="A139" s="21" t="s">
        <v>56</v>
      </c>
      <c r="B139" s="23"/>
      <c r="C139" s="40" t="s">
        <v>230</v>
      </c>
      <c r="D139" s="25">
        <v>-40266692.840000004</v>
      </c>
      <c r="E139" s="25">
        <v>-36368387.450000003</v>
      </c>
      <c r="F139" s="25">
        <v>-41474378.799999997</v>
      </c>
      <c r="G139" s="25">
        <v>-42217760.420000002</v>
      </c>
      <c r="H139" s="25">
        <v>-27190752.219999999</v>
      </c>
      <c r="I139" s="25">
        <v>-29490881.039999999</v>
      </c>
      <c r="J139" s="25">
        <v>-31391567.210000001</v>
      </c>
      <c r="K139" s="25">
        <v>-33415028.530000001</v>
      </c>
      <c r="L139" s="25">
        <v>-33699997.670000002</v>
      </c>
      <c r="M139" s="25">
        <v>-39134250.119999997</v>
      </c>
      <c r="N139" s="25">
        <v>-44761630.590000004</v>
      </c>
      <c r="O139" s="25">
        <v>-46343906.020000003</v>
      </c>
      <c r="P139" s="25">
        <v>-45791717.939999998</v>
      </c>
      <c r="Q139" s="25">
        <f t="shared" si="35"/>
        <v>-37376478.788333327</v>
      </c>
    </row>
    <row r="140" spans="1:17" s="24" customFormat="1" ht="15" thickBot="1" x14ac:dyDescent="0.4">
      <c r="A140" s="26" t="s">
        <v>55</v>
      </c>
      <c r="B140" s="23"/>
      <c r="C140" s="40" t="s">
        <v>231</v>
      </c>
      <c r="D140" s="28">
        <v>-23509170.449999999</v>
      </c>
      <c r="E140" s="28">
        <v>-22683624.199999999</v>
      </c>
      <c r="F140" s="28">
        <v>-23855344.34</v>
      </c>
      <c r="G140" s="28">
        <v>-23909323.120000001</v>
      </c>
      <c r="H140" s="28">
        <v>-24014640.850000001</v>
      </c>
      <c r="I140" s="28">
        <v>-24139797.27</v>
      </c>
      <c r="J140" s="28">
        <v>-24239107.850000001</v>
      </c>
      <c r="K140" s="28">
        <v>-24415263.98</v>
      </c>
      <c r="L140" s="28">
        <v>-24518232.329999998</v>
      </c>
      <c r="M140" s="28">
        <v>-24791814.050000001</v>
      </c>
      <c r="N140" s="28">
        <v>-24557276.109999999</v>
      </c>
      <c r="O140" s="28">
        <v>-25118935.350000001</v>
      </c>
      <c r="P140" s="28">
        <v>-24999694.379999999</v>
      </c>
      <c r="Q140" s="28">
        <f t="shared" si="35"/>
        <v>-24208149.322083335</v>
      </c>
    </row>
    <row r="141" spans="1:17" s="24" customFormat="1" ht="14.5" x14ac:dyDescent="0.35">
      <c r="A141" s="21" t="s">
        <v>54</v>
      </c>
      <c r="B141" s="23"/>
      <c r="C141" s="23"/>
      <c r="D141" s="29">
        <f t="shared" ref="D141:I141" si="36">SUM(D127:D140)</f>
        <v>-1448491616.3099999</v>
      </c>
      <c r="E141" s="29">
        <f t="shared" si="36"/>
        <v>-1323288318.27</v>
      </c>
      <c r="F141" s="29">
        <f t="shared" si="36"/>
        <v>-1136135541.21</v>
      </c>
      <c r="G141" s="29">
        <f t="shared" si="36"/>
        <v>-1054744576.6899999</v>
      </c>
      <c r="H141" s="29">
        <f t="shared" si="36"/>
        <v>-903254144.29999995</v>
      </c>
      <c r="I141" s="29">
        <f t="shared" si="36"/>
        <v>-838108751.3299998</v>
      </c>
      <c r="J141" s="29">
        <f t="shared" ref="J141:O141" si="37">SUM(J127:J140)</f>
        <v>-729485110.54000008</v>
      </c>
      <c r="K141" s="29">
        <f t="shared" si="37"/>
        <v>-740402982.45999992</v>
      </c>
      <c r="L141" s="29">
        <f t="shared" si="37"/>
        <v>-828097267.8599999</v>
      </c>
      <c r="M141" s="29">
        <f t="shared" si="37"/>
        <v>-807717768.69999993</v>
      </c>
      <c r="N141" s="29">
        <f t="shared" si="37"/>
        <v>-771240418.77999997</v>
      </c>
      <c r="O141" s="29">
        <f t="shared" si="37"/>
        <v>-904222181.50999999</v>
      </c>
      <c r="P141" s="29">
        <f>SUM(P127:P140)</f>
        <v>-1271797958.48</v>
      </c>
      <c r="Q141" s="29">
        <f t="shared" si="35"/>
        <v>-949736820.75374997</v>
      </c>
    </row>
    <row r="142" spans="1:17" s="24" customFormat="1" ht="14.5" x14ac:dyDescent="0.35">
      <c r="A142" s="30"/>
      <c r="B142" s="23"/>
      <c r="C142" s="23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s="24" customFormat="1" ht="14.5" x14ac:dyDescent="0.35">
      <c r="A143" s="21" t="s">
        <v>53</v>
      </c>
      <c r="B143" s="23"/>
      <c r="C143" s="23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s="24" customFormat="1" ht="14.5" x14ac:dyDescent="0.35">
      <c r="A144" s="21" t="s">
        <v>52</v>
      </c>
      <c r="B144" s="23"/>
      <c r="C144" s="23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s="24" customFormat="1" ht="15" thickBot="1" x14ac:dyDescent="0.4">
      <c r="A145" s="26" t="s">
        <v>47</v>
      </c>
      <c r="B145" s="23"/>
      <c r="C145" s="23"/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f>(D145+P145+SUM(E145:O145)*2)/24</f>
        <v>0</v>
      </c>
    </row>
    <row r="146" spans="1:17" s="24" customFormat="1" ht="14.5" x14ac:dyDescent="0.35">
      <c r="A146" s="21" t="s">
        <v>51</v>
      </c>
      <c r="B146" s="23"/>
      <c r="C146" s="23"/>
      <c r="D146" s="25">
        <f>SUM(D145)</f>
        <v>0</v>
      </c>
      <c r="E146" s="25">
        <f>SUM(E145)</f>
        <v>0</v>
      </c>
      <c r="F146" s="25">
        <f>SUM(F145)</f>
        <v>0</v>
      </c>
      <c r="G146" s="25">
        <f>SUM(G145)</f>
        <v>0</v>
      </c>
      <c r="H146" s="25">
        <f>SUM(H145)</f>
        <v>0</v>
      </c>
      <c r="I146" s="25">
        <f t="shared" ref="I146:O146" si="38">SUM(I145)</f>
        <v>0</v>
      </c>
      <c r="J146" s="25">
        <f t="shared" si="38"/>
        <v>0</v>
      </c>
      <c r="K146" s="25">
        <f t="shared" si="38"/>
        <v>0</v>
      </c>
      <c r="L146" s="25">
        <f t="shared" si="38"/>
        <v>0</v>
      </c>
      <c r="M146" s="25">
        <f t="shared" si="38"/>
        <v>0</v>
      </c>
      <c r="N146" s="25">
        <f t="shared" si="38"/>
        <v>0</v>
      </c>
      <c r="O146" s="25">
        <f t="shared" si="38"/>
        <v>0</v>
      </c>
      <c r="P146" s="25">
        <f>SUM(P145)</f>
        <v>0</v>
      </c>
      <c r="Q146" s="25">
        <f>(D146+P146+SUM(E146:O146)*2)/24</f>
        <v>0</v>
      </c>
    </row>
    <row r="147" spans="1:17" s="24" customFormat="1" ht="14.5" x14ac:dyDescent="0.35">
      <c r="A147" s="30"/>
      <c r="B147" s="23"/>
      <c r="C147" s="23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s="24" customFormat="1" ht="14.5" x14ac:dyDescent="0.35">
      <c r="A148" s="21" t="s">
        <v>50</v>
      </c>
      <c r="B148" s="23"/>
      <c r="C148" s="23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s="24" customFormat="1" ht="14.5" x14ac:dyDescent="0.35">
      <c r="A149" s="21" t="s">
        <v>49</v>
      </c>
      <c r="B149" s="23"/>
      <c r="C149" s="40" t="s">
        <v>233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f>(D149+P149+SUM(E149:O149)*2)/24</f>
        <v>0</v>
      </c>
    </row>
    <row r="150" spans="1:17" s="24" customFormat="1" ht="14.5" x14ac:dyDescent="0.35">
      <c r="A150" s="21" t="s">
        <v>48</v>
      </c>
      <c r="B150" s="23"/>
      <c r="C150" s="40" t="s">
        <v>241</v>
      </c>
      <c r="D150" s="25">
        <v>-1852643889.29</v>
      </c>
      <c r="E150" s="25">
        <v>-1847100772.3699999</v>
      </c>
      <c r="F150" s="25">
        <v>-1841557655.46</v>
      </c>
      <c r="G150" s="25">
        <v>-1837527003.79</v>
      </c>
      <c r="H150" s="25">
        <v>-1832488041.95</v>
      </c>
      <c r="I150" s="25">
        <v>-1827449080.1300001</v>
      </c>
      <c r="J150" s="25">
        <v>-1824817906.79</v>
      </c>
      <c r="K150" s="25">
        <v>-1819892537.3800001</v>
      </c>
      <c r="L150" s="25">
        <v>-1814967167.95</v>
      </c>
      <c r="M150" s="25">
        <v>-1799935354.2</v>
      </c>
      <c r="N150" s="25">
        <v>-1794683142.8199999</v>
      </c>
      <c r="O150" s="25">
        <v>-1789430931.4300001</v>
      </c>
      <c r="P150" s="25">
        <v>-1796476165.26</v>
      </c>
      <c r="Q150" s="25">
        <f>(D150+P150+SUM(E150:O150)*2)/24</f>
        <v>-1821200801.7954171</v>
      </c>
    </row>
    <row r="151" spans="1:17" s="24" customFormat="1" ht="15" thickBot="1" x14ac:dyDescent="0.4">
      <c r="A151" s="26" t="s">
        <v>47</v>
      </c>
      <c r="B151" s="23"/>
      <c r="C151" s="40" t="s">
        <v>242</v>
      </c>
      <c r="D151" s="28">
        <v>-392954356.57999998</v>
      </c>
      <c r="E151" s="28">
        <v>-290578596.57999998</v>
      </c>
      <c r="F151" s="28">
        <v>-284735444.44</v>
      </c>
      <c r="G151" s="28">
        <v>-277725954.29000002</v>
      </c>
      <c r="H151" s="28">
        <v>-263904312.91</v>
      </c>
      <c r="I151" s="28">
        <v>-267247328.00999999</v>
      </c>
      <c r="J151" s="28">
        <v>-266883184.91</v>
      </c>
      <c r="K151" s="28">
        <v>-269013749.77999997</v>
      </c>
      <c r="L151" s="28">
        <v>-268191332.00999999</v>
      </c>
      <c r="M151" s="28">
        <v>-264298396.49000001</v>
      </c>
      <c r="N151" s="28">
        <v>-272393653.56999999</v>
      </c>
      <c r="O151" s="28">
        <v>-264489771.43000001</v>
      </c>
      <c r="P151" s="28">
        <v>-297127906.48000002</v>
      </c>
      <c r="Q151" s="28">
        <f>(D151+P151+SUM(E151:O151)*2)/24</f>
        <v>-277875237.99583334</v>
      </c>
    </row>
    <row r="152" spans="1:17" s="24" customFormat="1" ht="14.5" x14ac:dyDescent="0.35">
      <c r="A152" s="21" t="s">
        <v>46</v>
      </c>
      <c r="B152" s="23"/>
      <c r="C152" s="23"/>
      <c r="D152" s="29">
        <f t="shared" ref="D152:P152" si="39">SUM(D149:D151)</f>
        <v>-2245598245.8699999</v>
      </c>
      <c r="E152" s="29">
        <f t="shared" si="39"/>
        <v>-2137679368.9499998</v>
      </c>
      <c r="F152" s="29">
        <f t="shared" si="39"/>
        <v>-2126293099.9000001</v>
      </c>
      <c r="G152" s="29">
        <f t="shared" si="39"/>
        <v>-2115252958.0799999</v>
      </c>
      <c r="H152" s="29">
        <f t="shared" si="39"/>
        <v>-2096392354.8600001</v>
      </c>
      <c r="I152" s="29">
        <f t="shared" si="39"/>
        <v>-2094696408.1400001</v>
      </c>
      <c r="J152" s="29">
        <f t="shared" si="39"/>
        <v>-2091701091.7</v>
      </c>
      <c r="K152" s="29">
        <f t="shared" si="39"/>
        <v>-2088906287.1600001</v>
      </c>
      <c r="L152" s="29">
        <f t="shared" si="39"/>
        <v>-2083158499.96</v>
      </c>
      <c r="M152" s="29">
        <f t="shared" si="39"/>
        <v>-2064233750.6900001</v>
      </c>
      <c r="N152" s="29">
        <f t="shared" si="39"/>
        <v>-2067076796.3899999</v>
      </c>
      <c r="O152" s="29">
        <f t="shared" si="39"/>
        <v>-2053920702.8600001</v>
      </c>
      <c r="P152" s="29">
        <f t="shared" si="39"/>
        <v>-2093604071.74</v>
      </c>
      <c r="Q152" s="29">
        <f>(D152+P152+SUM(E152:O152)*2)/24</f>
        <v>-2099076039.79125</v>
      </c>
    </row>
    <row r="153" spans="1:17" s="24" customFormat="1" ht="14.5" x14ac:dyDescent="0.35">
      <c r="A153" s="30"/>
      <c r="B153" s="23"/>
      <c r="C153" s="23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s="24" customFormat="1" ht="14.5" x14ac:dyDescent="0.35">
      <c r="A154" s="21" t="s">
        <v>45</v>
      </c>
      <c r="B154" s="23"/>
      <c r="C154" s="23"/>
      <c r="D154" s="25">
        <f t="shared" ref="D154:P154" si="40">SUM(D152,D146)</f>
        <v>-2245598245.8699999</v>
      </c>
      <c r="E154" s="25">
        <f t="shared" si="40"/>
        <v>-2137679368.9499998</v>
      </c>
      <c r="F154" s="25">
        <f t="shared" si="40"/>
        <v>-2126293099.9000001</v>
      </c>
      <c r="G154" s="25">
        <f t="shared" si="40"/>
        <v>-2115252958.0799999</v>
      </c>
      <c r="H154" s="25">
        <f t="shared" si="40"/>
        <v>-2096392354.8600001</v>
      </c>
      <c r="I154" s="25">
        <f t="shared" si="40"/>
        <v>-2094696408.1400001</v>
      </c>
      <c r="J154" s="25">
        <f t="shared" si="40"/>
        <v>-2091701091.7</v>
      </c>
      <c r="K154" s="25">
        <f t="shared" si="40"/>
        <v>-2088906287.1600001</v>
      </c>
      <c r="L154" s="25">
        <f t="shared" si="40"/>
        <v>-2083158499.96</v>
      </c>
      <c r="M154" s="25">
        <f t="shared" si="40"/>
        <v>-2064233750.6900001</v>
      </c>
      <c r="N154" s="25">
        <f t="shared" si="40"/>
        <v>-2067076796.3899999</v>
      </c>
      <c r="O154" s="25">
        <f t="shared" si="40"/>
        <v>-2053920702.8600001</v>
      </c>
      <c r="P154" s="25">
        <f t="shared" si="40"/>
        <v>-2093604071.74</v>
      </c>
      <c r="Q154" s="25">
        <f>(D154+P154+SUM(E154:O154)*2)/24</f>
        <v>-2099076039.79125</v>
      </c>
    </row>
    <row r="155" spans="1:17" s="24" customFormat="1" ht="14.5" x14ac:dyDescent="0.35">
      <c r="A155" s="30"/>
      <c r="B155" s="23"/>
      <c r="C155" s="23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s="24" customFormat="1" ht="14.5" x14ac:dyDescent="0.35">
      <c r="A156" s="21" t="s">
        <v>44</v>
      </c>
      <c r="B156" s="23"/>
      <c r="C156" s="23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s="24" customFormat="1" ht="14.5" x14ac:dyDescent="0.35">
      <c r="A157" s="21" t="s">
        <v>43</v>
      </c>
      <c r="B157" s="23"/>
      <c r="C157" s="40" t="s">
        <v>218</v>
      </c>
      <c r="D157" s="25">
        <v>-283782670.93000001</v>
      </c>
      <c r="E157" s="25">
        <v>-282275401.69</v>
      </c>
      <c r="F157" s="25">
        <v>-280842494.13</v>
      </c>
      <c r="G157" s="25">
        <v>-279232431</v>
      </c>
      <c r="H157" s="25">
        <v>-278510600.13</v>
      </c>
      <c r="I157" s="25">
        <v>-276895081.56999999</v>
      </c>
      <c r="J157" s="25">
        <v>-275257872.67000002</v>
      </c>
      <c r="K157" s="25">
        <v>-276660826.16000003</v>
      </c>
      <c r="L157" s="25">
        <v>-274983204.48000002</v>
      </c>
      <c r="M157" s="25">
        <v>-273939785.68000001</v>
      </c>
      <c r="N157" s="25">
        <v>-272073202.06</v>
      </c>
      <c r="O157" s="25">
        <v>-274015475.47000003</v>
      </c>
      <c r="P157" s="25">
        <v>-280265534.94999999</v>
      </c>
      <c r="Q157" s="25">
        <f t="shared" ref="Q157:Q169" si="41">(D157+P157+SUM(E157:O157)*2)/24</f>
        <v>-277225873.16500002</v>
      </c>
    </row>
    <row r="158" spans="1:17" s="24" customFormat="1" ht="14.5" x14ac:dyDescent="0.35">
      <c r="A158" s="21" t="s">
        <v>42</v>
      </c>
      <c r="B158" s="23">
        <v>244</v>
      </c>
      <c r="C158" s="40" t="s">
        <v>250</v>
      </c>
      <c r="D158" s="25">
        <v>-18366682.469999999</v>
      </c>
      <c r="E158" s="25">
        <v>-41844570.019999996</v>
      </c>
      <c r="F158" s="25">
        <v>-34881197.719999999</v>
      </c>
      <c r="G158" s="25">
        <v>-14476223.960000001</v>
      </c>
      <c r="H158" s="25">
        <v>-20010185.449999999</v>
      </c>
      <c r="I158" s="25">
        <v>-28812805.310000002</v>
      </c>
      <c r="J158" s="25">
        <v>-22310557.950000003</v>
      </c>
      <c r="K158" s="25">
        <v>-16992850.859999999</v>
      </c>
      <c r="L158" s="25">
        <v>-20235941.210000001</v>
      </c>
      <c r="M158" s="25">
        <v>-23330117.43</v>
      </c>
      <c r="N158" s="25">
        <v>-18458165.649999999</v>
      </c>
      <c r="O158" s="25">
        <v>-24827957.93</v>
      </c>
      <c r="P158" s="25">
        <v>-38048776.870000005</v>
      </c>
      <c r="Q158" s="25">
        <f t="shared" si="41"/>
        <v>-24532358.596666668</v>
      </c>
    </row>
    <row r="159" spans="1:17" s="24" customFormat="1" ht="14.5" x14ac:dyDescent="0.35">
      <c r="A159" s="21" t="s">
        <v>41</v>
      </c>
      <c r="B159" s="23"/>
      <c r="C159" s="40" t="s">
        <v>219</v>
      </c>
      <c r="D159" s="25">
        <v>-88000</v>
      </c>
      <c r="E159" s="25">
        <v>-88000</v>
      </c>
      <c r="F159" s="25">
        <v>-88000</v>
      </c>
      <c r="G159" s="25">
        <v>-200000</v>
      </c>
      <c r="H159" s="25">
        <v>-200000</v>
      </c>
      <c r="I159" s="25">
        <v>-200000</v>
      </c>
      <c r="J159" s="25">
        <v>-193000</v>
      </c>
      <c r="K159" s="25">
        <v>-193000</v>
      </c>
      <c r="L159" s="25">
        <v>-193000</v>
      </c>
      <c r="M159" s="25">
        <v>-2200000</v>
      </c>
      <c r="N159" s="25">
        <v>-2200000</v>
      </c>
      <c r="O159" s="25">
        <v>-2200000</v>
      </c>
      <c r="P159" s="25">
        <v>142500</v>
      </c>
      <c r="Q159" s="25">
        <f t="shared" si="41"/>
        <v>-660645.83333333337</v>
      </c>
    </row>
    <row r="160" spans="1:17" s="24" customFormat="1" ht="14.5" x14ac:dyDescent="0.35">
      <c r="A160" s="21" t="s">
        <v>40</v>
      </c>
      <c r="B160" s="23"/>
      <c r="C160" s="40" t="s">
        <v>220</v>
      </c>
      <c r="D160" s="25">
        <v>28709994.66</v>
      </c>
      <c r="E160" s="25">
        <v>28963169.989999998</v>
      </c>
      <c r="F160" s="25">
        <v>29367117.789999999</v>
      </c>
      <c r="G160" s="25">
        <v>28799275.73</v>
      </c>
      <c r="H160" s="25">
        <v>28903434.989999998</v>
      </c>
      <c r="I160" s="25">
        <v>29005564.300000001</v>
      </c>
      <c r="J160" s="25">
        <v>21369136.16</v>
      </c>
      <c r="K160" s="25">
        <v>21389015.16</v>
      </c>
      <c r="L160" s="25">
        <v>21221856.66</v>
      </c>
      <c r="M160" s="25">
        <v>38345148.369999997</v>
      </c>
      <c r="N160" s="25">
        <v>39260830.299999997</v>
      </c>
      <c r="O160" s="25">
        <v>40004980.520000003</v>
      </c>
      <c r="P160" s="25">
        <v>102236488.83</v>
      </c>
      <c r="Q160" s="25">
        <f t="shared" si="41"/>
        <v>32675230.976249997</v>
      </c>
    </row>
    <row r="161" spans="1:17" s="24" customFormat="1" ht="14.5" x14ac:dyDescent="0.35">
      <c r="A161" s="21" t="s">
        <v>39</v>
      </c>
      <c r="B161" s="23"/>
      <c r="C161" s="40" t="s">
        <v>221</v>
      </c>
      <c r="D161" s="25">
        <v>-135051835.00999999</v>
      </c>
      <c r="E161" s="25">
        <v>-134961566.77000001</v>
      </c>
      <c r="F161" s="25">
        <v>-134961566.77000001</v>
      </c>
      <c r="G161" s="25">
        <v>-135076785.94999999</v>
      </c>
      <c r="H161" s="25">
        <v>-135074403.19999999</v>
      </c>
      <c r="I161" s="25">
        <v>-135072783.19999999</v>
      </c>
      <c r="J161" s="25">
        <v>-134412159.91</v>
      </c>
      <c r="K161" s="25">
        <v>-134412159.91</v>
      </c>
      <c r="L161" s="25">
        <v>-134407198.68000001</v>
      </c>
      <c r="M161" s="25">
        <v>-167660708.03999999</v>
      </c>
      <c r="N161" s="25">
        <v>-167660708.03999999</v>
      </c>
      <c r="O161" s="25">
        <v>-167660708.03999999</v>
      </c>
      <c r="P161" s="25">
        <v>-180440184.87</v>
      </c>
      <c r="Q161" s="25">
        <f t="shared" si="41"/>
        <v>-144925563.20416668</v>
      </c>
    </row>
    <row r="162" spans="1:17" s="24" customFormat="1" ht="14.5" x14ac:dyDescent="0.35">
      <c r="A162" s="21" t="s">
        <v>38</v>
      </c>
      <c r="B162" s="36" t="s">
        <v>243</v>
      </c>
      <c r="C162" s="23" t="s">
        <v>253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-1400000</v>
      </c>
      <c r="N162" s="25">
        <v>-1400000</v>
      </c>
      <c r="O162" s="25">
        <v>-1400000</v>
      </c>
      <c r="P162" s="25">
        <v>0</v>
      </c>
      <c r="Q162" s="25">
        <f t="shared" si="41"/>
        <v>-350000</v>
      </c>
    </row>
    <row r="163" spans="1:17" s="24" customFormat="1" ht="14.5" x14ac:dyDescent="0.35">
      <c r="A163" s="21" t="s">
        <v>37</v>
      </c>
      <c r="B163" s="23">
        <v>230</v>
      </c>
      <c r="C163" s="40" t="s">
        <v>222</v>
      </c>
      <c r="D163" s="25">
        <v>-198345283.53999999</v>
      </c>
      <c r="E163" s="25">
        <v>-198375117.88999999</v>
      </c>
      <c r="F163" s="25">
        <v>-198843806.00999999</v>
      </c>
      <c r="G163" s="25">
        <v>-198584661.05000001</v>
      </c>
      <c r="H163" s="25">
        <v>-199055336.06</v>
      </c>
      <c r="I163" s="25">
        <v>-199157569.27000001</v>
      </c>
      <c r="J163" s="25">
        <v>-198699614.28</v>
      </c>
      <c r="K163" s="25">
        <v>-199171486.30000001</v>
      </c>
      <c r="L163" s="25">
        <v>-199277392.02000001</v>
      </c>
      <c r="M163" s="25">
        <v>-198714724.41</v>
      </c>
      <c r="N163" s="25">
        <v>-199167573.94000003</v>
      </c>
      <c r="O163" s="25">
        <v>-199115245.99000001</v>
      </c>
      <c r="P163" s="25">
        <v>-196825470.22</v>
      </c>
      <c r="Q163" s="25">
        <f t="shared" si="41"/>
        <v>-198812325.3416667</v>
      </c>
    </row>
    <row r="164" spans="1:17" s="24" customFormat="1" ht="14.5" x14ac:dyDescent="0.35">
      <c r="A164" s="21" t="s">
        <v>36</v>
      </c>
      <c r="B164" s="23"/>
      <c r="C164" s="40" t="s">
        <v>232</v>
      </c>
      <c r="D164" s="25">
        <v>-123708752.91</v>
      </c>
      <c r="E164" s="25">
        <v>-128637265.26000001</v>
      </c>
      <c r="F164" s="25">
        <v>-126645797.8</v>
      </c>
      <c r="G164" s="25">
        <v>-128353683.67</v>
      </c>
      <c r="H164" s="25">
        <v>-130570525.75</v>
      </c>
      <c r="I164" s="25">
        <v>-130387684.69</v>
      </c>
      <c r="J164" s="25">
        <v>-131952304.87</v>
      </c>
      <c r="K164" s="25">
        <v>-134275625.44999999</v>
      </c>
      <c r="L164" s="25">
        <v>-132917385.04000001</v>
      </c>
      <c r="M164" s="25">
        <v>-135279201.16999999</v>
      </c>
      <c r="N164" s="25">
        <v>-140204877.34</v>
      </c>
      <c r="O164" s="25">
        <v>-138347779.22</v>
      </c>
      <c r="P164" s="25">
        <v>-141948045.27000001</v>
      </c>
      <c r="Q164" s="25">
        <f t="shared" si="41"/>
        <v>-132533377.44583333</v>
      </c>
    </row>
    <row r="165" spans="1:17" s="24" customFormat="1" ht="14.5" x14ac:dyDescent="0.35">
      <c r="A165" s="21" t="s">
        <v>35</v>
      </c>
      <c r="B165" s="36" t="s">
        <v>243</v>
      </c>
      <c r="C165" s="40" t="s">
        <v>235</v>
      </c>
      <c r="D165" s="25">
        <v>-518347060.76999998</v>
      </c>
      <c r="E165" s="25">
        <v>-234261743.44999999</v>
      </c>
      <c r="F165" s="25">
        <v>-243522734.58000001</v>
      </c>
      <c r="G165" s="25">
        <v>-242410057.37</v>
      </c>
      <c r="H165" s="25">
        <v>-240509315.53</v>
      </c>
      <c r="I165" s="25">
        <v>-241805669.78999999</v>
      </c>
      <c r="J165" s="25">
        <v>-246591742.74000001</v>
      </c>
      <c r="K165" s="25">
        <v>-266198155.49000001</v>
      </c>
      <c r="L165" s="25">
        <v>-268419085.93000001</v>
      </c>
      <c r="M165" s="25">
        <v>-263297864.46000001</v>
      </c>
      <c r="N165" s="25">
        <v>-292006308</v>
      </c>
      <c r="O165" s="25">
        <v>-271313801.49000001</v>
      </c>
      <c r="P165" s="25">
        <v>-293574358.58999997</v>
      </c>
      <c r="Q165" s="25">
        <f t="shared" si="41"/>
        <v>-268024765.70916665</v>
      </c>
    </row>
    <row r="166" spans="1:17" s="24" customFormat="1" ht="14.5" x14ac:dyDescent="0.35">
      <c r="A166" s="21" t="s">
        <v>34</v>
      </c>
      <c r="B166" s="23"/>
      <c r="C166" s="40" t="s">
        <v>236</v>
      </c>
      <c r="D166" s="25">
        <v>-891629750.21000004</v>
      </c>
      <c r="E166" s="25">
        <v>-886812565.73000002</v>
      </c>
      <c r="F166" s="25">
        <v>-892591900.21000004</v>
      </c>
      <c r="G166" s="25">
        <v>-885513330.90999997</v>
      </c>
      <c r="H166" s="25">
        <v>-895130495.03999996</v>
      </c>
      <c r="I166" s="25">
        <v>-887807344.75999999</v>
      </c>
      <c r="J166" s="25">
        <v>-875320958.86000001</v>
      </c>
      <c r="K166" s="25">
        <v>-869331947.13999999</v>
      </c>
      <c r="L166" s="25">
        <v>-867524893.69000006</v>
      </c>
      <c r="M166" s="25">
        <v>-961825832.86000001</v>
      </c>
      <c r="N166" s="25">
        <v>-954386407.42999995</v>
      </c>
      <c r="O166" s="25">
        <v>-929963553.29999995</v>
      </c>
      <c r="P166" s="25">
        <v>-920886418.19000006</v>
      </c>
      <c r="Q166" s="25">
        <f t="shared" si="41"/>
        <v>-901038942.84416664</v>
      </c>
    </row>
    <row r="167" spans="1:17" s="24" customFormat="1" ht="14.5" x14ac:dyDescent="0.35">
      <c r="A167" s="21" t="s">
        <v>33</v>
      </c>
      <c r="B167" s="23"/>
      <c r="C167" s="40" t="s">
        <v>234</v>
      </c>
      <c r="D167" s="25">
        <v>-1928263.6799999999</v>
      </c>
      <c r="E167" s="25">
        <v>-1892275.1</v>
      </c>
      <c r="F167" s="25">
        <v>-1859176.94</v>
      </c>
      <c r="G167" s="25">
        <v>-1806050.94</v>
      </c>
      <c r="H167" s="25">
        <v>-1752924.94</v>
      </c>
      <c r="I167" s="25">
        <v>-1699798.94</v>
      </c>
      <c r="J167" s="25">
        <v>-1646672.94</v>
      </c>
      <c r="K167" s="25">
        <v>-1593546.94</v>
      </c>
      <c r="L167" s="25">
        <v>-1540420.94</v>
      </c>
      <c r="M167" s="25">
        <v>-1487294.94</v>
      </c>
      <c r="N167" s="25">
        <v>-1434168.94</v>
      </c>
      <c r="O167" s="25">
        <v>-1406424.91</v>
      </c>
      <c r="P167" s="25">
        <v>-1353224.8</v>
      </c>
      <c r="Q167" s="25">
        <f t="shared" si="41"/>
        <v>-1646625.0591666661</v>
      </c>
    </row>
    <row r="168" spans="1:17" s="24" customFormat="1" ht="15" thickBot="1" x14ac:dyDescent="0.4">
      <c r="A168" s="26" t="s">
        <v>32</v>
      </c>
      <c r="B168" s="23"/>
      <c r="C168" s="23"/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f t="shared" si="41"/>
        <v>0</v>
      </c>
    </row>
    <row r="169" spans="1:17" s="24" customFormat="1" ht="14.5" x14ac:dyDescent="0.35">
      <c r="A169" s="21" t="s">
        <v>31</v>
      </c>
      <c r="B169" s="23"/>
      <c r="C169" s="23"/>
      <c r="D169" s="29">
        <f t="shared" ref="D169:P169" si="42">SUM(D157:D168)</f>
        <v>-2142538304.8599999</v>
      </c>
      <c r="E169" s="29">
        <f t="shared" si="42"/>
        <v>-1880185335.9199998</v>
      </c>
      <c r="F169" s="29">
        <f t="shared" si="42"/>
        <v>-1884869556.3700001</v>
      </c>
      <c r="G169" s="29">
        <f t="shared" si="42"/>
        <v>-1856853949.1199999</v>
      </c>
      <c r="H169" s="29">
        <f t="shared" si="42"/>
        <v>-1871910351.1099999</v>
      </c>
      <c r="I169" s="29">
        <f t="shared" si="42"/>
        <v>-1872833173.23</v>
      </c>
      <c r="J169" s="29">
        <f t="shared" si="42"/>
        <v>-1865015748.0599999</v>
      </c>
      <c r="K169" s="29">
        <f t="shared" si="42"/>
        <v>-1877440583.0900002</v>
      </c>
      <c r="L169" s="29">
        <f t="shared" si="42"/>
        <v>-1878276665.3300002</v>
      </c>
      <c r="M169" s="29">
        <f t="shared" si="42"/>
        <v>-1990790380.6199999</v>
      </c>
      <c r="N169" s="29">
        <f t="shared" si="42"/>
        <v>-2009730581.0999999</v>
      </c>
      <c r="O169" s="29">
        <f t="shared" si="42"/>
        <v>-1970245965.8300002</v>
      </c>
      <c r="P169" s="29">
        <f t="shared" si="42"/>
        <v>-1950963024.9300001</v>
      </c>
      <c r="Q169" s="29">
        <f t="shared" si="41"/>
        <v>-1917075246.2229166</v>
      </c>
    </row>
    <row r="170" spans="1:17" s="24" customFormat="1" ht="14.5" x14ac:dyDescent="0.35">
      <c r="A170" s="30"/>
      <c r="B170" s="23"/>
      <c r="C170" s="23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s="24" customFormat="1" ht="14.5" x14ac:dyDescent="0.35">
      <c r="A171" s="21" t="s">
        <v>30</v>
      </c>
      <c r="B171" s="23"/>
      <c r="C171" s="23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s="24" customFormat="1" ht="14.5" x14ac:dyDescent="0.35">
      <c r="A172" s="21" t="s">
        <v>29</v>
      </c>
      <c r="B172" s="23"/>
      <c r="C172" s="23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s="24" customFormat="1" ht="14.5" x14ac:dyDescent="0.35">
      <c r="A173" s="21" t="s">
        <v>28</v>
      </c>
      <c r="B173" s="23"/>
      <c r="C173" s="23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s="24" customFormat="1" ht="14.5" x14ac:dyDescent="0.35">
      <c r="A174" s="21" t="s">
        <v>27</v>
      </c>
      <c r="B174" s="23"/>
      <c r="C174" s="40" t="s">
        <v>210</v>
      </c>
      <c r="D174" s="25">
        <v>-859037.91</v>
      </c>
      <c r="E174" s="25">
        <v>-859037.91</v>
      </c>
      <c r="F174" s="25">
        <v>-859037.91</v>
      </c>
      <c r="G174" s="25">
        <v>-859037.91</v>
      </c>
      <c r="H174" s="25">
        <v>-859037.91</v>
      </c>
      <c r="I174" s="25">
        <v>-859037.91</v>
      </c>
      <c r="J174" s="25">
        <v>-859037.91</v>
      </c>
      <c r="K174" s="25">
        <v>-859037.91</v>
      </c>
      <c r="L174" s="25">
        <v>-859037.91</v>
      </c>
      <c r="M174" s="25">
        <v>-859037.91</v>
      </c>
      <c r="N174" s="25">
        <v>-859037.91</v>
      </c>
      <c r="O174" s="25">
        <v>-859037.91</v>
      </c>
      <c r="P174" s="25">
        <v>-859037.91</v>
      </c>
      <c r="Q174" s="25">
        <f t="shared" ref="Q174:Q186" si="43">(D174+P174+SUM(E174:O174)*2)/24</f>
        <v>-859037.91</v>
      </c>
    </row>
    <row r="175" spans="1:17" s="24" customFormat="1" ht="14.5" x14ac:dyDescent="0.35">
      <c r="A175" s="21" t="s">
        <v>26</v>
      </c>
      <c r="B175" s="23"/>
      <c r="C175" s="40" t="s">
        <v>211</v>
      </c>
      <c r="D175" s="25">
        <v>-478145249.87</v>
      </c>
      <c r="E175" s="25">
        <v>-478145249.87</v>
      </c>
      <c r="F175" s="25">
        <v>-478145249.87</v>
      </c>
      <c r="G175" s="25">
        <v>-478145249.87</v>
      </c>
      <c r="H175" s="25">
        <v>-478145249.87</v>
      </c>
      <c r="I175" s="25">
        <v>-478145249.87</v>
      </c>
      <c r="J175" s="25">
        <v>-478145249.87</v>
      </c>
      <c r="K175" s="25">
        <v>-478145249.87</v>
      </c>
      <c r="L175" s="25">
        <v>-478145249.87</v>
      </c>
      <c r="M175" s="25">
        <v>-478145249.87</v>
      </c>
      <c r="N175" s="25">
        <v>-478145249.87</v>
      </c>
      <c r="O175" s="25">
        <v>-478145249.87</v>
      </c>
      <c r="P175" s="25">
        <v>-478145249.87</v>
      </c>
      <c r="Q175" s="25">
        <f t="shared" si="43"/>
        <v>-478145249.86999995</v>
      </c>
    </row>
    <row r="176" spans="1:17" s="24" customFormat="1" ht="14.5" x14ac:dyDescent="0.35">
      <c r="A176" s="21" t="s">
        <v>25</v>
      </c>
      <c r="B176" s="23"/>
      <c r="C176" s="40" t="s">
        <v>212</v>
      </c>
      <c r="D176" s="25">
        <v>-3064096691.4699998</v>
      </c>
      <c r="E176" s="25">
        <v>-3064096691.4699998</v>
      </c>
      <c r="F176" s="25">
        <v>-3064096691.4699998</v>
      </c>
      <c r="G176" s="25">
        <v>-3064096691.4699998</v>
      </c>
      <c r="H176" s="25">
        <v>-3064096691.4699998</v>
      </c>
      <c r="I176" s="25">
        <v>-3064096691.4699998</v>
      </c>
      <c r="J176" s="25">
        <v>-3064096691.4699998</v>
      </c>
      <c r="K176" s="25">
        <v>-3064096691.4699998</v>
      </c>
      <c r="L176" s="25">
        <v>-3164096691.4699998</v>
      </c>
      <c r="M176" s="25">
        <v>-3164096691.4699998</v>
      </c>
      <c r="N176" s="25">
        <v>-3164096691.4699998</v>
      </c>
      <c r="O176" s="25">
        <v>-3164096691.4699998</v>
      </c>
      <c r="P176" s="25">
        <v>-3164096691.4699998</v>
      </c>
      <c r="Q176" s="25">
        <f t="shared" si="43"/>
        <v>-3101596691.4700007</v>
      </c>
    </row>
    <row r="177" spans="1:17" s="24" customFormat="1" ht="14.5" x14ac:dyDescent="0.35">
      <c r="A177" s="21" t="s">
        <v>24</v>
      </c>
      <c r="B177" s="23"/>
      <c r="C177" s="40" t="s">
        <v>213</v>
      </c>
      <c r="D177" s="25">
        <v>7133879.4000000004</v>
      </c>
      <c r="E177" s="25">
        <v>7133879.4000000004</v>
      </c>
      <c r="F177" s="25">
        <v>7133879.4000000004</v>
      </c>
      <c r="G177" s="25">
        <v>7133879.4000000004</v>
      </c>
      <c r="H177" s="25">
        <v>7133879.4000000004</v>
      </c>
      <c r="I177" s="25">
        <v>7133879.4000000004</v>
      </c>
      <c r="J177" s="25">
        <v>7133879.4000000004</v>
      </c>
      <c r="K177" s="25">
        <v>7133879.4000000004</v>
      </c>
      <c r="L177" s="25">
        <v>7133879.4000000004</v>
      </c>
      <c r="M177" s="25">
        <v>7133879.4000000004</v>
      </c>
      <c r="N177" s="25">
        <v>7133879.4000000004</v>
      </c>
      <c r="O177" s="25">
        <v>7133879.4000000004</v>
      </c>
      <c r="P177" s="25">
        <v>7133879.4000000004</v>
      </c>
      <c r="Q177" s="25">
        <f t="shared" si="43"/>
        <v>7133879.4000000013</v>
      </c>
    </row>
    <row r="178" spans="1:17" s="24" customFormat="1" ht="14.5" x14ac:dyDescent="0.35">
      <c r="A178" s="21" t="s">
        <v>23</v>
      </c>
      <c r="B178" s="23"/>
      <c r="C178" s="40" t="s">
        <v>237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f>(D178+P178+SUM(E178:O178)*2)/24</f>
        <v>0</v>
      </c>
    </row>
    <row r="179" spans="1:17" s="24" customFormat="1" ht="14.5" x14ac:dyDescent="0.35">
      <c r="A179" s="21" t="s">
        <v>267</v>
      </c>
      <c r="B179" s="23"/>
      <c r="C179" s="40" t="s">
        <v>265</v>
      </c>
      <c r="D179" s="25">
        <v>-36032661.640000001</v>
      </c>
      <c r="E179" s="25">
        <v>-36032661.640000001</v>
      </c>
      <c r="F179" s="25">
        <v>-36032661.640000001</v>
      </c>
      <c r="G179" s="25">
        <v>-36032661.640000001</v>
      </c>
      <c r="H179" s="25">
        <v>-36032661.640000001</v>
      </c>
      <c r="I179" s="25">
        <v>-36032661.640000001</v>
      </c>
      <c r="J179" s="25">
        <v>-36032661.640000001</v>
      </c>
      <c r="K179" s="25">
        <v>-36032661.640000001</v>
      </c>
      <c r="L179" s="25">
        <v>-36032661.640000001</v>
      </c>
      <c r="M179" s="25">
        <v>-36032661.640000001</v>
      </c>
      <c r="N179" s="25">
        <v>-36032661.640000001</v>
      </c>
      <c r="O179" s="25">
        <v>-36032661.640000001</v>
      </c>
      <c r="P179" s="25">
        <v>-34503649.57</v>
      </c>
      <c r="Q179" s="25">
        <f t="shared" si="43"/>
        <v>-35968952.803749993</v>
      </c>
    </row>
    <row r="180" spans="1:17" s="24" customFormat="1" ht="14.5" x14ac:dyDescent="0.35">
      <c r="A180" s="21" t="s">
        <v>22</v>
      </c>
      <c r="B180" s="23"/>
      <c r="C180" s="40" t="s">
        <v>238</v>
      </c>
      <c r="D180" s="25">
        <v>-938351957.86000001</v>
      </c>
      <c r="E180" s="25">
        <v>-1393907119.0899999</v>
      </c>
      <c r="F180" s="25">
        <v>-1393907119.0899999</v>
      </c>
      <c r="G180" s="25">
        <v>-1393312923.3399999</v>
      </c>
      <c r="H180" s="25">
        <v>-1393312923.3399999</v>
      </c>
      <c r="I180" s="25">
        <v>-1393312923.3399999</v>
      </c>
      <c r="J180" s="25">
        <v>-1393435819.51</v>
      </c>
      <c r="K180" s="25">
        <v>-1393435819.51</v>
      </c>
      <c r="L180" s="25">
        <v>-1393435819.51</v>
      </c>
      <c r="M180" s="25">
        <v>-1393554779.1300001</v>
      </c>
      <c r="N180" s="25">
        <v>-1393554779.1300001</v>
      </c>
      <c r="O180" s="25">
        <v>-1393554779.1300001</v>
      </c>
      <c r="P180" s="25">
        <v>-1395225763.7</v>
      </c>
      <c r="Q180" s="25">
        <f t="shared" si="43"/>
        <v>-1374626138.741667</v>
      </c>
    </row>
    <row r="181" spans="1:17" s="24" customFormat="1" ht="14.5" x14ac:dyDescent="0.35">
      <c r="A181" s="21" t="s">
        <v>21</v>
      </c>
      <c r="B181" s="23"/>
      <c r="C181" s="40" t="s">
        <v>214</v>
      </c>
      <c r="D181" s="25">
        <v>13264969.68</v>
      </c>
      <c r="E181" s="25">
        <v>13264969.68</v>
      </c>
      <c r="F181" s="25">
        <v>13264969.68</v>
      </c>
      <c r="G181" s="25">
        <v>12670773.93</v>
      </c>
      <c r="H181" s="25">
        <v>12670773.93</v>
      </c>
      <c r="I181" s="25">
        <v>12670773.93</v>
      </c>
      <c r="J181" s="25">
        <v>12793670.1</v>
      </c>
      <c r="K181" s="25">
        <v>12793670.1</v>
      </c>
      <c r="L181" s="25">
        <v>12793670.1</v>
      </c>
      <c r="M181" s="25">
        <v>12912629.720000001</v>
      </c>
      <c r="N181" s="25">
        <v>12912629.720000001</v>
      </c>
      <c r="O181" s="25">
        <v>12912629.720000001</v>
      </c>
      <c r="P181" s="25">
        <v>13054602.220000001</v>
      </c>
      <c r="Q181" s="25">
        <f t="shared" si="43"/>
        <v>12901745.546666665</v>
      </c>
    </row>
    <row r="182" spans="1:17" s="24" customFormat="1" ht="14.5" x14ac:dyDescent="0.35">
      <c r="A182" s="21" t="s">
        <v>20</v>
      </c>
      <c r="B182" s="23"/>
      <c r="C182" s="40" t="s">
        <v>215</v>
      </c>
      <c r="D182" s="25">
        <v>103045030.33</v>
      </c>
      <c r="E182" s="25">
        <v>103000629.83</v>
      </c>
      <c r="F182" s="25">
        <v>102956229.34</v>
      </c>
      <c r="G182" s="25">
        <v>102911828.84</v>
      </c>
      <c r="H182" s="25">
        <v>102867428.34999999</v>
      </c>
      <c r="I182" s="25">
        <v>102823027.84999999</v>
      </c>
      <c r="J182" s="25">
        <v>109600472.48999999</v>
      </c>
      <c r="K182" s="25">
        <v>109580850.86</v>
      </c>
      <c r="L182" s="25">
        <v>109561229.23</v>
      </c>
      <c r="M182" s="25">
        <v>109541607.59999999</v>
      </c>
      <c r="N182" s="25">
        <v>109458654.31</v>
      </c>
      <c r="O182" s="25">
        <v>109439888.51000001</v>
      </c>
      <c r="P182" s="25">
        <v>58396308.499999993</v>
      </c>
      <c r="Q182" s="25">
        <f t="shared" si="43"/>
        <v>104371876.38541667</v>
      </c>
    </row>
    <row r="183" spans="1:17" s="24" customFormat="1" ht="14.5" x14ac:dyDescent="0.35">
      <c r="A183" s="21" t="s">
        <v>19</v>
      </c>
      <c r="B183" s="23"/>
      <c r="C183" s="40" t="s">
        <v>239</v>
      </c>
      <c r="D183" s="25">
        <v>-490950387.20999998</v>
      </c>
      <c r="E183" s="25">
        <v>153073849.72999999</v>
      </c>
      <c r="F183" s="25">
        <v>54018727.310000002</v>
      </c>
      <c r="G183" s="25">
        <v>-27534471.280000001</v>
      </c>
      <c r="H183" s="25">
        <v>-3116143.3100000005</v>
      </c>
      <c r="I183" s="25">
        <v>-1778000.5499999998</v>
      </c>
      <c r="J183" s="25">
        <v>-29001382.079999998</v>
      </c>
      <c r="K183" s="25">
        <v>-62455769.43</v>
      </c>
      <c r="L183" s="25">
        <v>-52469485.810000002</v>
      </c>
      <c r="M183" s="25">
        <v>-42401300.910000004</v>
      </c>
      <c r="N183" s="25">
        <v>-116731322.40000001</v>
      </c>
      <c r="O183" s="25">
        <v>-97477067.799999997</v>
      </c>
      <c r="P183" s="25">
        <v>-131059168.16999999</v>
      </c>
      <c r="Q183" s="25">
        <f t="shared" si="43"/>
        <v>-44739762.018333338</v>
      </c>
    </row>
    <row r="184" spans="1:17" s="24" customFormat="1" ht="14.5" x14ac:dyDescent="0.35">
      <c r="A184" s="21" t="s">
        <v>18</v>
      </c>
      <c r="B184" s="23"/>
      <c r="C184" s="40" t="s">
        <v>244</v>
      </c>
      <c r="D184" s="25">
        <v>35395225.979999997</v>
      </c>
      <c r="E184" s="25">
        <v>1160000</v>
      </c>
      <c r="F184" s="25">
        <v>2397000</v>
      </c>
      <c r="G184" s="25">
        <v>28000000</v>
      </c>
      <c r="H184" s="25">
        <v>28000000</v>
      </c>
      <c r="I184" s="25">
        <v>28000000</v>
      </c>
      <c r="J184" s="25">
        <v>50000000</v>
      </c>
      <c r="K184" s="25">
        <v>50636000</v>
      </c>
      <c r="L184" s="25">
        <v>50636000</v>
      </c>
      <c r="M184" s="25">
        <v>50636000</v>
      </c>
      <c r="N184" s="25">
        <v>50636000</v>
      </c>
      <c r="O184" s="25">
        <v>50636000</v>
      </c>
      <c r="P184" s="25">
        <v>96000000</v>
      </c>
      <c r="Q184" s="25">
        <f t="shared" si="43"/>
        <v>38036217.749166667</v>
      </c>
    </row>
    <row r="185" spans="1:17" s="24" customFormat="1" ht="15" thickBot="1" x14ac:dyDescent="0.4">
      <c r="A185" s="26" t="s">
        <v>17</v>
      </c>
      <c r="B185" s="23"/>
      <c r="C185" s="40" t="s">
        <v>245</v>
      </c>
      <c r="D185" s="32">
        <v>-21484570.550000001</v>
      </c>
      <c r="E185" s="32">
        <v>-21484570.550000001</v>
      </c>
      <c r="F185" s="32">
        <v>-21484570.550000001</v>
      </c>
      <c r="G185" s="28">
        <v>-21484570.550000001</v>
      </c>
      <c r="H185" s="28">
        <v>-21484570.550000001</v>
      </c>
      <c r="I185" s="28">
        <v>-21484570.550000001</v>
      </c>
      <c r="J185" s="28">
        <v>-21484570.550000001</v>
      </c>
      <c r="K185" s="28">
        <v>-21484570.550000001</v>
      </c>
      <c r="L185" s="28">
        <v>-21484570.550000001</v>
      </c>
      <c r="M185" s="28">
        <v>-21484570.550000001</v>
      </c>
      <c r="N185" s="28">
        <v>-21484570.550000001</v>
      </c>
      <c r="O185" s="28">
        <v>-21484570.550000001</v>
      </c>
      <c r="P185" s="28">
        <v>-21484570.550000001</v>
      </c>
      <c r="Q185" s="28">
        <f t="shared" si="43"/>
        <v>-21484570.550000004</v>
      </c>
    </row>
    <row r="186" spans="1:17" s="24" customFormat="1" ht="14.5" x14ac:dyDescent="0.35">
      <c r="A186" s="21" t="s">
        <v>16</v>
      </c>
      <c r="B186" s="23"/>
      <c r="C186" s="23"/>
      <c r="D186" s="29">
        <f t="shared" ref="D186:P186" si="44">SUM(D174:D185)</f>
        <v>-4871081451.1199999</v>
      </c>
      <c r="E186" s="29">
        <f t="shared" si="44"/>
        <v>-4716892001.8900003</v>
      </c>
      <c r="F186" s="29">
        <f t="shared" si="44"/>
        <v>-4814754524.7999992</v>
      </c>
      <c r="G186" s="29">
        <f t="shared" si="44"/>
        <v>-4870749123.8899994</v>
      </c>
      <c r="H186" s="29">
        <f t="shared" si="44"/>
        <v>-4846375196.4099998</v>
      </c>
      <c r="I186" s="29">
        <f t="shared" si="44"/>
        <v>-4845081454.1499996</v>
      </c>
      <c r="J186" s="29">
        <f t="shared" si="44"/>
        <v>-4843527391.04</v>
      </c>
      <c r="K186" s="29">
        <f t="shared" si="44"/>
        <v>-4876365400.0200005</v>
      </c>
      <c r="L186" s="29">
        <f t="shared" si="44"/>
        <v>-4966398738.0300007</v>
      </c>
      <c r="M186" s="29">
        <f t="shared" si="44"/>
        <v>-4956350174.7599993</v>
      </c>
      <c r="N186" s="29">
        <f t="shared" si="44"/>
        <v>-5030763149.539999</v>
      </c>
      <c r="O186" s="29">
        <f t="shared" si="44"/>
        <v>-5011527660.7399998</v>
      </c>
      <c r="P186" s="29">
        <f t="shared" si="44"/>
        <v>-5050789341.1199999</v>
      </c>
      <c r="Q186" s="29">
        <f t="shared" si="43"/>
        <v>-4894976684.2825003</v>
      </c>
    </row>
    <row r="187" spans="1:17" s="24" customFormat="1" ht="14.5" x14ac:dyDescent="0.35">
      <c r="A187" s="30"/>
      <c r="B187" s="23"/>
      <c r="C187" s="23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s="24" customFormat="1" ht="14.5" x14ac:dyDescent="0.35">
      <c r="A188" s="21" t="s">
        <v>15</v>
      </c>
      <c r="B188" s="23"/>
      <c r="C188" s="23"/>
      <c r="D188" s="29">
        <f t="shared" ref="D188:P188" si="45">+D186</f>
        <v>-4871081451.1199999</v>
      </c>
      <c r="E188" s="29">
        <f t="shared" si="45"/>
        <v>-4716892001.8900003</v>
      </c>
      <c r="F188" s="29">
        <f t="shared" si="45"/>
        <v>-4814754524.7999992</v>
      </c>
      <c r="G188" s="29">
        <f t="shared" si="45"/>
        <v>-4870749123.8899994</v>
      </c>
      <c r="H188" s="29">
        <f t="shared" si="45"/>
        <v>-4846375196.4099998</v>
      </c>
      <c r="I188" s="29">
        <f t="shared" si="45"/>
        <v>-4845081454.1499996</v>
      </c>
      <c r="J188" s="29">
        <f t="shared" si="45"/>
        <v>-4843527391.04</v>
      </c>
      <c r="K188" s="29">
        <f t="shared" si="45"/>
        <v>-4876365400.0200005</v>
      </c>
      <c r="L188" s="29">
        <f t="shared" si="45"/>
        <v>-4966398738.0300007</v>
      </c>
      <c r="M188" s="29">
        <f t="shared" si="45"/>
        <v>-4956350174.7599993</v>
      </c>
      <c r="N188" s="29">
        <f t="shared" si="45"/>
        <v>-5030763149.539999</v>
      </c>
      <c r="O188" s="29">
        <f t="shared" si="45"/>
        <v>-5011527660.7399998</v>
      </c>
      <c r="P188" s="29">
        <f t="shared" si="45"/>
        <v>-5050789341.1199999</v>
      </c>
      <c r="Q188" s="29">
        <f t="shared" ref="Q188:Q202" si="46">(D188+P188+SUM(E188:O188)*2)/24</f>
        <v>-4894976684.2825003</v>
      </c>
    </row>
    <row r="189" spans="1:17" s="24" customFormat="1" ht="14.5" x14ac:dyDescent="0.35">
      <c r="A189" s="30"/>
      <c r="B189" s="23"/>
      <c r="C189" s="23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>
        <f t="shared" si="46"/>
        <v>0</v>
      </c>
    </row>
    <row r="190" spans="1:17" s="24" customFormat="1" ht="14.5" x14ac:dyDescent="0.35">
      <c r="A190" s="21" t="s">
        <v>14</v>
      </c>
      <c r="B190" s="23"/>
      <c r="C190" s="23"/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f t="shared" si="46"/>
        <v>0</v>
      </c>
    </row>
    <row r="191" spans="1:17" s="24" customFormat="1" ht="14.5" x14ac:dyDescent="0.35">
      <c r="A191" s="21" t="s">
        <v>13</v>
      </c>
      <c r="B191" s="23"/>
      <c r="C191" s="23"/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f t="shared" si="46"/>
        <v>0</v>
      </c>
    </row>
    <row r="192" spans="1:17" s="24" customFormat="1" ht="14.5" x14ac:dyDescent="0.35">
      <c r="A192" s="21" t="s">
        <v>12</v>
      </c>
      <c r="B192" s="23"/>
      <c r="C192" s="23"/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f t="shared" si="46"/>
        <v>0</v>
      </c>
    </row>
    <row r="193" spans="1:17" s="24" customFormat="1" ht="14.5" x14ac:dyDescent="0.35">
      <c r="A193" s="21"/>
      <c r="B193" s="23"/>
      <c r="C193" s="23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>
        <f t="shared" si="46"/>
        <v>0</v>
      </c>
    </row>
    <row r="194" spans="1:17" s="24" customFormat="1" ht="14.5" x14ac:dyDescent="0.35">
      <c r="A194" s="21" t="s">
        <v>11</v>
      </c>
      <c r="B194" s="23"/>
      <c r="C194" s="23"/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f t="shared" si="46"/>
        <v>0</v>
      </c>
    </row>
    <row r="195" spans="1:17" s="24" customFormat="1" ht="14.5" x14ac:dyDescent="0.35">
      <c r="A195" s="21" t="s">
        <v>10</v>
      </c>
      <c r="B195" s="23"/>
      <c r="C195" s="23"/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f t="shared" si="46"/>
        <v>0</v>
      </c>
    </row>
    <row r="196" spans="1:17" s="24" customFormat="1" ht="14.5" x14ac:dyDescent="0.35">
      <c r="A196" s="21" t="s">
        <v>9</v>
      </c>
      <c r="B196" s="23"/>
      <c r="C196" s="23"/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f t="shared" si="46"/>
        <v>0</v>
      </c>
    </row>
    <row r="197" spans="1:17" s="24" customFormat="1" ht="14.5" x14ac:dyDescent="0.35">
      <c r="A197" s="21"/>
      <c r="B197" s="23"/>
      <c r="C197" s="23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>
        <f t="shared" si="46"/>
        <v>0</v>
      </c>
    </row>
    <row r="198" spans="1:17" s="24" customFormat="1" ht="14.5" x14ac:dyDescent="0.35">
      <c r="A198" s="21" t="s">
        <v>8</v>
      </c>
      <c r="B198" s="23"/>
      <c r="C198" s="23"/>
      <c r="D198" s="25">
        <v>0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f t="shared" si="46"/>
        <v>0</v>
      </c>
    </row>
    <row r="199" spans="1:17" s="24" customFormat="1" ht="14.5" x14ac:dyDescent="0.35">
      <c r="A199" s="21" t="s">
        <v>7</v>
      </c>
      <c r="B199" s="23">
        <v>221</v>
      </c>
      <c r="C199" s="39" t="s">
        <v>252</v>
      </c>
      <c r="D199" s="25">
        <v>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f t="shared" si="46"/>
        <v>0</v>
      </c>
    </row>
    <row r="200" spans="1:17" s="24" customFormat="1" ht="14.5" x14ac:dyDescent="0.35">
      <c r="A200" s="21" t="s">
        <v>6</v>
      </c>
      <c r="B200" s="23">
        <v>221</v>
      </c>
      <c r="C200" s="40" t="s">
        <v>216</v>
      </c>
      <c r="D200" s="25">
        <v>-4823860000</v>
      </c>
      <c r="E200" s="25">
        <v>-4823860000</v>
      </c>
      <c r="F200" s="25">
        <v>-4823860000</v>
      </c>
      <c r="G200" s="25">
        <v>-4823860000</v>
      </c>
      <c r="H200" s="25">
        <v>-4823860000</v>
      </c>
      <c r="I200" s="25">
        <v>-5223860000</v>
      </c>
      <c r="J200" s="25">
        <v>-5223860000</v>
      </c>
      <c r="K200" s="25">
        <v>-5223860000</v>
      </c>
      <c r="L200" s="25">
        <v>-5223860000</v>
      </c>
      <c r="M200" s="25">
        <v>-5223860000</v>
      </c>
      <c r="N200" s="25">
        <v>-5223860000</v>
      </c>
      <c r="O200" s="25">
        <v>-5223860000</v>
      </c>
      <c r="P200" s="25">
        <v>-5223860000</v>
      </c>
      <c r="Q200" s="25">
        <f t="shared" si="46"/>
        <v>-5073860000</v>
      </c>
    </row>
    <row r="201" spans="1:17" s="24" customFormat="1" ht="15" thickBot="1" x14ac:dyDescent="0.4">
      <c r="A201" s="26" t="s">
        <v>5</v>
      </c>
      <c r="B201" s="23"/>
      <c r="C201" s="40" t="s">
        <v>217</v>
      </c>
      <c r="D201" s="32">
        <v>15729451.26</v>
      </c>
      <c r="E201" s="32">
        <v>15679551.08</v>
      </c>
      <c r="F201" s="32">
        <v>15629650.9</v>
      </c>
      <c r="G201" s="28">
        <v>15579750.720000001</v>
      </c>
      <c r="H201" s="28">
        <v>15529850.539999999</v>
      </c>
      <c r="I201" s="28">
        <v>18987859.32</v>
      </c>
      <c r="J201" s="32">
        <v>18928203.579999998</v>
      </c>
      <c r="K201" s="32">
        <v>18868547.84</v>
      </c>
      <c r="L201" s="32">
        <v>18808892.100000001</v>
      </c>
      <c r="M201" s="28">
        <v>18749236.359999999</v>
      </c>
      <c r="N201" s="28">
        <v>18689580.620000001</v>
      </c>
      <c r="O201" s="28">
        <v>18629924.879999999</v>
      </c>
      <c r="P201" s="28">
        <v>18570269.140000001</v>
      </c>
      <c r="Q201" s="28">
        <f t="shared" si="46"/>
        <v>17602575.678333331</v>
      </c>
    </row>
    <row r="202" spans="1:17" s="24" customFormat="1" ht="14.5" x14ac:dyDescent="0.35">
      <c r="A202" s="21" t="s">
        <v>4</v>
      </c>
      <c r="B202" s="23"/>
      <c r="C202" s="23"/>
      <c r="D202" s="25">
        <f>SUM(D199:D201)</f>
        <v>-4808130548.7399998</v>
      </c>
      <c r="E202" s="25">
        <f>SUM(E199:E201)</f>
        <v>-4808180448.9200001</v>
      </c>
      <c r="F202" s="25">
        <f>SUM(F199:F201)</f>
        <v>-4808230349.1000004</v>
      </c>
      <c r="G202" s="25">
        <f>SUM(G199:G201)</f>
        <v>-4808280249.2799997</v>
      </c>
      <c r="H202" s="25">
        <f>SUM(H199:H201)</f>
        <v>-4808330149.46</v>
      </c>
      <c r="I202" s="25">
        <f t="shared" ref="I202:O202" si="47">SUM(I199:I201)</f>
        <v>-5204872140.6800003</v>
      </c>
      <c r="J202" s="25">
        <f t="shared" si="47"/>
        <v>-5204931796.4200001</v>
      </c>
      <c r="K202" s="25">
        <f t="shared" si="47"/>
        <v>-5204991452.1599998</v>
      </c>
      <c r="L202" s="25">
        <f t="shared" si="47"/>
        <v>-5205051107.8999996</v>
      </c>
      <c r="M202" s="25">
        <f t="shared" si="47"/>
        <v>-5205110763.6400003</v>
      </c>
      <c r="N202" s="25">
        <f t="shared" si="47"/>
        <v>-5205170419.3800001</v>
      </c>
      <c r="O202" s="25">
        <f t="shared" si="47"/>
        <v>-5205230075.1199999</v>
      </c>
      <c r="P202" s="25">
        <f>SUM(P199:P201)</f>
        <v>-5205289730.8599997</v>
      </c>
      <c r="Q202" s="25">
        <f t="shared" si="46"/>
        <v>-5056257424.3216667</v>
      </c>
    </row>
    <row r="203" spans="1:17" s="24" customFormat="1" ht="14.5" x14ac:dyDescent="0.35">
      <c r="A203" s="30"/>
      <c r="B203" s="23"/>
      <c r="C203" s="23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 s="24" customFormat="1" ht="14.5" x14ac:dyDescent="0.35">
      <c r="A204" s="21" t="s">
        <v>3</v>
      </c>
      <c r="B204" s="23"/>
      <c r="C204" s="23"/>
      <c r="D204" s="29">
        <f t="shared" ref="D204:P204" si="48">+D202</f>
        <v>-4808130548.7399998</v>
      </c>
      <c r="E204" s="29">
        <f t="shared" si="48"/>
        <v>-4808180448.9200001</v>
      </c>
      <c r="F204" s="29">
        <f t="shared" si="48"/>
        <v>-4808230349.1000004</v>
      </c>
      <c r="G204" s="29">
        <f t="shared" si="48"/>
        <v>-4808280249.2799997</v>
      </c>
      <c r="H204" s="29">
        <f t="shared" si="48"/>
        <v>-4808330149.46</v>
      </c>
      <c r="I204" s="29">
        <f t="shared" si="48"/>
        <v>-5204872140.6800003</v>
      </c>
      <c r="J204" s="29">
        <f t="shared" si="48"/>
        <v>-5204931796.4200001</v>
      </c>
      <c r="K204" s="29">
        <f t="shared" si="48"/>
        <v>-5204991452.1599998</v>
      </c>
      <c r="L204" s="29">
        <f t="shared" si="48"/>
        <v>-5205051107.8999996</v>
      </c>
      <c r="M204" s="29">
        <f t="shared" si="48"/>
        <v>-5205110763.6400003</v>
      </c>
      <c r="N204" s="29">
        <f t="shared" si="48"/>
        <v>-5205170419.3800001</v>
      </c>
      <c r="O204" s="29">
        <f t="shared" si="48"/>
        <v>-5205230075.1199999</v>
      </c>
      <c r="P204" s="29">
        <f t="shared" si="48"/>
        <v>-5205289730.8599997</v>
      </c>
      <c r="Q204" s="29">
        <f>(D204+P204+SUM(E204:O204)*2)/24</f>
        <v>-5056257424.3216667</v>
      </c>
    </row>
    <row r="205" spans="1:17" s="24" customFormat="1" ht="14.5" x14ac:dyDescent="0.35">
      <c r="A205" s="21"/>
      <c r="B205" s="23"/>
      <c r="C205" s="23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 s="24" customFormat="1" ht="14.5" x14ac:dyDescent="0.35">
      <c r="A206" s="21" t="s">
        <v>2</v>
      </c>
      <c r="B206" s="23"/>
      <c r="C206" s="23"/>
      <c r="D206" s="25">
        <f t="shared" ref="D206:P206" si="49">+D204</f>
        <v>-4808130548.7399998</v>
      </c>
      <c r="E206" s="25">
        <f t="shared" si="49"/>
        <v>-4808180448.9200001</v>
      </c>
      <c r="F206" s="25">
        <f t="shared" si="49"/>
        <v>-4808230349.1000004</v>
      </c>
      <c r="G206" s="25">
        <f t="shared" si="49"/>
        <v>-4808280249.2799997</v>
      </c>
      <c r="H206" s="25">
        <f t="shared" si="49"/>
        <v>-4808330149.46</v>
      </c>
      <c r="I206" s="25">
        <f t="shared" si="49"/>
        <v>-5204872140.6800003</v>
      </c>
      <c r="J206" s="25">
        <f t="shared" si="49"/>
        <v>-5204931796.4200001</v>
      </c>
      <c r="K206" s="25">
        <f t="shared" si="49"/>
        <v>-5204991452.1599998</v>
      </c>
      <c r="L206" s="25">
        <f t="shared" si="49"/>
        <v>-5205051107.8999996</v>
      </c>
      <c r="M206" s="25">
        <f t="shared" si="49"/>
        <v>-5205110763.6400003</v>
      </c>
      <c r="N206" s="25">
        <f t="shared" si="49"/>
        <v>-5205170419.3800001</v>
      </c>
      <c r="O206" s="25">
        <f t="shared" si="49"/>
        <v>-5205230075.1199999</v>
      </c>
      <c r="P206" s="25">
        <f t="shared" si="49"/>
        <v>-5205289730.8599997</v>
      </c>
      <c r="Q206" s="25">
        <f>(D206+P206+SUM(E206:O206)*2)/24</f>
        <v>-5056257424.3216667</v>
      </c>
    </row>
    <row r="207" spans="1:17" s="24" customFormat="1" ht="14.5" x14ac:dyDescent="0.35">
      <c r="A207" s="21"/>
      <c r="B207" s="23"/>
      <c r="C207" s="23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 s="24" customFormat="1" ht="14.5" x14ac:dyDescent="0.35">
      <c r="A208" s="21" t="s">
        <v>1</v>
      </c>
      <c r="B208" s="23"/>
      <c r="C208" s="23"/>
      <c r="D208" s="25">
        <f t="shared" ref="D208:P208" si="50">+D206+D188</f>
        <v>-9679211999.8600006</v>
      </c>
      <c r="E208" s="25">
        <f t="shared" si="50"/>
        <v>-9525072450.8100014</v>
      </c>
      <c r="F208" s="25">
        <f t="shared" si="50"/>
        <v>-9622984873.8999996</v>
      </c>
      <c r="G208" s="25">
        <f t="shared" si="50"/>
        <v>-9679029373.1699982</v>
      </c>
      <c r="H208" s="25">
        <f t="shared" si="50"/>
        <v>-9654705345.8699989</v>
      </c>
      <c r="I208" s="25">
        <f t="shared" si="50"/>
        <v>-10049953594.83</v>
      </c>
      <c r="J208" s="25">
        <f t="shared" si="50"/>
        <v>-10048459187.459999</v>
      </c>
      <c r="K208" s="25">
        <f t="shared" si="50"/>
        <v>-10081356852.18</v>
      </c>
      <c r="L208" s="25">
        <f t="shared" si="50"/>
        <v>-10171449845.93</v>
      </c>
      <c r="M208" s="25">
        <f t="shared" si="50"/>
        <v>-10161460938.4</v>
      </c>
      <c r="N208" s="25">
        <f t="shared" si="50"/>
        <v>-10235933568.919998</v>
      </c>
      <c r="O208" s="25">
        <f t="shared" si="50"/>
        <v>-10216757735.860001</v>
      </c>
      <c r="P208" s="25">
        <f t="shared" si="50"/>
        <v>-10256079071.98</v>
      </c>
      <c r="Q208" s="25">
        <f>(D208+P208+SUM(E208:O208)*2)/24</f>
        <v>-9951234108.604166</v>
      </c>
    </row>
    <row r="209" spans="1:17" s="24" customFormat="1" ht="14.5" x14ac:dyDescent="0.35">
      <c r="A209" s="37"/>
      <c r="B209" s="23"/>
      <c r="C209" s="23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 s="24" customFormat="1" ht="15" thickBot="1" x14ac:dyDescent="0.4">
      <c r="A210" s="38" t="s">
        <v>0</v>
      </c>
      <c r="B210" s="23"/>
      <c r="C210" s="23"/>
      <c r="D210" s="35">
        <f t="shared" ref="D210:P210" si="51">+D208+D169+D154+D141</f>
        <v>-15515840166.9</v>
      </c>
      <c r="E210" s="35">
        <f t="shared" si="51"/>
        <v>-14866225473.950001</v>
      </c>
      <c r="F210" s="35">
        <f t="shared" si="51"/>
        <v>-14770283071.380001</v>
      </c>
      <c r="G210" s="35">
        <f t="shared" si="51"/>
        <v>-14705880857.059998</v>
      </c>
      <c r="H210" s="35">
        <f t="shared" si="51"/>
        <v>-14526262196.139999</v>
      </c>
      <c r="I210" s="35">
        <f t="shared" si="51"/>
        <v>-14855591927.529999</v>
      </c>
      <c r="J210" s="35">
        <f t="shared" si="51"/>
        <v>-14734661137.76</v>
      </c>
      <c r="K210" s="35">
        <f t="shared" si="51"/>
        <v>-14788106704.889999</v>
      </c>
      <c r="L210" s="35">
        <f t="shared" si="51"/>
        <v>-14960982279.080002</v>
      </c>
      <c r="M210" s="35">
        <f t="shared" si="51"/>
        <v>-15024202838.410002</v>
      </c>
      <c r="N210" s="35">
        <f t="shared" si="51"/>
        <v>-15083981365.189999</v>
      </c>
      <c r="O210" s="35">
        <f t="shared" si="51"/>
        <v>-15145146586.060001</v>
      </c>
      <c r="P210" s="35">
        <f t="shared" si="51"/>
        <v>-15572444127.129999</v>
      </c>
      <c r="Q210" s="35">
        <f>(D210+P210+SUM(E210:O210)*2)/24</f>
        <v>-14917122215.37208</v>
      </c>
    </row>
    <row r="211" spans="1:17" ht="13.5" thickTop="1" x14ac:dyDescent="0.3">
      <c r="A211" s="10"/>
    </row>
    <row r="212" spans="1:17" ht="14.5" x14ac:dyDescent="0.35">
      <c r="A212" s="11" t="s">
        <v>257</v>
      </c>
      <c r="C212" s="53" t="s">
        <v>255</v>
      </c>
      <c r="D212" s="53">
        <f>'[2]New Format B.Sheet '!$H$1979</f>
        <v>-15515840166.9</v>
      </c>
      <c r="E212" s="53">
        <f>'[2]New Format B.Sheet '!I1979</f>
        <v>-14866225473.950001</v>
      </c>
      <c r="F212" s="53">
        <f>'[2]New Format B.Sheet '!J1979</f>
        <v>-14770283071.380001</v>
      </c>
      <c r="G212" s="53">
        <f>'[2]New Format B.Sheet '!K1979</f>
        <v>-14705880857.059996</v>
      </c>
      <c r="H212" s="53">
        <f>'[2]New Format B.Sheet '!L1979</f>
        <v>-14526262196.140005</v>
      </c>
      <c r="I212" s="53">
        <f>'[2]New Format B.Sheet '!M1979</f>
        <v>-14855591927.530006</v>
      </c>
      <c r="J212" s="53">
        <f>'[2]New Format B.Sheet '!N1979</f>
        <v>-14734661137.76</v>
      </c>
      <c r="K212" s="53">
        <f>'[2]New Format B.Sheet '!O1979</f>
        <v>-14788106704.889999</v>
      </c>
      <c r="L212" s="53">
        <f>'[2]New Format B.Sheet '!P1979</f>
        <v>-14960982279.089996</v>
      </c>
      <c r="M212" s="53">
        <f>'[2]New Format B.Sheet '!Q1979</f>
        <v>-15024202838.41</v>
      </c>
      <c r="N212" s="53">
        <f>'[2]New Format B.Sheet '!R1979</f>
        <v>-15083981365.190016</v>
      </c>
      <c r="O212" s="53">
        <f>'[2]New Format B.Sheet '!S1979</f>
        <v>-15145146586.060003</v>
      </c>
      <c r="P212" s="53">
        <f>'[2]New Format B.Sheet '!T1979</f>
        <v>-15572444127.129993</v>
      </c>
      <c r="Q212" s="53">
        <f>'[2]New Format B.Sheet '!V1979</f>
        <v>-14917122215.37291</v>
      </c>
    </row>
    <row r="213" spans="1:17" s="52" customFormat="1" x14ac:dyDescent="0.3">
      <c r="A213" s="50" t="s">
        <v>272</v>
      </c>
      <c r="B213" s="51"/>
      <c r="C213" s="51"/>
      <c r="D213" s="49">
        <f t="shared" ref="D213:Q213" si="52">+D212+D123</f>
        <v>0</v>
      </c>
      <c r="E213" s="49">
        <f t="shared" si="52"/>
        <v>0</v>
      </c>
      <c r="F213" s="49">
        <f t="shared" si="52"/>
        <v>0</v>
      </c>
      <c r="G213" s="49">
        <f t="shared" si="52"/>
        <v>-0.12999343872070313</v>
      </c>
      <c r="H213" s="49">
        <f t="shared" si="52"/>
        <v>0</v>
      </c>
      <c r="I213" s="49">
        <f t="shared" si="52"/>
        <v>0</v>
      </c>
      <c r="J213" s="49">
        <f t="shared" si="52"/>
        <v>0</v>
      </c>
      <c r="K213" s="49">
        <f t="shared" si="52"/>
        <v>0</v>
      </c>
      <c r="L213" s="49">
        <f t="shared" si="52"/>
        <v>-9.9945068359375E-3</v>
      </c>
      <c r="M213" s="49">
        <f t="shared" si="52"/>
        <v>0</v>
      </c>
      <c r="N213" s="49">
        <f t="shared" si="52"/>
        <v>0</v>
      </c>
      <c r="O213" s="49">
        <f t="shared" si="52"/>
        <v>0</v>
      </c>
      <c r="P213" s="49">
        <f t="shared" si="52"/>
        <v>0</v>
      </c>
      <c r="Q213" s="49">
        <f t="shared" si="52"/>
        <v>-1.165771484375E-2</v>
      </c>
    </row>
    <row r="214" spans="1:17" s="52" customFormat="1" x14ac:dyDescent="0.3">
      <c r="A214" s="50" t="s">
        <v>258</v>
      </c>
      <c r="B214" s="51"/>
      <c r="C214" s="51"/>
      <c r="D214" s="51">
        <f t="shared" ref="D214:Q214" si="53">+D210+D123</f>
        <v>0</v>
      </c>
      <c r="E214" s="51">
        <f t="shared" si="53"/>
        <v>0</v>
      </c>
      <c r="F214" s="51">
        <f t="shared" si="53"/>
        <v>0</v>
      </c>
      <c r="G214" s="51">
        <f t="shared" si="53"/>
        <v>-0.12999534606933594</v>
      </c>
      <c r="H214" s="51">
        <f t="shared" si="53"/>
        <v>0</v>
      </c>
      <c r="I214" s="51">
        <f t="shared" si="53"/>
        <v>0</v>
      </c>
      <c r="J214" s="51">
        <f t="shared" si="53"/>
        <v>0</v>
      </c>
      <c r="K214" s="51">
        <f t="shared" si="53"/>
        <v>0</v>
      </c>
      <c r="L214" s="51">
        <f t="shared" si="53"/>
        <v>0</v>
      </c>
      <c r="M214" s="51">
        <f t="shared" si="53"/>
        <v>0</v>
      </c>
      <c r="N214" s="51">
        <f t="shared" si="53"/>
        <v>0</v>
      </c>
      <c r="O214" s="51">
        <f t="shared" si="53"/>
        <v>0</v>
      </c>
      <c r="P214" s="51">
        <f t="shared" si="53"/>
        <v>0</v>
      </c>
      <c r="Q214" s="51">
        <f t="shared" si="53"/>
        <v>-1.0828018188476563E-2</v>
      </c>
    </row>
    <row r="215" spans="1:17" x14ac:dyDescent="0.3">
      <c r="I215" s="43"/>
    </row>
    <row r="216" spans="1:17" x14ac:dyDescent="0.3">
      <c r="I216" s="43"/>
    </row>
    <row r="217" spans="1:17" x14ac:dyDescent="0.3">
      <c r="I217" s="43"/>
    </row>
  </sheetData>
  <autoFilter ref="C1:C217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18F935-E7DA-4618-8596-9BFFCB0C5C32}"/>
</file>

<file path=customXml/itemProps2.xml><?xml version="1.0" encoding="utf-8"?>
<ds:datastoreItem xmlns:ds="http://schemas.openxmlformats.org/officeDocument/2006/customXml" ds:itemID="{9EF0097F-21F9-47CB-801A-ACE9C1B74DC2}"/>
</file>

<file path=customXml/itemProps3.xml><?xml version="1.0" encoding="utf-8"?>
<ds:datastoreItem xmlns:ds="http://schemas.openxmlformats.org/officeDocument/2006/customXml" ds:itemID="{BA73B2AF-F1CF-4E68-AE0E-9651F6C709D0}"/>
</file>

<file path=customXml/itemProps4.xml><?xml version="1.0" encoding="utf-8"?>
<ds:datastoreItem xmlns:ds="http://schemas.openxmlformats.org/officeDocument/2006/customXml" ds:itemID="{48221588-C3C0-44CC-94E8-1A80B3732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2020-01-30T22:27:19Z</cp:lastPrinted>
  <dcterms:created xsi:type="dcterms:W3CDTF">2017-08-23T22:09:03Z</dcterms:created>
  <dcterms:modified xsi:type="dcterms:W3CDTF">2024-03-28T22:23:08Z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