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-12" yWindow="-12" windowWidth="14520" windowHeight="6096" tabRatio="482" firstSheet="1" activeTab="1"/>
  </bookViews>
  <sheets>
    <sheet name="_com.sap.ip.bi.xl.hiddensheet" sheetId="64" state="veryHidden" r:id="rId1"/>
    <sheet name="Lead E" sheetId="1" r:id="rId2"/>
    <sheet name="CBR_Electric" sheetId="6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>'[1]TAX JV50167'!#REF!</definedName>
    <definedName name="\P">'[1]TAX JV50167'!#REF!</definedName>
    <definedName name="__123Graph_ECURRENT" localSheetId="2" hidden="1">[2]ConsolidatingPL!#REF!</definedName>
    <definedName name="__123Graph_ECURRENT" hidden="1">[2]ConsolidatingPL!#REF!</definedName>
    <definedName name="_1_190S">#REF!</definedName>
    <definedName name="_2_282_FED">#REF!</definedName>
    <definedName name="_3_282_ITD">#REF!</definedName>
    <definedName name="_4_282STATE">#REF!</definedName>
    <definedName name="_6_283">[1]YTD_TD!#REF!</definedName>
    <definedName name="_7_283S">#REF!</definedName>
    <definedName name="_8ODC_ATL">#REF!</definedName>
    <definedName name="_9ODC_BTL">#REF!</definedName>
    <definedName name="_xlnm._FilterDatabase" localSheetId="2" hidden="1">CBR_Electric!$B$9:$J$81</definedName>
    <definedName name="_JV50621">'[1]TAX JV50167'!#REF!</definedName>
    <definedName name="_Order1" hidden="1">255</definedName>
    <definedName name="_Order2" hidden="1">255</definedName>
    <definedName name="AccessDatabase" hidden="1">"I:\COMTREL\FINICLE\TradeSummary.mdb"</definedName>
    <definedName name="Accrual">#REF!</definedName>
    <definedName name="AcctLookup">[3]YTD_Calculations!#REF!</definedName>
    <definedName name="actual_booked">'[4]Budget Non Property'!#REF!</definedName>
    <definedName name="Amort">#REF!</definedName>
    <definedName name="Amt_billed_JO">#REF!</definedName>
    <definedName name="applied">#REF!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CUR_MO_BAL">'[1]TAX JV50167'!#REF!</definedName>
    <definedName name="DDRExec">[3]Maint!#REF!</definedName>
    <definedName name="DEF_INT_GAINS">#REF!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1">"MioAAB+LCAAAAAAABADtmmtvmzoYx99P2neIeL8AzaVZRTMxhy6oCSAg7YmqCpHEbdAIMEOa9tsfcwtQnJ6U6SBeIFUV8nPx479/GIjN/Xjd2Z0XiHzLda4ptstQHeis3Y3lPF9T++DpGzukfoy/fuHuXfR75bq/ZS/Arn4Hxzn+1atvXVPbIPCuaPpwOHQPva6LnukLhmHpf+Yzbb2FO/Ob5fiB6awhdYza/HcUhXvtdDjgOg5ch33qLtgj"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ormtest">#REF!</definedName>
    <definedName name="INCLUDE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E_ID">'[5]je master'!$B$5:$F$103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st13">'[6]Diff Type'!#REF!</definedName>
    <definedName name="MMASTER">#REF!</definedName>
    <definedName name="Month_24as">[3]SourceInfo!$C$19</definedName>
    <definedName name="Months">[3]Maint!$A$7:$B$18</definedName>
    <definedName name="MTYPE">'[6]Diff Type'!#REF!</definedName>
    <definedName name="nmonth">[7]Conversion!$AY$2</definedName>
    <definedName name="ODCATL">[1]YTD_TD!#REF!</definedName>
    <definedName name="ODCBTL">[1]YTD_TD!#REF!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[1]YTD_TD!#REF!</definedName>
    <definedName name="page2">[1]YTD_TD!#REF!</definedName>
    <definedName name="payments">#REF!</definedName>
    <definedName name="period">[3]SourceInfo!$C$5</definedName>
    <definedName name="PeriodCalc">#REF!</definedName>
    <definedName name="PRIOR_MO_BAL">'[1]TAX JV50167'!#REF!</definedName>
    <definedName name="Prior_Year">[8]ATAX0599!$J$27</definedName>
    <definedName name="SAPCrosstab1">#REF!</definedName>
    <definedName name="SAPCrosstab3">#REF!</definedName>
    <definedName name="sched63">[3]YTD_Calculations!#REF!</definedName>
    <definedName name="Sched64_D">#REF!</definedName>
    <definedName name="SelectScaling">#REF!</definedName>
    <definedName name="TaxYear">#REF!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_24as">[3]SourceInfo!$C$20</definedName>
    <definedName name="ytd_import">[1]YTD_TD!#REF!</definedName>
    <definedName name="YTD_THIS">'[1]TAX JV50167'!#REF!</definedName>
    <definedName name="Z_2F345B60_5100_4234_988D_0FE291C9F8EF_.wvu.FilterData" localSheetId="2" hidden="1">CBR_Electric!$B$9:$J$80</definedName>
    <definedName name="Z_3239642F_B843_41CC_A44F_CEEFD36D98C0_.wvu.FilterData" localSheetId="2" hidden="1">CBR_Electric!$B$9:$J$80</definedName>
    <definedName name="Z_3239642F_B843_41CC_A44F_CEEFD36D98C0_.wvu.Rows" localSheetId="2" hidden="1">CBR_Electric!#REF!</definedName>
    <definedName name="Z_E83EA30E_529D_409C_A25B_E6747C6F6EA5_.wvu.FilterData" localSheetId="2" hidden="1">CBR_Electric!$B$9:$J$80</definedName>
    <definedName name="Z_E83EA30E_529D_409C_A25B_E6747C6F6EA5_.wvu.Rows" localSheetId="2" hidden="1">CBR_Electric!#REF!</definedName>
    <definedName name="Z_FAF35B1F_F6FD_4255_9D59_BFFC10E0219D_.wvu.FilterData" localSheetId="2" hidden="1">CBR_Electric!$B$9:$J$80</definedName>
    <definedName name="Z_FAF35B1F_F6FD_4255_9D59_BFFC10E0219D_.wvu.Rows" localSheetId="2" hidden="1">CBR_Electric!#REF!</definedName>
  </definedNames>
  <calcPr calcId="162913"/>
</workbook>
</file>

<file path=xl/calcChain.xml><?xml version="1.0" encoding="utf-8"?>
<calcChain xmlns="http://schemas.openxmlformats.org/spreadsheetml/2006/main">
  <c r="C17" i="1" l="1"/>
  <c r="F114" i="65" l="1"/>
  <c r="F80" i="65"/>
  <c r="F110" i="65"/>
  <c r="D111" i="65"/>
  <c r="F108" i="65"/>
  <c r="F107" i="65"/>
  <c r="E111" i="65"/>
  <c r="E113" i="65"/>
  <c r="E115" i="65"/>
  <c r="C92" i="65"/>
  <c r="D99" i="65"/>
  <c r="E79" i="65"/>
  <c r="G79" i="65"/>
  <c r="D101" i="65"/>
  <c r="E78" i="65"/>
  <c r="G78" i="65"/>
  <c r="D100" i="65"/>
  <c r="E77" i="65"/>
  <c r="G77" i="65"/>
  <c r="D98" i="65"/>
  <c r="E76" i="65"/>
  <c r="G76" i="65"/>
  <c r="D97" i="65"/>
  <c r="G75" i="65"/>
  <c r="E75" i="65"/>
  <c r="E74" i="65"/>
  <c r="G74" i="65"/>
  <c r="D95" i="65"/>
  <c r="E73" i="65"/>
  <c r="G73" i="65"/>
  <c r="E72" i="65"/>
  <c r="F72" i="65"/>
  <c r="G72" i="65"/>
  <c r="E71" i="65"/>
  <c r="F71" i="65"/>
  <c r="G71" i="65"/>
  <c r="E70" i="65"/>
  <c r="F70" i="65"/>
  <c r="G70" i="65"/>
  <c r="E69" i="65"/>
  <c r="F69" i="65"/>
  <c r="G69" i="65"/>
  <c r="E68" i="65"/>
  <c r="F68" i="65"/>
  <c r="G68" i="65"/>
  <c r="E67" i="65"/>
  <c r="F67" i="65"/>
  <c r="G67" i="65"/>
  <c r="E66" i="65"/>
  <c r="F66" i="65"/>
  <c r="G66" i="65"/>
  <c r="E65" i="65"/>
  <c r="F65" i="65"/>
  <c r="G65" i="65"/>
  <c r="E64" i="65"/>
  <c r="F64" i="65"/>
  <c r="G64" i="65"/>
  <c r="E63" i="65"/>
  <c r="F63" i="65"/>
  <c r="G63" i="65"/>
  <c r="E62" i="65"/>
  <c r="F62" i="65"/>
  <c r="G62" i="65"/>
  <c r="E61" i="65"/>
  <c r="F61" i="65"/>
  <c r="G61" i="65"/>
  <c r="E60" i="65"/>
  <c r="F60" i="65"/>
  <c r="G60" i="65"/>
  <c r="E59" i="65"/>
  <c r="F59" i="65"/>
  <c r="G59" i="65"/>
  <c r="E58" i="65"/>
  <c r="F58" i="65"/>
  <c r="G58" i="65"/>
  <c r="E57" i="65"/>
  <c r="F57" i="65"/>
  <c r="G57" i="65"/>
  <c r="G56" i="65"/>
  <c r="F56" i="65"/>
  <c r="E56" i="65"/>
  <c r="E55" i="65"/>
  <c r="F55" i="65"/>
  <c r="G55" i="65"/>
  <c r="F54" i="65"/>
  <c r="G54" i="65"/>
  <c r="E54" i="65"/>
  <c r="E53" i="65"/>
  <c r="F53" i="65"/>
  <c r="G53" i="65"/>
  <c r="E52" i="65"/>
  <c r="F52" i="65"/>
  <c r="G52" i="65"/>
  <c r="E51" i="65"/>
  <c r="F51" i="65"/>
  <c r="G51" i="65"/>
  <c r="E50" i="65"/>
  <c r="F50" i="65"/>
  <c r="G50" i="65"/>
  <c r="E49" i="65"/>
  <c r="F49" i="65"/>
  <c r="G49" i="65"/>
  <c r="E48" i="65"/>
  <c r="F48" i="65"/>
  <c r="G48" i="65"/>
  <c r="E47" i="65"/>
  <c r="F47" i="65"/>
  <c r="G47" i="65"/>
  <c r="E46" i="65"/>
  <c r="F46" i="65"/>
  <c r="G46" i="65"/>
  <c r="E45" i="65"/>
  <c r="F45" i="65"/>
  <c r="G45" i="65"/>
  <c r="E44" i="65"/>
  <c r="F44" i="65"/>
  <c r="G44" i="65"/>
  <c r="E43" i="65"/>
  <c r="F43" i="65"/>
  <c r="G43" i="65"/>
  <c r="F42" i="65"/>
  <c r="G42" i="65"/>
  <c r="E42" i="65"/>
  <c r="E41" i="65"/>
  <c r="F41" i="65"/>
  <c r="G41" i="65"/>
  <c r="F40" i="65"/>
  <c r="G40" i="65"/>
  <c r="E40" i="65"/>
  <c r="E39" i="65"/>
  <c r="F39" i="65"/>
  <c r="G39" i="65"/>
  <c r="E38" i="65"/>
  <c r="F38" i="65"/>
  <c r="G38" i="65"/>
  <c r="E37" i="65"/>
  <c r="F37" i="65"/>
  <c r="G37" i="65"/>
  <c r="E36" i="65"/>
  <c r="F36" i="65"/>
  <c r="G36" i="65"/>
  <c r="E35" i="65"/>
  <c r="F35" i="65"/>
  <c r="G35" i="65"/>
  <c r="E34" i="65"/>
  <c r="F34" i="65"/>
  <c r="G34" i="65"/>
  <c r="E33" i="65"/>
  <c r="F33" i="65"/>
  <c r="G33" i="65"/>
  <c r="E32" i="65"/>
  <c r="F32" i="65"/>
  <c r="G32" i="65"/>
  <c r="E31" i="65"/>
  <c r="F31" i="65"/>
  <c r="G31" i="65"/>
  <c r="F30" i="65"/>
  <c r="G30" i="65"/>
  <c r="E30" i="65"/>
  <c r="E29" i="65"/>
  <c r="F29" i="65"/>
  <c r="G29" i="65"/>
  <c r="E28" i="65"/>
  <c r="F28" i="65"/>
  <c r="G28" i="65"/>
  <c r="E27" i="65"/>
  <c r="F27" i="65"/>
  <c r="G27" i="65"/>
  <c r="E26" i="65"/>
  <c r="F26" i="65"/>
  <c r="G26" i="65"/>
  <c r="E25" i="65"/>
  <c r="F25" i="65"/>
  <c r="G25" i="65"/>
  <c r="E24" i="65"/>
  <c r="F24" i="65"/>
  <c r="G24" i="65"/>
  <c r="E23" i="65"/>
  <c r="F23" i="65"/>
  <c r="G23" i="65"/>
  <c r="E22" i="65"/>
  <c r="F22" i="65"/>
  <c r="G22" i="65"/>
  <c r="E21" i="65"/>
  <c r="F21" i="65"/>
  <c r="G21" i="65"/>
  <c r="E20" i="65"/>
  <c r="F20" i="65"/>
  <c r="G20" i="65"/>
  <c r="E19" i="65"/>
  <c r="F19" i="65"/>
  <c r="G19" i="65"/>
  <c r="E18" i="65"/>
  <c r="F18" i="65"/>
  <c r="G18" i="65"/>
  <c r="E17" i="65"/>
  <c r="F17" i="65"/>
  <c r="G17" i="65"/>
  <c r="E16" i="65"/>
  <c r="F16" i="65"/>
  <c r="G16" i="65"/>
  <c r="E15" i="65"/>
  <c r="F15" i="65"/>
  <c r="G15" i="65"/>
  <c r="E14" i="65"/>
  <c r="F14" i="65"/>
  <c r="G14" i="65"/>
  <c r="E13" i="65"/>
  <c r="F13" i="65"/>
  <c r="G13" i="65"/>
  <c r="E12" i="65"/>
  <c r="F12" i="65"/>
  <c r="G12" i="65"/>
  <c r="E11" i="65"/>
  <c r="F11" i="65"/>
  <c r="G11" i="65"/>
  <c r="E10" i="65"/>
  <c r="F10" i="65"/>
  <c r="D113" i="65"/>
  <c r="D115" i="65"/>
  <c r="D80" i="65"/>
  <c r="E80" i="65"/>
  <c r="G80" i="65"/>
  <c r="D96" i="65"/>
  <c r="D81" i="65"/>
  <c r="D85" i="65"/>
  <c r="E85" i="65"/>
  <c r="G87" i="65"/>
  <c r="F109" i="65"/>
  <c r="F111" i="65"/>
  <c r="F113" i="65"/>
  <c r="F115" i="65"/>
  <c r="E81" i="65"/>
  <c r="F81" i="65"/>
  <c r="F85" i="65"/>
  <c r="F86" i="65"/>
  <c r="F88" i="65"/>
  <c r="G10" i="65"/>
  <c r="G81" i="65"/>
  <c r="G85" i="65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C25" i="1" l="1"/>
  <c r="C24" i="1"/>
  <c r="C30" i="1" s="1"/>
  <c r="C23" i="1" l="1"/>
  <c r="C27" i="1" s="1"/>
  <c r="D6" i="65" l="1"/>
  <c r="D4" i="65" l="1"/>
  <c r="D7" i="65" s="1"/>
  <c r="D84" i="65" l="1"/>
  <c r="D92" i="65"/>
  <c r="E99" i="65" l="1"/>
  <c r="E97" i="65"/>
  <c r="D94" i="65"/>
  <c r="E98" i="65"/>
  <c r="E96" i="65"/>
  <c r="E100" i="65"/>
  <c r="E101" i="65"/>
  <c r="E95" i="65"/>
  <c r="D86" i="65"/>
  <c r="E84" i="65"/>
  <c r="G84" i="65" s="1"/>
  <c r="G86" i="65" s="1"/>
  <c r="G88" i="65" s="1"/>
  <c r="E94" i="65" l="1"/>
  <c r="D102" i="65"/>
  <c r="E86" i="65"/>
  <c r="E88" i="65" s="1"/>
  <c r="C14" i="1" s="1"/>
  <c r="C15" i="1" s="1"/>
  <c r="C12" i="1"/>
  <c r="C20" i="1" l="1"/>
  <c r="D20" i="1" s="1"/>
  <c r="C29" i="1"/>
  <c r="C31" i="1" s="1"/>
  <c r="E103" i="65"/>
  <c r="D103" i="65"/>
  <c r="E102" i="65"/>
</calcChain>
</file>

<file path=xl/comments1.xml><?xml version="1.0" encoding="utf-8"?>
<comments xmlns="http://schemas.openxmlformats.org/spreadsheetml/2006/main">
  <authors>
    <author>Jonathan Kim</author>
  </authors>
  <commentList>
    <comment ref="C61" authorId="0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this offsets the book loss imbedded in PT below since moved to reg asset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belongs below the line BTL so excluded from CBR </t>
        </r>
      </text>
    </comment>
  </commentList>
</comments>
</file>

<file path=xl/sharedStrings.xml><?xml version="1.0" encoding="utf-8"?>
<sst xmlns="http://schemas.openxmlformats.org/spreadsheetml/2006/main" count="248" uniqueCount="200">
  <si>
    <t>FEDERAL INCOME TAX</t>
  </si>
  <si>
    <t>LINE</t>
  </si>
  <si>
    <t>NO.</t>
  </si>
  <si>
    <t>DESCRIPTION</t>
  </si>
  <si>
    <t>AMOUNT</t>
  </si>
  <si>
    <t>TAXABLE INCOME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</si>
  <si>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</si>
  <si>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</si>
  <si>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</si>
  <si>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</si>
  <si>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</si>
  <si>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</si>
  <si>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</si>
  <si>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</si>
  <si>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</si>
  <si>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</si>
  <si>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</si>
  <si>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</si>
  <si>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</si>
  <si>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</si>
  <si>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Environmental Remediation</t>
  </si>
  <si>
    <t>Puget Sound Energy, Inc.</t>
  </si>
  <si>
    <t>Electric NOI</t>
  </si>
  <si>
    <t>Pretax NOI</t>
  </si>
  <si>
    <t>M Item Activity</t>
  </si>
  <si>
    <t>Colstrip Common Amortization</t>
  </si>
  <si>
    <t>Horizon Payment Amortization</t>
  </si>
  <si>
    <t>Colstrip 3&amp;4 Loss Reserves</t>
  </si>
  <si>
    <t>BPA Carrying Cost - LT</t>
  </si>
  <si>
    <t>Total Tax adjustments</t>
  </si>
  <si>
    <t>Deferred Compensation-common</t>
  </si>
  <si>
    <t>Horizon Payment</t>
  </si>
  <si>
    <t>Vacation Pay-common</t>
  </si>
  <si>
    <t>DEFERRED FIT - OTHER</t>
  </si>
  <si>
    <t>SAP Taxes</t>
  </si>
  <si>
    <t>Tax Return Key</t>
  </si>
  <si>
    <t>F-10</t>
  </si>
  <si>
    <t>N-03</t>
  </si>
  <si>
    <t>N-05</t>
  </si>
  <si>
    <t>N-11</t>
  </si>
  <si>
    <t>N-16</t>
  </si>
  <si>
    <t>N-19</t>
  </si>
  <si>
    <t>N-20</t>
  </si>
  <si>
    <t>N-31</t>
  </si>
  <si>
    <t>N-37</t>
  </si>
  <si>
    <t>N-43</t>
  </si>
  <si>
    <t>N-44</t>
  </si>
  <si>
    <t>N-46</t>
  </si>
  <si>
    <t>N-50</t>
  </si>
  <si>
    <t>N-52</t>
  </si>
  <si>
    <t>N-72</t>
  </si>
  <si>
    <t>N-73</t>
  </si>
  <si>
    <t>PT</t>
  </si>
  <si>
    <t>COMMISSION BASIS REPORT</t>
  </si>
  <si>
    <t>Description</t>
  </si>
  <si>
    <t>Major Inspection</t>
  </si>
  <si>
    <t>Colstrip 3&amp;4 Overhaul Costs - LT</t>
  </si>
  <si>
    <t>N-80</t>
  </si>
  <si>
    <t>Property Tax</t>
  </si>
  <si>
    <t>Statutory Tax</t>
  </si>
  <si>
    <t>Goldendale Minor Inspection</t>
  </si>
  <si>
    <t>Redmond West Tenant Allowances</t>
  </si>
  <si>
    <t>§162(m) limitation</t>
  </si>
  <si>
    <t>Fringe benefits nodeductible</t>
  </si>
  <si>
    <t>DEFERRED FIT - DEBIT / (CREDIT)</t>
  </si>
  <si>
    <t>&lt;== check</t>
  </si>
  <si>
    <t>Fed Taxable Income</t>
  </si>
  <si>
    <t>Total Income tax</t>
  </si>
  <si>
    <t>State Tax Benefit</t>
  </si>
  <si>
    <t>Lease Incentive</t>
  </si>
  <si>
    <t>Health Insurance - IBNR</t>
  </si>
  <si>
    <t>Conservation</t>
  </si>
  <si>
    <t>N-88</t>
  </si>
  <si>
    <t>Colstrip 1&amp;2 ARO/ARC</t>
  </si>
  <si>
    <t>N-90</t>
  </si>
  <si>
    <t>N-89</t>
  </si>
  <si>
    <t>N-91</t>
  </si>
  <si>
    <t>Electric Vehicle</t>
  </si>
  <si>
    <t>AMI Depreciation Deferral</t>
  </si>
  <si>
    <t>Green Direct Liquidated Damages</t>
  </si>
  <si>
    <t>Shuffleton - Gain on Sale</t>
  </si>
  <si>
    <t>P-08</t>
  </si>
  <si>
    <t>P-20</t>
  </si>
  <si>
    <t>P-17</t>
  </si>
  <si>
    <t>T-Grant C 1&amp;2 Remediation</t>
  </si>
  <si>
    <t>P-21</t>
  </si>
  <si>
    <t>T-Grant C 1&amp;2 ARO Spent</t>
  </si>
  <si>
    <t>ADJ 3.03E</t>
  </si>
  <si>
    <t>N-97</t>
  </si>
  <si>
    <t>N-104</t>
  </si>
  <si>
    <t>N-106</t>
  </si>
  <si>
    <t>N-110</t>
  </si>
  <si>
    <t>N-111</t>
  </si>
  <si>
    <t>N-112</t>
  </si>
  <si>
    <t>N-121</t>
  </si>
  <si>
    <t>N-122</t>
  </si>
  <si>
    <t>Payroll Tax Deferral COVID-19</t>
  </si>
  <si>
    <t>GTZ Carrying Charge Deferral Tr1</t>
  </si>
  <si>
    <t>GTZ Depreciation Deferral Tr1</t>
  </si>
  <si>
    <t>Storm Damage 2012</t>
  </si>
  <si>
    <t>Storm Damage 2020</t>
  </si>
  <si>
    <t>Injuries and Damages</t>
  </si>
  <si>
    <t>Mint Farm Deferral</t>
  </si>
  <si>
    <t>Mint Farm Deferral_2</t>
  </si>
  <si>
    <t>Unearned Revenue</t>
  </si>
  <si>
    <t>GTZ Depreciation Deferral E Post 06/30/19</t>
  </si>
  <si>
    <t>GTZ Carrying Charge Deferral E Post 06/30/19</t>
  </si>
  <si>
    <t>PT - Plant Related</t>
  </si>
  <si>
    <t>Plant Related</t>
  </si>
  <si>
    <t>POWERTAX</t>
  </si>
  <si>
    <t>electric</t>
  </si>
  <si>
    <t>gas</t>
  </si>
  <si>
    <t>total</t>
  </si>
  <si>
    <t>normalized</t>
  </si>
  <si>
    <t>F/T</t>
  </si>
  <si>
    <t>cwip reversal</t>
  </si>
  <si>
    <t>topside</t>
  </si>
  <si>
    <t>total timing</t>
  </si>
  <si>
    <t>FAS 109</t>
  </si>
  <si>
    <t>APB 11 DIT</t>
  </si>
  <si>
    <t>FEDERAL INCOME TAX @ 21%</t>
  </si>
  <si>
    <t>January 2022 - December 2022</t>
  </si>
  <si>
    <t>FOR THE TWELVE MONTHS ENDED DECEMBER 31, 2022</t>
  </si>
  <si>
    <t>without Topside reversal of $7m</t>
  </si>
  <si>
    <t>✔ TZ OK</t>
  </si>
  <si>
    <t>FIT @21%</t>
  </si>
  <si>
    <t>DFIT</t>
  </si>
  <si>
    <t>Total Tax</t>
  </si>
  <si>
    <t>N-29</t>
  </si>
  <si>
    <t>N-06</t>
  </si>
  <si>
    <t>Emission Allowances</t>
  </si>
  <si>
    <t>OK_0 balance</t>
  </si>
  <si>
    <t>Storm Damage 2015</t>
  </si>
  <si>
    <t>Storm Damage 2016</t>
  </si>
  <si>
    <t>OK_No activity in 2021_input $0</t>
  </si>
  <si>
    <r>
      <rPr>
        <sz val="11"/>
        <rFont val="Calibri"/>
        <family val="2"/>
        <scheme val="minor"/>
      </rPr>
      <t>Storm 2017 Amortization Recovery</t>
    </r>
  </si>
  <si>
    <r>
      <rPr>
        <sz val="11"/>
        <rFont val="Calibri"/>
        <family val="2"/>
        <scheme val="minor"/>
      </rPr>
      <t>Storm Damage 2021</t>
    </r>
  </si>
  <si>
    <r>
      <rPr>
        <sz val="11"/>
        <rFont val="Calibri"/>
        <family val="2"/>
        <scheme val="minor"/>
      </rPr>
      <t>Storm Damage 2022</t>
    </r>
  </si>
  <si>
    <t>N-18</t>
  </si>
  <si>
    <t>West Coast Capacity Assignment</t>
  </si>
  <si>
    <t>N-136</t>
  </si>
  <si>
    <t>NWP Refund for Electric</t>
  </si>
  <si>
    <t>BNP WestCoast Cap Agreement</t>
  </si>
  <si>
    <t>N-40</t>
  </si>
  <si>
    <t>Baker Treasury Grant Deferral</t>
  </si>
  <si>
    <t>OK_repurposed to Colstrip 1&amp;2</t>
  </si>
  <si>
    <t>N-49</t>
  </si>
  <si>
    <t>Snoqualmie Treasury Grant Deferral</t>
  </si>
  <si>
    <t>N-56</t>
  </si>
  <si>
    <t>Summit Landlord Incentive-common</t>
  </si>
  <si>
    <t>N-59</t>
  </si>
  <si>
    <t>White River Reg Asset</t>
  </si>
  <si>
    <t>N-61</t>
  </si>
  <si>
    <t>Ferndale Deferrals</t>
  </si>
  <si>
    <t>N-62</t>
  </si>
  <si>
    <t xml:space="preserve">Snoqualmie Deferrals </t>
  </si>
  <si>
    <t>N-63</t>
  </si>
  <si>
    <t xml:space="preserve">Baker Upgrade Deferrals  </t>
  </si>
  <si>
    <t>N-82</t>
  </si>
  <si>
    <t>Credit Card Deferral</t>
  </si>
  <si>
    <t>N-96</t>
  </si>
  <si>
    <t>Electric Vehicle Equity Reserve</t>
  </si>
  <si>
    <t>N-33</t>
  </si>
  <si>
    <t>Staples Loyalty Incentive-common</t>
  </si>
  <si>
    <t>N-67</t>
  </si>
  <si>
    <t>Workers Compensation- IBNR</t>
  </si>
  <si>
    <t>N-95</t>
  </si>
  <si>
    <t>N-100</t>
  </si>
  <si>
    <t>Microsoft</t>
  </si>
  <si>
    <t>N-101</t>
  </si>
  <si>
    <t>GTZ Depreciation Deferral E Pre 06/30/19</t>
  </si>
  <si>
    <t>N-102</t>
  </si>
  <si>
    <t>GTZ Carrying Charge Deferral E Pre 06/30/19</t>
  </si>
  <si>
    <t>N-103</t>
  </si>
  <si>
    <t>AMI Depreciation Deferral Post 07/2019</t>
  </si>
  <si>
    <t>N-105</t>
  </si>
  <si>
    <t>Colstrip 1&amp;2 Retirement</t>
  </si>
  <si>
    <t>N-113</t>
  </si>
  <si>
    <r>
      <rPr>
        <sz val="11"/>
        <rFont val="Calibri"/>
        <family val="2"/>
        <scheme val="minor"/>
      </rPr>
      <t>AMI Depreciation Deferral 05-08/2020</t>
    </r>
  </si>
  <si>
    <t>N-27</t>
  </si>
  <si>
    <t>Amort of Reaquired Debt</t>
  </si>
  <si>
    <t>N-127</t>
  </si>
  <si>
    <r>
      <rPr>
        <sz val="11"/>
        <rFont val="Calibri"/>
        <family val="2"/>
        <scheme val="minor"/>
      </rPr>
      <t>Reg. Asset for PLR - Elect</t>
    </r>
  </si>
  <si>
    <t>new M from 2021</t>
  </si>
  <si>
    <t>N-129</t>
  </si>
  <si>
    <r>
      <rPr>
        <sz val="11"/>
        <rFont val="Calibri"/>
        <family val="2"/>
        <scheme val="minor"/>
      </rPr>
      <t>Lund Hill Liquidated Damages</t>
    </r>
  </si>
  <si>
    <t>N-130</t>
  </si>
  <si>
    <r>
      <rPr>
        <sz val="11"/>
        <rFont val="Calibri"/>
        <family val="2"/>
        <scheme val="minor"/>
      </rPr>
      <t>Reg. Filing Fee Deferral - Elect</t>
    </r>
  </si>
  <si>
    <t>F-07</t>
  </si>
  <si>
    <t>WUTC AFUDC Amort</t>
  </si>
  <si>
    <t>BTL</t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</si>
  <si>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</si>
  <si>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</si>
  <si>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</si>
  <si>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</si>
  <si>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</si>
  <si>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</si>
  <si>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</si>
  <si>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</si>
  <si>
    <t>TZ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</si>
</sst>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\-&quot;$&quot;#,##0"/>
    <numFmt numFmtId="168" formatCode="0.0000000"/>
    <numFmt numFmtId="169" formatCode="0.000000"/>
    <numFmt numFmtId="170" formatCode="_(* #,##0.00000_);_(* \(#,##0.00000\);_(* &quot;-&quot;??_);_(@_)"/>
    <numFmt numFmtId="171" formatCode="d\.mmm\.yy"/>
    <numFmt numFmtId="172" formatCode="#."/>
    <numFmt numFmtId="173" formatCode="&quot;$&quot;#,##0\ ;\(&quot;$&quot;#,##0\)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0000"/>
    <numFmt numFmtId="179" formatCode="000000"/>
    <numFmt numFmtId="180" formatCode="_(&quot;$&quot;* #,##0.0_);_(&quot;$&quot;* \(#,##0.0\);_(&quot;$&quot;* &quot;-&quot;??_);_(@_)"/>
    <numFmt numFmtId="181" formatCode="0.00_)"/>
    <numFmt numFmtId="182" formatCode="0.0%"/>
    <numFmt numFmtId="183" formatCode="###,000"/>
  </numFmts>
  <fonts count="1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6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66">
    <xf numFmtId="169" fontId="0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68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21" fillId="0" borderId="0"/>
    <xf numFmtId="170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21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53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53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53" fillId="10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53" fillId="10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53" fillId="3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53" fillId="12" borderId="0" applyNumberFormat="0" applyBorder="0" applyAlignment="0" applyProtection="0"/>
    <xf numFmtId="171" fontId="22" fillId="0" borderId="0" applyFill="0" applyBorder="0" applyAlignment="0"/>
    <xf numFmtId="41" fontId="17" fillId="13" borderId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5" fillId="0" borderId="0" applyFont="0" applyFill="0" applyBorder="0" applyAlignment="0" applyProtection="0">
      <alignment wrapText="1"/>
    </xf>
    <xf numFmtId="43" fontId="57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19" fillId="0" borderId="0"/>
    <xf numFmtId="0" fontId="19" fillId="0" borderId="0"/>
    <xf numFmtId="0" fontId="25" fillId="0" borderId="0"/>
    <xf numFmtId="172" fontId="26" fillId="0" borderId="0">
      <protection locked="0"/>
    </xf>
    <xf numFmtId="0" fontId="25" fillId="0" borderId="0"/>
    <xf numFmtId="0" fontId="27" fillId="0" borderId="0" applyNumberFormat="0" applyAlignment="0">
      <alignment horizontal="left"/>
    </xf>
    <xf numFmtId="0" fontId="28" fillId="0" borderId="0" applyNumberFormat="0" applyAlignment="0"/>
    <xf numFmtId="0" fontId="19" fillId="0" borderId="0"/>
    <xf numFmtId="0" fontId="25" fillId="0" borderId="0"/>
    <xf numFmtId="0" fontId="19" fillId="0" borderId="0"/>
    <xf numFmtId="0" fontId="25" fillId="0" borderId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7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169" fontId="17" fillId="0" borderId="0"/>
    <xf numFmtId="2" fontId="29" fillId="0" borderId="0" applyFont="0" applyFill="0" applyBorder="0" applyAlignment="0" applyProtection="0"/>
    <xf numFmtId="0" fontId="19" fillId="0" borderId="0"/>
    <xf numFmtId="38" fontId="13" fillId="13" borderId="0" applyNumberFormat="0" applyBorder="0" applyAlignment="0" applyProtection="0"/>
    <xf numFmtId="0" fontId="30" fillId="0" borderId="1" applyNumberFormat="0" applyAlignment="0" applyProtection="0">
      <alignment horizontal="left"/>
    </xf>
    <xf numFmtId="0" fontId="30" fillId="0" borderId="2">
      <alignment horizontal="left"/>
    </xf>
    <xf numFmtId="38" fontId="14" fillId="0" borderId="0"/>
    <xf numFmtId="40" fontId="14" fillId="0" borderId="0"/>
    <xf numFmtId="10" fontId="13" fillId="17" borderId="3" applyNumberFormat="0" applyBorder="0" applyAlignment="0" applyProtection="0"/>
    <xf numFmtId="41" fontId="31" fillId="18" borderId="4">
      <alignment horizontal="left"/>
      <protection locked="0"/>
    </xf>
    <xf numFmtId="10" fontId="31" fillId="18" borderId="4">
      <alignment horizontal="right"/>
      <protection locked="0"/>
    </xf>
    <xf numFmtId="0" fontId="13" fillId="13" borderId="0"/>
    <xf numFmtId="3" fontId="32" fillId="0" borderId="0" applyFill="0" applyBorder="0" applyAlignment="0" applyProtection="0"/>
    <xf numFmtId="44" fontId="15" fillId="0" borderId="5" applyNumberFormat="0" applyFont="0" applyAlignment="0">
      <alignment horizontal="center"/>
    </xf>
    <xf numFmtId="44" fontId="15" fillId="0" borderId="6" applyNumberFormat="0" applyFont="0" applyAlignment="0">
      <alignment horizontal="center"/>
    </xf>
    <xf numFmtId="37" fontId="33" fillId="0" borderId="0"/>
    <xf numFmtId="167" fontId="9" fillId="0" borderId="0"/>
    <xf numFmtId="0" fontId="43" fillId="0" borderId="0"/>
    <xf numFmtId="0" fontId="43" fillId="0" borderId="0"/>
    <xf numFmtId="0" fontId="46" fillId="0" borderId="0"/>
    <xf numFmtId="0" fontId="17" fillId="0" borderId="0"/>
    <xf numFmtId="0" fontId="55" fillId="0" borderId="0">
      <alignment wrapText="1"/>
    </xf>
    <xf numFmtId="0" fontId="46" fillId="0" borderId="0"/>
    <xf numFmtId="0" fontId="46" fillId="0" borderId="0"/>
    <xf numFmtId="0" fontId="57" fillId="0" borderId="0"/>
    <xf numFmtId="39" fontId="13" fillId="0" borderId="0" applyFill="0" applyBorder="0" applyAlignment="0" applyProtection="0"/>
    <xf numFmtId="0" fontId="58" fillId="0" borderId="0"/>
    <xf numFmtId="0" fontId="34" fillId="0" borderId="0"/>
    <xf numFmtId="0" fontId="17" fillId="0" borderId="0"/>
    <xf numFmtId="0" fontId="34" fillId="0" borderId="0"/>
    <xf numFmtId="0" fontId="58" fillId="0" borderId="0"/>
    <xf numFmtId="0" fontId="34" fillId="0" borderId="0"/>
    <xf numFmtId="0" fontId="58" fillId="0" borderId="0"/>
    <xf numFmtId="0" fontId="23" fillId="0" borderId="0"/>
    <xf numFmtId="0" fontId="58" fillId="0" borderId="0"/>
    <xf numFmtId="174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58" fillId="0" borderId="0"/>
    <xf numFmtId="0" fontId="34" fillId="19" borderId="7" applyNumberFormat="0" applyFont="0" applyAlignment="0" applyProtection="0"/>
    <xf numFmtId="0" fontId="34" fillId="19" borderId="7" applyNumberFormat="0" applyFont="0" applyAlignment="0" applyProtection="0"/>
    <xf numFmtId="0" fontId="34" fillId="19" borderId="7" applyNumberFormat="0" applyFont="0" applyAlignment="0" applyProtection="0"/>
    <xf numFmtId="0" fontId="19" fillId="0" borderId="0"/>
    <xf numFmtId="0" fontId="19" fillId="0" borderId="0"/>
    <xf numFmtId="0" fontId="25" fillId="0" borderId="0"/>
    <xf numFmtId="10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20" borderId="4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37" fillId="0" borderId="9">
      <alignment horizontal="center"/>
    </xf>
    <xf numFmtId="3" fontId="20" fillId="0" borderId="0" applyFont="0" applyFill="0" applyBorder="0" applyAlignment="0" applyProtection="0"/>
    <xf numFmtId="0" fontId="20" fillId="21" borderId="0" applyNumberFormat="0" applyFont="0" applyBorder="0" applyAlignment="0" applyProtection="0"/>
    <xf numFmtId="0" fontId="25" fillId="0" borderId="0"/>
    <xf numFmtId="3" fontId="38" fillId="0" borderId="0" applyFill="0" applyBorder="0" applyAlignment="0" applyProtection="0"/>
    <xf numFmtId="0" fontId="39" fillId="0" borderId="0"/>
    <xf numFmtId="42" fontId="17" fillId="17" borderId="0"/>
    <xf numFmtId="42" fontId="17" fillId="17" borderId="10">
      <alignment vertical="center"/>
    </xf>
    <xf numFmtId="0" fontId="15" fillId="17" borderId="11" applyNumberFormat="0">
      <alignment horizontal="center" vertical="center" wrapText="1"/>
    </xf>
    <xf numFmtId="10" fontId="17" fillId="17" borderId="0"/>
    <xf numFmtId="175" fontId="17" fillId="17" borderId="0"/>
    <xf numFmtId="165" fontId="14" fillId="0" borderId="0" applyBorder="0" applyAlignment="0"/>
    <xf numFmtId="42" fontId="17" fillId="17" borderId="12">
      <alignment horizontal="left"/>
    </xf>
    <xf numFmtId="175" fontId="18" fillId="17" borderId="12">
      <alignment horizontal="left"/>
    </xf>
    <xf numFmtId="14" fontId="35" fillId="0" borderId="0" applyNumberFormat="0" applyFill="0" applyBorder="0" applyAlignment="0" applyProtection="0">
      <alignment horizontal="left"/>
    </xf>
    <xf numFmtId="176" fontId="17" fillId="0" borderId="0" applyFont="0" applyFill="0" applyAlignment="0">
      <alignment horizontal="right"/>
    </xf>
    <xf numFmtId="4" fontId="36" fillId="18" borderId="8" applyNumberFormat="0" applyProtection="0">
      <alignment vertical="center"/>
    </xf>
    <xf numFmtId="4" fontId="47" fillId="18" borderId="8" applyNumberFormat="0" applyProtection="0">
      <alignment vertical="center"/>
    </xf>
    <xf numFmtId="4" fontId="36" fillId="18" borderId="8" applyNumberFormat="0" applyProtection="0">
      <alignment horizontal="left" vertical="center" indent="1"/>
    </xf>
    <xf numFmtId="4" fontId="36" fillId="18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4" fontId="36" fillId="23" borderId="8" applyNumberFormat="0" applyProtection="0">
      <alignment horizontal="right" vertical="center"/>
    </xf>
    <xf numFmtId="4" fontId="36" fillId="24" borderId="8" applyNumberFormat="0" applyProtection="0">
      <alignment horizontal="right" vertical="center"/>
    </xf>
    <xf numFmtId="4" fontId="36" fillId="25" borderId="8" applyNumberFormat="0" applyProtection="0">
      <alignment horizontal="right" vertical="center"/>
    </xf>
    <xf numFmtId="4" fontId="36" fillId="26" borderId="8" applyNumberFormat="0" applyProtection="0">
      <alignment horizontal="right" vertical="center"/>
    </xf>
    <xf numFmtId="4" fontId="36" fillId="27" borderId="8" applyNumberFormat="0" applyProtection="0">
      <alignment horizontal="right" vertical="center"/>
    </xf>
    <xf numFmtId="4" fontId="36" fillId="28" borderId="8" applyNumberFormat="0" applyProtection="0">
      <alignment horizontal="right" vertical="center"/>
    </xf>
    <xf numFmtId="4" fontId="36" fillId="29" borderId="8" applyNumberFormat="0" applyProtection="0">
      <alignment horizontal="right" vertical="center"/>
    </xf>
    <xf numFmtId="4" fontId="36" fillId="30" borderId="8" applyNumberFormat="0" applyProtection="0">
      <alignment horizontal="right" vertical="center"/>
    </xf>
    <xf numFmtId="4" fontId="36" fillId="31" borderId="8" applyNumberFormat="0" applyProtection="0">
      <alignment horizontal="right" vertical="center"/>
    </xf>
    <xf numFmtId="4" fontId="48" fillId="32" borderId="8" applyNumberFormat="0" applyProtection="0">
      <alignment horizontal="left" vertical="center" indent="1"/>
    </xf>
    <xf numFmtId="4" fontId="36" fillId="33" borderId="13" applyNumberFormat="0" applyProtection="0">
      <alignment horizontal="left" vertical="center" indent="1"/>
    </xf>
    <xf numFmtId="4" fontId="49" fillId="34" borderId="0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4" fontId="50" fillId="33" borderId="8" applyNumberFormat="0" applyProtection="0">
      <alignment horizontal="left" vertical="center" indent="1"/>
    </xf>
    <xf numFmtId="4" fontId="50" fillId="35" borderId="8" applyNumberFormat="0" applyProtection="0">
      <alignment horizontal="left" vertical="center" indent="1"/>
    </xf>
    <xf numFmtId="0" fontId="46" fillId="35" borderId="8" applyNumberFormat="0" applyProtection="0">
      <alignment horizontal="left" vertical="center" indent="1"/>
    </xf>
    <xf numFmtId="0" fontId="46" fillId="35" borderId="8" applyNumberFormat="0" applyProtection="0">
      <alignment horizontal="left" vertical="center" indent="1"/>
    </xf>
    <xf numFmtId="0" fontId="46" fillId="36" borderId="8" applyNumberFormat="0" applyProtection="0">
      <alignment horizontal="left" vertical="center" indent="1"/>
    </xf>
    <xf numFmtId="0" fontId="46" fillId="36" borderId="8" applyNumberFormat="0" applyProtection="0">
      <alignment horizontal="left" vertical="center" indent="1"/>
    </xf>
    <xf numFmtId="0" fontId="46" fillId="13" borderId="8" applyNumberFormat="0" applyProtection="0">
      <alignment horizontal="left" vertical="center" indent="1"/>
    </xf>
    <xf numFmtId="0" fontId="46" fillId="13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46" fillId="37" borderId="3" applyNumberFormat="0">
      <protection locked="0"/>
    </xf>
    <xf numFmtId="4" fontId="36" fillId="38" borderId="8" applyNumberFormat="0" applyProtection="0">
      <alignment vertical="center"/>
    </xf>
    <xf numFmtId="4" fontId="47" fillId="38" borderId="8" applyNumberFormat="0" applyProtection="0">
      <alignment vertical="center"/>
    </xf>
    <xf numFmtId="4" fontId="36" fillId="38" borderId="8" applyNumberFormat="0" applyProtection="0">
      <alignment horizontal="left" vertical="center" indent="1"/>
    </xf>
    <xf numFmtId="4" fontId="36" fillId="38" borderId="8" applyNumberFormat="0" applyProtection="0">
      <alignment horizontal="left" vertical="center" indent="1"/>
    </xf>
    <xf numFmtId="4" fontId="36" fillId="33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0" fontId="46" fillId="22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51" fillId="0" borderId="0"/>
    <xf numFmtId="4" fontId="52" fillId="33" borderId="8" applyNumberFormat="0" applyProtection="0">
      <alignment horizontal="right" vertical="center"/>
    </xf>
    <xf numFmtId="39" fontId="17" fillId="39" borderId="0"/>
    <xf numFmtId="0" fontId="56" fillId="0" borderId="0" applyNumberFormat="0" applyFill="0" applyBorder="0" applyAlignment="0" applyProtection="0"/>
    <xf numFmtId="38" fontId="13" fillId="0" borderId="14"/>
    <xf numFmtId="38" fontId="14" fillId="0" borderId="12"/>
    <xf numFmtId="39" fontId="35" fillId="40" borderId="0"/>
    <xf numFmtId="169" fontId="17" fillId="0" borderId="0">
      <alignment horizontal="left" wrapText="1"/>
    </xf>
    <xf numFmtId="170" fontId="17" fillId="0" borderId="0">
      <alignment horizontal="left" wrapText="1"/>
    </xf>
    <xf numFmtId="40" fontId="40" fillId="0" borderId="0" applyBorder="0">
      <alignment horizontal="right"/>
    </xf>
    <xf numFmtId="41" fontId="16" fillId="17" borderId="0">
      <alignment horizontal="left"/>
    </xf>
    <xf numFmtId="177" fontId="41" fillId="17" borderId="0">
      <alignment horizontal="left" vertical="center"/>
    </xf>
    <xf numFmtId="0" fontId="15" fillId="17" borderId="0">
      <alignment horizontal="left" wrapText="1"/>
    </xf>
    <xf numFmtId="0" fontId="42" fillId="0" borderId="0">
      <alignment horizontal="left" vertical="center"/>
    </xf>
    <xf numFmtId="0" fontId="25" fillId="0" borderId="15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9" fontId="9" fillId="0" borderId="0" applyFont="0" applyFill="0" applyBorder="0" applyAlignment="0" applyProtection="0"/>
    <xf numFmtId="169" fontId="9" fillId="0" borderId="0">
      <alignment horizontal="left" wrapText="1"/>
    </xf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41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41" fontId="9" fillId="13" borderId="0"/>
    <xf numFmtId="41" fontId="9" fillId="13" borderId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7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7" fillId="0" borderId="0" applyFont="0" applyFill="0" applyBorder="0" applyAlignment="0" applyProtection="0"/>
    <xf numFmtId="169" fontId="9" fillId="0" borderId="0"/>
    <xf numFmtId="169" fontId="9" fillId="0" borderId="0"/>
    <xf numFmtId="0" fontId="13" fillId="13" borderId="0"/>
    <xf numFmtId="39" fontId="13" fillId="0" borderId="0" applyFill="0" applyBorder="0" applyAlignment="0" applyProtection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wrapText="1"/>
    </xf>
    <xf numFmtId="0" fontId="9" fillId="0" borderId="0">
      <alignment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39" fontId="13" fillId="0" borderId="0" applyFill="0" applyBorder="0" applyAlignment="0" applyProtection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9" fillId="0" borderId="0">
      <alignment horizontal="left" wrapText="1"/>
    </xf>
    <xf numFmtId="174" fontId="9" fillId="0" borderId="0">
      <alignment horizontal="left" wrapText="1"/>
    </xf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2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20" borderId="4"/>
    <xf numFmtId="41" fontId="9" fillId="20" borderId="4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21" borderId="0" applyNumberFormat="0" applyFont="0" applyBorder="0" applyAlignment="0" applyProtection="0"/>
    <xf numFmtId="42" fontId="9" fillId="17" borderId="0"/>
    <xf numFmtId="42" fontId="9" fillId="17" borderId="0"/>
    <xf numFmtId="42" fontId="9" fillId="17" borderId="10">
      <alignment vertical="center"/>
    </xf>
    <xf numFmtId="42" fontId="9" fillId="17" borderId="10">
      <alignment vertical="center"/>
    </xf>
    <xf numFmtId="0" fontId="15" fillId="17" borderId="11" applyNumberFormat="0">
      <alignment horizontal="center" vertical="center" wrapText="1"/>
    </xf>
    <xf numFmtId="10" fontId="9" fillId="17" borderId="0"/>
    <xf numFmtId="10" fontId="9" fillId="17" borderId="0"/>
    <xf numFmtId="175" fontId="9" fillId="17" borderId="0"/>
    <xf numFmtId="175" fontId="9" fillId="17" borderId="0"/>
    <xf numFmtId="165" fontId="14" fillId="0" borderId="0" applyBorder="0" applyAlignment="0"/>
    <xf numFmtId="42" fontId="9" fillId="17" borderId="12">
      <alignment horizontal="left"/>
    </xf>
    <xf numFmtId="42" fontId="9" fillId="17" borderId="12">
      <alignment horizontal="left"/>
    </xf>
    <xf numFmtId="176" fontId="9" fillId="0" borderId="0" applyFont="0" applyFill="0" applyAlignment="0">
      <alignment horizontal="right"/>
    </xf>
    <xf numFmtId="176" fontId="9" fillId="0" borderId="0" applyFont="0" applyFill="0" applyAlignment="0">
      <alignment horizontal="right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4" fontId="36" fillId="33" borderId="8" applyNumberFormat="0" applyProtection="0">
      <alignment horizontal="left" vertical="center" indent="1"/>
    </xf>
    <xf numFmtId="4" fontId="36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37" borderId="3" applyNumberFormat="0">
      <protection locked="0"/>
    </xf>
    <xf numFmtId="0" fontId="9" fillId="37" borderId="3" applyNumberFormat="0">
      <protection locked="0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39" fontId="9" fillId="39" borderId="0"/>
    <xf numFmtId="39" fontId="9" fillId="39" borderId="0"/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15" fillId="17" borderId="0">
      <alignment horizontal="left" wrapText="1"/>
    </xf>
    <xf numFmtId="0" fontId="60" fillId="0" borderId="0"/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8" fontId="78" fillId="0" borderId="0">
      <alignment horizontal="left"/>
    </xf>
    <xf numFmtId="179" fontId="79" fillId="0" borderId="0">
      <alignment horizontal="left"/>
    </xf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34" fillId="72" borderId="0" applyNumberFormat="0" applyBorder="0" applyAlignment="0" applyProtection="0"/>
    <xf numFmtId="0" fontId="7" fillId="49" borderId="0" applyNumberFormat="0" applyBorder="0" applyAlignment="0" applyProtection="0"/>
    <xf numFmtId="0" fontId="34" fillId="72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34" fillId="73" borderId="0" applyNumberFormat="0" applyBorder="0" applyAlignment="0" applyProtection="0"/>
    <xf numFmtId="0" fontId="7" fillId="53" borderId="0" applyNumberFormat="0" applyBorder="0" applyAlignment="0" applyProtection="0"/>
    <xf numFmtId="0" fontId="34" fillId="7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34" fillId="74" borderId="0" applyNumberFormat="0" applyBorder="0" applyAlignment="0" applyProtection="0"/>
    <xf numFmtId="0" fontId="7" fillId="57" borderId="0" applyNumberFormat="0" applyBorder="0" applyAlignment="0" applyProtection="0"/>
    <xf numFmtId="0" fontId="34" fillId="74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34" fillId="75" borderId="0" applyNumberFormat="0" applyBorder="0" applyAlignment="0" applyProtection="0"/>
    <xf numFmtId="0" fontId="7" fillId="61" borderId="0" applyNumberFormat="0" applyBorder="0" applyAlignment="0" applyProtection="0"/>
    <xf numFmtId="0" fontId="34" fillId="75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34" fillId="76" borderId="0" applyNumberFormat="0" applyBorder="0" applyAlignment="0" applyProtection="0"/>
    <xf numFmtId="0" fontId="7" fillId="65" borderId="0" applyNumberFormat="0" applyBorder="0" applyAlignment="0" applyProtection="0"/>
    <xf numFmtId="0" fontId="34" fillId="76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34" fillId="77" borderId="0" applyNumberFormat="0" applyBorder="0" applyAlignment="0" applyProtection="0"/>
    <xf numFmtId="0" fontId="7" fillId="69" borderId="0" applyNumberFormat="0" applyBorder="0" applyAlignment="0" applyProtection="0"/>
    <xf numFmtId="0" fontId="34" fillId="77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34" fillId="78" borderId="0" applyNumberFormat="0" applyBorder="0" applyAlignment="0" applyProtection="0"/>
    <xf numFmtId="0" fontId="7" fillId="50" borderId="0" applyNumberFormat="0" applyBorder="0" applyAlignment="0" applyProtection="0"/>
    <xf numFmtId="0" fontId="34" fillId="78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34" fillId="79" borderId="0" applyNumberFormat="0" applyBorder="0" applyAlignment="0" applyProtection="0"/>
    <xf numFmtId="0" fontId="7" fillId="54" borderId="0" applyNumberFormat="0" applyBorder="0" applyAlignment="0" applyProtection="0"/>
    <xf numFmtId="0" fontId="34" fillId="79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34" fillId="80" borderId="0" applyNumberFormat="0" applyBorder="0" applyAlignment="0" applyProtection="0"/>
    <xf numFmtId="0" fontId="7" fillId="58" borderId="0" applyNumberFormat="0" applyBorder="0" applyAlignment="0" applyProtection="0"/>
    <xf numFmtId="0" fontId="34" fillId="80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34" fillId="75" borderId="0" applyNumberFormat="0" applyBorder="0" applyAlignment="0" applyProtection="0"/>
    <xf numFmtId="0" fontId="7" fillId="62" borderId="0" applyNumberFormat="0" applyBorder="0" applyAlignment="0" applyProtection="0"/>
    <xf numFmtId="0" fontId="34" fillId="75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34" fillId="78" borderId="0" applyNumberFormat="0" applyBorder="0" applyAlignment="0" applyProtection="0"/>
    <xf numFmtId="0" fontId="7" fillId="66" borderId="0" applyNumberFormat="0" applyBorder="0" applyAlignment="0" applyProtection="0"/>
    <xf numFmtId="0" fontId="34" fillId="78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34" fillId="81" borderId="0" applyNumberFormat="0" applyBorder="0" applyAlignment="0" applyProtection="0"/>
    <xf numFmtId="0" fontId="7" fillId="70" borderId="0" applyNumberFormat="0" applyBorder="0" applyAlignment="0" applyProtection="0"/>
    <xf numFmtId="0" fontId="34" fillId="81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79" fillId="0" borderId="0" applyFont="0" applyFill="0" applyBorder="0" applyAlignment="0" applyProtection="0">
      <alignment horizontal="right"/>
    </xf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180" fontId="80" fillId="0" borderId="0" applyNumberFormat="0" applyFill="0" applyBorder="0" applyProtection="0">
      <alignment horizontal="right"/>
    </xf>
    <xf numFmtId="14" fontId="15" fillId="82" borderId="9">
      <alignment horizontal="center" vertical="center" wrapText="1"/>
    </xf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181" fontId="81" fillId="0" borderId="0"/>
    <xf numFmtId="0" fontId="34" fillId="0" borderId="0"/>
    <xf numFmtId="0" fontId="34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34" fillId="47" borderId="24" applyNumberFormat="0" applyFont="0" applyAlignment="0" applyProtection="0"/>
    <xf numFmtId="0" fontId="34" fillId="47" borderId="24" applyNumberFormat="0" applyFont="0" applyAlignment="0" applyProtection="0"/>
    <xf numFmtId="0" fontId="34" fillId="47" borderId="24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18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48" fillId="83" borderId="26" applyNumberFormat="0" applyProtection="0">
      <alignment vertical="center"/>
    </xf>
    <xf numFmtId="4" fontId="82" fillId="18" borderId="26" applyNumberFormat="0" applyProtection="0">
      <alignment vertical="center"/>
    </xf>
    <xf numFmtId="4" fontId="48" fillId="18" borderId="26" applyNumberFormat="0" applyProtection="0">
      <alignment horizontal="left" vertical="center" indent="1"/>
    </xf>
    <xf numFmtId="0" fontId="48" fillId="18" borderId="26" applyNumberFormat="0" applyProtection="0">
      <alignment horizontal="left" vertical="top" indent="1"/>
    </xf>
    <xf numFmtId="4" fontId="36" fillId="73" borderId="26" applyNumberFormat="0" applyProtection="0">
      <alignment horizontal="right" vertical="center"/>
    </xf>
    <xf numFmtId="4" fontId="36" fillId="79" borderId="26" applyNumberFormat="0" applyProtection="0">
      <alignment horizontal="right" vertical="center"/>
    </xf>
    <xf numFmtId="4" fontId="36" fillId="84" borderId="26" applyNumberFormat="0" applyProtection="0">
      <alignment horizontal="right" vertical="center"/>
    </xf>
    <xf numFmtId="4" fontId="36" fillId="81" borderId="26" applyNumberFormat="0" applyProtection="0">
      <alignment horizontal="right" vertical="center"/>
    </xf>
    <xf numFmtId="4" fontId="36" fillId="85" borderId="26" applyNumberFormat="0" applyProtection="0">
      <alignment horizontal="right" vertical="center"/>
    </xf>
    <xf numFmtId="4" fontId="36" fillId="86" borderId="26" applyNumberFormat="0" applyProtection="0">
      <alignment horizontal="right" vertical="center"/>
    </xf>
    <xf numFmtId="4" fontId="36" fillId="87" borderId="26" applyNumberFormat="0" applyProtection="0">
      <alignment horizontal="right" vertical="center"/>
    </xf>
    <xf numFmtId="4" fontId="36" fillId="88" borderId="26" applyNumberFormat="0" applyProtection="0">
      <alignment horizontal="right" vertical="center"/>
    </xf>
    <xf numFmtId="4" fontId="36" fillId="80" borderId="26" applyNumberFormat="0" applyProtection="0">
      <alignment horizontal="right" vertical="center"/>
    </xf>
    <xf numFmtId="4" fontId="48" fillId="89" borderId="27" applyNumberFormat="0" applyProtection="0">
      <alignment horizontal="left" vertical="center" indent="1"/>
    </xf>
    <xf numFmtId="4" fontId="36" fillId="90" borderId="0" applyNumberFormat="0" applyProtection="0">
      <alignment horizontal="left" vertical="center" indent="1"/>
    </xf>
    <xf numFmtId="4" fontId="36" fillId="38" borderId="26" applyNumberFormat="0" applyProtection="0">
      <alignment vertical="center"/>
    </xf>
    <xf numFmtId="4" fontId="47" fillId="38" borderId="26" applyNumberFormat="0" applyProtection="0">
      <alignment vertical="center"/>
    </xf>
    <xf numFmtId="4" fontId="36" fillId="38" borderId="26" applyNumberFormat="0" applyProtection="0">
      <alignment horizontal="left" vertical="center" indent="1"/>
    </xf>
    <xf numFmtId="0" fontId="36" fillId="38" borderId="26" applyNumberFormat="0" applyProtection="0">
      <alignment horizontal="left" vertical="top" indent="1"/>
    </xf>
    <xf numFmtId="4" fontId="36" fillId="90" borderId="26" applyNumberFormat="0" applyProtection="0">
      <alignment horizontal="right" vertical="center"/>
    </xf>
    <xf numFmtId="4" fontId="47" fillId="90" borderId="26" applyNumberFormat="0" applyProtection="0">
      <alignment horizontal="right" vertical="center"/>
    </xf>
    <xf numFmtId="4" fontId="83" fillId="91" borderId="0" applyNumberFormat="0" applyProtection="0">
      <alignment horizontal="left" vertical="center" indent="1"/>
    </xf>
    <xf numFmtId="4" fontId="52" fillId="90" borderId="26" applyNumberFormat="0" applyProtection="0">
      <alignment horizontal="right" vertical="center"/>
    </xf>
    <xf numFmtId="0" fontId="84" fillId="0" borderId="0"/>
    <xf numFmtId="0" fontId="9" fillId="0" borderId="0" applyNumberFormat="0" applyBorder="0" applyAlignment="0"/>
    <xf numFmtId="0" fontId="85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6" fillId="0" borderId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61" borderId="0" applyNumberFormat="0" applyBorder="0" applyAlignment="0" applyProtection="0"/>
    <xf numFmtId="0" fontId="6" fillId="65" borderId="0" applyNumberFormat="0" applyBorder="0" applyAlignment="0" applyProtection="0"/>
    <xf numFmtId="0" fontId="6" fillId="69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62" borderId="0" applyNumberFormat="0" applyBorder="0" applyAlignment="0" applyProtection="0"/>
    <xf numFmtId="0" fontId="6" fillId="66" borderId="0" applyNumberFormat="0" applyBorder="0" applyAlignment="0" applyProtection="0"/>
    <xf numFmtId="0" fontId="6" fillId="70" borderId="0" applyNumberFormat="0" applyBorder="0" applyAlignment="0" applyProtection="0"/>
    <xf numFmtId="0" fontId="6" fillId="0" borderId="0"/>
    <xf numFmtId="0" fontId="6" fillId="47" borderId="24" applyNumberFormat="0" applyFont="0" applyAlignment="0" applyProtection="0"/>
    <xf numFmtId="4" fontId="82" fillId="83" borderId="26" applyNumberFormat="0" applyProtection="0">
      <alignment vertical="center"/>
    </xf>
    <xf numFmtId="4" fontId="48" fillId="83" borderId="26" applyNumberFormat="0" applyProtection="0">
      <alignment horizontal="left" vertical="center" indent="1"/>
    </xf>
    <xf numFmtId="0" fontId="48" fillId="83" borderId="26" applyNumberFormat="0" applyProtection="0">
      <alignment horizontal="left" vertical="top" indent="1"/>
    </xf>
    <xf numFmtId="4" fontId="48" fillId="92" borderId="0" applyNumberFormat="0" applyProtection="0">
      <alignment horizontal="left" vertical="center" indent="1"/>
    </xf>
    <xf numFmtId="4" fontId="49" fillId="93" borderId="0" applyNumberFormat="0" applyProtection="0">
      <alignment horizontal="left" vertical="center" indent="1"/>
    </xf>
    <xf numFmtId="4" fontId="36" fillId="92" borderId="0" applyNumberFormat="0" applyProtection="0">
      <alignment horizontal="left" vertical="center" indent="1"/>
    </xf>
    <xf numFmtId="4" fontId="36" fillId="19" borderId="26" applyNumberFormat="0" applyProtection="0">
      <alignment vertical="center"/>
    </xf>
    <xf numFmtId="4" fontId="47" fillId="19" borderId="26" applyNumberFormat="0" applyProtection="0">
      <alignment vertical="center"/>
    </xf>
    <xf numFmtId="4" fontId="36" fillId="19" borderId="26" applyNumberFormat="0" applyProtection="0">
      <alignment horizontal="left" vertical="center" indent="1"/>
    </xf>
    <xf numFmtId="0" fontId="36" fillId="19" borderId="26" applyNumberFormat="0" applyProtection="0">
      <alignment horizontal="left" vertical="top" indent="1"/>
    </xf>
    <xf numFmtId="0" fontId="6" fillId="0" borderId="0"/>
    <xf numFmtId="0" fontId="6" fillId="0" borderId="0"/>
    <xf numFmtId="0" fontId="61" fillId="0" borderId="0" applyNumberFormat="0" applyFill="0" applyBorder="0" applyAlignment="0" applyProtection="0"/>
    <xf numFmtId="0" fontId="87" fillId="0" borderId="17" applyNumberFormat="0" applyFill="0" applyAlignment="0" applyProtection="0"/>
    <xf numFmtId="0" fontId="88" fillId="0" borderId="18" applyNumberFormat="0" applyFill="0" applyAlignment="0" applyProtection="0"/>
    <xf numFmtId="0" fontId="89" fillId="0" borderId="19" applyNumberFormat="0" applyFill="0" applyAlignment="0" applyProtection="0"/>
    <xf numFmtId="0" fontId="89" fillId="0" borderId="0" applyNumberFormat="0" applyFill="0" applyBorder="0" applyAlignment="0" applyProtection="0"/>
    <xf numFmtId="0" fontId="90" fillId="41" borderId="0" applyNumberFormat="0" applyBorder="0" applyAlignment="0" applyProtection="0"/>
    <xf numFmtId="0" fontId="91" fillId="42" borderId="0" applyNumberFormat="0" applyBorder="0" applyAlignment="0" applyProtection="0"/>
    <xf numFmtId="0" fontId="92" fillId="43" borderId="0" applyNumberFormat="0" applyBorder="0" applyAlignment="0" applyProtection="0"/>
    <xf numFmtId="0" fontId="93" fillId="44" borderId="20" applyNumberFormat="0" applyAlignment="0" applyProtection="0"/>
    <xf numFmtId="0" fontId="94" fillId="45" borderId="21" applyNumberFormat="0" applyAlignment="0" applyProtection="0"/>
    <xf numFmtId="0" fontId="95" fillId="45" borderId="20" applyNumberFormat="0" applyAlignment="0" applyProtection="0"/>
    <xf numFmtId="0" fontId="96" fillId="0" borderId="22" applyNumberFormat="0" applyFill="0" applyAlignment="0" applyProtection="0"/>
    <xf numFmtId="0" fontId="97" fillId="46" borderId="23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5" applyNumberFormat="0" applyFill="0" applyAlignment="0" applyProtection="0"/>
    <xf numFmtId="0" fontId="101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101" fillId="51" borderId="0" applyNumberFormat="0" applyBorder="0" applyAlignment="0" applyProtection="0"/>
    <xf numFmtId="0" fontId="101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101" fillId="55" borderId="0" applyNumberFormat="0" applyBorder="0" applyAlignment="0" applyProtection="0"/>
    <xf numFmtId="0" fontId="101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101" fillId="59" borderId="0" applyNumberFormat="0" applyBorder="0" applyAlignment="0" applyProtection="0"/>
    <xf numFmtId="0" fontId="101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101" fillId="63" borderId="0" applyNumberFormat="0" applyBorder="0" applyAlignment="0" applyProtection="0"/>
    <xf numFmtId="0" fontId="101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101" fillId="67" borderId="0" applyNumberFormat="0" applyBorder="0" applyAlignment="0" applyProtection="0"/>
    <xf numFmtId="0" fontId="101" fillId="68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101" fillId="7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7" borderId="24" applyNumberFormat="0" applyFont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7" fillId="94" borderId="28" applyNumberFormat="0" applyAlignment="0" applyProtection="0">
      <alignment horizontal="left" vertical="center" indent="1"/>
    </xf>
    <xf numFmtId="183" fontId="108" fillId="0" borderId="29" applyNumberFormat="0" applyProtection="0">
      <alignment horizontal="right" vertical="center"/>
    </xf>
    <xf numFmtId="183" fontId="107" fillId="0" borderId="30" applyNumberForma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9" fillId="96" borderId="30" applyNumberFormat="0" applyAlignment="0">
      <alignment horizontal="left" vertical="center" indent="1"/>
      <protection locked="0"/>
    </xf>
    <xf numFmtId="0" fontId="109" fillId="97" borderId="30" applyNumberFormat="0" applyAlignment="0" applyProtection="0">
      <alignment horizontal="left" vertical="center" indent="1"/>
    </xf>
    <xf numFmtId="183" fontId="108" fillId="98" borderId="29" applyNumberFormat="0" applyBorder="0">
      <alignment horizontal="right" vertical="center"/>
      <protection locked="0"/>
    </xf>
    <xf numFmtId="0" fontId="109" fillId="96" borderId="30" applyNumberFormat="0" applyAlignment="0">
      <alignment horizontal="left" vertical="center" indent="1"/>
      <protection locked="0"/>
    </xf>
    <xf numFmtId="183" fontId="107" fillId="97" borderId="30" applyNumberFormat="0" applyProtection="0">
      <alignment horizontal="right" vertical="center"/>
    </xf>
    <xf numFmtId="183" fontId="107" fillId="98" borderId="30" applyNumberFormat="0" applyBorder="0">
      <alignment horizontal="right" vertical="center"/>
      <protection locked="0"/>
    </xf>
    <xf numFmtId="183" fontId="110" fillId="99" borderId="31" applyNumberFormat="0" applyBorder="0" applyAlignment="0" applyProtection="0">
      <alignment horizontal="right" vertical="center" indent="1"/>
    </xf>
    <xf numFmtId="183" fontId="111" fillId="100" borderId="31" applyNumberFormat="0" applyBorder="0" applyAlignment="0" applyProtection="0">
      <alignment horizontal="right" vertical="center" indent="1"/>
    </xf>
    <xf numFmtId="183" fontId="111" fillId="101" borderId="31" applyNumberFormat="0" applyBorder="0" applyAlignment="0" applyProtection="0">
      <alignment horizontal="right" vertical="center" indent="1"/>
    </xf>
    <xf numFmtId="183" fontId="112" fillId="102" borderId="31" applyNumberFormat="0" applyBorder="0" applyAlignment="0" applyProtection="0">
      <alignment horizontal="right" vertical="center" indent="1"/>
    </xf>
    <xf numFmtId="183" fontId="112" fillId="103" borderId="31" applyNumberFormat="0" applyBorder="0" applyAlignment="0" applyProtection="0">
      <alignment horizontal="right" vertical="center" indent="1"/>
    </xf>
    <xf numFmtId="183" fontId="112" fillId="104" borderId="31" applyNumberFormat="0" applyBorder="0" applyAlignment="0" applyProtection="0">
      <alignment horizontal="right" vertical="center" indent="1"/>
    </xf>
    <xf numFmtId="183" fontId="113" fillId="105" borderId="31" applyNumberFormat="0" applyBorder="0" applyAlignment="0" applyProtection="0">
      <alignment horizontal="right" vertical="center" indent="1"/>
    </xf>
    <xf numFmtId="183" fontId="113" fillId="106" borderId="31" applyNumberFormat="0" applyBorder="0" applyAlignment="0" applyProtection="0">
      <alignment horizontal="right" vertical="center" indent="1"/>
    </xf>
    <xf numFmtId="183" fontId="113" fillId="107" borderId="31" applyNumberFormat="0" applyBorder="0" applyAlignment="0" applyProtection="0">
      <alignment horizontal="right" vertical="center" indent="1"/>
    </xf>
    <xf numFmtId="0" fontId="114" fillId="0" borderId="28" applyNumberFormat="0" applyFont="0" applyFill="0" applyAlignment="0" applyProtection="0"/>
    <xf numFmtId="183" fontId="115" fillId="95" borderId="0" applyNumberFormat="0" applyAlignment="0" applyProtection="0">
      <alignment horizontal="left" vertical="center" indent="1"/>
    </xf>
    <xf numFmtId="0" fontId="114" fillId="0" borderId="32" applyNumberFormat="0" applyFont="0" applyFill="0" applyAlignment="0" applyProtection="0"/>
    <xf numFmtId="183" fontId="108" fillId="0" borderId="29" applyNumberFormat="0" applyFill="0" applyBorder="0" applyAlignmen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7" fillId="94" borderId="30" applyNumberFormat="0" applyAlignment="0" applyProtection="0">
      <alignment horizontal="left" vertical="center" indent="1"/>
    </xf>
    <xf numFmtId="0" fontId="109" fillId="108" borderId="28" applyNumberFormat="0" applyAlignment="0" applyProtection="0">
      <alignment horizontal="left" vertical="center" indent="1"/>
    </xf>
    <xf numFmtId="0" fontId="109" fillId="109" borderId="28" applyNumberFormat="0" applyAlignment="0" applyProtection="0">
      <alignment horizontal="left" vertical="center" indent="1"/>
    </xf>
    <xf numFmtId="0" fontId="109" fillId="110" borderId="28" applyNumberFormat="0" applyAlignment="0" applyProtection="0">
      <alignment horizontal="left" vertical="center" indent="1"/>
    </xf>
    <xf numFmtId="0" fontId="109" fillId="98" borderId="28" applyNumberFormat="0" applyAlignment="0" applyProtection="0">
      <alignment horizontal="left" vertical="center" indent="1"/>
    </xf>
    <xf numFmtId="0" fontId="109" fillId="97" borderId="30" applyNumberFormat="0" applyAlignment="0" applyProtection="0">
      <alignment horizontal="left" vertical="center" indent="1"/>
    </xf>
    <xf numFmtId="0" fontId="116" fillId="0" borderId="33" applyNumberFormat="0" applyFill="0" applyBorder="0" applyAlignment="0" applyProtection="0"/>
    <xf numFmtId="0" fontId="117" fillId="0" borderId="33" applyNumberFormat="0" applyBorder="0" applyAlignment="0" applyProtection="0"/>
    <xf numFmtId="0" fontId="116" fillId="96" borderId="30" applyNumberFormat="0" applyAlignment="0">
      <alignment horizontal="left" vertical="center" indent="1"/>
      <protection locked="0"/>
    </xf>
    <xf numFmtId="0" fontId="116" fillId="96" borderId="30" applyNumberFormat="0" applyAlignment="0">
      <alignment horizontal="left" vertical="center" indent="1"/>
      <protection locked="0"/>
    </xf>
    <xf numFmtId="0" fontId="116" fillId="97" borderId="30" applyNumberFormat="0" applyAlignment="0" applyProtection="0">
      <alignment horizontal="left" vertical="center" indent="1"/>
    </xf>
    <xf numFmtId="183" fontId="118" fillId="97" borderId="30" applyNumberFormat="0" applyProtection="0">
      <alignment horizontal="right" vertical="center"/>
    </xf>
    <xf numFmtId="183" fontId="119" fillId="98" borderId="29" applyNumberFormat="0" applyBorder="0">
      <alignment horizontal="right" vertical="center"/>
      <protection locked="0"/>
    </xf>
    <xf numFmtId="183" fontId="118" fillId="98" borderId="30" applyNumberFormat="0" applyBorder="0">
      <alignment horizontal="right" vertical="center"/>
      <protection locked="0"/>
    </xf>
    <xf numFmtId="183" fontId="108" fillId="0" borderId="29" applyNumberFormat="0" applyFill="0" applyBorder="0" applyAlignment="0" applyProtection="0">
      <alignment horizontal="right" vertical="center"/>
    </xf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21" fillId="0" borderId="0" applyNumberFormat="0" applyFill="0" applyBorder="0" applyAlignment="0" applyProtection="0"/>
    <xf numFmtId="0" fontId="122" fillId="0" borderId="17" applyNumberFormat="0" applyFill="0" applyAlignment="0" applyProtection="0"/>
    <xf numFmtId="0" fontId="123" fillId="0" borderId="18" applyNumberFormat="0" applyFill="0" applyAlignment="0" applyProtection="0"/>
    <xf numFmtId="0" fontId="124" fillId="0" borderId="19" applyNumberFormat="0" applyFill="0" applyAlignment="0" applyProtection="0"/>
    <xf numFmtId="0" fontId="124" fillId="0" borderId="0" applyNumberFormat="0" applyFill="0" applyBorder="0" applyAlignment="0" applyProtection="0"/>
    <xf numFmtId="0" fontId="125" fillId="41" borderId="0" applyNumberFormat="0" applyBorder="0" applyAlignment="0" applyProtection="0"/>
    <xf numFmtId="0" fontId="126" fillId="42" borderId="0" applyNumberFormat="0" applyBorder="0" applyAlignment="0" applyProtection="0"/>
    <xf numFmtId="0" fontId="127" fillId="43" borderId="0" applyNumberFormat="0" applyBorder="0" applyAlignment="0" applyProtection="0"/>
    <xf numFmtId="0" fontId="128" fillId="44" borderId="20" applyNumberFormat="0" applyAlignment="0" applyProtection="0"/>
    <xf numFmtId="0" fontId="129" fillId="45" borderId="21" applyNumberFormat="0" applyAlignment="0" applyProtection="0"/>
    <xf numFmtId="0" fontId="130" fillId="45" borderId="20" applyNumberFormat="0" applyAlignment="0" applyProtection="0"/>
    <xf numFmtId="0" fontId="131" fillId="0" borderId="22" applyNumberFormat="0" applyFill="0" applyAlignment="0" applyProtection="0"/>
    <xf numFmtId="0" fontId="132" fillId="46" borderId="23" applyNumberFormat="0" applyAlignment="0" applyProtection="0"/>
    <xf numFmtId="0" fontId="133" fillId="0" borderId="0" applyNumberFormat="0" applyFill="0" applyBorder="0" applyAlignment="0" applyProtection="0"/>
    <xf numFmtId="0" fontId="2" fillId="47" borderId="24" applyNumberFormat="0" applyFont="0" applyAlignment="0" applyProtection="0"/>
    <xf numFmtId="0" fontId="134" fillId="0" borderId="0" applyNumberFormat="0" applyFill="0" applyBorder="0" applyAlignment="0" applyProtection="0"/>
    <xf numFmtId="0" fontId="135" fillId="0" borderId="25" applyNumberFormat="0" applyFill="0" applyAlignment="0" applyProtection="0"/>
    <xf numFmtId="0" fontId="13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36" fillId="51" borderId="0" applyNumberFormat="0" applyBorder="0" applyAlignment="0" applyProtection="0"/>
    <xf numFmtId="0" fontId="136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136" fillId="55" borderId="0" applyNumberFormat="0" applyBorder="0" applyAlignment="0" applyProtection="0"/>
    <xf numFmtId="0" fontId="136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136" fillId="59" borderId="0" applyNumberFormat="0" applyBorder="0" applyAlignment="0" applyProtection="0"/>
    <xf numFmtId="0" fontId="136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136" fillId="63" borderId="0" applyNumberFormat="0" applyBorder="0" applyAlignment="0" applyProtection="0"/>
    <xf numFmtId="0" fontId="136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136" fillId="67" borderId="0" applyNumberFormat="0" applyBorder="0" applyAlignment="0" applyProtection="0"/>
    <xf numFmtId="0" fontId="136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136" fillId="71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 applyNumberFormat="1" applyAlignment="1"/>
    <xf numFmtId="0" fontId="10" fillId="0" borderId="0" xfId="0" applyNumberFormat="1" applyFont="1" applyFill="1" applyAlignment="1"/>
    <xf numFmtId="0" fontId="11" fillId="0" borderId="0" xfId="0" applyNumberFormat="1" applyFont="1" applyFill="1" applyAlignment="1"/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/>
    <xf numFmtId="0" fontId="12" fillId="0" borderId="16" xfId="0" quotePrefix="1" applyNumberFormat="1" applyFont="1" applyFill="1" applyBorder="1" applyAlignment="1">
      <alignment horizontal="right"/>
    </xf>
    <xf numFmtId="3" fontId="12" fillId="0" borderId="0" xfId="47" applyNumberFormat="1" applyFont="1" applyFill="1" applyAlignment="1">
      <alignment horizontal="centerContinuous"/>
    </xf>
    <xf numFmtId="0" fontId="12" fillId="0" borderId="0" xfId="0" applyNumberFormat="1" applyFont="1" applyFill="1" applyAlignment="1" applyProtection="1">
      <protection locked="0"/>
    </xf>
    <xf numFmtId="3" fontId="12" fillId="0" borderId="0" xfId="47" applyNumberFormat="1" applyFont="1" applyFill="1" applyAlignment="1"/>
    <xf numFmtId="0" fontId="12" fillId="0" borderId="0" xfId="0" applyNumberFormat="1" applyFont="1" applyFill="1" applyAlignment="1" applyProtection="1">
      <alignment horizontal="center"/>
      <protection locked="0"/>
    </xf>
    <xf numFmtId="3" fontId="12" fillId="0" borderId="0" xfId="0" applyNumberFormat="1" applyFont="1" applyFill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/>
      <protection locked="0"/>
    </xf>
    <xf numFmtId="0" fontId="12" fillId="0" borderId="11" xfId="0" applyNumberFormat="1" applyFont="1" applyFill="1" applyBorder="1" applyAlignment="1" applyProtection="1">
      <protection locked="0"/>
    </xf>
    <xf numFmtId="3" fontId="12" fillId="0" borderId="11" xfId="47" applyNumberFormat="1" applyFont="1" applyFill="1" applyBorder="1" applyAlignment="1">
      <alignment horizontal="center"/>
    </xf>
    <xf numFmtId="3" fontId="11" fillId="0" borderId="0" xfId="47" applyNumberFormat="1" applyFont="1" applyFill="1" applyAlignment="1"/>
    <xf numFmtId="0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0" fontId="11" fillId="0" borderId="0" xfId="0" quotePrefix="1" applyNumberFormat="1" applyFont="1" applyFill="1" applyAlignment="1">
      <alignment horizontal="left"/>
    </xf>
    <xf numFmtId="42" fontId="0" fillId="0" borderId="0" xfId="0" applyNumberFormat="1" applyAlignment="1"/>
    <xf numFmtId="0" fontId="59" fillId="0" borderId="0" xfId="0" applyNumberFormat="1" applyFont="1" applyFill="1" applyAlignment="1"/>
    <xf numFmtId="37" fontId="11" fillId="0" borderId="0" xfId="47" applyNumberFormat="1" applyFont="1" applyFill="1" applyAlignment="1"/>
    <xf numFmtId="44" fontId="0" fillId="0" borderId="0" xfId="0" applyNumberFormat="1" applyAlignment="1"/>
    <xf numFmtId="5" fontId="11" fillId="0" borderId="0" xfId="0" applyNumberFormat="1" applyFont="1" applyFill="1" applyAlignment="1" applyProtection="1">
      <protection locked="0"/>
    </xf>
    <xf numFmtId="0" fontId="59" fillId="0" borderId="0" xfId="0" applyNumberFormat="1" applyFont="1" applyFill="1" applyAlignment="1">
      <alignment horizontal="center"/>
    </xf>
    <xf numFmtId="42" fontId="11" fillId="0" borderId="0" xfId="0" applyNumberFormat="1" applyFont="1" applyFill="1" applyAlignment="1" applyProtection="1">
      <protection locked="0"/>
    </xf>
    <xf numFmtId="41" fontId="11" fillId="0" borderId="0" xfId="0" applyNumberFormat="1" applyFont="1" applyFill="1" applyAlignment="1" applyProtection="1">
      <protection locked="0"/>
    </xf>
    <xf numFmtId="41" fontId="11" fillId="0" borderId="11" xfId="47" applyNumberFormat="1" applyFont="1" applyFill="1" applyBorder="1" applyAlignment="1" applyProtection="1">
      <protection locked="0"/>
    </xf>
    <xf numFmtId="42" fontId="11" fillId="0" borderId="0" xfId="47" applyNumberFormat="1" applyFont="1" applyFill="1" applyAlignment="1" applyProtection="1">
      <protection locked="0"/>
    </xf>
    <xf numFmtId="41" fontId="11" fillId="0" borderId="0" xfId="47" applyNumberFormat="1" applyFont="1" applyFill="1" applyAlignment="1" applyProtection="1">
      <protection locked="0"/>
    </xf>
    <xf numFmtId="41" fontId="11" fillId="0" borderId="0" xfId="47" applyNumberFormat="1" applyFont="1" applyFill="1" applyAlignment="1"/>
    <xf numFmtId="41" fontId="11" fillId="0" borderId="0" xfId="47" applyNumberFormat="1" applyFont="1" applyFill="1" applyBorder="1" applyAlignment="1" applyProtection="1">
      <protection locked="0"/>
    </xf>
    <xf numFmtId="42" fontId="12" fillId="0" borderId="10" xfId="47" applyNumberFormat="1" applyFont="1" applyFill="1" applyBorder="1" applyAlignment="1"/>
    <xf numFmtId="41" fontId="105" fillId="0" borderId="0" xfId="0" applyNumberFormat="1" applyFont="1" applyAlignment="1"/>
    <xf numFmtId="0" fontId="106" fillId="0" borderId="0" xfId="0" applyNumberFormat="1" applyFont="1" applyAlignment="1"/>
    <xf numFmtId="42" fontId="11" fillId="0" borderId="2" xfId="47" applyNumberFormat="1" applyFont="1" applyFill="1" applyBorder="1" applyAlignment="1" applyProtection="1">
      <protection locked="0"/>
    </xf>
    <xf numFmtId="0" fontId="102" fillId="0" borderId="0" xfId="1461" applyFont="1"/>
    <xf numFmtId="0" fontId="103" fillId="0" borderId="0" xfId="1462" applyFont="1"/>
    <xf numFmtId="165" fontId="102" fillId="0" borderId="0" xfId="1463" applyNumberFormat="1" applyFont="1"/>
    <xf numFmtId="0" fontId="137" fillId="0" borderId="0" xfId="1461" applyFont="1" applyFill="1"/>
    <xf numFmtId="0" fontId="1" fillId="0" borderId="0" xfId="1461" applyFont="1"/>
    <xf numFmtId="0" fontId="138" fillId="0" borderId="0" xfId="1461" applyFont="1"/>
    <xf numFmtId="0" fontId="102" fillId="0" borderId="0" xfId="1462" applyFont="1"/>
    <xf numFmtId="0" fontId="120" fillId="0" borderId="0" xfId="1461" applyFont="1"/>
    <xf numFmtId="0" fontId="102" fillId="0" borderId="0" xfId="1462" applyFont="1" applyAlignment="1">
      <alignment horizontal="right"/>
    </xf>
    <xf numFmtId="41" fontId="102" fillId="112" borderId="0" xfId="1464" applyFont="1" applyFill="1"/>
    <xf numFmtId="165" fontId="104" fillId="0" borderId="0" xfId="1463" applyNumberFormat="1" applyFont="1" applyFill="1"/>
    <xf numFmtId="41" fontId="102" fillId="112" borderId="11" xfId="1464" applyFont="1" applyFill="1" applyBorder="1"/>
    <xf numFmtId="0" fontId="103" fillId="0" borderId="0" xfId="1462" applyFont="1" applyAlignment="1">
      <alignment horizontal="right"/>
    </xf>
    <xf numFmtId="41" fontId="103" fillId="112" borderId="0" xfId="1464" applyFont="1" applyFill="1"/>
    <xf numFmtId="165" fontId="137" fillId="0" borderId="0" xfId="1463" applyNumberFormat="1" applyFont="1" applyFill="1"/>
    <xf numFmtId="0" fontId="103" fillId="0" borderId="3" xfId="1462" applyFont="1" applyBorder="1" applyAlignment="1">
      <alignment horizontal="center" vertical="center" wrapText="1"/>
    </xf>
    <xf numFmtId="165" fontId="75" fillId="0" borderId="3" xfId="1463" applyNumberFormat="1" applyFont="1" applyFill="1" applyBorder="1" applyAlignment="1">
      <alignment horizontal="center" vertical="center" wrapText="1"/>
    </xf>
    <xf numFmtId="0" fontId="75" fillId="0" borderId="3" xfId="1462" applyFont="1" applyFill="1" applyBorder="1" applyAlignment="1">
      <alignment horizontal="center" vertical="center" wrapText="1"/>
    </xf>
    <xf numFmtId="0" fontId="102" fillId="0" borderId="3" xfId="1461" applyFont="1" applyFill="1" applyBorder="1" applyAlignment="1">
      <alignment horizontal="left"/>
    </xf>
    <xf numFmtId="0" fontId="102" fillId="0" borderId="3" xfId="1461" applyFont="1" applyFill="1" applyBorder="1" applyAlignment="1">
      <alignment horizontal="left" indent="1"/>
    </xf>
    <xf numFmtId="41" fontId="102" fillId="0" borderId="3" xfId="1464" applyFont="1" applyFill="1" applyBorder="1"/>
    <xf numFmtId="165" fontId="102" fillId="0" borderId="3" xfId="1463" applyNumberFormat="1" applyFont="1" applyFill="1" applyBorder="1"/>
    <xf numFmtId="0" fontId="1" fillId="0" borderId="0" xfId="1461" applyFont="1" applyFill="1"/>
    <xf numFmtId="0" fontId="138" fillId="0" borderId="0" xfId="1461" applyFont="1" applyFill="1"/>
    <xf numFmtId="0" fontId="1" fillId="0" borderId="3" xfId="1461" applyFont="1" applyFill="1" applyBorder="1" applyAlignment="1">
      <alignment horizontal="left" indent="1"/>
    </xf>
    <xf numFmtId="0" fontId="102" fillId="0" borderId="0" xfId="1461" applyFont="1" applyFill="1"/>
    <xf numFmtId="0" fontId="102" fillId="0" borderId="3" xfId="1461" applyFont="1" applyFill="1" applyBorder="1" applyAlignment="1">
      <alignment vertical="top"/>
    </xf>
    <xf numFmtId="0" fontId="139" fillId="0" borderId="3" xfId="1461" applyFont="1" applyFill="1" applyBorder="1" applyAlignment="1">
      <alignment horizontal="left" vertical="top" indent="1"/>
    </xf>
    <xf numFmtId="0" fontId="140" fillId="0" borderId="0" xfId="1461" applyFont="1" applyFill="1"/>
    <xf numFmtId="0" fontId="102" fillId="0" borderId="3" xfId="1461" applyFont="1" applyFill="1" applyBorder="1" applyAlignment="1">
      <alignment horizontal="left" vertical="top"/>
    </xf>
    <xf numFmtId="0" fontId="73" fillId="0" borderId="0" xfId="1461" applyFont="1" applyFill="1"/>
    <xf numFmtId="0" fontId="1" fillId="0" borderId="3" xfId="1461" applyFont="1" applyFill="1" applyBorder="1"/>
    <xf numFmtId="0" fontId="1" fillId="0" borderId="3" xfId="1461" applyFont="1" applyBorder="1"/>
    <xf numFmtId="0" fontId="1" fillId="0" borderId="3" xfId="1461" applyFont="1" applyFill="1" applyBorder="1" applyAlignment="1">
      <alignment horizontal="left"/>
    </xf>
    <xf numFmtId="0" fontId="120" fillId="0" borderId="0" xfId="1461" applyFont="1" applyFill="1"/>
    <xf numFmtId="0" fontId="102" fillId="0" borderId="3" xfId="1461" applyFont="1" applyFill="1" applyBorder="1" applyAlignment="1">
      <alignment horizontal="left" vertical="top" indent="1"/>
    </xf>
    <xf numFmtId="0" fontId="141" fillId="0" borderId="0" xfId="1461" applyFont="1" applyFill="1"/>
    <xf numFmtId="0" fontId="1" fillId="0" borderId="0" xfId="1461"/>
    <xf numFmtId="0" fontId="104" fillId="0" borderId="3" xfId="1462" applyFont="1" applyFill="1" applyBorder="1" applyAlignment="1">
      <alignment horizontal="left"/>
    </xf>
    <xf numFmtId="8" fontId="104" fillId="0" borderId="3" xfId="1462" applyNumberFormat="1" applyFont="1" applyFill="1" applyBorder="1" applyAlignment="1">
      <alignment horizontal="left" indent="1"/>
    </xf>
    <xf numFmtId="41" fontId="104" fillId="0" borderId="3" xfId="1464" applyFont="1" applyFill="1" applyBorder="1"/>
    <xf numFmtId="41" fontId="104" fillId="111" borderId="3" xfId="1464" applyFont="1" applyFill="1" applyBorder="1"/>
    <xf numFmtId="0" fontId="142" fillId="0" borderId="0" xfId="1461" applyFont="1" applyFill="1"/>
    <xf numFmtId="0" fontId="104" fillId="0" borderId="0" xfId="1461" applyFont="1" applyFill="1"/>
    <xf numFmtId="41" fontId="1" fillId="0" borderId="0" xfId="1461" applyNumberFormat="1" applyFont="1" applyFill="1"/>
    <xf numFmtId="0" fontId="1" fillId="0" borderId="0" xfId="1461" applyFill="1"/>
    <xf numFmtId="8" fontId="104" fillId="0" borderId="42" xfId="1462" applyNumberFormat="1" applyFont="1" applyFill="1" applyBorder="1" applyAlignment="1">
      <alignment horizontal="center"/>
    </xf>
    <xf numFmtId="165" fontId="1" fillId="0" borderId="10" xfId="1461" applyNumberFormat="1" applyFill="1" applyBorder="1"/>
    <xf numFmtId="165" fontId="102" fillId="0" borderId="0" xfId="1463" applyNumberFormat="1" applyFont="1" applyFill="1"/>
    <xf numFmtId="41" fontId="102" fillId="0" borderId="0" xfId="1464" applyFont="1" applyFill="1"/>
    <xf numFmtId="0" fontId="1" fillId="0" borderId="0" xfId="1462" applyBorder="1" applyAlignment="1">
      <alignment horizontal="right"/>
    </xf>
    <xf numFmtId="165" fontId="1" fillId="0" borderId="0" xfId="1461" applyNumberFormat="1" applyFill="1"/>
    <xf numFmtId="165" fontId="0" fillId="0" borderId="0" xfId="1463" applyNumberFormat="1" applyFont="1" applyFill="1"/>
    <xf numFmtId="41" fontId="0" fillId="0" borderId="11" xfId="1464" applyFont="1" applyBorder="1"/>
    <xf numFmtId="165" fontId="0" fillId="0" borderId="11" xfId="1463" applyNumberFormat="1" applyFont="1" applyBorder="1"/>
    <xf numFmtId="165" fontId="0" fillId="0" borderId="11" xfId="1463" applyNumberFormat="1" applyFont="1" applyFill="1" applyBorder="1"/>
    <xf numFmtId="41" fontId="0" fillId="0" borderId="0" xfId="1464" applyFont="1"/>
    <xf numFmtId="165" fontId="0" fillId="0" borderId="0" xfId="1463" applyNumberFormat="1" applyFont="1"/>
    <xf numFmtId="0" fontId="102" fillId="0" borderId="0" xfId="1461" applyFont="1" applyFill="1" applyBorder="1" applyAlignment="1">
      <alignment horizontal="right"/>
    </xf>
    <xf numFmtId="41" fontId="0" fillId="0" borderId="0" xfId="1464" applyFont="1" applyBorder="1"/>
    <xf numFmtId="0" fontId="137" fillId="0" borderId="0" xfId="1461" applyFont="1"/>
    <xf numFmtId="165" fontId="102" fillId="0" borderId="10" xfId="1463" applyNumberFormat="1" applyFont="1" applyFill="1" applyBorder="1"/>
    <xf numFmtId="165" fontId="102" fillId="0" borderId="10" xfId="1464" applyNumberFormat="1" applyFont="1" applyFill="1" applyBorder="1"/>
    <xf numFmtId="165" fontId="102" fillId="112" borderId="10" xfId="1464" applyNumberFormat="1" applyFont="1" applyFill="1" applyBorder="1"/>
    <xf numFmtId="0" fontId="102" fillId="0" borderId="0" xfId="1462" applyFont="1" applyBorder="1"/>
    <xf numFmtId="41" fontId="102" fillId="0" borderId="0" xfId="1464" applyFont="1" applyBorder="1"/>
    <xf numFmtId="165" fontId="102" fillId="0" borderId="0" xfId="1463" applyNumberFormat="1" applyFont="1" applyFill="1" applyBorder="1"/>
    <xf numFmtId="41" fontId="102" fillId="0" borderId="0" xfId="1464" applyFont="1" applyFill="1" applyBorder="1"/>
    <xf numFmtId="0" fontId="103" fillId="0" borderId="0" xfId="1462" applyFont="1" applyBorder="1" applyAlignment="1">
      <alignment horizontal="right"/>
    </xf>
    <xf numFmtId="41" fontId="102" fillId="0" borderId="0" xfId="1464" applyFont="1"/>
    <xf numFmtId="0" fontId="0" fillId="0" borderId="0" xfId="1462" applyFont="1" applyAlignment="1">
      <alignment horizontal="right"/>
    </xf>
    <xf numFmtId="9" fontId="102" fillId="0" borderId="11" xfId="1465" applyFont="1" applyFill="1" applyBorder="1"/>
    <xf numFmtId="165" fontId="102" fillId="0" borderId="0" xfId="1464" applyNumberFormat="1" applyFont="1" applyFill="1"/>
    <xf numFmtId="10" fontId="102" fillId="0" borderId="0" xfId="1465" applyNumberFormat="1" applyFont="1"/>
    <xf numFmtId="8" fontId="102" fillId="0" borderId="0" xfId="1462" applyNumberFormat="1" applyFont="1" applyAlignment="1">
      <alignment horizontal="right"/>
    </xf>
    <xf numFmtId="8" fontId="102" fillId="0" borderId="0" xfId="1462" applyNumberFormat="1" applyFont="1" applyFill="1" applyBorder="1" applyAlignment="1">
      <alignment horizontal="right"/>
    </xf>
    <xf numFmtId="165" fontId="102" fillId="0" borderId="0" xfId="1464" applyNumberFormat="1" applyFont="1"/>
    <xf numFmtId="0" fontId="102" fillId="0" borderId="0" xfId="1462" applyFont="1" applyBorder="1" applyAlignment="1">
      <alignment horizontal="right"/>
    </xf>
    <xf numFmtId="41" fontId="102" fillId="112" borderId="10" xfId="1464" applyFont="1" applyFill="1" applyBorder="1"/>
    <xf numFmtId="10" fontId="102" fillId="0" borderId="10" xfId="1465" applyNumberFormat="1" applyFont="1" applyBorder="1"/>
    <xf numFmtId="10" fontId="143" fillId="0" borderId="0" xfId="1465" applyNumberFormat="1" applyFont="1"/>
    <xf numFmtId="0" fontId="144" fillId="0" borderId="34" xfId="1461" applyFont="1" applyBorder="1" applyAlignment="1">
      <alignment horizontal="center"/>
    </xf>
    <xf numFmtId="0" fontId="1" fillId="0" borderId="35" xfId="1461" applyFont="1" applyBorder="1" applyAlignment="1">
      <alignment horizontal="center"/>
    </xf>
    <xf numFmtId="41" fontId="0" fillId="0" borderId="35" xfId="1464" applyFont="1" applyFill="1" applyBorder="1" applyAlignment="1">
      <alignment horizontal="center"/>
    </xf>
    <xf numFmtId="9" fontId="0" fillId="0" borderId="36" xfId="1465" applyFont="1" applyFill="1" applyBorder="1" applyAlignment="1">
      <alignment horizontal="center"/>
    </xf>
    <xf numFmtId="0" fontId="1" fillId="0" borderId="37" xfId="1461" applyFont="1" applyFill="1" applyBorder="1" applyAlignment="1">
      <alignment horizontal="right"/>
    </xf>
    <xf numFmtId="41" fontId="0" fillId="113" borderId="0" xfId="1464" applyFont="1" applyFill="1" applyBorder="1"/>
    <xf numFmtId="41" fontId="0" fillId="0" borderId="38" xfId="1464" applyFont="1" applyFill="1" applyBorder="1"/>
    <xf numFmtId="41" fontId="0" fillId="115" borderId="0" xfId="1464" applyFont="1" applyFill="1" applyBorder="1"/>
    <xf numFmtId="41" fontId="0" fillId="114" borderId="0" xfId="1464" applyFont="1" applyFill="1" applyBorder="1"/>
    <xf numFmtId="41" fontId="0" fillId="0" borderId="11" xfId="1464" applyFont="1" applyFill="1" applyBorder="1"/>
    <xf numFmtId="41" fontId="0" fillId="0" borderId="40" xfId="1464" applyFont="1" applyFill="1" applyBorder="1"/>
    <xf numFmtId="41" fontId="0" fillId="0" borderId="0" xfId="1464" applyFont="1" applyFill="1" applyBorder="1"/>
    <xf numFmtId="9" fontId="0" fillId="0" borderId="11" xfId="1465" applyFont="1" applyFill="1" applyBorder="1"/>
    <xf numFmtId="9" fontId="0" fillId="0" borderId="40" xfId="1465" applyFont="1" applyFill="1" applyBorder="1"/>
    <xf numFmtId="0" fontId="1" fillId="0" borderId="39" xfId="1461" applyFont="1" applyFill="1" applyBorder="1" applyAlignment="1">
      <alignment horizontal="right"/>
    </xf>
    <xf numFmtId="41" fontId="0" fillId="0" borderId="9" xfId="1464" applyFont="1" applyFill="1" applyBorder="1"/>
    <xf numFmtId="41" fontId="0" fillId="0" borderId="41" xfId="1464" applyFont="1" applyFill="1" applyBorder="1"/>
    <xf numFmtId="0" fontId="12" fillId="0" borderId="0" xfId="0" applyNumberFormat="1" applyFont="1" applyFill="1" applyAlignment="1" applyProtection="1">
      <alignment horizontal="center"/>
      <protection locked="0"/>
    </xf>
    <xf numFmtId="0" fontId="12" fillId="0" borderId="0" xfId="0" applyNumberFormat="1" applyFont="1" applyFill="1" applyAlignment="1">
      <alignment horizontal="center"/>
    </xf>
  </cellXfs>
  <cellStyles count="1466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" xfId="1341" builtinId="30" customBuiltin="1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20" xfId="143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" xfId="1345" builtinId="34" customBuiltin="1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20" xfId="1442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" xfId="1349" builtinId="38" customBuiltin="1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20" xfId="1446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" xfId="1353" builtinId="42" customBuiltin="1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20" xfId="1450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" xfId="1357" builtinId="46" customBuiltin="1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20" xfId="1454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" xfId="1361" builtinId="50" customBuiltin="1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20" xfId="1458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" xfId="1342" builtinId="31" customBuiltin="1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20" xfId="1439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" xfId="1346" builtinId="35" customBuiltin="1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20" xfId="1443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" xfId="1350" builtinId="39" customBuiltin="1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20" xfId="1447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" xfId="1354" builtinId="43" customBuiltin="1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20" xfId="1451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" xfId="1358" builtinId="47" customBuiltin="1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20" xfId="1455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" xfId="1362" builtinId="51" customBuiltin="1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20" xfId="145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" xfId="1343" builtinId="32" customBuiltin="1"/>
    <cellStyle name="60% - Accent1 10" xfId="1440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" xfId="1347" builtinId="36" customBuiltin="1"/>
    <cellStyle name="60% - Accent2 10" xfId="1444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" xfId="1351" builtinId="40" customBuiltin="1"/>
    <cellStyle name="60% - Accent3 10" xfId="1448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" xfId="1355" builtinId="44" customBuiltin="1"/>
    <cellStyle name="60% - Accent4 10" xfId="1452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" xfId="1359" builtinId="48" customBuiltin="1"/>
    <cellStyle name="60% - Accent5 10" xfId="1456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" xfId="1363" builtinId="52" customBuiltin="1"/>
    <cellStyle name="60% - Accent6 10" xfId="1460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" xfId="1340" builtinId="29" customBuiltin="1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41" xfId="1437"/>
    <cellStyle name="Accent1 5" xfId="847"/>
    <cellStyle name="Accent1 6" xfId="848"/>
    <cellStyle name="Accent1 7" xfId="849"/>
    <cellStyle name="Accent1 8" xfId="850"/>
    <cellStyle name="Accent1 9" xfId="851"/>
    <cellStyle name="Accent2" xfId="1344" builtinId="33" customBuiltin="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41" xfId="1441"/>
    <cellStyle name="Accent2 5" xfId="886"/>
    <cellStyle name="Accent2 6" xfId="887"/>
    <cellStyle name="Accent2 7" xfId="888"/>
    <cellStyle name="Accent2 8" xfId="889"/>
    <cellStyle name="Accent2 9" xfId="890"/>
    <cellStyle name="Accent3" xfId="1348" builtinId="37" customBuiltin="1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41" xfId="1445"/>
    <cellStyle name="Accent3 5" xfId="925"/>
    <cellStyle name="Accent3 6" xfId="926"/>
    <cellStyle name="Accent3 7" xfId="927"/>
    <cellStyle name="Accent3 8" xfId="928"/>
    <cellStyle name="Accent3 9" xfId="929"/>
    <cellStyle name="Accent4" xfId="1352" builtinId="41" customBuiltin="1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41" xfId="1449"/>
    <cellStyle name="Accent4 5" xfId="964"/>
    <cellStyle name="Accent4 6" xfId="965"/>
    <cellStyle name="Accent4 7" xfId="966"/>
    <cellStyle name="Accent4 8" xfId="967"/>
    <cellStyle name="Accent4 9" xfId="968"/>
    <cellStyle name="Accent5" xfId="1356" builtinId="45" customBuiltin="1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41" xfId="1453"/>
    <cellStyle name="Accent5 5" xfId="1003"/>
    <cellStyle name="Accent5 6" xfId="1004"/>
    <cellStyle name="Accent5 7" xfId="1005"/>
    <cellStyle name="Accent5 8" xfId="1006"/>
    <cellStyle name="Accent5 9" xfId="1007"/>
    <cellStyle name="Accent6" xfId="1360" builtinId="49" customBuiltin="1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41" xfId="1457"/>
    <cellStyle name="Accent6 5" xfId="1042"/>
    <cellStyle name="Accent6 6" xfId="1043"/>
    <cellStyle name="Accent6 7" xfId="1044"/>
    <cellStyle name="Accent6 8" xfId="1045"/>
    <cellStyle name="Accent6 9" xfId="1046"/>
    <cellStyle name="Bad" xfId="1330" builtinId="27" customBuiltin="1"/>
    <cellStyle name="Bad 10" xfId="1426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" xfId="1334" builtinId="22" customBuiltin="1"/>
    <cellStyle name="Calculation 10" xfId="1430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36" builtinId="23" customBuiltin="1"/>
    <cellStyle name="Check Cell 10" xfId="1432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 2" xfId="225"/>
    <cellStyle name="Comma [0] 2 2" xfId="230"/>
    <cellStyle name="Comma [0] 2 3" xfId="284"/>
    <cellStyle name="Comma [0] 3" xfId="232"/>
    <cellStyle name="Comma [0] 4" xfId="1371"/>
    <cellStyle name="Comma [0] 5" xfId="1376"/>
    <cellStyle name="Comma [0] 6" xfId="1464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16" xfId="1373"/>
    <cellStyle name="Comma 17" xfId="1463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21" xfId="1417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" xfId="1338" builtinId="53" customBuiltin="1"/>
    <cellStyle name="Explanatory Text 10" xfId="1435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" xfId="1329" builtinId="26" customBuiltin="1"/>
    <cellStyle name="Good 10" xfId="1425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" xfId="1325" builtinId="16" customBuiltin="1"/>
    <cellStyle name="Heading 1 10" xfId="1421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" xfId="1326" builtinId="17" customBuiltin="1"/>
    <cellStyle name="Heading 2 10" xfId="1422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" xfId="1327" builtinId="18" customBuiltin="1"/>
    <cellStyle name="Heading 3 10" xfId="1423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" xfId="1328" builtinId="19" customBuiltin="1"/>
    <cellStyle name="Heading 4 10" xfId="1424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" xfId="1332" builtinId="20" customBuiltin="1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41" xfId="1428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" xfId="1335" builtinId="24" customBuiltin="1"/>
    <cellStyle name="Linked Cell 10" xfId="1431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" xfId="1331" builtinId="28" customBuiltin="1"/>
    <cellStyle name="Neutral 10" xfId="1427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70"/>
    <cellStyle name="Normal 2 2 5" xfId="1375"/>
    <cellStyle name="Normal 2 2 6" xfId="1418"/>
    <cellStyle name="Normal 2 2 7" xfId="1462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6" xfId="1364"/>
    <cellStyle name="Normal 67" xfId="1367"/>
    <cellStyle name="Normal 68" xfId="1323"/>
    <cellStyle name="Normal 69" xfId="1365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71" xfId="1366"/>
    <cellStyle name="Normal 72" xfId="1369"/>
    <cellStyle name="Normal 73" xfId="1374"/>
    <cellStyle name="Normal 74" xfId="1419"/>
    <cellStyle name="Normal 75" xfId="1461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20" xfId="1368"/>
    <cellStyle name="Note 21" xfId="1434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" xfId="1333" builtinId="21" customBuiltin="1"/>
    <cellStyle name="Output 10" xfId="1429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 (0)" xfId="1243"/>
    <cellStyle name="Percent [2]" xfId="123"/>
    <cellStyle name="Percent 10" xfId="223"/>
    <cellStyle name="Percent 11" xfId="1372"/>
    <cellStyle name="Percent 12" xfId="1377"/>
    <cellStyle name="Percent 13" xfId="1465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APBorder" xfId="1397"/>
    <cellStyle name="SAPDataCell" xfId="1379"/>
    <cellStyle name="SAPDataRemoved" xfId="1398"/>
    <cellStyle name="SAPDataTotalCell" xfId="1380"/>
    <cellStyle name="SAPDimensionCell" xfId="1378"/>
    <cellStyle name="SAPEditableDataCell" xfId="1382"/>
    <cellStyle name="SAPEditableDataTotalCell" xfId="1385"/>
    <cellStyle name="SAPEmphasized" xfId="1408"/>
    <cellStyle name="SAPEmphasizedEditableDataCell" xfId="1410"/>
    <cellStyle name="SAPEmphasizedEditableDataTotalCell" xfId="1411"/>
    <cellStyle name="SAPEmphasizedLockedDataCell" xfId="1414"/>
    <cellStyle name="SAPEmphasizedLockedDataTotalCell" xfId="1415"/>
    <cellStyle name="SAPEmphasizedReadonlyDataCell" xfId="1412"/>
    <cellStyle name="SAPEmphasizedReadonlyDataTotalCell" xfId="1413"/>
    <cellStyle name="SAPEmphasizedTotal" xfId="1409"/>
    <cellStyle name="SAPError" xfId="1399"/>
    <cellStyle name="SAPExceptionLevel1" xfId="1388"/>
    <cellStyle name="SAPExceptionLevel2" xfId="1389"/>
    <cellStyle name="SAPExceptionLevel3" xfId="1390"/>
    <cellStyle name="SAPExceptionLevel4" xfId="1391"/>
    <cellStyle name="SAPExceptionLevel5" xfId="1392"/>
    <cellStyle name="SAPExceptionLevel6" xfId="1393"/>
    <cellStyle name="SAPExceptionLevel7" xfId="1394"/>
    <cellStyle name="SAPExceptionLevel8" xfId="1395"/>
    <cellStyle name="SAPExceptionLevel9" xfId="1396"/>
    <cellStyle name="SAPFormula" xfId="1416"/>
    <cellStyle name="SAPGroupingFillCell" xfId="1381"/>
    <cellStyle name="SAPHierarchyCell0" xfId="1403"/>
    <cellStyle name="SAPHierarchyCell1" xfId="1404"/>
    <cellStyle name="SAPHierarchyCell2" xfId="1405"/>
    <cellStyle name="SAPHierarchyCell3" xfId="1406"/>
    <cellStyle name="SAPHierarchyCell4" xfId="1407"/>
    <cellStyle name="SAPLockedDataCell" xfId="1384"/>
    <cellStyle name="SAPLockedDataTotalCell" xfId="1387"/>
    <cellStyle name="SAPMemberCell" xfId="1401"/>
    <cellStyle name="SAPMemberTotalCell" xfId="1402"/>
    <cellStyle name="SAPMessageText" xfId="1400"/>
    <cellStyle name="SAPReadonlyDataCell" xfId="1383"/>
    <cellStyle name="SAPReadonlyDataTotalCell" xfId="1386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" xfId="1324" builtinId="15" customBuiltin="1"/>
    <cellStyle name="Title 10" xfId="1420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" xfId="1339" builtinId="25" customBuiltin="1"/>
    <cellStyle name="Total 10" xfId="1436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" xfId="1337" builtinId="11" customBuiltin="1"/>
    <cellStyle name="Warning Text 10" xfId="1433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Taxes%20parallel%20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2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thernco.com\shared%20data\Workgroups\GPC%20Corporate%20Accounting\Tax%20Accounting\closing\2003\ActualTempDifferences%20aph%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5\taxes%20lea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ross\Desktop\Puget_Beg_2012_DIT_for%20P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powerplan\GPC_master_conversion_file%20auto%20deni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fs17\x2bandre$\Workgroups\GPC%20Corporate%20Accounting\Tax%20Accounting\closing\2004\atax06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2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Tax Closing Menu"/>
      <sheetName val="INPUTS"/>
      <sheetName val="Sched_D_64_Map"/>
      <sheetName val="YTD_TD Budget"/>
      <sheetName val="YTD_TD"/>
      <sheetName val="Walker Import Prior Period"/>
      <sheetName val="PENS-EST"/>
      <sheetName val="OPRB-EST"/>
      <sheetName val="CUR MO"/>
      <sheetName val="TAX JV50167"/>
      <sheetName val="SCH D DITS"/>
      <sheetName val="LAST MO YTD"/>
      <sheetName val="CU MO YTD"/>
      <sheetName val="TAX JV50168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Prior JV"/>
      <sheetName val="JV 51404 TRD"/>
      <sheetName val="UPLOAD SHEET TRD"/>
      <sheetName val="Incremental JV"/>
      <sheetName val="JV Upload Sheet"/>
      <sheetName val="System Sheet"/>
      <sheetName val="UPLOAD SHEET"/>
      <sheetName val="REGASSET"/>
      <sheetName val="JV 51400 Reg Asset"/>
      <sheetName val="UPLOAD SHEET 51400 TRD"/>
      <sheetName val="OCI Hedge Taxes"/>
      <sheetName val="UPLOAD SHEET OCI Hedge"/>
      <sheetName val="UPLOAD TX OCI BMA LIBOR"/>
      <sheetName val="UPLOAD TX OCI SERP A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Summaries"/>
      <sheetName val="1.02 COC"/>
      <sheetName val="Electric Earnings Sharing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>
        <row r="42">
          <cell r="DB42">
            <v>42353803.619999997</v>
          </cell>
        </row>
        <row r="43">
          <cell r="DB43">
            <v>1023801.1600000262</v>
          </cell>
        </row>
        <row r="46">
          <cell r="DB46">
            <v>291189393.12000084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_TD"/>
      <sheetName val="Walker Import Prior Period"/>
      <sheetName val="Walker Import Current"/>
      <sheetName val="YTD_Calculations"/>
      <sheetName val="PENS-EST"/>
      <sheetName val="OPRB-EST"/>
      <sheetName val="Budget Input"/>
      <sheetName val="SourceInfo"/>
      <sheetName val="Ma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>
            <v>8</v>
          </cell>
        </row>
        <row r="19">
          <cell r="C19" t="str">
            <v>August</v>
          </cell>
        </row>
        <row r="20">
          <cell r="C20">
            <v>2003</v>
          </cell>
        </row>
      </sheetData>
      <sheetData sheetId="8" refreshError="1">
        <row r="7">
          <cell r="A7">
            <v>1</v>
          </cell>
          <cell r="B7" t="str">
            <v>January</v>
          </cell>
        </row>
        <row r="8">
          <cell r="A8">
            <v>2</v>
          </cell>
          <cell r="B8" t="str">
            <v>February</v>
          </cell>
        </row>
        <row r="9">
          <cell r="A9">
            <v>3</v>
          </cell>
          <cell r="B9" t="str">
            <v>March</v>
          </cell>
        </row>
        <row r="10">
          <cell r="A10">
            <v>4</v>
          </cell>
          <cell r="B10" t="str">
            <v>April</v>
          </cell>
        </row>
        <row r="11">
          <cell r="A11">
            <v>5</v>
          </cell>
          <cell r="B11" t="str">
            <v>May</v>
          </cell>
        </row>
        <row r="12">
          <cell r="A12">
            <v>6</v>
          </cell>
          <cell r="B12" t="str">
            <v>June</v>
          </cell>
        </row>
        <row r="13">
          <cell r="A13">
            <v>7</v>
          </cell>
          <cell r="B13" t="str">
            <v>July</v>
          </cell>
        </row>
        <row r="14">
          <cell r="A14">
            <v>8</v>
          </cell>
          <cell r="B14" t="str">
            <v>August</v>
          </cell>
        </row>
        <row r="15">
          <cell r="A15">
            <v>9</v>
          </cell>
          <cell r="B15" t="str">
            <v>September</v>
          </cell>
        </row>
        <row r="16">
          <cell r="A16">
            <v>10</v>
          </cell>
          <cell r="B16" t="str">
            <v>October</v>
          </cell>
        </row>
        <row r="17">
          <cell r="A17">
            <v>11</v>
          </cell>
          <cell r="B17" t="str">
            <v>November</v>
          </cell>
        </row>
        <row r="18">
          <cell r="A18">
            <v>12</v>
          </cell>
          <cell r="B18" t="str">
            <v>December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S Total"/>
      <sheetName val="INPUTS Total Prior"/>
      <sheetName val="CHG IN INPUTS"/>
      <sheetName val="INPUTS"/>
      <sheetName val="INPUTS Manual"/>
      <sheetName val="INPUTS Prop Budget"/>
      <sheetName val="INPUTS Walker"/>
      <sheetName val="INPUTS Walker Chg"/>
      <sheetName val="INPUTS Walker Old"/>
      <sheetName val="INPUTS PRIOR"/>
      <sheetName val="INPUTS BS Adj"/>
      <sheetName val="INPUTS BS Adj Auto"/>
      <sheetName val="Data From WALKER"/>
      <sheetName val="Walker Audit First DITS"/>
      <sheetName val="Walker Import First DITS"/>
      <sheetName val="Walker Audit Second DITS"/>
      <sheetName val="Walker Import Second DITS"/>
      <sheetName val="Sched_D_64_Map"/>
      <sheetName val="Budget Non Property"/>
      <sheetName val="PENS-EST"/>
      <sheetName val="OPRB-EST"/>
      <sheetName val="OPRB Import"/>
      <sheetName val="CUR MO"/>
      <sheetName val="SCH D DITS"/>
      <sheetName val="LAST MO YTD"/>
      <sheetName val="CU MO YTD"/>
      <sheetName val="SCH G"/>
      <sheetName val="H"/>
      <sheetName val="I"/>
      <sheetName val="LAST MO YTD D"/>
      <sheetName val="CU MO YTD D"/>
      <sheetName val="COR Sch."/>
      <sheetName val="Ratecase"/>
      <sheetName val="M"/>
      <sheetName val="JV 51404 TRD"/>
      <sheetName val="REGASSET"/>
      <sheetName val="JV 51400 Reg Asset"/>
      <sheetName val="FAS109 RECONCIL "/>
      <sheetName val="TAX JV50168"/>
      <sheetName val="TAX JV50167"/>
      <sheetName val="Begin Prior JV"/>
      <sheetName val="End Prior JV"/>
      <sheetName val="Incremental JV"/>
      <sheetName val="UPLOAD SHEET"/>
      <sheetName val="Walker 219"/>
      <sheetName val="OCI Hedge Amort JV50161"/>
      <sheetName val="Walker 219 BMA Libor"/>
      <sheetName val="OCI BMA Libor"/>
      <sheetName val="OCI BMA Libor JV"/>
      <sheetName val="Municipal GRT"/>
      <sheetName val="McIntosh AFUDC"/>
      <sheetName val="Ledger Reconcile"/>
      <sheetName val="answ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Upload"/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B5" t="str">
            <v>JE0001</v>
          </cell>
          <cell r="C5" t="str">
            <v>DIT Prop Accel Depr &amp; Basis - ATL Fed</v>
          </cell>
          <cell r="D5" t="str">
            <v>410-101</v>
          </cell>
          <cell r="E5" t="str">
            <v>411-111</v>
          </cell>
          <cell r="F5" t="str">
            <v>282-0011</v>
          </cell>
        </row>
        <row r="6">
          <cell r="B6" t="str">
            <v>JE0002</v>
          </cell>
          <cell r="C6" t="str">
            <v>DIT Non-Prop Accel Depr &amp; Basis Diff - ATL Fed</v>
          </cell>
          <cell r="D6" t="str">
            <v>410-101</v>
          </cell>
          <cell r="E6" t="str">
            <v>411-111</v>
          </cell>
          <cell r="F6" t="str">
            <v>283-0011</v>
          </cell>
        </row>
        <row r="7">
          <cell r="B7" t="str">
            <v>JE0003</v>
          </cell>
          <cell r="C7" t="str">
            <v>DIT PCF Accel Depr &amp; Basis Diff - ATL Fed</v>
          </cell>
          <cell r="D7" t="str">
            <v>410-101</v>
          </cell>
          <cell r="E7" t="str">
            <v>411-111</v>
          </cell>
          <cell r="F7" t="str">
            <v>281-0011</v>
          </cell>
        </row>
        <row r="8">
          <cell r="B8" t="str">
            <v>JE0004</v>
          </cell>
          <cell r="C8" t="str">
            <v>DIT Prop Accel Depr &amp; Basis Diff - BTL Fed</v>
          </cell>
          <cell r="D8" t="str">
            <v>410-201</v>
          </cell>
          <cell r="E8" t="str">
            <v>411-211</v>
          </cell>
          <cell r="F8" t="str">
            <v>282-0033</v>
          </cell>
        </row>
        <row r="9">
          <cell r="B9" t="str">
            <v>JE0004</v>
          </cell>
          <cell r="C9" t="str">
            <v>DIT Prop Accel Depr &amp; Basis Diff - BTL Fed</v>
          </cell>
          <cell r="D9" t="str">
            <v>410-201</v>
          </cell>
          <cell r="E9" t="str">
            <v>411-211</v>
          </cell>
          <cell r="F9" t="str">
            <v>282-0033</v>
          </cell>
        </row>
        <row r="10">
          <cell r="B10" t="str">
            <v>JE0005</v>
          </cell>
          <cell r="C10" t="str">
            <v>DIT Non-Prop Accel Depr &amp; Basis Diff - BTL Fed</v>
          </cell>
          <cell r="D10" t="str">
            <v>410-201</v>
          </cell>
          <cell r="E10" t="str">
            <v>411-211</v>
          </cell>
          <cell r="F10" t="str">
            <v>283-0033</v>
          </cell>
        </row>
        <row r="11">
          <cell r="B11" t="str">
            <v>JE0006</v>
          </cell>
          <cell r="C11" t="str">
            <v>DIT PCF Accel Depr &amp; Basis Diff - BTL Fed</v>
          </cell>
          <cell r="D11" t="str">
            <v>410-201</v>
          </cell>
          <cell r="E11" t="str">
            <v>411-211</v>
          </cell>
          <cell r="F11" t="str">
            <v>281-0011</v>
          </cell>
        </row>
        <row r="12">
          <cell r="B12" t="str">
            <v>JE0007</v>
          </cell>
          <cell r="C12" t="str">
            <v>FAS 109 282 Fed</v>
          </cell>
          <cell r="D12" t="str">
            <v>282-0011</v>
          </cell>
          <cell r="E12" t="str">
            <v>282-0011</v>
          </cell>
          <cell r="F12" t="str">
            <v>182-00301</v>
          </cell>
        </row>
        <row r="13">
          <cell r="B13" t="str">
            <v>JE0008</v>
          </cell>
          <cell r="C13" t="str">
            <v>FAS 109 282 Gross up Fed</v>
          </cell>
          <cell r="D13" t="str">
            <v>283-0011</v>
          </cell>
          <cell r="E13" t="str">
            <v>283-0011</v>
          </cell>
          <cell r="F13" t="str">
            <v>182-00301</v>
          </cell>
        </row>
        <row r="14">
          <cell r="B14" t="str">
            <v>JE0009</v>
          </cell>
          <cell r="C14" t="str">
            <v>FAS 109 190 Fed</v>
          </cell>
          <cell r="D14" t="str">
            <v>190-01011</v>
          </cell>
          <cell r="E14" t="str">
            <v>190-01011</v>
          </cell>
          <cell r="F14" t="str">
            <v>254-00001</v>
          </cell>
        </row>
        <row r="15">
          <cell r="B15" t="str">
            <v>JE0010</v>
          </cell>
          <cell r="C15" t="str">
            <v>FAS 109 190 Gross up Fed</v>
          </cell>
          <cell r="D15" t="str">
            <v>190-01011</v>
          </cell>
          <cell r="E15" t="str">
            <v>190-01011</v>
          </cell>
          <cell r="F15" t="str">
            <v>254-00001</v>
          </cell>
        </row>
        <row r="16">
          <cell r="B16" t="str">
            <v>JE0011</v>
          </cell>
          <cell r="C16" t="str">
            <v>DIT Non-Prop Prepaids ATL Fed</v>
          </cell>
          <cell r="D16" t="str">
            <v>410-111</v>
          </cell>
          <cell r="E16" t="str">
            <v>411-101</v>
          </cell>
          <cell r="F16" t="str">
            <v>190-1011</v>
          </cell>
        </row>
        <row r="17">
          <cell r="B17" t="str">
            <v>JE0012</v>
          </cell>
          <cell r="C17" t="str">
            <v>DIT Non-Prop Prepaids BTL Fed</v>
          </cell>
          <cell r="D17" t="str">
            <v>410-211</v>
          </cell>
          <cell r="E17" t="str">
            <v>411-201</v>
          </cell>
          <cell r="F17" t="str">
            <v>190-1033</v>
          </cell>
        </row>
        <row r="18">
          <cell r="B18" t="str">
            <v>JE0012</v>
          </cell>
          <cell r="C18" t="str">
            <v>DIT Non-Prop Prepaids BTL Fed</v>
          </cell>
          <cell r="D18" t="str">
            <v>410-211</v>
          </cell>
          <cell r="E18" t="str">
            <v>411-201</v>
          </cell>
          <cell r="F18" t="str">
            <v>190-1033</v>
          </cell>
        </row>
        <row r="19">
          <cell r="B19" t="str">
            <v>JE0013</v>
          </cell>
          <cell r="C19" t="str">
            <v>DIT OCI Non-prop Fed Income FAS133</v>
          </cell>
          <cell r="D19" t="str">
            <v>410-201</v>
          </cell>
          <cell r="E19" t="str">
            <v>411-211</v>
          </cell>
          <cell r="F19" t="str">
            <v>219-300</v>
          </cell>
        </row>
        <row r="20">
          <cell r="B20" t="str">
            <v>JE0014</v>
          </cell>
          <cell r="C20" t="str">
            <v>DIT Prop Accel Depr &amp; Basis - ATL State</v>
          </cell>
          <cell r="D20" t="str">
            <v>410-151</v>
          </cell>
          <cell r="E20" t="str">
            <v>411-161</v>
          </cell>
          <cell r="F20" t="str">
            <v>282-0022</v>
          </cell>
        </row>
        <row r="21">
          <cell r="B21" t="str">
            <v>JE0015</v>
          </cell>
          <cell r="C21" t="str">
            <v>DIT Non-Prop Accel Depr &amp; Basis Diff - ATL State</v>
          </cell>
          <cell r="D21" t="str">
            <v>410-151</v>
          </cell>
          <cell r="E21" t="str">
            <v>411-161</v>
          </cell>
          <cell r="F21" t="str">
            <v>283-0022</v>
          </cell>
        </row>
        <row r="22">
          <cell r="B22" t="str">
            <v>JE0016</v>
          </cell>
          <cell r="C22" t="str">
            <v>DIT PCF Accel Depr &amp; Basis Diff - ATL State</v>
          </cell>
          <cell r="D22" t="str">
            <v>410-151</v>
          </cell>
          <cell r="E22" t="str">
            <v>411-161</v>
          </cell>
          <cell r="F22" t="str">
            <v>281-0022</v>
          </cell>
        </row>
        <row r="23">
          <cell r="B23" t="str">
            <v>JE0017</v>
          </cell>
          <cell r="C23" t="str">
            <v>DIT Prop Accel Depr &amp; Basis Diff - BTL State</v>
          </cell>
          <cell r="D23" t="str">
            <v>410-251</v>
          </cell>
          <cell r="E23" t="str">
            <v>411-261</v>
          </cell>
          <cell r="F23" t="str">
            <v>282-0044</v>
          </cell>
        </row>
        <row r="24">
          <cell r="B24" t="str">
            <v>JE0018</v>
          </cell>
          <cell r="C24" t="str">
            <v>DIT Non-Prop Accel Depr &amp; Basis Diff - BTL State</v>
          </cell>
          <cell r="D24" t="str">
            <v>410-251</v>
          </cell>
          <cell r="E24" t="str">
            <v>411-261</v>
          </cell>
          <cell r="F24" t="str">
            <v>283-0044</v>
          </cell>
        </row>
        <row r="25">
          <cell r="B25" t="str">
            <v>JE0019</v>
          </cell>
          <cell r="C25" t="str">
            <v>DIT PCF Accel Depr &amp; Basis Diff - BTL State</v>
          </cell>
          <cell r="D25" t="str">
            <v>410-251</v>
          </cell>
          <cell r="E25" t="str">
            <v>411-261</v>
          </cell>
          <cell r="F25" t="str">
            <v>281-0022</v>
          </cell>
        </row>
        <row r="26">
          <cell r="B26" t="str">
            <v>JE0020</v>
          </cell>
          <cell r="C26" t="str">
            <v>FAS 109 282 State</v>
          </cell>
          <cell r="D26" t="str">
            <v>282-0022</v>
          </cell>
          <cell r="E26" t="str">
            <v>282-0022</v>
          </cell>
          <cell r="F26" t="str">
            <v>182-00301</v>
          </cell>
        </row>
        <row r="27">
          <cell r="B27" t="str">
            <v>JE0021</v>
          </cell>
          <cell r="C27" t="str">
            <v>FAS 109 282 Gross up State</v>
          </cell>
          <cell r="D27" t="str">
            <v>283-0022</v>
          </cell>
          <cell r="E27" t="str">
            <v>283-0022</v>
          </cell>
          <cell r="F27" t="str">
            <v>182-00301</v>
          </cell>
        </row>
        <row r="28">
          <cell r="B28" t="str">
            <v>JE0022</v>
          </cell>
          <cell r="C28" t="str">
            <v>FAS 109 190 State</v>
          </cell>
          <cell r="D28" t="str">
            <v>190-01022</v>
          </cell>
          <cell r="E28" t="str">
            <v>190-01022</v>
          </cell>
          <cell r="F28" t="str">
            <v>254-00001</v>
          </cell>
        </row>
        <row r="29">
          <cell r="B29" t="str">
            <v>JE0023</v>
          </cell>
          <cell r="C29" t="str">
            <v>FAS 109 190 Gross up State</v>
          </cell>
          <cell r="D29" t="str">
            <v>190-01022</v>
          </cell>
          <cell r="E29" t="str">
            <v>190-01022</v>
          </cell>
          <cell r="F29" t="str">
            <v>254-00001</v>
          </cell>
        </row>
        <row r="30">
          <cell r="B30" t="str">
            <v>JE0024</v>
          </cell>
          <cell r="C30" t="str">
            <v>DIT Non-Prop Prepaids ATL State</v>
          </cell>
          <cell r="D30" t="str">
            <v>410-161</v>
          </cell>
          <cell r="E30" t="str">
            <v>411-151</v>
          </cell>
          <cell r="F30" t="str">
            <v>190-1022</v>
          </cell>
        </row>
        <row r="31">
          <cell r="B31" t="str">
            <v>JE0025</v>
          </cell>
          <cell r="C31" t="str">
            <v>DIT Non-Prop Prepaids BTL State</v>
          </cell>
          <cell r="D31" t="str">
            <v>410-261</v>
          </cell>
          <cell r="E31" t="str">
            <v>411-251</v>
          </cell>
          <cell r="F31" t="str">
            <v>190-1044</v>
          </cell>
        </row>
        <row r="32">
          <cell r="B32" t="str">
            <v>JE0026</v>
          </cell>
          <cell r="C32" t="str">
            <v>DIT OCI Non-prop State</v>
          </cell>
          <cell r="D32" t="str">
            <v>410-251</v>
          </cell>
          <cell r="E32" t="str">
            <v>411-261</v>
          </cell>
          <cell r="F32" t="str">
            <v>219-300</v>
          </cell>
        </row>
        <row r="33">
          <cell r="B33" t="str">
            <v>JE0027</v>
          </cell>
          <cell r="C33" t="str">
            <v>DIT Prop Accel Depr &amp; Basis - ATL Offset</v>
          </cell>
          <cell r="D33" t="str">
            <v>410-111</v>
          </cell>
          <cell r="E33" t="str">
            <v>411-101</v>
          </cell>
          <cell r="F33" t="str">
            <v>190-1011</v>
          </cell>
        </row>
        <row r="34">
          <cell r="B34" t="str">
            <v>JE0028</v>
          </cell>
          <cell r="C34" t="str">
            <v>DIT Non-Prop Accel Depr &amp; Basis Diff - ATL Offset</v>
          </cell>
          <cell r="D34" t="str">
            <v>410-111</v>
          </cell>
          <cell r="E34" t="str">
            <v>411-101</v>
          </cell>
          <cell r="F34" t="str">
            <v>190-1011</v>
          </cell>
        </row>
        <row r="35">
          <cell r="B35" t="str">
            <v>JE0029</v>
          </cell>
          <cell r="C35" t="str">
            <v>DIT PCF Accel Depr &amp; Basis Diff - ATL Offset</v>
          </cell>
          <cell r="D35" t="str">
            <v>410-111</v>
          </cell>
          <cell r="E35" t="str">
            <v>411-101</v>
          </cell>
          <cell r="F35" t="str">
            <v>190-1011</v>
          </cell>
        </row>
        <row r="36">
          <cell r="B36" t="str">
            <v>JE0030</v>
          </cell>
          <cell r="C36" t="str">
            <v>DIT Prop Accel Depr &amp; Basis Diff - BTL Offset</v>
          </cell>
          <cell r="D36" t="str">
            <v>410-211</v>
          </cell>
          <cell r="E36" t="str">
            <v>411-201</v>
          </cell>
          <cell r="F36" t="str">
            <v>190-1033</v>
          </cell>
        </row>
        <row r="37">
          <cell r="B37" t="str">
            <v>JE0031</v>
          </cell>
          <cell r="C37" t="str">
            <v>DIT Non-Prop Accel Depr &amp; Basis Diff - BTL Offset</v>
          </cell>
          <cell r="D37" t="str">
            <v>410-211</v>
          </cell>
          <cell r="E37" t="str">
            <v>411-201</v>
          </cell>
          <cell r="F37" t="str">
            <v>190-1033</v>
          </cell>
        </row>
        <row r="38">
          <cell r="B38" t="str">
            <v>JE0032</v>
          </cell>
          <cell r="C38" t="str">
            <v>DIT PCF Accel Depr &amp; Basis Diff - BTL Offset</v>
          </cell>
          <cell r="D38" t="str">
            <v>410-211</v>
          </cell>
          <cell r="E38" t="str">
            <v>411-201</v>
          </cell>
          <cell r="F38" t="str">
            <v>190-1033</v>
          </cell>
        </row>
        <row r="39">
          <cell r="B39" t="str">
            <v>JE0033</v>
          </cell>
          <cell r="C39" t="str">
            <v>DIT Balance Sheet 282 283</v>
          </cell>
          <cell r="D39" t="str">
            <v>282-0011</v>
          </cell>
          <cell r="E39" t="str">
            <v>282-0011</v>
          </cell>
          <cell r="F39" t="str">
            <v>283-0011</v>
          </cell>
        </row>
        <row r="40">
          <cell r="B40" t="str">
            <v>JE0034</v>
          </cell>
          <cell r="C40" t="str">
            <v xml:space="preserve">Current Income Tax ATL Fed </v>
          </cell>
          <cell r="D40" t="str">
            <v>409-101</v>
          </cell>
          <cell r="E40" t="str">
            <v>409-101</v>
          </cell>
          <cell r="F40" t="str">
            <v>236-504</v>
          </cell>
        </row>
        <row r="41">
          <cell r="B41" t="str">
            <v>JE0035</v>
          </cell>
          <cell r="C41" t="str">
            <v>Current Income Tax ATL State</v>
          </cell>
          <cell r="D41" t="str">
            <v>409-105</v>
          </cell>
          <cell r="E41" t="str">
            <v>409-105</v>
          </cell>
          <cell r="F41" t="str">
            <v>236-005</v>
          </cell>
        </row>
        <row r="42">
          <cell r="B42" t="str">
            <v>JE0036</v>
          </cell>
          <cell r="C42" t="str">
            <v xml:space="preserve">Current Income Tax BTL Fed </v>
          </cell>
          <cell r="D42" t="str">
            <v>409-230</v>
          </cell>
          <cell r="E42" t="str">
            <v>409-230</v>
          </cell>
          <cell r="F42" t="str">
            <v>236-504</v>
          </cell>
        </row>
        <row r="43">
          <cell r="B43" t="str">
            <v>JE0037</v>
          </cell>
          <cell r="C43" t="str">
            <v>Current Income Tax BTL State</v>
          </cell>
          <cell r="D43" t="str">
            <v>409-240</v>
          </cell>
          <cell r="E43" t="str">
            <v>409-240</v>
          </cell>
          <cell r="F43" t="str">
            <v>236-005</v>
          </cell>
        </row>
        <row r="44">
          <cell r="B44" t="str">
            <v>JE0038</v>
          </cell>
          <cell r="C44" t="str">
            <v>Current Classification ADIT Federal</v>
          </cell>
          <cell r="D44" t="str">
            <v xml:space="preserve"> 242-997</v>
          </cell>
          <cell r="E44" t="str">
            <v xml:space="preserve"> 242-997</v>
          </cell>
          <cell r="F44" t="str">
            <v xml:space="preserve"> 242-998</v>
          </cell>
        </row>
        <row r="45">
          <cell r="B45" t="str">
            <v>JE0039</v>
          </cell>
          <cell r="C45" t="str">
            <v>Current Classification ADIT State</v>
          </cell>
          <cell r="D45" t="str">
            <v xml:space="preserve"> 242-996</v>
          </cell>
          <cell r="E45" t="str">
            <v xml:space="preserve"> 242-996</v>
          </cell>
          <cell r="F45" t="str">
            <v xml:space="preserve"> 242-998</v>
          </cell>
        </row>
        <row r="46">
          <cell r="B46" t="str">
            <v>JE0040</v>
          </cell>
          <cell r="C46" t="str">
            <v>Long Term Classification ADIT Federal</v>
          </cell>
          <cell r="D46" t="str">
            <v xml:space="preserve"> 253-909</v>
          </cell>
          <cell r="E46" t="str">
            <v xml:space="preserve"> 253-909</v>
          </cell>
          <cell r="F46" t="str">
            <v xml:space="preserve"> 253-908</v>
          </cell>
        </row>
        <row r="47">
          <cell r="B47" t="str">
            <v>JE0041</v>
          </cell>
          <cell r="C47" t="str">
            <v>Long Term Classification ADIT State</v>
          </cell>
          <cell r="D47" t="str">
            <v xml:space="preserve"> 253-905</v>
          </cell>
          <cell r="E47" t="str">
            <v xml:space="preserve"> 253-905</v>
          </cell>
          <cell r="F47" t="str">
            <v xml:space="preserve"> 253-908</v>
          </cell>
        </row>
        <row r="48">
          <cell r="B48" t="str">
            <v>JE0042</v>
          </cell>
          <cell r="C48" t="str">
            <v>TRD Federal</v>
          </cell>
          <cell r="D48" t="str">
            <v>282-00011</v>
          </cell>
          <cell r="E48" t="str">
            <v>282-00011</v>
          </cell>
          <cell r="F48" t="str">
            <v>254-00001</v>
          </cell>
        </row>
        <row r="49">
          <cell r="B49" t="str">
            <v>JE0043</v>
          </cell>
          <cell r="C49" t="str">
            <v>TRD State</v>
          </cell>
          <cell r="D49" t="str">
            <v>282-00022</v>
          </cell>
          <cell r="E49" t="str">
            <v>282-00022</v>
          </cell>
          <cell r="F49" t="str">
            <v>254-00001</v>
          </cell>
        </row>
        <row r="50">
          <cell r="B50" t="str">
            <v>JE0044</v>
          </cell>
          <cell r="C50" t="str">
            <v>OCI Hedge Amort Sub 201 - FED</v>
          </cell>
          <cell r="D50" t="str">
            <v>283-00011</v>
          </cell>
          <cell r="E50" t="str">
            <v>190-01011</v>
          </cell>
          <cell r="F50" t="str">
            <v>219-00401</v>
          </cell>
        </row>
        <row r="51">
          <cell r="B51" t="str">
            <v>JE0045</v>
          </cell>
          <cell r="C51" t="str">
            <v>OCI Hedge Amort Sub 202 - FED</v>
          </cell>
          <cell r="D51" t="str">
            <v>283-00011</v>
          </cell>
          <cell r="E51" t="str">
            <v>190-01011</v>
          </cell>
          <cell r="F51" t="str">
            <v>219-00402</v>
          </cell>
        </row>
        <row r="52">
          <cell r="B52" t="str">
            <v>JE0046</v>
          </cell>
          <cell r="C52" t="str">
            <v>OCI Hedge Amort Sub 203 - FED</v>
          </cell>
          <cell r="D52" t="str">
            <v>283-00011</v>
          </cell>
          <cell r="E52" t="str">
            <v>190-01011</v>
          </cell>
          <cell r="F52" t="str">
            <v>219-00403</v>
          </cell>
        </row>
        <row r="53">
          <cell r="B53" t="str">
            <v>JE0047</v>
          </cell>
          <cell r="C53" t="str">
            <v>OCI Hedge Amort Sub 206 - FED</v>
          </cell>
          <cell r="D53" t="str">
            <v>283-00011</v>
          </cell>
          <cell r="E53" t="str">
            <v>190-01011</v>
          </cell>
          <cell r="F53" t="str">
            <v>219-00406</v>
          </cell>
        </row>
        <row r="54">
          <cell r="B54" t="str">
            <v>JE0048</v>
          </cell>
          <cell r="C54" t="str">
            <v>OCI Hedge Amort Sub 207 - FED</v>
          </cell>
          <cell r="D54" t="str">
            <v>283-00011</v>
          </cell>
          <cell r="E54" t="str">
            <v>190-01011</v>
          </cell>
          <cell r="F54" t="str">
            <v>219-00407</v>
          </cell>
        </row>
        <row r="55">
          <cell r="B55" t="str">
            <v>JE0049</v>
          </cell>
          <cell r="C55" t="str">
            <v>OCI Hedge Amort Sub 208 - FED</v>
          </cell>
          <cell r="D55" t="str">
            <v>283-00011</v>
          </cell>
          <cell r="E55" t="str">
            <v>190-01011</v>
          </cell>
          <cell r="F55" t="str">
            <v>219-00408</v>
          </cell>
        </row>
        <row r="56">
          <cell r="B56" t="str">
            <v>JE0050</v>
          </cell>
          <cell r="C56" t="str">
            <v>OCI Hedge Amort Sub 209 - FED</v>
          </cell>
          <cell r="D56" t="str">
            <v>283-00011</v>
          </cell>
          <cell r="E56" t="str">
            <v>190-01011</v>
          </cell>
          <cell r="F56" t="str">
            <v>219-00409</v>
          </cell>
        </row>
        <row r="57">
          <cell r="B57" t="str">
            <v>JE0051</v>
          </cell>
          <cell r="C57" t="str">
            <v>OCI Hedge Amort Sub 210 - FED</v>
          </cell>
          <cell r="D57" t="str">
            <v>283-00011</v>
          </cell>
          <cell r="E57" t="str">
            <v>190-01011</v>
          </cell>
          <cell r="F57" t="str">
            <v>219-00410</v>
          </cell>
        </row>
        <row r="58">
          <cell r="B58" t="str">
            <v>JE0052</v>
          </cell>
          <cell r="C58" t="str">
            <v>OCI Hedge Amort Sub 211 - FED</v>
          </cell>
          <cell r="D58" t="str">
            <v>283-00011</v>
          </cell>
          <cell r="E58" t="str">
            <v>190-01011</v>
          </cell>
          <cell r="F58" t="str">
            <v>219-00411</v>
          </cell>
        </row>
        <row r="59">
          <cell r="B59" t="str">
            <v>JE0053</v>
          </cell>
          <cell r="C59" t="str">
            <v>OCI Hedge Amort Sub 212 - FED</v>
          </cell>
          <cell r="D59" t="str">
            <v>283-00011</v>
          </cell>
          <cell r="E59" t="str">
            <v>190-01011</v>
          </cell>
          <cell r="F59" t="str">
            <v>219-00412</v>
          </cell>
        </row>
        <row r="60">
          <cell r="B60" t="str">
            <v>JE0054</v>
          </cell>
          <cell r="C60" t="str">
            <v>OCI Hedge Amort Sub 213 - FED</v>
          </cell>
          <cell r="D60" t="str">
            <v>283-00011</v>
          </cell>
          <cell r="E60" t="str">
            <v>190-01011</v>
          </cell>
          <cell r="F60" t="str">
            <v>219-00413</v>
          </cell>
        </row>
        <row r="61">
          <cell r="B61" t="str">
            <v>JE0055</v>
          </cell>
          <cell r="C61" t="str">
            <v>OCI Hedge Amort Sub 214 - FED</v>
          </cell>
          <cell r="D61" t="str">
            <v>283-00011</v>
          </cell>
          <cell r="E61" t="str">
            <v>190-01011</v>
          </cell>
          <cell r="F61" t="str">
            <v>219-00414</v>
          </cell>
        </row>
        <row r="62">
          <cell r="B62" t="str">
            <v>JE0056</v>
          </cell>
          <cell r="C62" t="str">
            <v>OCI Gain/Loss on Hedge Sub 101 - FED</v>
          </cell>
          <cell r="D62" t="str">
            <v>190-01011</v>
          </cell>
          <cell r="E62" t="str">
            <v>283-00011</v>
          </cell>
          <cell r="F62" t="str">
            <v>219-00300</v>
          </cell>
        </row>
        <row r="63">
          <cell r="B63" t="str">
            <v>JE0057</v>
          </cell>
          <cell r="C63" t="str">
            <v>OCI Hedge Amort Sub 201 - STATE</v>
          </cell>
          <cell r="D63" t="str">
            <v>283-00022</v>
          </cell>
          <cell r="E63" t="str">
            <v>190-01022</v>
          </cell>
          <cell r="F63" t="str">
            <v>219-00401</v>
          </cell>
        </row>
        <row r="64">
          <cell r="B64" t="str">
            <v>JE0058</v>
          </cell>
          <cell r="C64" t="str">
            <v>OCI Hedge Amort Sub 202 - STATE</v>
          </cell>
          <cell r="D64" t="str">
            <v>283-00022</v>
          </cell>
          <cell r="E64" t="str">
            <v>190-01022</v>
          </cell>
          <cell r="F64" t="str">
            <v>219-00402</v>
          </cell>
        </row>
        <row r="65">
          <cell r="B65" t="str">
            <v>JE0059</v>
          </cell>
          <cell r="C65" t="str">
            <v>OCI Hedge Amort Sub 203 - STATE</v>
          </cell>
          <cell r="D65" t="str">
            <v>283-00022</v>
          </cell>
          <cell r="E65" t="str">
            <v>190-01022</v>
          </cell>
          <cell r="F65" t="str">
            <v>219-00403</v>
          </cell>
        </row>
        <row r="66">
          <cell r="B66" t="str">
            <v>JE0060</v>
          </cell>
          <cell r="C66" t="str">
            <v>OCI Hedge Amort Sub 206 - STATE</v>
          </cell>
          <cell r="D66" t="str">
            <v>283-00022</v>
          </cell>
          <cell r="E66" t="str">
            <v>190-01022</v>
          </cell>
          <cell r="F66" t="str">
            <v>219-00406</v>
          </cell>
        </row>
        <row r="67">
          <cell r="B67" t="str">
            <v>JE0061</v>
          </cell>
          <cell r="C67" t="str">
            <v>OCI Hedge Amort Sub 207 - STATE</v>
          </cell>
          <cell r="D67" t="str">
            <v>283-00022</v>
          </cell>
          <cell r="E67" t="str">
            <v>190-01022</v>
          </cell>
          <cell r="F67" t="str">
            <v>219-00407</v>
          </cell>
        </row>
        <row r="68">
          <cell r="B68" t="str">
            <v>JE0062</v>
          </cell>
          <cell r="C68" t="str">
            <v>OCI Hedge Amort Sub 208 - STATE</v>
          </cell>
          <cell r="D68" t="str">
            <v>283-00022</v>
          </cell>
          <cell r="E68" t="str">
            <v>190-01022</v>
          </cell>
          <cell r="F68" t="str">
            <v>219-00408</v>
          </cell>
        </row>
        <row r="69">
          <cell r="B69" t="str">
            <v>JE0063</v>
          </cell>
          <cell r="C69" t="str">
            <v>OCI Hedge Amort Sub 209 - STATE</v>
          </cell>
          <cell r="D69" t="str">
            <v>283-00022</v>
          </cell>
          <cell r="E69" t="str">
            <v>190-01022</v>
          </cell>
          <cell r="F69" t="str">
            <v>219-00409</v>
          </cell>
        </row>
        <row r="70">
          <cell r="B70" t="str">
            <v>JE0064</v>
          </cell>
          <cell r="C70" t="str">
            <v>OCI Hedge Amort Sub 210 - STATE</v>
          </cell>
          <cell r="D70" t="str">
            <v>283-00022</v>
          </cell>
          <cell r="E70" t="str">
            <v>190-01022</v>
          </cell>
          <cell r="F70" t="str">
            <v>219-00410</v>
          </cell>
        </row>
        <row r="71">
          <cell r="B71" t="str">
            <v>JE0065</v>
          </cell>
          <cell r="C71" t="str">
            <v>OCI Hedge Amort Sub 211 - STATE</v>
          </cell>
          <cell r="D71" t="str">
            <v>283-00022</v>
          </cell>
          <cell r="E71" t="str">
            <v>190-01022</v>
          </cell>
          <cell r="F71" t="str">
            <v>219-00411</v>
          </cell>
        </row>
        <row r="72">
          <cell r="B72" t="str">
            <v>JE0066</v>
          </cell>
          <cell r="C72" t="str">
            <v>OCI Hedge Amort Sub 212 - STATE</v>
          </cell>
          <cell r="D72" t="str">
            <v>283-00022</v>
          </cell>
          <cell r="E72" t="str">
            <v>190-01022</v>
          </cell>
          <cell r="F72" t="str">
            <v>219-00412</v>
          </cell>
        </row>
        <row r="73">
          <cell r="B73" t="str">
            <v>JE0067</v>
          </cell>
          <cell r="C73" t="str">
            <v>OCI Hedge Amort Sub 213 - STATE</v>
          </cell>
          <cell r="D73" t="str">
            <v>283-00022</v>
          </cell>
          <cell r="E73" t="str">
            <v>190-01022</v>
          </cell>
          <cell r="F73" t="str">
            <v>219-00413</v>
          </cell>
        </row>
        <row r="74">
          <cell r="B74" t="str">
            <v>JE0068</v>
          </cell>
          <cell r="C74" t="str">
            <v>OCI Hedge Amort Sub 214 - STATE</v>
          </cell>
          <cell r="D74" t="str">
            <v>283-00022</v>
          </cell>
          <cell r="E74" t="str">
            <v>190-01022</v>
          </cell>
          <cell r="F74" t="str">
            <v>219-00414</v>
          </cell>
        </row>
        <row r="75">
          <cell r="B75" t="str">
            <v>JE0069</v>
          </cell>
          <cell r="C75" t="str">
            <v>OCI Gain/Loss on Hedge Sub 101 - STATE</v>
          </cell>
          <cell r="D75" t="str">
            <v>190-01022</v>
          </cell>
          <cell r="E75" t="str">
            <v>283-00022</v>
          </cell>
          <cell r="F75" t="str">
            <v>219-00300</v>
          </cell>
        </row>
        <row r="76">
          <cell r="B76" t="str">
            <v>JE0070</v>
          </cell>
          <cell r="C76" t="str">
            <v>OCI BMA Sub 204 - FED JV50167</v>
          </cell>
          <cell r="D76" t="str">
            <v>283-00011</v>
          </cell>
          <cell r="E76" t="str">
            <v>283-00011</v>
          </cell>
          <cell r="F76" t="str">
            <v>219-00404</v>
          </cell>
        </row>
        <row r="77">
          <cell r="B77" t="str">
            <v>JE0071</v>
          </cell>
          <cell r="C77" t="str">
            <v>OCI BMA Sub 100 - FED JV50167</v>
          </cell>
          <cell r="D77" t="str">
            <v>283-00011</v>
          </cell>
          <cell r="E77" t="str">
            <v>283-00011</v>
          </cell>
          <cell r="F77" t="str">
            <v>219-00300</v>
          </cell>
        </row>
        <row r="78">
          <cell r="B78" t="str">
            <v>JE0072</v>
          </cell>
          <cell r="C78" t="str">
            <v>OCI LIBOR Sub 205 - FED JV50168</v>
          </cell>
          <cell r="D78" t="str">
            <v>283-00011</v>
          </cell>
          <cell r="E78" t="str">
            <v>283-00011</v>
          </cell>
          <cell r="F78" t="str">
            <v>219-00405</v>
          </cell>
        </row>
        <row r="79">
          <cell r="B79" t="str">
            <v>JE0073</v>
          </cell>
          <cell r="C79" t="str">
            <v>OCI LIBOR Sub 100 - FED JV50168</v>
          </cell>
          <cell r="D79" t="str">
            <v>283-00011</v>
          </cell>
          <cell r="E79" t="str">
            <v>283-00011</v>
          </cell>
          <cell r="F79" t="str">
            <v>219-00300</v>
          </cell>
        </row>
        <row r="80">
          <cell r="B80" t="str">
            <v>JE0074</v>
          </cell>
          <cell r="C80" t="str">
            <v>DIT OCI Non-prop Fed Bal Sheet FAS133</v>
          </cell>
          <cell r="D80" t="str">
            <v>283-00011</v>
          </cell>
          <cell r="E80" t="str">
            <v>283-00011</v>
          </cell>
          <cell r="F80" t="str">
            <v>219-00300</v>
          </cell>
        </row>
        <row r="81">
          <cell r="B81" t="str">
            <v>JE0075</v>
          </cell>
          <cell r="C81" t="str">
            <v>OCI BMA Sub 204 - STATE JV50167</v>
          </cell>
          <cell r="D81" t="str">
            <v>283-00022</v>
          </cell>
          <cell r="E81" t="str">
            <v>283-00022</v>
          </cell>
          <cell r="F81" t="str">
            <v>219-00404</v>
          </cell>
        </row>
        <row r="82">
          <cell r="B82" t="str">
            <v>JE0076</v>
          </cell>
          <cell r="C82" t="str">
            <v>OCI BMA Sub 100 - STATE JV50167</v>
          </cell>
          <cell r="D82" t="str">
            <v>283-00022</v>
          </cell>
          <cell r="E82" t="str">
            <v>283-00022</v>
          </cell>
          <cell r="F82" t="str">
            <v>219-00300</v>
          </cell>
        </row>
        <row r="83">
          <cell r="B83" t="str">
            <v>JE0077</v>
          </cell>
          <cell r="C83" t="str">
            <v>OCI LIBOR Sub 205 - STATE JV50168</v>
          </cell>
          <cell r="D83" t="str">
            <v>283-00022</v>
          </cell>
          <cell r="E83" t="str">
            <v>283-00022</v>
          </cell>
          <cell r="F83" t="str">
            <v>219-00405</v>
          </cell>
        </row>
        <row r="84">
          <cell r="B84" t="str">
            <v>JE0078</v>
          </cell>
          <cell r="C84" t="str">
            <v>OCI LIBOR Sub 100 - STATE JV50168</v>
          </cell>
          <cell r="D84" t="str">
            <v>283-00022</v>
          </cell>
          <cell r="E84" t="str">
            <v>283-00022</v>
          </cell>
          <cell r="F84" t="str">
            <v>219-00300</v>
          </cell>
        </row>
        <row r="85">
          <cell r="B85" t="str">
            <v>JE0079</v>
          </cell>
          <cell r="C85" t="str">
            <v>DIT OCI Non-prop STATE Bal Sheet FAS133</v>
          </cell>
          <cell r="D85" t="str">
            <v>283-00022</v>
          </cell>
          <cell r="E85" t="str">
            <v>283-00022</v>
          </cell>
          <cell r="F85" t="str">
            <v>219-00300</v>
          </cell>
        </row>
        <row r="86">
          <cell r="B86" t="str">
            <v>JE0080</v>
          </cell>
          <cell r="C86" t="str">
            <v>DIT PFC FED AC190 - GPC</v>
          </cell>
          <cell r="D86" t="str">
            <v>123-09422</v>
          </cell>
          <cell r="E86" t="str">
            <v>123-09427</v>
          </cell>
          <cell r="F86" t="str">
            <v>123-09030</v>
          </cell>
        </row>
        <row r="87">
          <cell r="B87" t="str">
            <v>JE0081</v>
          </cell>
          <cell r="C87" t="str">
            <v>DIT PFC STATE AC190 - GPC</v>
          </cell>
          <cell r="D87" t="str">
            <v>123-09423</v>
          </cell>
          <cell r="E87" t="str">
            <v>123-09428</v>
          </cell>
          <cell r="F87" t="str">
            <v>123-09031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 DIT Recon"/>
      <sheetName val="Schedule M Mapping"/>
      <sheetName val="Apportionment"/>
      <sheetName val="Oper Ind"/>
      <sheetName val="Diff Type"/>
      <sheetName val="Sour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lan Final"/>
      <sheetName val="PPlan Master"/>
      <sheetName val="Conversion"/>
      <sheetName val="Conversion into PP"/>
      <sheetName val="ConversionPerm"/>
      <sheetName val="ConversionPerm into PP"/>
      <sheetName val="ConversionIncome"/>
      <sheetName val="ConversionFT"/>
      <sheetName val="ConversionFTRollup"/>
      <sheetName val="Powertax Map"/>
      <sheetName val="je master"/>
      <sheetName val="m1 je"/>
      <sheetName val="M1 Corptax ID Mapping Draft"/>
      <sheetName val="M1 Master List"/>
      <sheetName val="CorptaxMaster"/>
      <sheetName val="Iss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X0599"/>
      <sheetName val="atax0604"/>
      <sheetName val="TAX JV50167"/>
      <sheetName val="YTD_TD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Dec YTD"/>
    </sheetNames>
    <sheetDataSet>
      <sheetData sheetId="0" refreshError="1"/>
      <sheetData sheetId="1">
        <row r="9">
          <cell r="B9">
            <v>2508927601.7400002</v>
          </cell>
        </row>
      </sheetData>
      <sheetData sheetId="2">
        <row r="29">
          <cell r="G29">
            <v>-1091.73</v>
          </cell>
        </row>
        <row r="281">
          <cell r="G281">
            <v>42353803.619999997</v>
          </cell>
        </row>
        <row r="283">
          <cell r="G283">
            <v>264566256.69</v>
          </cell>
        </row>
        <row r="284">
          <cell r="G284">
            <v>-263542455.52999997</v>
          </cell>
        </row>
      </sheetData>
      <sheetData sheetId="3" refreshError="1"/>
      <sheetData sheetId="4" refreshError="1"/>
      <sheetData sheetId="5" refreshError="1"/>
      <sheetData sheetId="6">
        <row r="70">
          <cell r="F70">
            <v>0.65659999999999996</v>
          </cell>
        </row>
      </sheetData>
      <sheetData sheetId="7">
        <row r="173">
          <cell r="C173">
            <v>18526680.579999998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tabSelected="1" zoomScale="98" zoomScaleNormal="98" workbookViewId="0">
      <selection activeCell="F25" sqref="F25"/>
    </sheetView>
  </sheetViews>
  <sheetFormatPr defaultRowHeight="13.2"/>
  <cols>
    <col min="2" max="2" width="43" bestFit="1" customWidth="1"/>
    <col min="3" max="3" width="16.5546875" customWidth="1"/>
    <col min="4" max="4" width="12.33203125" bestFit="1" customWidth="1"/>
    <col min="5" max="7" width="12.5546875" bestFit="1" customWidth="1"/>
  </cols>
  <sheetData>
    <row r="1" spans="1:4">
      <c r="A1" s="1"/>
      <c r="B1" s="24"/>
      <c r="C1" s="3"/>
    </row>
    <row r="2" spans="1:4" ht="13.8" thickBot="1">
      <c r="A2" s="2"/>
      <c r="B2" s="2"/>
      <c r="C2" s="3"/>
    </row>
    <row r="3" spans="1:4" ht="14.4" thickTop="1" thickBot="1">
      <c r="A3" s="4"/>
      <c r="B3" s="20" t="s">
        <v>17</v>
      </c>
      <c r="C3" s="5" t="s">
        <v>87</v>
      </c>
    </row>
    <row r="4" spans="1:4" ht="13.8" thickTop="1">
      <c r="A4" s="134" t="s">
        <v>16</v>
      </c>
      <c r="B4" s="134"/>
      <c r="C4" s="134"/>
    </row>
    <row r="5" spans="1:4">
      <c r="A5" s="135" t="s">
        <v>0</v>
      </c>
      <c r="B5" s="135"/>
      <c r="C5" s="135"/>
      <c r="D5" s="4"/>
    </row>
    <row r="6" spans="1:4">
      <c r="A6" s="135" t="s">
        <v>122</v>
      </c>
      <c r="B6" s="135"/>
      <c r="C6" s="135"/>
      <c r="D6" s="6"/>
    </row>
    <row r="7" spans="1:4">
      <c r="A7" s="134" t="s">
        <v>53</v>
      </c>
      <c r="B7" s="134"/>
      <c r="C7" s="134"/>
      <c r="D7" s="6"/>
    </row>
    <row r="8" spans="1:4">
      <c r="A8" s="4"/>
      <c r="B8" s="7"/>
      <c r="C8" s="8"/>
    </row>
    <row r="9" spans="1:4">
      <c r="A9" s="9" t="s">
        <v>1</v>
      </c>
      <c r="B9" s="4"/>
      <c r="C9" s="10"/>
    </row>
    <row r="10" spans="1:4">
      <c r="A10" s="11" t="s">
        <v>2</v>
      </c>
      <c r="B10" s="12" t="s">
        <v>3</v>
      </c>
      <c r="C10" s="13" t="s">
        <v>4</v>
      </c>
    </row>
    <row r="11" spans="1:4">
      <c r="A11" s="2"/>
      <c r="B11" s="2"/>
      <c r="C11" s="14"/>
    </row>
    <row r="12" spans="1:4">
      <c r="A12" s="15">
        <v>1</v>
      </c>
      <c r="B12" s="16" t="s">
        <v>5</v>
      </c>
      <c r="C12" s="25">
        <f>CBR_Electric!D86</f>
        <v>418640993.61490524</v>
      </c>
    </row>
    <row r="13" spans="1:4">
      <c r="A13" s="15">
        <f>A12+1</f>
        <v>2</v>
      </c>
      <c r="B13" s="17"/>
      <c r="C13" s="21"/>
    </row>
    <row r="14" spans="1:4">
      <c r="A14" s="15">
        <f t="shared" ref="A14:A19" si="0">A13+1</f>
        <v>3</v>
      </c>
      <c r="B14" s="18" t="s">
        <v>120</v>
      </c>
      <c r="C14" s="27">
        <f>CBR_Electric!E88</f>
        <v>88258254.356630102</v>
      </c>
      <c r="D14" s="22"/>
    </row>
    <row r="15" spans="1:4">
      <c r="A15" s="15">
        <f t="shared" si="0"/>
        <v>4</v>
      </c>
      <c r="B15" s="17" t="s">
        <v>6</v>
      </c>
      <c r="C15" s="28">
        <f>+C14</f>
        <v>88258254.356630102</v>
      </c>
    </row>
    <row r="16" spans="1:4">
      <c r="A16" s="15">
        <f>A15+1</f>
        <v>5</v>
      </c>
      <c r="B16" s="17"/>
      <c r="C16" s="21"/>
    </row>
    <row r="17" spans="1:5">
      <c r="A17" s="15">
        <f t="shared" si="0"/>
        <v>6</v>
      </c>
      <c r="B17" s="2" t="s">
        <v>64</v>
      </c>
      <c r="C17" s="29">
        <f>CBR_Electric!F88</f>
        <v>-36406898.711322002</v>
      </c>
    </row>
    <row r="18" spans="1:5">
      <c r="A18" s="15">
        <f t="shared" si="0"/>
        <v>7</v>
      </c>
      <c r="B18" s="2" t="s">
        <v>33</v>
      </c>
      <c r="C18" s="29">
        <v>0</v>
      </c>
    </row>
    <row r="19" spans="1:5">
      <c r="A19" s="15">
        <f t="shared" si="0"/>
        <v>8</v>
      </c>
      <c r="B19" s="2" t="s">
        <v>9</v>
      </c>
      <c r="C19" s="27">
        <v>0</v>
      </c>
    </row>
    <row r="20" spans="1:5">
      <c r="A20" s="15">
        <f>A19+1</f>
        <v>9</v>
      </c>
      <c r="B20" s="2" t="s">
        <v>10</v>
      </c>
      <c r="C20" s="28">
        <f>SUM(C15:C19)</f>
        <v>51851355.6453081</v>
      </c>
      <c r="D20" s="33">
        <f>+CBR_Electric!G88-'Lead E'!C20</f>
        <v>0</v>
      </c>
      <c r="E20" s="34" t="s">
        <v>65</v>
      </c>
    </row>
    <row r="21" spans="1:5">
      <c r="A21" s="15">
        <f>A20+1</f>
        <v>10</v>
      </c>
      <c r="B21" s="2"/>
      <c r="C21" s="21"/>
    </row>
    <row r="22" spans="1:5">
      <c r="A22" s="15">
        <f>A21+1</f>
        <v>11</v>
      </c>
      <c r="B22" s="2" t="s">
        <v>11</v>
      </c>
      <c r="C22" s="21"/>
    </row>
    <row r="23" spans="1:5">
      <c r="A23" s="15">
        <f>A22+1</f>
        <v>12</v>
      </c>
      <c r="B23" s="17" t="s">
        <v>6</v>
      </c>
      <c r="C23" s="25">
        <f>'[9]Unallocated Detail (CBR)'!$G$281</f>
        <v>42353803.619999997</v>
      </c>
    </row>
    <row r="24" spans="1:5">
      <c r="A24" s="15">
        <f>A23+1</f>
        <v>13</v>
      </c>
      <c r="B24" s="2" t="s">
        <v>7</v>
      </c>
      <c r="C24" s="26">
        <f>'[9]Unallocated Detail (CBR)'!$G$283</f>
        <v>264566256.69</v>
      </c>
    </row>
    <row r="25" spans="1:5">
      <c r="A25" s="15">
        <f t="shared" ref="A25:A31" si="1">A24+1</f>
        <v>14</v>
      </c>
      <c r="B25" s="2" t="s">
        <v>8</v>
      </c>
      <c r="C25" s="26">
        <f>'[9]Unallocated Detail (CBR)'!$G$284</f>
        <v>-263542455.52999997</v>
      </c>
    </row>
    <row r="26" spans="1:5">
      <c r="A26" s="15">
        <f t="shared" si="1"/>
        <v>15</v>
      </c>
      <c r="B26" s="2" t="s">
        <v>9</v>
      </c>
      <c r="C26" s="23">
        <v>0</v>
      </c>
    </row>
    <row r="27" spans="1:5">
      <c r="A27" s="15">
        <f t="shared" si="1"/>
        <v>16</v>
      </c>
      <c r="B27" s="17" t="s">
        <v>12</v>
      </c>
      <c r="C27" s="35">
        <f>SUM(C23:C26)</f>
        <v>43377604.780000031</v>
      </c>
      <c r="E27" s="19"/>
    </row>
    <row r="28" spans="1:5">
      <c r="A28" s="15">
        <f t="shared" si="1"/>
        <v>17</v>
      </c>
      <c r="B28" s="2"/>
      <c r="C28" s="21"/>
    </row>
    <row r="29" spans="1:5">
      <c r="A29" s="15">
        <f t="shared" si="1"/>
        <v>18</v>
      </c>
      <c r="B29" s="17" t="s">
        <v>13</v>
      </c>
      <c r="C29" s="30">
        <f>C15-C23</f>
        <v>45904450.736630104</v>
      </c>
    </row>
    <row r="30" spans="1:5">
      <c r="A30" s="15">
        <f t="shared" si="1"/>
        <v>19</v>
      </c>
      <c r="B30" s="17" t="s">
        <v>14</v>
      </c>
      <c r="C30" s="31">
        <f>C17+C18+C19-C24-C25-C26</f>
        <v>-37430699.871322036</v>
      </c>
    </row>
    <row r="31" spans="1:5" ht="13.8" thickBot="1">
      <c r="A31" s="15">
        <f t="shared" si="1"/>
        <v>20</v>
      </c>
      <c r="B31" s="17" t="s">
        <v>15</v>
      </c>
      <c r="C31" s="32">
        <f>-SUM(C29:C30)</f>
        <v>-8473750.8653080687</v>
      </c>
    </row>
    <row r="32" spans="1:5" ht="13.8" thickTop="1"/>
  </sheetData>
  <mergeCells count="4">
    <mergeCell ref="A4:C4"/>
    <mergeCell ref="A6:C6"/>
    <mergeCell ref="A7:C7"/>
    <mergeCell ref="A5:C5"/>
  </mergeCells>
  <phoneticPr fontId="13" type="noConversion"/>
  <pageMargins left="0.5" right="0.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6"/>
  <sheetViews>
    <sheetView zoomScale="90" zoomScaleNormal="90" workbookViewId="0">
      <pane ySplit="9" topLeftCell="A86" activePane="bottomLeft" state="frozen"/>
      <selection activeCell="I73" sqref="I73"/>
      <selection pane="bottomLeft" activeCell="D5" sqref="D5"/>
    </sheetView>
  </sheetViews>
  <sheetFormatPr defaultColWidth="8.88671875" defaultRowHeight="14.4"/>
  <cols>
    <col min="1" max="1" width="7" style="40" customWidth="1"/>
    <col min="2" max="2" width="8.88671875" style="36" customWidth="1"/>
    <col min="3" max="3" width="40.5546875" style="36" bestFit="1" customWidth="1"/>
    <col min="4" max="4" width="20.109375" style="36" bestFit="1" customWidth="1"/>
    <col min="5" max="5" width="16.44140625" style="38" bestFit="1" customWidth="1"/>
    <col min="6" max="6" width="21.6640625" style="36" customWidth="1"/>
    <col min="7" max="7" width="14.5546875" style="36" bestFit="1" customWidth="1"/>
    <col min="8" max="8" width="10.88671875" style="40" customWidth="1"/>
    <col min="9" max="9" width="29.33203125" style="41" bestFit="1" customWidth="1"/>
    <col min="10" max="10" width="14.33203125" style="40" bestFit="1" customWidth="1"/>
    <col min="11" max="11" width="15" style="40" bestFit="1" customWidth="1"/>
    <col min="12" max="12" width="12.33203125" style="40" bestFit="1" customWidth="1"/>
    <col min="13" max="16384" width="8.88671875" style="40"/>
  </cols>
  <sheetData>
    <row r="1" spans="2:10">
      <c r="C1" s="37" t="s">
        <v>21</v>
      </c>
      <c r="F1" s="39"/>
    </row>
    <row r="2" spans="2:10">
      <c r="C2" s="37" t="s">
        <v>121</v>
      </c>
    </row>
    <row r="3" spans="2:10">
      <c r="C3" s="42"/>
      <c r="D3" s="43" t="s">
        <v>123</v>
      </c>
    </row>
    <row r="4" spans="2:10">
      <c r="C4" s="44" t="s">
        <v>22</v>
      </c>
      <c r="D4" s="45">
        <f>[10]Summaries!$DB$46</f>
        <v>291189393.12000084</v>
      </c>
      <c r="E4" s="46" t="s">
        <v>124</v>
      </c>
    </row>
    <row r="5" spans="2:10">
      <c r="C5" s="44"/>
      <c r="D5" s="45"/>
      <c r="E5" s="46" t="s">
        <v>124</v>
      </c>
    </row>
    <row r="6" spans="2:10">
      <c r="C6" s="44" t="s">
        <v>34</v>
      </c>
      <c r="D6" s="47">
        <f>[10]Summaries!$DB$43+[10]Summaries!$DB$42</f>
        <v>43377604.780000024</v>
      </c>
      <c r="E6" s="46" t="s">
        <v>124</v>
      </c>
    </row>
    <row r="7" spans="2:10">
      <c r="C7" s="48" t="s">
        <v>23</v>
      </c>
      <c r="D7" s="49">
        <f>SUM(D4:D6)</f>
        <v>334566997.90000087</v>
      </c>
      <c r="E7" s="50"/>
      <c r="F7" s="39"/>
    </row>
    <row r="8" spans="2:10">
      <c r="D8" s="42"/>
    </row>
    <row r="9" spans="2:10" ht="43.2">
      <c r="B9" s="51" t="s">
        <v>35</v>
      </c>
      <c r="C9" s="51" t="s">
        <v>54</v>
      </c>
      <c r="D9" s="51" t="s">
        <v>24</v>
      </c>
      <c r="E9" s="52" t="s">
        <v>125</v>
      </c>
      <c r="F9" s="53" t="s">
        <v>126</v>
      </c>
      <c r="G9" s="53" t="s">
        <v>127</v>
      </c>
    </row>
    <row r="10" spans="2:10" s="58" customFormat="1">
      <c r="B10" s="54" t="s">
        <v>128</v>
      </c>
      <c r="C10" s="55" t="s">
        <v>19</v>
      </c>
      <c r="D10" s="56">
        <v>5102234.7300000004</v>
      </c>
      <c r="E10" s="57">
        <f t="shared" ref="E10:E73" si="0">D10*0.21</f>
        <v>1071469.2933</v>
      </c>
      <c r="F10" s="56">
        <f t="shared" ref="F10:F72" si="1">-E10</f>
        <v>-1071469.2933</v>
      </c>
      <c r="G10" s="56">
        <f t="shared" ref="G10:G72" si="2">F10+E10</f>
        <v>0</v>
      </c>
      <c r="I10" s="59"/>
    </row>
    <row r="11" spans="2:10" s="58" customFormat="1">
      <c r="B11" s="54" t="s">
        <v>37</v>
      </c>
      <c r="C11" s="55" t="s">
        <v>18</v>
      </c>
      <c r="D11" s="56">
        <v>-79028.61</v>
      </c>
      <c r="E11" s="57">
        <f t="shared" si="0"/>
        <v>-16596.008099999999</v>
      </c>
      <c r="F11" s="56">
        <f t="shared" si="1"/>
        <v>16596.008099999999</v>
      </c>
      <c r="G11" s="56">
        <f t="shared" si="2"/>
        <v>0</v>
      </c>
      <c r="I11" s="59"/>
    </row>
    <row r="12" spans="2:10" s="58" customFormat="1">
      <c r="B12" s="54" t="s">
        <v>38</v>
      </c>
      <c r="C12" s="55" t="s">
        <v>20</v>
      </c>
      <c r="D12" s="56">
        <v>439834.8</v>
      </c>
      <c r="E12" s="57">
        <f t="shared" si="0"/>
        <v>92365.30799999999</v>
      </c>
      <c r="F12" s="56">
        <f t="shared" si="1"/>
        <v>-92365.30799999999</v>
      </c>
      <c r="G12" s="56">
        <f t="shared" si="2"/>
        <v>0</v>
      </c>
      <c r="I12" s="59"/>
    </row>
    <row r="13" spans="2:10" s="58" customFormat="1">
      <c r="B13" s="54" t="s">
        <v>129</v>
      </c>
      <c r="C13" s="55" t="s">
        <v>130</v>
      </c>
      <c r="D13" s="56">
        <v>0</v>
      </c>
      <c r="E13" s="57">
        <f t="shared" si="0"/>
        <v>0</v>
      </c>
      <c r="F13" s="56">
        <f t="shared" si="1"/>
        <v>0</v>
      </c>
      <c r="G13" s="56">
        <f t="shared" si="2"/>
        <v>0</v>
      </c>
      <c r="I13" s="59" t="s">
        <v>131</v>
      </c>
    </row>
    <row r="14" spans="2:10" s="58" customFormat="1">
      <c r="B14" s="54" t="s">
        <v>39</v>
      </c>
      <c r="C14" s="60" t="s">
        <v>99</v>
      </c>
      <c r="D14" s="56">
        <v>2846811.68</v>
      </c>
      <c r="E14" s="57">
        <f t="shared" si="0"/>
        <v>597830.45279999997</v>
      </c>
      <c r="F14" s="56">
        <f t="shared" si="1"/>
        <v>-597830.45279999997</v>
      </c>
      <c r="G14" s="56">
        <f t="shared" si="2"/>
        <v>0</v>
      </c>
      <c r="I14" s="59"/>
    </row>
    <row r="15" spans="2:10" s="58" customFormat="1">
      <c r="B15" s="54" t="s">
        <v>39</v>
      </c>
      <c r="C15" s="60" t="s">
        <v>132</v>
      </c>
      <c r="D15" s="56">
        <v>-442</v>
      </c>
      <c r="E15" s="57">
        <f t="shared" si="0"/>
        <v>-92.82</v>
      </c>
      <c r="F15" s="56">
        <f t="shared" si="1"/>
        <v>92.82</v>
      </c>
      <c r="G15" s="56">
        <f t="shared" si="2"/>
        <v>0</v>
      </c>
      <c r="H15" s="61"/>
      <c r="I15" s="59"/>
      <c r="J15" s="61"/>
    </row>
    <row r="16" spans="2:10" s="58" customFormat="1">
      <c r="B16" s="54" t="s">
        <v>39</v>
      </c>
      <c r="C16" s="60" t="s">
        <v>133</v>
      </c>
      <c r="D16" s="56">
        <v>6932060.29</v>
      </c>
      <c r="E16" s="57">
        <f t="shared" si="0"/>
        <v>1455732.6609</v>
      </c>
      <c r="F16" s="56">
        <f t="shared" si="1"/>
        <v>-1455732.6609</v>
      </c>
      <c r="G16" s="56">
        <f t="shared" si="2"/>
        <v>0</v>
      </c>
      <c r="H16" s="61"/>
      <c r="I16" s="59"/>
      <c r="J16" s="61"/>
    </row>
    <row r="17" spans="2:10" s="58" customFormat="1">
      <c r="B17" s="54" t="s">
        <v>39</v>
      </c>
      <c r="C17" s="60" t="s">
        <v>100</v>
      </c>
      <c r="D17" s="56">
        <v>0</v>
      </c>
      <c r="E17" s="57">
        <f t="shared" si="0"/>
        <v>0</v>
      </c>
      <c r="F17" s="56">
        <f t="shared" si="1"/>
        <v>0</v>
      </c>
      <c r="G17" s="56">
        <f t="shared" si="2"/>
        <v>0</v>
      </c>
      <c r="H17" s="61"/>
      <c r="I17" s="59" t="s">
        <v>134</v>
      </c>
      <c r="J17" s="61"/>
    </row>
    <row r="18" spans="2:10" s="58" customFormat="1">
      <c r="B18" s="62" t="s">
        <v>39</v>
      </c>
      <c r="C18" s="63" t="s">
        <v>135</v>
      </c>
      <c r="D18" s="56">
        <v>12068002.029999999</v>
      </c>
      <c r="E18" s="57">
        <f t="shared" si="0"/>
        <v>2534280.4262999999</v>
      </c>
      <c r="F18" s="56">
        <f t="shared" si="1"/>
        <v>-2534280.4262999999</v>
      </c>
      <c r="G18" s="56">
        <f t="shared" si="2"/>
        <v>0</v>
      </c>
      <c r="H18" s="64"/>
      <c r="I18" s="59"/>
    </row>
    <row r="19" spans="2:10" s="58" customFormat="1">
      <c r="B19" s="62" t="s">
        <v>39</v>
      </c>
      <c r="C19" s="63" t="s">
        <v>136</v>
      </c>
      <c r="D19" s="56">
        <v>-150756.66</v>
      </c>
      <c r="E19" s="57">
        <f t="shared" si="0"/>
        <v>-31658.8986</v>
      </c>
      <c r="F19" s="56">
        <f t="shared" si="1"/>
        <v>31658.8986</v>
      </c>
      <c r="G19" s="56">
        <f t="shared" si="2"/>
        <v>0</v>
      </c>
      <c r="H19" s="64"/>
      <c r="I19" s="59"/>
    </row>
    <row r="20" spans="2:10" s="58" customFormat="1">
      <c r="B20" s="65" t="s">
        <v>39</v>
      </c>
      <c r="C20" s="63" t="s">
        <v>137</v>
      </c>
      <c r="D20" s="56">
        <v>-21430715.75</v>
      </c>
      <c r="E20" s="57">
        <f t="shared" si="0"/>
        <v>-4500450.3075000001</v>
      </c>
      <c r="F20" s="56">
        <f t="shared" si="1"/>
        <v>4500450.3075000001</v>
      </c>
      <c r="G20" s="56">
        <f t="shared" si="2"/>
        <v>0</v>
      </c>
      <c r="H20" s="64"/>
      <c r="I20" s="59"/>
    </row>
    <row r="21" spans="2:10" s="58" customFormat="1">
      <c r="B21" s="54" t="s">
        <v>40</v>
      </c>
      <c r="C21" s="55" t="s">
        <v>30</v>
      </c>
      <c r="D21" s="56">
        <v>-738146.04</v>
      </c>
      <c r="E21" s="57">
        <f t="shared" si="0"/>
        <v>-155010.6684</v>
      </c>
      <c r="F21" s="56">
        <f t="shared" si="1"/>
        <v>155010.6684</v>
      </c>
      <c r="G21" s="56">
        <f t="shared" si="2"/>
        <v>0</v>
      </c>
      <c r="I21" s="59"/>
    </row>
    <row r="22" spans="2:10" s="58" customFormat="1">
      <c r="B22" s="54" t="s">
        <v>138</v>
      </c>
      <c r="C22" s="55" t="s">
        <v>139</v>
      </c>
      <c r="D22" s="56">
        <v>0</v>
      </c>
      <c r="E22" s="57">
        <f t="shared" si="0"/>
        <v>0</v>
      </c>
      <c r="F22" s="56">
        <f t="shared" si="1"/>
        <v>0</v>
      </c>
      <c r="G22" s="56">
        <f t="shared" si="2"/>
        <v>0</v>
      </c>
      <c r="I22" s="59" t="s">
        <v>131</v>
      </c>
    </row>
    <row r="23" spans="2:10" s="58" customFormat="1">
      <c r="B23" s="54" t="s">
        <v>41</v>
      </c>
      <c r="C23" s="55" t="s">
        <v>31</v>
      </c>
      <c r="D23" s="56">
        <v>-1</v>
      </c>
      <c r="E23" s="57">
        <f t="shared" si="0"/>
        <v>-0.21</v>
      </c>
      <c r="F23" s="56">
        <f t="shared" si="1"/>
        <v>0.21</v>
      </c>
      <c r="G23" s="56">
        <f t="shared" si="2"/>
        <v>0</v>
      </c>
      <c r="I23" s="59"/>
    </row>
    <row r="24" spans="2:10" s="58" customFormat="1">
      <c r="B24" s="54" t="s">
        <v>41</v>
      </c>
      <c r="C24" s="55" t="s">
        <v>26</v>
      </c>
      <c r="D24" s="56">
        <v>0</v>
      </c>
      <c r="E24" s="57">
        <f t="shared" si="0"/>
        <v>0</v>
      </c>
      <c r="F24" s="56">
        <f t="shared" si="1"/>
        <v>0</v>
      </c>
      <c r="G24" s="56">
        <f t="shared" si="2"/>
        <v>0</v>
      </c>
      <c r="I24" s="59" t="s">
        <v>131</v>
      </c>
    </row>
    <row r="25" spans="2:10" s="58" customFormat="1">
      <c r="B25" s="54" t="s">
        <v>42</v>
      </c>
      <c r="C25" s="55" t="s">
        <v>27</v>
      </c>
      <c r="D25" s="56">
        <v>-135706.63</v>
      </c>
      <c r="E25" s="57">
        <f t="shared" si="0"/>
        <v>-28498.3923</v>
      </c>
      <c r="F25" s="56">
        <f t="shared" si="1"/>
        <v>28498.3923</v>
      </c>
      <c r="G25" s="56">
        <f t="shared" si="2"/>
        <v>0</v>
      </c>
      <c r="I25" s="59"/>
    </row>
    <row r="26" spans="2:10" s="58" customFormat="1">
      <c r="B26" s="54" t="s">
        <v>140</v>
      </c>
      <c r="C26" s="55" t="s">
        <v>141</v>
      </c>
      <c r="D26" s="56">
        <v>4353000</v>
      </c>
      <c r="E26" s="57">
        <f t="shared" si="0"/>
        <v>914130</v>
      </c>
      <c r="F26" s="56">
        <f t="shared" si="1"/>
        <v>-914130</v>
      </c>
      <c r="G26" s="56">
        <f t="shared" si="2"/>
        <v>0</v>
      </c>
      <c r="I26" s="59"/>
    </row>
    <row r="27" spans="2:10" s="58" customFormat="1">
      <c r="B27" s="54" t="s">
        <v>128</v>
      </c>
      <c r="C27" s="55" t="s">
        <v>142</v>
      </c>
      <c r="D27" s="56">
        <v>0</v>
      </c>
      <c r="E27" s="57">
        <f t="shared" si="0"/>
        <v>0</v>
      </c>
      <c r="F27" s="56">
        <f t="shared" si="1"/>
        <v>0</v>
      </c>
      <c r="G27" s="56">
        <f t="shared" si="2"/>
        <v>0</v>
      </c>
      <c r="I27" s="59" t="s">
        <v>131</v>
      </c>
    </row>
    <row r="28" spans="2:10" s="58" customFormat="1">
      <c r="B28" s="54" t="s">
        <v>43</v>
      </c>
      <c r="C28" s="55" t="s">
        <v>32</v>
      </c>
      <c r="D28" s="56">
        <v>102112.78</v>
      </c>
      <c r="E28" s="57">
        <f t="shared" si="0"/>
        <v>21443.683799999999</v>
      </c>
      <c r="F28" s="56">
        <f t="shared" si="1"/>
        <v>-21443.683799999999</v>
      </c>
      <c r="G28" s="56">
        <f t="shared" si="2"/>
        <v>0</v>
      </c>
      <c r="I28" s="59"/>
    </row>
    <row r="29" spans="2:10" s="58" customFormat="1">
      <c r="B29" s="54" t="s">
        <v>44</v>
      </c>
      <c r="C29" s="55" t="s">
        <v>69</v>
      </c>
      <c r="D29" s="56">
        <v>2166614.9</v>
      </c>
      <c r="E29" s="57">
        <f t="shared" si="0"/>
        <v>454989.12899999996</v>
      </c>
      <c r="F29" s="56">
        <f t="shared" si="1"/>
        <v>-454989.12899999996</v>
      </c>
      <c r="G29" s="56">
        <f t="shared" si="2"/>
        <v>0</v>
      </c>
      <c r="I29" s="59"/>
    </row>
    <row r="30" spans="2:10" s="58" customFormat="1">
      <c r="B30" s="54" t="s">
        <v>143</v>
      </c>
      <c r="C30" s="55" t="s">
        <v>144</v>
      </c>
      <c r="D30" s="56">
        <v>0</v>
      </c>
      <c r="E30" s="57">
        <f t="shared" si="0"/>
        <v>0</v>
      </c>
      <c r="F30" s="56">
        <f t="shared" si="1"/>
        <v>0</v>
      </c>
      <c r="G30" s="56">
        <f t="shared" si="2"/>
        <v>0</v>
      </c>
      <c r="I30" s="59" t="s">
        <v>145</v>
      </c>
    </row>
    <row r="31" spans="2:10" s="58" customFormat="1">
      <c r="B31" s="54" t="s">
        <v>45</v>
      </c>
      <c r="C31" s="55" t="s">
        <v>101</v>
      </c>
      <c r="D31" s="56">
        <v>-1627000</v>
      </c>
      <c r="E31" s="57">
        <f t="shared" si="0"/>
        <v>-341670</v>
      </c>
      <c r="F31" s="56">
        <f t="shared" si="1"/>
        <v>341670</v>
      </c>
      <c r="G31" s="56">
        <f t="shared" si="2"/>
        <v>0</v>
      </c>
      <c r="I31" s="59"/>
    </row>
    <row r="32" spans="2:10" s="58" customFormat="1">
      <c r="B32" s="54" t="s">
        <v>46</v>
      </c>
      <c r="C32" s="55" t="s">
        <v>70</v>
      </c>
      <c r="D32" s="56">
        <v>66724.679999999993</v>
      </c>
      <c r="E32" s="57">
        <f t="shared" si="0"/>
        <v>14012.182799999999</v>
      </c>
      <c r="F32" s="56">
        <f t="shared" si="1"/>
        <v>-14012.182799999999</v>
      </c>
      <c r="G32" s="56">
        <f t="shared" si="2"/>
        <v>0</v>
      </c>
      <c r="I32" s="59"/>
    </row>
    <row r="33" spans="2:9" s="58" customFormat="1">
      <c r="B33" s="54" t="s">
        <v>47</v>
      </c>
      <c r="C33" s="55" t="s">
        <v>28</v>
      </c>
      <c r="D33" s="56">
        <v>687420</v>
      </c>
      <c r="E33" s="57">
        <f t="shared" si="0"/>
        <v>144358.19999999998</v>
      </c>
      <c r="F33" s="56">
        <f t="shared" si="1"/>
        <v>-144358.19999999998</v>
      </c>
      <c r="G33" s="56">
        <f t="shared" si="2"/>
        <v>0</v>
      </c>
      <c r="I33" s="59"/>
    </row>
    <row r="34" spans="2:9" s="58" customFormat="1">
      <c r="B34" s="54" t="s">
        <v>146</v>
      </c>
      <c r="C34" s="55" t="s">
        <v>147</v>
      </c>
      <c r="D34" s="56">
        <v>0</v>
      </c>
      <c r="E34" s="57">
        <f t="shared" si="0"/>
        <v>0</v>
      </c>
      <c r="F34" s="56">
        <f t="shared" si="1"/>
        <v>0</v>
      </c>
      <c r="G34" s="56">
        <f t="shared" si="2"/>
        <v>0</v>
      </c>
      <c r="I34" s="59" t="s">
        <v>145</v>
      </c>
    </row>
    <row r="35" spans="2:9" s="58" customFormat="1">
      <c r="B35" s="54" t="s">
        <v>48</v>
      </c>
      <c r="C35" s="55" t="s">
        <v>71</v>
      </c>
      <c r="D35" s="56">
        <v>-3036296.64</v>
      </c>
      <c r="E35" s="57">
        <f t="shared" si="0"/>
        <v>-637622.29440000001</v>
      </c>
      <c r="F35" s="56">
        <f t="shared" si="1"/>
        <v>637622.29440000001</v>
      </c>
      <c r="G35" s="56">
        <f t="shared" si="2"/>
        <v>0</v>
      </c>
      <c r="H35" s="61"/>
      <c r="I35" s="59"/>
    </row>
    <row r="36" spans="2:9" s="58" customFormat="1">
      <c r="B36" s="54" t="s">
        <v>49</v>
      </c>
      <c r="C36" s="55" t="s">
        <v>102</v>
      </c>
      <c r="D36" s="56">
        <v>2885052</v>
      </c>
      <c r="E36" s="57">
        <f t="shared" si="0"/>
        <v>605860.91999999993</v>
      </c>
      <c r="F36" s="56">
        <f t="shared" si="1"/>
        <v>-605860.91999999993</v>
      </c>
      <c r="G36" s="56">
        <f t="shared" si="2"/>
        <v>0</v>
      </c>
      <c r="H36" s="61"/>
      <c r="I36" s="59"/>
    </row>
    <row r="37" spans="2:9" s="58" customFormat="1">
      <c r="B37" s="54" t="s">
        <v>49</v>
      </c>
      <c r="C37" s="55" t="s">
        <v>103</v>
      </c>
      <c r="D37" s="56">
        <v>-884723.52</v>
      </c>
      <c r="E37" s="57">
        <f t="shared" si="0"/>
        <v>-185791.93919999999</v>
      </c>
      <c r="F37" s="56">
        <f t="shared" si="1"/>
        <v>185791.93919999999</v>
      </c>
      <c r="G37" s="56">
        <f t="shared" si="2"/>
        <v>0</v>
      </c>
      <c r="H37" s="61"/>
      <c r="I37" s="59"/>
    </row>
    <row r="38" spans="2:9" s="58" customFormat="1">
      <c r="B38" s="54" t="s">
        <v>148</v>
      </c>
      <c r="C38" s="55" t="s">
        <v>149</v>
      </c>
      <c r="D38" s="56">
        <v>0</v>
      </c>
      <c r="E38" s="57">
        <f t="shared" si="0"/>
        <v>0</v>
      </c>
      <c r="F38" s="56">
        <f t="shared" si="1"/>
        <v>0</v>
      </c>
      <c r="G38" s="56">
        <f t="shared" si="2"/>
        <v>0</v>
      </c>
      <c r="I38" s="59" t="s">
        <v>134</v>
      </c>
    </row>
    <row r="39" spans="2:9" s="58" customFormat="1">
      <c r="B39" s="54" t="s">
        <v>150</v>
      </c>
      <c r="C39" s="55" t="s">
        <v>151</v>
      </c>
      <c r="D39" s="56">
        <v>0</v>
      </c>
      <c r="E39" s="57">
        <f t="shared" si="0"/>
        <v>0</v>
      </c>
      <c r="F39" s="56">
        <f t="shared" si="1"/>
        <v>0</v>
      </c>
      <c r="G39" s="56">
        <f t="shared" si="2"/>
        <v>0</v>
      </c>
      <c r="H39" s="61"/>
      <c r="I39" s="59" t="s">
        <v>134</v>
      </c>
    </row>
    <row r="40" spans="2:9" s="58" customFormat="1">
      <c r="B40" s="54" t="s">
        <v>152</v>
      </c>
      <c r="C40" s="55" t="s">
        <v>153</v>
      </c>
      <c r="D40" s="56">
        <v>0</v>
      </c>
      <c r="E40" s="57">
        <f t="shared" si="0"/>
        <v>0</v>
      </c>
      <c r="F40" s="56">
        <f t="shared" si="1"/>
        <v>0</v>
      </c>
      <c r="G40" s="56">
        <f t="shared" si="2"/>
        <v>0</v>
      </c>
      <c r="H40" s="61"/>
      <c r="I40" s="59" t="s">
        <v>131</v>
      </c>
    </row>
    <row r="41" spans="2:9" s="58" customFormat="1">
      <c r="B41" s="54" t="s">
        <v>154</v>
      </c>
      <c r="C41" s="55" t="s">
        <v>155</v>
      </c>
      <c r="D41" s="56">
        <v>0</v>
      </c>
      <c r="E41" s="57">
        <f t="shared" si="0"/>
        <v>0</v>
      </c>
      <c r="F41" s="56">
        <f t="shared" si="1"/>
        <v>0</v>
      </c>
      <c r="G41" s="56">
        <f t="shared" si="2"/>
        <v>0</v>
      </c>
      <c r="I41" s="59" t="s">
        <v>131</v>
      </c>
    </row>
    <row r="42" spans="2:9" s="58" customFormat="1">
      <c r="B42" s="54" t="s">
        <v>156</v>
      </c>
      <c r="C42" s="55" t="s">
        <v>157</v>
      </c>
      <c r="D42" s="56">
        <v>0</v>
      </c>
      <c r="E42" s="57">
        <f t="shared" si="0"/>
        <v>0</v>
      </c>
      <c r="F42" s="56">
        <f t="shared" si="1"/>
        <v>0</v>
      </c>
      <c r="G42" s="56">
        <f t="shared" si="2"/>
        <v>0</v>
      </c>
      <c r="H42" s="66"/>
      <c r="I42" s="59" t="s">
        <v>131</v>
      </c>
    </row>
    <row r="43" spans="2:9" s="58" customFormat="1">
      <c r="B43" s="54" t="s">
        <v>50</v>
      </c>
      <c r="C43" s="55" t="s">
        <v>55</v>
      </c>
      <c r="D43" s="56">
        <v>-5830374.3499999996</v>
      </c>
      <c r="E43" s="57">
        <f t="shared" si="0"/>
        <v>-1224378.6135</v>
      </c>
      <c r="F43" s="56">
        <f t="shared" si="1"/>
        <v>1224378.6135</v>
      </c>
      <c r="G43" s="56">
        <f t="shared" si="2"/>
        <v>0</v>
      </c>
      <c r="H43" s="61"/>
      <c r="I43" s="59"/>
    </row>
    <row r="44" spans="2:9" s="58" customFormat="1">
      <c r="B44" s="54" t="s">
        <v>51</v>
      </c>
      <c r="C44" s="55" t="s">
        <v>56</v>
      </c>
      <c r="D44" s="56">
        <v>660543.17000000004</v>
      </c>
      <c r="E44" s="57">
        <f t="shared" si="0"/>
        <v>138714.06570000001</v>
      </c>
      <c r="F44" s="56">
        <f t="shared" si="1"/>
        <v>-138714.06570000001</v>
      </c>
      <c r="G44" s="56">
        <f t="shared" si="2"/>
        <v>0</v>
      </c>
      <c r="H44" s="61"/>
      <c r="I44" s="59"/>
    </row>
    <row r="45" spans="2:9" s="58" customFormat="1">
      <c r="B45" s="54" t="s">
        <v>57</v>
      </c>
      <c r="C45" s="55" t="s">
        <v>58</v>
      </c>
      <c r="D45" s="56">
        <v>-3316570</v>
      </c>
      <c r="E45" s="57">
        <f t="shared" si="0"/>
        <v>-696479.7</v>
      </c>
      <c r="F45" s="56">
        <f t="shared" si="1"/>
        <v>696479.7</v>
      </c>
      <c r="G45" s="56">
        <f t="shared" si="2"/>
        <v>0</v>
      </c>
      <c r="H45" s="61"/>
      <c r="I45" s="59"/>
    </row>
    <row r="46" spans="2:9" s="58" customFormat="1">
      <c r="B46" s="54" t="s">
        <v>72</v>
      </c>
      <c r="C46" s="55" t="s">
        <v>73</v>
      </c>
      <c r="D46" s="56">
        <v>3167809.13</v>
      </c>
      <c r="E46" s="57">
        <f t="shared" si="0"/>
        <v>665239.91729999997</v>
      </c>
      <c r="F46" s="56">
        <f t="shared" si="1"/>
        <v>-665239.91729999997</v>
      </c>
      <c r="G46" s="56">
        <f t="shared" si="2"/>
        <v>0</v>
      </c>
      <c r="H46" s="61"/>
      <c r="I46" s="59"/>
    </row>
    <row r="47" spans="2:9" s="58" customFormat="1">
      <c r="B47" s="67" t="s">
        <v>158</v>
      </c>
      <c r="C47" s="55" t="s">
        <v>159</v>
      </c>
      <c r="D47" s="56">
        <v>0</v>
      </c>
      <c r="E47" s="57">
        <f t="shared" si="0"/>
        <v>0</v>
      </c>
      <c r="F47" s="56">
        <f t="shared" si="1"/>
        <v>0</v>
      </c>
      <c r="G47" s="56">
        <f t="shared" si="2"/>
        <v>0</v>
      </c>
      <c r="H47" s="61"/>
      <c r="I47" s="59" t="s">
        <v>131</v>
      </c>
    </row>
    <row r="48" spans="2:9" s="58" customFormat="1">
      <c r="B48" s="68" t="s">
        <v>74</v>
      </c>
      <c r="C48" s="55" t="s">
        <v>60</v>
      </c>
      <c r="D48" s="56">
        <v>86153.61</v>
      </c>
      <c r="E48" s="57">
        <f t="shared" si="0"/>
        <v>18092.258099999999</v>
      </c>
      <c r="F48" s="56">
        <f t="shared" si="1"/>
        <v>-18092.258099999999</v>
      </c>
      <c r="G48" s="56">
        <f t="shared" si="2"/>
        <v>0</v>
      </c>
      <c r="H48" s="61"/>
      <c r="I48" s="59"/>
    </row>
    <row r="49" spans="2:12" s="58" customFormat="1">
      <c r="B49" s="68" t="s">
        <v>160</v>
      </c>
      <c r="C49" s="55" t="s">
        <v>161</v>
      </c>
      <c r="D49" s="56">
        <v>-276848</v>
      </c>
      <c r="E49" s="57">
        <f t="shared" si="0"/>
        <v>-58138.079999999994</v>
      </c>
      <c r="F49" s="56">
        <f t="shared" si="1"/>
        <v>58138.079999999994</v>
      </c>
      <c r="G49" s="56">
        <f t="shared" si="2"/>
        <v>0</v>
      </c>
      <c r="H49" s="61"/>
      <c r="I49" s="59"/>
    </row>
    <row r="50" spans="2:12" s="58" customFormat="1">
      <c r="B50" s="68" t="s">
        <v>75</v>
      </c>
      <c r="C50" s="55" t="s">
        <v>61</v>
      </c>
      <c r="D50" s="56">
        <v>-96546.48</v>
      </c>
      <c r="E50" s="57">
        <f t="shared" si="0"/>
        <v>-20274.7608</v>
      </c>
      <c r="F50" s="56">
        <f t="shared" si="1"/>
        <v>20274.7608</v>
      </c>
      <c r="G50" s="56">
        <f t="shared" si="2"/>
        <v>0</v>
      </c>
      <c r="H50" s="61"/>
      <c r="I50" s="59"/>
    </row>
    <row r="51" spans="2:12" s="58" customFormat="1">
      <c r="B51" s="54" t="s">
        <v>162</v>
      </c>
      <c r="C51" s="55" t="s">
        <v>163</v>
      </c>
      <c r="D51" s="56">
        <v>0</v>
      </c>
      <c r="E51" s="57">
        <f t="shared" si="0"/>
        <v>0</v>
      </c>
      <c r="F51" s="56">
        <f t="shared" si="1"/>
        <v>0</v>
      </c>
      <c r="G51" s="56">
        <f t="shared" si="2"/>
        <v>0</v>
      </c>
      <c r="H51" s="61"/>
      <c r="I51" s="59" t="s">
        <v>131</v>
      </c>
    </row>
    <row r="52" spans="2:12" s="58" customFormat="1">
      <c r="B52" s="54" t="s">
        <v>76</v>
      </c>
      <c r="C52" s="55" t="s">
        <v>104</v>
      </c>
      <c r="D52" s="56">
        <v>-2576824.4</v>
      </c>
      <c r="E52" s="57">
        <f t="shared" si="0"/>
        <v>-541133.12399999995</v>
      </c>
      <c r="F52" s="56">
        <f t="shared" si="1"/>
        <v>541133.12399999995</v>
      </c>
      <c r="G52" s="56">
        <f t="shared" si="2"/>
        <v>0</v>
      </c>
      <c r="H52" s="61"/>
      <c r="I52" s="59"/>
    </row>
    <row r="53" spans="2:12" s="58" customFormat="1">
      <c r="B53" s="54" t="s">
        <v>164</v>
      </c>
      <c r="C53" s="55" t="s">
        <v>165</v>
      </c>
      <c r="D53" s="56">
        <v>0</v>
      </c>
      <c r="E53" s="57">
        <f t="shared" si="0"/>
        <v>0</v>
      </c>
      <c r="F53" s="56">
        <f t="shared" si="1"/>
        <v>0</v>
      </c>
      <c r="G53" s="56">
        <f t="shared" si="2"/>
        <v>0</v>
      </c>
      <c r="H53" s="61"/>
      <c r="I53" s="59" t="s">
        <v>134</v>
      </c>
    </row>
    <row r="54" spans="2:12" s="58" customFormat="1">
      <c r="B54" s="62" t="s">
        <v>166</v>
      </c>
      <c r="C54" s="60" t="s">
        <v>77</v>
      </c>
      <c r="D54" s="56">
        <v>-1409669.73</v>
      </c>
      <c r="E54" s="57">
        <f t="shared" si="0"/>
        <v>-296030.6433</v>
      </c>
      <c r="F54" s="56">
        <f t="shared" si="1"/>
        <v>296030.6433</v>
      </c>
      <c r="G54" s="56">
        <f t="shared" si="2"/>
        <v>0</v>
      </c>
      <c r="H54" s="61"/>
      <c r="I54" s="59"/>
    </row>
    <row r="55" spans="2:12" s="58" customFormat="1">
      <c r="B55" s="69" t="s">
        <v>88</v>
      </c>
      <c r="C55" s="60" t="s">
        <v>78</v>
      </c>
      <c r="D55" s="56">
        <v>4272108</v>
      </c>
      <c r="E55" s="57">
        <f t="shared" si="0"/>
        <v>897142.67999999993</v>
      </c>
      <c r="F55" s="56">
        <f t="shared" si="1"/>
        <v>-897142.67999999993</v>
      </c>
      <c r="G55" s="56">
        <f t="shared" si="2"/>
        <v>0</v>
      </c>
      <c r="H55" s="61"/>
      <c r="I55" s="59"/>
    </row>
    <row r="56" spans="2:12" s="58" customFormat="1">
      <c r="B56" s="69" t="s">
        <v>167</v>
      </c>
      <c r="C56" s="60" t="s">
        <v>168</v>
      </c>
      <c r="D56" s="56">
        <v>0</v>
      </c>
      <c r="E56" s="57">
        <f t="shared" si="0"/>
        <v>0</v>
      </c>
      <c r="F56" s="56">
        <f t="shared" si="1"/>
        <v>0</v>
      </c>
      <c r="G56" s="56">
        <f t="shared" si="2"/>
        <v>0</v>
      </c>
      <c r="H56" s="61"/>
      <c r="I56" s="59" t="s">
        <v>131</v>
      </c>
      <c r="L56" s="70"/>
    </row>
    <row r="57" spans="2:12" s="58" customFormat="1">
      <c r="B57" s="69" t="s">
        <v>169</v>
      </c>
      <c r="C57" s="60" t="s">
        <v>170</v>
      </c>
      <c r="D57" s="56">
        <v>0</v>
      </c>
      <c r="E57" s="57">
        <f t="shared" si="0"/>
        <v>0</v>
      </c>
      <c r="F57" s="56">
        <f t="shared" si="1"/>
        <v>0</v>
      </c>
      <c r="G57" s="56">
        <f t="shared" si="2"/>
        <v>0</v>
      </c>
      <c r="H57" s="61"/>
      <c r="I57" s="59" t="s">
        <v>134</v>
      </c>
    </row>
    <row r="58" spans="2:12" s="58" customFormat="1">
      <c r="B58" s="69" t="s">
        <v>171</v>
      </c>
      <c r="C58" s="60" t="s">
        <v>172</v>
      </c>
      <c r="D58" s="56">
        <v>0</v>
      </c>
      <c r="E58" s="57">
        <f t="shared" si="0"/>
        <v>0</v>
      </c>
      <c r="F58" s="56">
        <f t="shared" si="1"/>
        <v>0</v>
      </c>
      <c r="G58" s="56">
        <f t="shared" si="2"/>
        <v>0</v>
      </c>
      <c r="H58" s="61"/>
      <c r="I58" s="59" t="s">
        <v>134</v>
      </c>
    </row>
    <row r="59" spans="2:12" s="58" customFormat="1">
      <c r="B59" s="69" t="s">
        <v>173</v>
      </c>
      <c r="C59" s="60" t="s">
        <v>174</v>
      </c>
      <c r="D59" s="56">
        <v>0</v>
      </c>
      <c r="E59" s="57">
        <f t="shared" si="0"/>
        <v>0</v>
      </c>
      <c r="F59" s="56">
        <f t="shared" si="1"/>
        <v>0</v>
      </c>
      <c r="G59" s="56">
        <f t="shared" si="2"/>
        <v>0</v>
      </c>
      <c r="H59" s="61"/>
      <c r="I59" s="59" t="s">
        <v>131</v>
      </c>
    </row>
    <row r="60" spans="2:12" s="58" customFormat="1">
      <c r="B60" s="69" t="s">
        <v>89</v>
      </c>
      <c r="C60" s="60" t="s">
        <v>79</v>
      </c>
      <c r="D60" s="56">
        <v>-1357066.85</v>
      </c>
      <c r="E60" s="57">
        <f t="shared" si="0"/>
        <v>-284984.03850000002</v>
      </c>
      <c r="F60" s="56">
        <f t="shared" si="1"/>
        <v>284984.03850000002</v>
      </c>
      <c r="G60" s="56">
        <f t="shared" si="2"/>
        <v>0</v>
      </c>
      <c r="H60" s="61"/>
      <c r="I60" s="59"/>
    </row>
    <row r="61" spans="2:12" s="58" customFormat="1">
      <c r="B61" s="69" t="s">
        <v>175</v>
      </c>
      <c r="C61" s="60" t="s">
        <v>176</v>
      </c>
      <c r="D61" s="56">
        <v>0</v>
      </c>
      <c r="E61" s="57">
        <f t="shared" si="0"/>
        <v>0</v>
      </c>
      <c r="F61" s="56">
        <f t="shared" si="1"/>
        <v>0</v>
      </c>
      <c r="G61" s="56">
        <f t="shared" si="2"/>
        <v>0</v>
      </c>
      <c r="H61" s="61"/>
      <c r="I61" s="59" t="s">
        <v>145</v>
      </c>
    </row>
    <row r="62" spans="2:12" s="58" customFormat="1">
      <c r="B62" s="69" t="s">
        <v>90</v>
      </c>
      <c r="C62" s="60" t="s">
        <v>80</v>
      </c>
      <c r="D62" s="56">
        <v>-4918955.6399999997</v>
      </c>
      <c r="E62" s="57">
        <f t="shared" si="0"/>
        <v>-1032980.6843999999</v>
      </c>
      <c r="F62" s="56">
        <f t="shared" si="1"/>
        <v>1032980.6843999999</v>
      </c>
      <c r="G62" s="56">
        <f t="shared" si="2"/>
        <v>0</v>
      </c>
      <c r="H62" s="61"/>
      <c r="I62" s="59"/>
    </row>
    <row r="63" spans="2:12" s="58" customFormat="1">
      <c r="B63" s="67" t="s">
        <v>91</v>
      </c>
      <c r="C63" s="60" t="s">
        <v>105</v>
      </c>
      <c r="D63" s="56">
        <v>-6867430.6500000004</v>
      </c>
      <c r="E63" s="57">
        <f t="shared" si="0"/>
        <v>-1442160.4365000001</v>
      </c>
      <c r="F63" s="56">
        <f t="shared" si="1"/>
        <v>1442160.4365000001</v>
      </c>
      <c r="G63" s="56">
        <f t="shared" si="2"/>
        <v>0</v>
      </c>
      <c r="H63" s="61"/>
      <c r="I63" s="59"/>
    </row>
    <row r="64" spans="2:12" s="58" customFormat="1">
      <c r="B64" s="67" t="s">
        <v>92</v>
      </c>
      <c r="C64" s="60" t="s">
        <v>106</v>
      </c>
      <c r="D64" s="56">
        <v>-428020.84</v>
      </c>
      <c r="E64" s="57">
        <f t="shared" si="0"/>
        <v>-89884.376400000008</v>
      </c>
      <c r="F64" s="56">
        <f t="shared" si="1"/>
        <v>89884.376400000008</v>
      </c>
      <c r="G64" s="56">
        <f t="shared" si="2"/>
        <v>0</v>
      </c>
      <c r="H64" s="61"/>
      <c r="I64" s="59"/>
    </row>
    <row r="65" spans="1:12" s="58" customFormat="1">
      <c r="B65" s="67" t="s">
        <v>93</v>
      </c>
      <c r="C65" s="60" t="s">
        <v>96</v>
      </c>
      <c r="D65" s="56">
        <v>-4513666.8099999996</v>
      </c>
      <c r="E65" s="57">
        <f t="shared" si="0"/>
        <v>-947870.03009999986</v>
      </c>
      <c r="F65" s="56">
        <f t="shared" si="1"/>
        <v>947870.03009999986</v>
      </c>
      <c r="G65" s="56">
        <f t="shared" si="2"/>
        <v>0</v>
      </c>
      <c r="H65" s="61"/>
      <c r="I65" s="59"/>
    </row>
    <row r="66" spans="1:12" s="58" customFormat="1">
      <c r="B66" s="67" t="s">
        <v>94</v>
      </c>
      <c r="C66" s="60" t="s">
        <v>97</v>
      </c>
      <c r="D66" s="56">
        <v>134580</v>
      </c>
      <c r="E66" s="57">
        <f t="shared" si="0"/>
        <v>28261.8</v>
      </c>
      <c r="F66" s="56">
        <f t="shared" si="1"/>
        <v>-28261.8</v>
      </c>
      <c r="G66" s="56">
        <f t="shared" si="2"/>
        <v>0</v>
      </c>
      <c r="H66" s="61"/>
      <c r="I66" s="59"/>
    </row>
    <row r="67" spans="1:12" s="58" customFormat="1">
      <c r="B67" s="67" t="s">
        <v>95</v>
      </c>
      <c r="C67" s="60" t="s">
        <v>98</v>
      </c>
      <c r="D67" s="56">
        <v>7607136</v>
      </c>
      <c r="E67" s="57">
        <f t="shared" si="0"/>
        <v>1597498.56</v>
      </c>
      <c r="F67" s="56">
        <f t="shared" si="1"/>
        <v>-1597498.56</v>
      </c>
      <c r="G67" s="56">
        <f t="shared" si="2"/>
        <v>0</v>
      </c>
      <c r="H67" s="61"/>
      <c r="I67" s="59"/>
    </row>
    <row r="68" spans="1:12" s="58" customFormat="1">
      <c r="B68" s="62" t="s">
        <v>177</v>
      </c>
      <c r="C68" s="63" t="s">
        <v>178</v>
      </c>
      <c r="D68" s="56">
        <v>0</v>
      </c>
      <c r="E68" s="57">
        <f t="shared" si="0"/>
        <v>0</v>
      </c>
      <c r="F68" s="56">
        <f t="shared" si="1"/>
        <v>0</v>
      </c>
      <c r="G68" s="56">
        <f t="shared" si="2"/>
        <v>0</v>
      </c>
      <c r="H68" s="64"/>
      <c r="I68" s="59" t="s">
        <v>131</v>
      </c>
    </row>
    <row r="69" spans="1:12" s="58" customFormat="1">
      <c r="B69" s="62" t="s">
        <v>179</v>
      </c>
      <c r="C69" s="71" t="s">
        <v>180</v>
      </c>
      <c r="D69" s="56">
        <v>0</v>
      </c>
      <c r="E69" s="57">
        <f t="shared" si="0"/>
        <v>0</v>
      </c>
      <c r="F69" s="56">
        <f t="shared" si="1"/>
        <v>0</v>
      </c>
      <c r="G69" s="56">
        <f t="shared" si="2"/>
        <v>0</v>
      </c>
      <c r="H69" s="64"/>
      <c r="I69" s="59" t="s">
        <v>131</v>
      </c>
    </row>
    <row r="70" spans="1:12" s="73" customFormat="1">
      <c r="A70" s="58"/>
      <c r="B70" s="62" t="s">
        <v>181</v>
      </c>
      <c r="C70" s="63" t="s">
        <v>182</v>
      </c>
      <c r="D70" s="56">
        <v>16844164.780000001</v>
      </c>
      <c r="E70" s="57">
        <f t="shared" si="0"/>
        <v>3537274.6038000002</v>
      </c>
      <c r="F70" s="56">
        <f t="shared" si="1"/>
        <v>-3537274.6038000002</v>
      </c>
      <c r="G70" s="56">
        <f t="shared" si="2"/>
        <v>0</v>
      </c>
      <c r="H70" s="59"/>
      <c r="I70" s="72" t="s">
        <v>183</v>
      </c>
      <c r="J70" s="58"/>
    </row>
    <row r="71" spans="1:12" s="58" customFormat="1">
      <c r="B71" s="65" t="s">
        <v>184</v>
      </c>
      <c r="C71" s="63" t="s">
        <v>185</v>
      </c>
      <c r="D71" s="56">
        <v>828503.06</v>
      </c>
      <c r="E71" s="57">
        <f t="shared" si="0"/>
        <v>173985.64259999999</v>
      </c>
      <c r="F71" s="56">
        <f t="shared" si="1"/>
        <v>-173985.64259999999</v>
      </c>
      <c r="G71" s="56">
        <f t="shared" si="2"/>
        <v>0</v>
      </c>
      <c r="I71" s="72" t="s">
        <v>183</v>
      </c>
    </row>
    <row r="72" spans="1:12" s="58" customFormat="1">
      <c r="B72" s="65" t="s">
        <v>186</v>
      </c>
      <c r="C72" s="63" t="s">
        <v>187</v>
      </c>
      <c r="D72" s="56">
        <v>-5278392.3899999997</v>
      </c>
      <c r="E72" s="57">
        <f t="shared" si="0"/>
        <v>-1108462.4018999999</v>
      </c>
      <c r="F72" s="56">
        <f t="shared" si="1"/>
        <v>1108462.4018999999</v>
      </c>
      <c r="G72" s="56">
        <f t="shared" si="2"/>
        <v>0</v>
      </c>
      <c r="I72" s="72" t="s">
        <v>183</v>
      </c>
    </row>
    <row r="73" spans="1:12" s="58" customFormat="1">
      <c r="B73" s="74" t="s">
        <v>188</v>
      </c>
      <c r="C73" s="75" t="s">
        <v>189</v>
      </c>
      <c r="D73" s="76">
        <v>0</v>
      </c>
      <c r="E73" s="57">
        <f t="shared" si="0"/>
        <v>0</v>
      </c>
      <c r="F73" s="77">
        <v>0</v>
      </c>
      <c r="G73" s="76">
        <f t="shared" ref="G73:G79" si="3">E73</f>
        <v>0</v>
      </c>
      <c r="H73" s="78"/>
      <c r="I73" s="59" t="s">
        <v>190</v>
      </c>
    </row>
    <row r="74" spans="1:12" s="58" customFormat="1">
      <c r="B74" s="74" t="s">
        <v>36</v>
      </c>
      <c r="C74" s="75" t="s">
        <v>25</v>
      </c>
      <c r="D74" s="76">
        <v>715282.67999999993</v>
      </c>
      <c r="E74" s="57">
        <f t="shared" ref="E74:E80" si="4">D74*0.21</f>
        <v>150209.36279999997</v>
      </c>
      <c r="F74" s="77">
        <v>0</v>
      </c>
      <c r="G74" s="76">
        <f t="shared" si="3"/>
        <v>150209.36279999997</v>
      </c>
      <c r="H74" s="79" t="s">
        <v>124</v>
      </c>
      <c r="I74" s="59"/>
    </row>
    <row r="75" spans="1:12" s="58" customFormat="1">
      <c r="B75" s="74" t="s">
        <v>191</v>
      </c>
      <c r="C75" s="75" t="s">
        <v>192</v>
      </c>
      <c r="D75" s="76">
        <v>0</v>
      </c>
      <c r="E75" s="57">
        <f t="shared" si="4"/>
        <v>0</v>
      </c>
      <c r="F75" s="77">
        <v>0</v>
      </c>
      <c r="G75" s="76">
        <f t="shared" si="3"/>
        <v>0</v>
      </c>
      <c r="H75" s="79" t="s">
        <v>124</v>
      </c>
      <c r="I75" s="59"/>
    </row>
    <row r="76" spans="1:12" s="58" customFormat="1">
      <c r="B76" s="74" t="s">
        <v>81</v>
      </c>
      <c r="C76" s="75" t="s">
        <v>62</v>
      </c>
      <c r="D76" s="76">
        <v>1454560.3422085776</v>
      </c>
      <c r="E76" s="57">
        <f t="shared" si="4"/>
        <v>305457.67186380125</v>
      </c>
      <c r="F76" s="77">
        <v>0</v>
      </c>
      <c r="G76" s="76">
        <f t="shared" si="3"/>
        <v>305457.67186380125</v>
      </c>
      <c r="H76" s="79" t="s">
        <v>124</v>
      </c>
      <c r="I76" s="59"/>
    </row>
    <row r="77" spans="1:12" s="58" customFormat="1">
      <c r="B77" s="74" t="s">
        <v>82</v>
      </c>
      <c r="C77" s="75" t="s">
        <v>63</v>
      </c>
      <c r="D77" s="76">
        <v>1213460.4479201003</v>
      </c>
      <c r="E77" s="57">
        <f t="shared" si="4"/>
        <v>254826.69406322105</v>
      </c>
      <c r="F77" s="77">
        <v>0</v>
      </c>
      <c r="G77" s="76">
        <f t="shared" si="3"/>
        <v>254826.69406322105</v>
      </c>
      <c r="H77" s="79" t="s">
        <v>124</v>
      </c>
      <c r="I77" s="59"/>
    </row>
    <row r="78" spans="1:12" s="58" customFormat="1">
      <c r="B78" s="74" t="s">
        <v>83</v>
      </c>
      <c r="C78" s="75" t="s">
        <v>84</v>
      </c>
      <c r="D78" s="76">
        <v>-2107017</v>
      </c>
      <c r="E78" s="57">
        <f t="shared" si="4"/>
        <v>-442473.57</v>
      </c>
      <c r="F78" s="77"/>
      <c r="G78" s="76">
        <f t="shared" si="3"/>
        <v>-442473.57</v>
      </c>
      <c r="H78" s="79" t="s">
        <v>124</v>
      </c>
      <c r="I78" s="59"/>
    </row>
    <row r="79" spans="1:12" s="58" customFormat="1">
      <c r="B79" s="74" t="s">
        <v>85</v>
      </c>
      <c r="C79" s="75" t="s">
        <v>86</v>
      </c>
      <c r="D79" s="76">
        <v>-3167809.13</v>
      </c>
      <c r="E79" s="57">
        <f t="shared" si="4"/>
        <v>-665239.91729999997</v>
      </c>
      <c r="F79" s="77"/>
      <c r="G79" s="76">
        <f t="shared" si="3"/>
        <v>-665239.91729999997</v>
      </c>
      <c r="H79" s="79" t="s">
        <v>124</v>
      </c>
      <c r="I79" s="59"/>
    </row>
    <row r="80" spans="1:12" s="58" customFormat="1">
      <c r="B80" s="74" t="s">
        <v>52</v>
      </c>
      <c r="C80" s="75" t="s">
        <v>107</v>
      </c>
      <c r="D80" s="76">
        <f>D111</f>
        <v>79667835.724775717</v>
      </c>
      <c r="E80" s="57">
        <f t="shared" si="4"/>
        <v>16730245.5022029</v>
      </c>
      <c r="F80" s="76">
        <f>D114</f>
        <v>-35084385.354822002</v>
      </c>
      <c r="G80" s="76">
        <f>SUM(E80:F80)</f>
        <v>-18354139.852619104</v>
      </c>
      <c r="H80" s="79"/>
      <c r="I80" s="59"/>
      <c r="J80" s="80"/>
      <c r="K80" s="80"/>
      <c r="L80" s="80"/>
    </row>
    <row r="81" spans="2:10" s="81" customFormat="1" ht="15" thickBot="1">
      <c r="C81" s="82" t="s">
        <v>193</v>
      </c>
      <c r="D81" s="83">
        <f>SUM(D10:D80)</f>
        <v>84073995.714904398</v>
      </c>
      <c r="E81" s="83">
        <f>SUM(E10:E80)</f>
        <v>17655539.100129925</v>
      </c>
      <c r="F81" s="83">
        <f>SUM(F10:F80)</f>
        <v>-36406898.711322002</v>
      </c>
      <c r="G81" s="83">
        <f>SUM(G10:G80)</f>
        <v>-18751359.611192081</v>
      </c>
      <c r="I81" s="39"/>
    </row>
    <row r="82" spans="2:10" s="58" customFormat="1" ht="15" thickTop="1">
      <c r="B82" s="61"/>
      <c r="C82" s="61"/>
      <c r="D82" s="61"/>
      <c r="E82" s="84"/>
      <c r="F82" s="85"/>
      <c r="G82" s="61"/>
      <c r="I82" s="59"/>
    </row>
    <row r="83" spans="2:10" s="58" customFormat="1">
      <c r="B83" s="61"/>
      <c r="C83" s="61"/>
      <c r="D83" s="61"/>
      <c r="E83" s="84"/>
      <c r="F83" s="85"/>
      <c r="G83" s="61"/>
      <c r="I83" s="59"/>
    </row>
    <row r="84" spans="2:10" s="81" customFormat="1">
      <c r="C84" s="86" t="s">
        <v>194</v>
      </c>
      <c r="D84" s="87">
        <f>D7</f>
        <v>334566997.90000087</v>
      </c>
      <c r="E84" s="88">
        <f>D84*0.21</f>
        <v>70259069.559000179</v>
      </c>
      <c r="G84" s="88">
        <f>SUM(E84:F84)</f>
        <v>70259069.559000179</v>
      </c>
      <c r="I84" s="39"/>
    </row>
    <row r="85" spans="2:10" s="73" customFormat="1">
      <c r="C85" s="86" t="s">
        <v>29</v>
      </c>
      <c r="D85" s="89">
        <f>D81</f>
        <v>84073995.714904398</v>
      </c>
      <c r="E85" s="90">
        <f>D85*0.21</f>
        <v>17655539.100129925</v>
      </c>
      <c r="F85" s="89">
        <f>F81</f>
        <v>-36406898.711322002</v>
      </c>
      <c r="G85" s="91">
        <f t="shared" ref="G85" si="5">SUM(E85:F85)</f>
        <v>-18751359.611192077</v>
      </c>
      <c r="I85" s="39"/>
    </row>
    <row r="86" spans="2:10" s="73" customFormat="1">
      <c r="C86" s="44" t="s">
        <v>66</v>
      </c>
      <c r="D86" s="92">
        <f>SUM(D84:D85)</f>
        <v>418640993.61490524</v>
      </c>
      <c r="E86" s="93">
        <f>D86*0.21</f>
        <v>87914608.659130096</v>
      </c>
      <c r="F86" s="92">
        <f>F85</f>
        <v>-36406898.711322002</v>
      </c>
      <c r="G86" s="88">
        <f>SUM(G84:G85)</f>
        <v>51507709.947808102</v>
      </c>
      <c r="I86" s="39"/>
    </row>
    <row r="87" spans="2:10" s="73" customFormat="1">
      <c r="C87" s="94" t="s">
        <v>195</v>
      </c>
      <c r="E87" s="84">
        <v>343645.69750000001</v>
      </c>
      <c r="F87" s="95">
        <v>0</v>
      </c>
      <c r="G87" s="88">
        <f>SUM(E87:F87)</f>
        <v>343645.69750000001</v>
      </c>
      <c r="I87" s="96"/>
    </row>
    <row r="88" spans="2:10" s="73" customFormat="1" ht="15" thickBot="1">
      <c r="C88" s="94" t="s">
        <v>67</v>
      </c>
      <c r="E88" s="97">
        <f>SUM(E86:E87)</f>
        <v>88258254.356630102</v>
      </c>
      <c r="F88" s="98">
        <f t="shared" ref="F88:G88" si="6">SUM(F86:F87)</f>
        <v>-36406898.711322002</v>
      </c>
      <c r="G88" s="99">
        <f t="shared" si="6"/>
        <v>51851355.6453081</v>
      </c>
      <c r="I88" s="96"/>
    </row>
    <row r="89" spans="2:10" s="58" customFormat="1" ht="15" thickTop="1">
      <c r="B89" s="61"/>
      <c r="C89" s="61"/>
      <c r="D89" s="61"/>
      <c r="E89" s="84"/>
      <c r="F89" s="85"/>
      <c r="G89" s="61"/>
      <c r="I89" s="59"/>
    </row>
    <row r="90" spans="2:10" s="36" customFormat="1">
      <c r="C90" s="100"/>
      <c r="D90" s="101"/>
      <c r="E90" s="102"/>
      <c r="F90" s="103"/>
      <c r="H90" s="40"/>
      <c r="I90" s="41"/>
      <c r="J90" s="40"/>
    </row>
    <row r="91" spans="2:10" s="36" customFormat="1">
      <c r="C91" s="104" t="s">
        <v>196</v>
      </c>
      <c r="D91" s="105"/>
      <c r="E91" s="38"/>
      <c r="H91" s="40"/>
      <c r="I91" s="41"/>
      <c r="J91" s="40"/>
    </row>
    <row r="92" spans="2:10" s="36" customFormat="1">
      <c r="C92" s="44" t="str">
        <f>C84</f>
        <v>PTBI</v>
      </c>
      <c r="D92" s="85">
        <f>D7</f>
        <v>334566997.90000087</v>
      </c>
      <c r="E92" s="50"/>
      <c r="H92" s="40"/>
      <c r="I92" s="41"/>
      <c r="J92" s="40"/>
    </row>
    <row r="93" spans="2:10" s="36" customFormat="1">
      <c r="C93" s="106" t="s">
        <v>197</v>
      </c>
      <c r="D93" s="107">
        <v>0.21</v>
      </c>
      <c r="E93" s="50"/>
      <c r="H93" s="40"/>
      <c r="I93" s="41"/>
      <c r="J93" s="40"/>
    </row>
    <row r="94" spans="2:10" s="36" customFormat="1">
      <c r="C94" s="44" t="s">
        <v>59</v>
      </c>
      <c r="D94" s="108">
        <f>D92*21%</f>
        <v>70259069.559000179</v>
      </c>
      <c r="E94" s="109">
        <f t="shared" ref="E94:E101" si="7">D94/$D$92</f>
        <v>0.21</v>
      </c>
      <c r="H94" s="40"/>
      <c r="I94" s="41"/>
      <c r="J94" s="40"/>
    </row>
    <row r="95" spans="2:10" s="36" customFormat="1">
      <c r="C95" s="110" t="s">
        <v>25</v>
      </c>
      <c r="D95" s="85">
        <f>G74</f>
        <v>150209.36279999997</v>
      </c>
      <c r="E95" s="109">
        <f t="shared" si="7"/>
        <v>4.4896646633657582E-4</v>
      </c>
      <c r="H95" s="40"/>
      <c r="I95" s="41"/>
      <c r="J95" s="40"/>
    </row>
    <row r="96" spans="2:10" s="36" customFormat="1">
      <c r="C96" s="111" t="s">
        <v>108</v>
      </c>
      <c r="D96" s="85">
        <f>G80</f>
        <v>-18354139.852619104</v>
      </c>
      <c r="E96" s="109">
        <f t="shared" si="7"/>
        <v>-5.4859385318407866E-2</v>
      </c>
      <c r="H96" s="40"/>
      <c r="I96" s="41"/>
      <c r="J96" s="40"/>
    </row>
    <row r="97" spans="3:10" s="36" customFormat="1">
      <c r="C97" s="111" t="s">
        <v>62</v>
      </c>
      <c r="D97" s="85">
        <f>G76</f>
        <v>305457.67186380125</v>
      </c>
      <c r="E97" s="109">
        <f t="shared" si="7"/>
        <v>9.1299403043661783E-4</v>
      </c>
      <c r="H97" s="40"/>
      <c r="I97" s="41"/>
      <c r="J97" s="40"/>
    </row>
    <row r="98" spans="3:10" s="36" customFormat="1">
      <c r="C98" s="111" t="s">
        <v>63</v>
      </c>
      <c r="D98" s="85">
        <f>G77</f>
        <v>254826.69406322105</v>
      </c>
      <c r="E98" s="109">
        <f t="shared" si="7"/>
        <v>7.6166117896477796E-4</v>
      </c>
      <c r="H98" s="40"/>
      <c r="I98" s="41"/>
      <c r="J98" s="40"/>
    </row>
    <row r="99" spans="3:10" s="36" customFormat="1">
      <c r="C99" s="110" t="s">
        <v>68</v>
      </c>
      <c r="D99" s="112">
        <f>E87</f>
        <v>343645.69750000001</v>
      </c>
      <c r="E99" s="109">
        <f t="shared" si="7"/>
        <v>1.0271356698568119E-3</v>
      </c>
      <c r="H99" s="40"/>
      <c r="I99" s="41"/>
      <c r="J99" s="40"/>
    </row>
    <row r="100" spans="3:10" s="36" customFormat="1">
      <c r="C100" s="110" t="s">
        <v>84</v>
      </c>
      <c r="D100" s="112">
        <f>G78</f>
        <v>-442473.57</v>
      </c>
      <c r="E100" s="109">
        <f t="shared" si="7"/>
        <v>-1.3225260494229962E-3</v>
      </c>
      <c r="H100" s="40"/>
      <c r="I100" s="41"/>
      <c r="J100" s="40"/>
    </row>
    <row r="101" spans="3:10" s="36" customFormat="1">
      <c r="C101" s="110" t="s">
        <v>86</v>
      </c>
      <c r="D101" s="112">
        <f>G79</f>
        <v>-665239.91729999997</v>
      </c>
      <c r="E101" s="109">
        <f t="shared" si="7"/>
        <v>-1.988360840954296E-3</v>
      </c>
      <c r="H101" s="40"/>
      <c r="I101" s="41"/>
      <c r="J101" s="40"/>
    </row>
    <row r="102" spans="3:10" s="36" customFormat="1" ht="15" thickBot="1">
      <c r="C102" s="113" t="s">
        <v>198</v>
      </c>
      <c r="D102" s="114">
        <f>SUM(D94:D101)</f>
        <v>51851355.6453081</v>
      </c>
      <c r="E102" s="115">
        <f>D102/D92</f>
        <v>0.15498048513680962</v>
      </c>
      <c r="H102" s="40"/>
      <c r="I102" s="41"/>
      <c r="J102" s="40"/>
    </row>
    <row r="103" spans="3:10" s="36" customFormat="1" ht="15" thickTop="1">
      <c r="D103" s="105">
        <f>D102-G88</f>
        <v>0</v>
      </c>
      <c r="E103" s="116">
        <f>D102/D92</f>
        <v>0.15498048513680962</v>
      </c>
      <c r="H103" s="40"/>
      <c r="I103" s="41"/>
      <c r="J103" s="40"/>
    </row>
    <row r="105" spans="3:10" ht="15" thickBot="1"/>
    <row r="106" spans="3:10" s="36" customFormat="1">
      <c r="C106" s="117" t="s">
        <v>109</v>
      </c>
      <c r="D106" s="118" t="s">
        <v>110</v>
      </c>
      <c r="E106" s="119" t="s">
        <v>111</v>
      </c>
      <c r="F106" s="120" t="s">
        <v>112</v>
      </c>
      <c r="H106" s="40"/>
      <c r="I106" s="41"/>
      <c r="J106" s="40"/>
    </row>
    <row r="107" spans="3:10" s="36" customFormat="1">
      <c r="C107" s="121" t="s">
        <v>113</v>
      </c>
      <c r="D107" s="122">
        <v>167068501.68962857</v>
      </c>
      <c r="E107" s="122">
        <v>16818348.786561906</v>
      </c>
      <c r="F107" s="123">
        <f>SUBTOTAL(9,D107:E107)</f>
        <v>183886850.47619048</v>
      </c>
      <c r="G107" s="43" t="s">
        <v>199</v>
      </c>
    </row>
    <row r="108" spans="3:10" s="36" customFormat="1">
      <c r="C108" s="121" t="s">
        <v>114</v>
      </c>
      <c r="D108" s="124">
        <v>-92359284.844700575</v>
      </c>
      <c r="E108" s="124">
        <v>-42704987.531489931</v>
      </c>
      <c r="F108" s="123">
        <f>SUBTOTAL(9,D108:E108)</f>
        <v>-135064272.37619051</v>
      </c>
      <c r="G108" s="43" t="s">
        <v>199</v>
      </c>
    </row>
    <row r="109" spans="3:10" s="36" customFormat="1">
      <c r="C109" s="121" t="s">
        <v>115</v>
      </c>
      <c r="D109" s="125">
        <v>4958618.8798477175</v>
      </c>
      <c r="E109" s="125">
        <v>18844362.785390381</v>
      </c>
      <c r="F109" s="123">
        <f>SUM(D109:E109)</f>
        <v>23802981.665238097</v>
      </c>
      <c r="G109" s="43" t="s">
        <v>199</v>
      </c>
    </row>
    <row r="110" spans="3:10" s="36" customFormat="1">
      <c r="C110" s="121" t="s">
        <v>116</v>
      </c>
      <c r="D110" s="126"/>
      <c r="E110" s="126"/>
      <c r="F110" s="127">
        <f>SUM(D110:E110)</f>
        <v>0</v>
      </c>
    </row>
    <row r="111" spans="3:10" s="36" customFormat="1">
      <c r="C111" s="121" t="s">
        <v>117</v>
      </c>
      <c r="D111" s="128">
        <f>SUM(D107:D110)</f>
        <v>79667835.724775717</v>
      </c>
      <c r="E111" s="128">
        <f t="shared" ref="E111:F111" si="8">SUM(E107:E110)</f>
        <v>-7042275.9595376439</v>
      </c>
      <c r="F111" s="123">
        <f t="shared" si="8"/>
        <v>72625559.765238062</v>
      </c>
    </row>
    <row r="112" spans="3:10" s="36" customFormat="1">
      <c r="C112" s="121"/>
      <c r="D112" s="129">
        <v>0.21</v>
      </c>
      <c r="E112" s="129">
        <v>0.21</v>
      </c>
      <c r="F112" s="130">
        <v>0.21</v>
      </c>
    </row>
    <row r="113" spans="3:6" s="36" customFormat="1">
      <c r="C113" s="121" t="s">
        <v>118</v>
      </c>
      <c r="D113" s="128">
        <f>D111*D112</f>
        <v>16730245.5022029</v>
      </c>
      <c r="E113" s="128">
        <f>E111*E112</f>
        <v>-1478877.9515029052</v>
      </c>
      <c r="F113" s="123">
        <f>F111*F112</f>
        <v>15251367.550699992</v>
      </c>
    </row>
    <row r="114" spans="3:6" s="36" customFormat="1">
      <c r="C114" s="121" t="s">
        <v>119</v>
      </c>
      <c r="D114" s="126">
        <v>-35084385.354822002</v>
      </c>
      <c r="E114" s="126">
        <v>-3531853.2451779996</v>
      </c>
      <c r="F114" s="127">
        <f>SUM(D114:E114)</f>
        <v>-38616238.600000001</v>
      </c>
    </row>
    <row r="115" spans="3:6" s="36" customFormat="1" ht="15" thickBot="1">
      <c r="C115" s="131" t="s">
        <v>114</v>
      </c>
      <c r="D115" s="132">
        <f>SUM(D113:D114)</f>
        <v>-18354139.852619104</v>
      </c>
      <c r="E115" s="132">
        <f>SUM(E113:E114)</f>
        <v>-5010731.1966809053</v>
      </c>
      <c r="F115" s="133">
        <f>SUM(F113:F114)</f>
        <v>-23364871.049300008</v>
      </c>
    </row>
    <row r="116" spans="3:6" s="36" customFormat="1">
      <c r="E116" s="38"/>
    </row>
  </sheetData>
  <autoFilter ref="B9:J81"/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76637A322CD34A97BA8DF2700F41D9" ma:contentTypeVersion="24" ma:contentTypeDescription="" ma:contentTypeScope="" ma:versionID="2c1114dc6e92b1cb51d7297178dcca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34362E4-42FD-4EDC-8312-C904DD3A6875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BE6F58BA-AF2D-4B3E-AA74-922B7144B9B1}"/>
</file>

<file path=customXml/itemProps3.xml><?xml version="1.0" encoding="utf-8"?>
<ds:datastoreItem xmlns:ds="http://schemas.openxmlformats.org/officeDocument/2006/customXml" ds:itemID="{9E79D34C-9562-4D20-8F03-848CC19AA127}"/>
</file>

<file path=customXml/itemProps4.xml><?xml version="1.0" encoding="utf-8"?>
<ds:datastoreItem xmlns:ds="http://schemas.openxmlformats.org/officeDocument/2006/customXml" ds:itemID="{0001932A-50B6-4E30-832B-45E30414A744}"/>
</file>

<file path=customXml/itemProps5.xml><?xml version="1.0" encoding="utf-8"?>
<ds:datastoreItem xmlns:ds="http://schemas.openxmlformats.org/officeDocument/2006/customXml" ds:itemID="{173FA05F-8442-457F-8DCD-352A514407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E</vt:lpstr>
      <vt:lpstr>CBR_Electric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2018-03-13T23:20:23Z</cp:lastPrinted>
  <dcterms:created xsi:type="dcterms:W3CDTF">2005-09-20T18:46:18Z</dcterms:created>
  <dcterms:modified xsi:type="dcterms:W3CDTF">2023-03-28T17:05:25Z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0x0101006E56B4D1795A2E4DB2F0B01679ED314A004876637A322CD34A97BA8DF2700F41D9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