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A173A7B1-2AFF-445F-9FCD-C7FE615B005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ummary 2013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6" i="4"/>
  <c r="E7" i="4"/>
  <c r="E4" i="4"/>
  <c r="C6" i="4"/>
  <c r="C5" i="4"/>
  <c r="C4" i="4"/>
  <c r="C3" i="4"/>
  <c r="C7" i="4" s="1"/>
  <c r="H1" i="3" l="1"/>
  <c r="F33" i="3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9" i="3" l="1"/>
  <c r="C9" i="3" l="1"/>
  <c r="D9" i="3" s="1"/>
  <c r="B10" i="4"/>
  <c r="B9" i="4"/>
  <c r="B8" i="4"/>
  <c r="B6" i="4"/>
  <c r="B5" i="4"/>
  <c r="B4" i="4"/>
  <c r="B13" i="3"/>
  <c r="C13" i="3" s="1"/>
  <c r="B6" i="3"/>
  <c r="C6" i="3" s="1"/>
  <c r="B7" i="3"/>
  <c r="B8" i="3"/>
  <c r="B10" i="3"/>
  <c r="C10" i="3" s="1"/>
  <c r="D10" i="3" s="1"/>
  <c r="B11" i="3"/>
  <c r="B12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E35" i="4" s="1"/>
  <c r="B36" i="4"/>
  <c r="E36" i="4" s="1"/>
  <c r="B37" i="4"/>
  <c r="B38" i="4"/>
  <c r="B39" i="4"/>
  <c r="E39" i="4" s="1"/>
  <c r="B40" i="4"/>
  <c r="B41" i="4"/>
  <c r="B42" i="4"/>
  <c r="B3" i="4"/>
  <c r="D13" i="3" l="1"/>
  <c r="G44" i="4"/>
  <c r="B7" i="4"/>
  <c r="E37" i="4" l="1"/>
  <c r="E38" i="4"/>
  <c r="E40" i="4"/>
  <c r="E41" i="4"/>
  <c r="E42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7" i="3"/>
  <c r="D7" i="3" s="1"/>
  <c r="C8" i="3"/>
  <c r="D8" i="3" s="1"/>
  <c r="E22" i="4" l="1"/>
  <c r="E10" i="4"/>
  <c r="E9" i="4"/>
  <c r="E8" i="4"/>
  <c r="B44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2" i="3"/>
  <c r="C11" i="3"/>
  <c r="F10" i="1" l="1"/>
  <c r="F12" i="1"/>
  <c r="F11" i="1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2" i="3"/>
  <c r="D11" i="3"/>
  <c r="E43" i="4"/>
  <c r="E34" i="4"/>
  <c r="E33" i="4"/>
  <c r="E32" i="4"/>
  <c r="E31" i="4"/>
  <c r="E30" i="4"/>
  <c r="E29" i="4"/>
  <c r="E28" i="4"/>
  <c r="E27" i="4"/>
  <c r="E26" i="4"/>
  <c r="E25" i="4"/>
  <c r="E24" i="4"/>
  <c r="E23" i="4"/>
  <c r="E21" i="1" l="1"/>
  <c r="E20" i="1"/>
  <c r="D33" i="3"/>
  <c r="G21" i="1" s="1"/>
  <c r="E44" i="4"/>
  <c r="G20" i="1" s="1"/>
  <c r="I20" i="1" s="1"/>
  <c r="I22" i="1" s="1"/>
  <c r="F20" i="1" l="1"/>
  <c r="F21" i="1"/>
  <c r="G22" i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<sst xmlns="http://schemas.openxmlformats.org/spreadsheetml/2006/main" count="225" uniqueCount="140">
  <si>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</si>
  <si>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</si>
  <si>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</si>
  <si>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</si>
  <si>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</si>
  <si>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</si>
  <si>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</si>
  <si>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</si>
  <si>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</si>
  <si>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</si>
  <si>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</si>
  <si>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</si>
  <si>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</si>
  <si>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</si>
  <si>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</si>
  <si>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</si>
  <si>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</si>
  <si>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</si>
  <si>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</si>
  <si>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</si>
  <si>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</si>
  <si>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</si>
  <si>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</si>
  <si>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</si>
  <si>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</si>
  <si>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</si>
  <si>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</si>
  <si>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</si>
  <si>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</si>
  <si>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</si>
  <si>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</si>
  <si>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</si>
  <si>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</si>
  <si>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</si>
  <si>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</si>
  <si>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</si>
  <si>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</si>
  <si>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</si>
  <si>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</si>
  <si>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</si>
  <si>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</si>
  <si>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</si>
  <si>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Summary Energy and Emissions Intensity Report - 2013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</si>
  <si>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</si>
  <si>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</si>
  <si>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</si>
  <si>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</si>
  <si>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</si>
  <si>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</si>
  <si>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</si>
  <si>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</si>
  <si>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</si>
  <si>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</si>
  <si>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</si>
  <si>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</si>
  <si>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</si>
  <si>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</si>
  <si>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</si>
  <si>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</si>
  <si>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</si>
  <si>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</si>
  <si>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</si>
  <si>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</si>
  <si>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</si>
  <si>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</si>
  <si>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</si>
  <si>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</si>
  <si>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</si>
  <si>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</si>
  <si>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</si>
  <si>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</si>
  <si>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</si>
  <si>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</si>
  <si>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</si>
  <si>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</si>
  <si>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</si>
  <si>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</si>
  <si>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</si>
  <si>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</si>
  <si>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</si>
  <si>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</si>
  <si>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</si>
  <si>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</si>
  <si>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</si>
  <si>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</si>
  <si>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</si>
  <si>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</si>
  <si>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</si>
  <si>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</si>
  <si>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</si>
  <si>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</si>
  <si>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</si>
  <si>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2013 Washington - WCA Allocation Factor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</si>
  <si>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</si>
  <si>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</si>
  <si>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</si>
  <si>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</si>
  <si>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</si>
  <si>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</si>
  <si>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t>Annual (Unallocated) MWh 2013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</si>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</sst>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2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3"/>
    <xf numFmtId="0" fontId="47" fillId="0" borderId="44"/>
    <xf numFmtId="38" fontId="18" fillId="0" borderId="45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0" fontId="11" fillId="0" borderId="0"/>
  </cellStyleXfs>
  <cellXfs count="165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5" fontId="8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37" fontId="0" fillId="0" borderId="0" xfId="0" applyNumberFormat="1" applyFont="1" applyAlignment="1">
      <alignment horizontal="center"/>
    </xf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3" fillId="2" borderId="5" xfId="0" applyFont="1" applyFill="1" applyBorder="1"/>
    <xf numFmtId="165" fontId="33" fillId="2" borderId="5" xfId="1" applyNumberFormat="1" applyFont="1" applyFill="1" applyBorder="1"/>
    <xf numFmtId="165" fontId="33" fillId="0" borderId="5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center"/>
    </xf>
    <xf numFmtId="0" fontId="53" fillId="0" borderId="48" xfId="0" applyFont="1" applyBorder="1" applyAlignment="1">
      <alignment horizontal="right"/>
    </xf>
    <xf numFmtId="10" fontId="37" fillId="0" borderId="49" xfId="2" applyNumberFormat="1" applyFont="1" applyBorder="1" applyAlignment="1">
      <alignment horizontal="right"/>
    </xf>
    <xf numFmtId="0" fontId="53" fillId="0" borderId="50" xfId="0" applyFont="1" applyBorder="1" applyAlignment="1">
      <alignment horizontal="right"/>
    </xf>
    <xf numFmtId="9" fontId="37" fillId="0" borderId="49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6" xfId="0" applyFont="1" applyFill="1" applyBorder="1" applyAlignment="1">
      <alignment horizontal="right"/>
    </xf>
    <xf numFmtId="0" fontId="0" fillId="0" borderId="47" xfId="0" applyBorder="1"/>
    <xf numFmtId="0" fontId="37" fillId="0" borderId="49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3" fontId="33" fillId="0" borderId="2" xfId="0" applyNumberFormat="1" applyFont="1" applyBorder="1" applyAlignment="1"/>
    <xf numFmtId="165" fontId="0" fillId="0" borderId="6" xfId="0" applyNumberFormat="1" applyBorder="1"/>
    <xf numFmtId="0" fontId="55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5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1 4" xfId="1054" xr:uid="{00000000-0005-0000-0000-0000A2020000}"/>
    <cellStyle name="Normal 12" xfId="718" xr:uid="{00000000-0005-0000-0000-0000A3020000}"/>
    <cellStyle name="Normal 12 2" xfId="719" xr:uid="{00000000-0005-0000-0000-0000A4020000}"/>
    <cellStyle name="Normal 12 2 2" xfId="720" xr:uid="{00000000-0005-0000-0000-0000A5020000}"/>
    <cellStyle name="Normal 12 2 3" xfId="721" xr:uid="{00000000-0005-0000-0000-0000A6020000}"/>
    <cellStyle name="Normal 12 3" xfId="722" xr:uid="{00000000-0005-0000-0000-0000A7020000}"/>
    <cellStyle name="Normal 12 3 2" xfId="723" xr:uid="{00000000-0005-0000-0000-0000A8020000}"/>
    <cellStyle name="Normal 12 4" xfId="724" xr:uid="{00000000-0005-0000-0000-0000A9020000}"/>
    <cellStyle name="Normal 13" xfId="725" xr:uid="{00000000-0005-0000-0000-0000AA020000}"/>
    <cellStyle name="Normal 13 2" xfId="726" xr:uid="{00000000-0005-0000-0000-0000AB020000}"/>
    <cellStyle name="Normal 13 2 2" xfId="727" xr:uid="{00000000-0005-0000-0000-0000AC020000}"/>
    <cellStyle name="Normal 13 2 3" xfId="728" xr:uid="{00000000-0005-0000-0000-0000AD020000}"/>
    <cellStyle name="Normal 13 3" xfId="729" xr:uid="{00000000-0005-0000-0000-0000AE020000}"/>
    <cellStyle name="Normal 13 3 2" xfId="730" xr:uid="{00000000-0005-0000-0000-0000AF020000}"/>
    <cellStyle name="Normal 13 4" xfId="731" xr:uid="{00000000-0005-0000-0000-0000B0020000}"/>
    <cellStyle name="Normal 14" xfId="732" xr:uid="{00000000-0005-0000-0000-0000B1020000}"/>
    <cellStyle name="Normal 14 2" xfId="733" xr:uid="{00000000-0005-0000-0000-0000B2020000}"/>
    <cellStyle name="Normal 14 2 2" xfId="734" xr:uid="{00000000-0005-0000-0000-0000B3020000}"/>
    <cellStyle name="Normal 14 2 3" xfId="735" xr:uid="{00000000-0005-0000-0000-0000B4020000}"/>
    <cellStyle name="Normal 14 3" xfId="736" xr:uid="{00000000-0005-0000-0000-0000B5020000}"/>
    <cellStyle name="Normal 14 3 2" xfId="737" xr:uid="{00000000-0005-0000-0000-0000B6020000}"/>
    <cellStyle name="Normal 14 4" xfId="738" xr:uid="{00000000-0005-0000-0000-0000B7020000}"/>
    <cellStyle name="Normal 15" xfId="739" xr:uid="{00000000-0005-0000-0000-0000B8020000}"/>
    <cellStyle name="Normal 15 2" xfId="740" xr:uid="{00000000-0005-0000-0000-0000B9020000}"/>
    <cellStyle name="Normal 15 2 2" xfId="741" xr:uid="{00000000-0005-0000-0000-0000BA020000}"/>
    <cellStyle name="Normal 15 2 3" xfId="742" xr:uid="{00000000-0005-0000-0000-0000BB020000}"/>
    <cellStyle name="Normal 15 3" xfId="743" xr:uid="{00000000-0005-0000-0000-0000BC020000}"/>
    <cellStyle name="Normal 15 3 2" xfId="744" xr:uid="{00000000-0005-0000-0000-0000BD020000}"/>
    <cellStyle name="Normal 15 4" xfId="745" xr:uid="{00000000-0005-0000-0000-0000BE020000}"/>
    <cellStyle name="Normal 16" xfId="746" xr:uid="{00000000-0005-0000-0000-0000BF020000}"/>
    <cellStyle name="Normal 16 2" xfId="747" xr:uid="{00000000-0005-0000-0000-0000C0020000}"/>
    <cellStyle name="Normal 16 2 2" xfId="748" xr:uid="{00000000-0005-0000-0000-0000C1020000}"/>
    <cellStyle name="Normal 16 3" xfId="749" xr:uid="{00000000-0005-0000-0000-0000C2020000}"/>
    <cellStyle name="Normal 16 3 2" xfId="750" xr:uid="{00000000-0005-0000-0000-0000C3020000}"/>
    <cellStyle name="Normal 16 4" xfId="751" xr:uid="{00000000-0005-0000-0000-0000C4020000}"/>
    <cellStyle name="Normal 17" xfId="752" xr:uid="{00000000-0005-0000-0000-0000C5020000}"/>
    <cellStyle name="Normal 17 2" xfId="753" xr:uid="{00000000-0005-0000-0000-0000C6020000}"/>
    <cellStyle name="Normal 17 3" xfId="754" xr:uid="{00000000-0005-0000-0000-0000C7020000}"/>
    <cellStyle name="Normal 18" xfId="755" xr:uid="{00000000-0005-0000-0000-0000C8020000}"/>
    <cellStyle name="Normal 18 2" xfId="756" xr:uid="{00000000-0005-0000-0000-0000C9020000}"/>
    <cellStyle name="Normal 18 3" xfId="757" xr:uid="{00000000-0005-0000-0000-0000CA020000}"/>
    <cellStyle name="Normal 19" xfId="758" xr:uid="{00000000-0005-0000-0000-0000CB020000}"/>
    <cellStyle name="Normal 19 2" xfId="759" xr:uid="{00000000-0005-0000-0000-0000CC020000}"/>
    <cellStyle name="Normal 19 3" xfId="760" xr:uid="{00000000-0005-0000-0000-0000CD020000}"/>
    <cellStyle name="Normal 2" xfId="24" xr:uid="{00000000-0005-0000-0000-0000CE020000}"/>
    <cellStyle name="Normal 2 2" xfId="25" xr:uid="{00000000-0005-0000-0000-0000CF020000}"/>
    <cellStyle name="Normal 2 2 2" xfId="761" xr:uid="{00000000-0005-0000-0000-0000D0020000}"/>
    <cellStyle name="Normal 2 2 2 2" xfId="762" xr:uid="{00000000-0005-0000-0000-0000D1020000}"/>
    <cellStyle name="Normal 2 2 2 3" xfId="763" xr:uid="{00000000-0005-0000-0000-0000D2020000}"/>
    <cellStyle name="Normal 2 2 2 4" xfId="764" xr:uid="{00000000-0005-0000-0000-0000D3020000}"/>
    <cellStyle name="Normal 2 2 3" xfId="765" xr:uid="{00000000-0005-0000-0000-0000D4020000}"/>
    <cellStyle name="Normal 2 2 4" xfId="766" xr:uid="{00000000-0005-0000-0000-0000D5020000}"/>
    <cellStyle name="Normal 2 3" xfId="58" xr:uid="{00000000-0005-0000-0000-0000D6020000}"/>
    <cellStyle name="Normal 2 3 2" xfId="767" xr:uid="{00000000-0005-0000-0000-0000D7020000}"/>
    <cellStyle name="Normal 2 3 3" xfId="768" xr:uid="{00000000-0005-0000-0000-0000D8020000}"/>
    <cellStyle name="Normal 2 4" xfId="107" xr:uid="{00000000-0005-0000-0000-0000D9020000}"/>
    <cellStyle name="Normal 2 4 2" xfId="769" xr:uid="{00000000-0005-0000-0000-0000DA020000}"/>
    <cellStyle name="Normal 2 4 3" xfId="770" xr:uid="{00000000-0005-0000-0000-0000DB020000}"/>
    <cellStyle name="Normal 2 5" xfId="771" xr:uid="{00000000-0005-0000-0000-0000DC020000}"/>
    <cellStyle name="Normal 2 5 2" xfId="772" xr:uid="{00000000-0005-0000-0000-0000DD020000}"/>
    <cellStyle name="Normal 2 6" xfId="773" xr:uid="{00000000-0005-0000-0000-0000DE020000}"/>
    <cellStyle name="Normal 2 6 2" xfId="774" xr:uid="{00000000-0005-0000-0000-0000DF020000}"/>
    <cellStyle name="Normal 20" xfId="775" xr:uid="{00000000-0005-0000-0000-0000E0020000}"/>
    <cellStyle name="Normal 20 2" xfId="776" xr:uid="{00000000-0005-0000-0000-0000E1020000}"/>
    <cellStyle name="Normal 20 3" xfId="777" xr:uid="{00000000-0005-0000-0000-0000E2020000}"/>
    <cellStyle name="Normal 21" xfId="778" xr:uid="{00000000-0005-0000-0000-0000E3020000}"/>
    <cellStyle name="Normal 21 2" xfId="779" xr:uid="{00000000-0005-0000-0000-0000E4020000}"/>
    <cellStyle name="Normal 21 3" xfId="780" xr:uid="{00000000-0005-0000-0000-0000E5020000}"/>
    <cellStyle name="Normal 22" xfId="781" xr:uid="{00000000-0005-0000-0000-0000E6020000}"/>
    <cellStyle name="Normal 22 2" xfId="782" xr:uid="{00000000-0005-0000-0000-0000E7020000}"/>
    <cellStyle name="Normal 22 2 2" xfId="783" xr:uid="{00000000-0005-0000-0000-0000E8020000}"/>
    <cellStyle name="Normal 22 3" xfId="784" xr:uid="{00000000-0005-0000-0000-0000E9020000}"/>
    <cellStyle name="Normal 22 4" xfId="785" xr:uid="{00000000-0005-0000-0000-0000EA020000}"/>
    <cellStyle name="Normal 23" xfId="786" xr:uid="{00000000-0005-0000-0000-0000EB020000}"/>
    <cellStyle name="Normal 23 2" xfId="787" xr:uid="{00000000-0005-0000-0000-0000EC020000}"/>
    <cellStyle name="Normal 24" xfId="788" xr:uid="{00000000-0005-0000-0000-0000ED020000}"/>
    <cellStyle name="Normal 24 2" xfId="789" xr:uid="{00000000-0005-0000-0000-0000EE020000}"/>
    <cellStyle name="Normal 25" xfId="790" xr:uid="{00000000-0005-0000-0000-0000EF020000}"/>
    <cellStyle name="Normal 25 2" xfId="791" xr:uid="{00000000-0005-0000-0000-0000F0020000}"/>
    <cellStyle name="Normal 25 3" xfId="792" xr:uid="{00000000-0005-0000-0000-0000F1020000}"/>
    <cellStyle name="Normal 26" xfId="793" xr:uid="{00000000-0005-0000-0000-0000F2020000}"/>
    <cellStyle name="Normal 26 2" xfId="794" xr:uid="{00000000-0005-0000-0000-0000F3020000}"/>
    <cellStyle name="Normal 27" xfId="795" xr:uid="{00000000-0005-0000-0000-0000F4020000}"/>
    <cellStyle name="Normal 28" xfId="796" xr:uid="{00000000-0005-0000-0000-0000F5020000}"/>
    <cellStyle name="Normal 28 2" xfId="797" xr:uid="{00000000-0005-0000-0000-0000F6020000}"/>
    <cellStyle name="Normal 29" xfId="798" xr:uid="{00000000-0005-0000-0000-0000F7020000}"/>
    <cellStyle name="Normal 29 2" xfId="799" xr:uid="{00000000-0005-0000-0000-0000F8020000}"/>
    <cellStyle name="Normal 3" xfId="26" xr:uid="{00000000-0005-0000-0000-0000F9020000}"/>
    <cellStyle name="Normal 3 2" xfId="59" xr:uid="{00000000-0005-0000-0000-0000FA020000}"/>
    <cellStyle name="Normal 3 2 2" xfId="800" xr:uid="{00000000-0005-0000-0000-0000FB020000}"/>
    <cellStyle name="Normal 3 2 3" xfId="801" xr:uid="{00000000-0005-0000-0000-0000FC020000}"/>
    <cellStyle name="Normal 3 2 4" xfId="802" xr:uid="{00000000-0005-0000-0000-0000FD020000}"/>
    <cellStyle name="Normal 3 2 5" xfId="803" xr:uid="{00000000-0005-0000-0000-0000FE020000}"/>
    <cellStyle name="Normal 3 3" xfId="108" xr:uid="{00000000-0005-0000-0000-0000FF020000}"/>
    <cellStyle name="Normal 3 3 2" xfId="804" xr:uid="{00000000-0005-0000-0000-000000030000}"/>
    <cellStyle name="Normal 3 4" xfId="805" xr:uid="{00000000-0005-0000-0000-000001030000}"/>
    <cellStyle name="Normal 30" xfId="806" xr:uid="{00000000-0005-0000-0000-000002030000}"/>
    <cellStyle name="Normal 30 2" xfId="807" xr:uid="{00000000-0005-0000-0000-000003030000}"/>
    <cellStyle name="Normal 31" xfId="808" xr:uid="{00000000-0005-0000-0000-000004030000}"/>
    <cellStyle name="Normal 31 2" xfId="809" xr:uid="{00000000-0005-0000-0000-000005030000}"/>
    <cellStyle name="Normal 31 3" xfId="810" xr:uid="{00000000-0005-0000-0000-000006030000}"/>
    <cellStyle name="Normal 32" xfId="811" xr:uid="{00000000-0005-0000-0000-000007030000}"/>
    <cellStyle name="Normal 32 2" xfId="812" xr:uid="{00000000-0005-0000-0000-000008030000}"/>
    <cellStyle name="Normal 33" xfId="813" xr:uid="{00000000-0005-0000-0000-000009030000}"/>
    <cellStyle name="Normal 33 2" xfId="814" xr:uid="{00000000-0005-0000-0000-00000A030000}"/>
    <cellStyle name="Normal 34" xfId="815" xr:uid="{00000000-0005-0000-0000-00000B030000}"/>
    <cellStyle name="Normal 34 2" xfId="816" xr:uid="{00000000-0005-0000-0000-00000C030000}"/>
    <cellStyle name="Normal 35" xfId="817" xr:uid="{00000000-0005-0000-0000-00000D030000}"/>
    <cellStyle name="Normal 35 2" xfId="818" xr:uid="{00000000-0005-0000-0000-00000E030000}"/>
    <cellStyle name="Normal 36" xfId="819" xr:uid="{00000000-0005-0000-0000-00000F030000}"/>
    <cellStyle name="Normal 36 2" xfId="820" xr:uid="{00000000-0005-0000-0000-000010030000}"/>
    <cellStyle name="Normal 37" xfId="821" xr:uid="{00000000-0005-0000-0000-000011030000}"/>
    <cellStyle name="Normal 37 2" xfId="822" xr:uid="{00000000-0005-0000-0000-000012030000}"/>
    <cellStyle name="Normal 38" xfId="823" xr:uid="{00000000-0005-0000-0000-000013030000}"/>
    <cellStyle name="Normal 38 2" xfId="824" xr:uid="{00000000-0005-0000-0000-000014030000}"/>
    <cellStyle name="Normal 39" xfId="825" xr:uid="{00000000-0005-0000-0000-000015030000}"/>
    <cellStyle name="Normal 39 2" xfId="826" xr:uid="{00000000-0005-0000-0000-000016030000}"/>
    <cellStyle name="Normal 4" xfId="27" xr:uid="{00000000-0005-0000-0000-000017030000}"/>
    <cellStyle name="Normal 4 2" xfId="28" xr:uid="{00000000-0005-0000-0000-000018030000}"/>
    <cellStyle name="Normal 4 2 2" xfId="68" xr:uid="{00000000-0005-0000-0000-000019030000}"/>
    <cellStyle name="Normal 4 2 2 2" xfId="85" xr:uid="{00000000-0005-0000-0000-00001A030000}"/>
    <cellStyle name="Normal 4 2 2 3" xfId="98" xr:uid="{00000000-0005-0000-0000-00001B030000}"/>
    <cellStyle name="Normal 4 2 3" xfId="78" xr:uid="{00000000-0005-0000-0000-00001C030000}"/>
    <cellStyle name="Normal 4 2 4" xfId="91" xr:uid="{00000000-0005-0000-0000-00001D030000}"/>
    <cellStyle name="Normal 4 3" xfId="106" xr:uid="{00000000-0005-0000-0000-00001E030000}"/>
    <cellStyle name="Normal 4 4" xfId="827" xr:uid="{00000000-0005-0000-0000-00001F030000}"/>
    <cellStyle name="Normal 40" xfId="828" xr:uid="{00000000-0005-0000-0000-000020030000}"/>
    <cellStyle name="Normal 41" xfId="829" xr:uid="{00000000-0005-0000-0000-000021030000}"/>
    <cellStyle name="Normal 42" xfId="830" xr:uid="{00000000-0005-0000-0000-000022030000}"/>
    <cellStyle name="Normal 43" xfId="831" xr:uid="{00000000-0005-0000-0000-000023030000}"/>
    <cellStyle name="Normal 44" xfId="832" xr:uid="{00000000-0005-0000-0000-000024030000}"/>
    <cellStyle name="Normal 45" xfId="833" xr:uid="{00000000-0005-0000-0000-000025030000}"/>
    <cellStyle name="Normal 46" xfId="834" xr:uid="{00000000-0005-0000-0000-000026030000}"/>
    <cellStyle name="Normal 47" xfId="835" xr:uid="{00000000-0005-0000-0000-000027030000}"/>
    <cellStyle name="Normal 48" xfId="836" xr:uid="{00000000-0005-0000-0000-000028030000}"/>
    <cellStyle name="Normal 49" xfId="837" xr:uid="{00000000-0005-0000-0000-000029030000}"/>
    <cellStyle name="Normal 5" xfId="29" xr:uid="{00000000-0005-0000-0000-00002A030000}"/>
    <cellStyle name="Normal 5 2" xfId="838" xr:uid="{00000000-0005-0000-0000-00002B030000}"/>
    <cellStyle name="Normal 5 2 2" xfId="839" xr:uid="{00000000-0005-0000-0000-00002C030000}"/>
    <cellStyle name="Normal 5 2 2 2" xfId="840" xr:uid="{00000000-0005-0000-0000-00002D030000}"/>
    <cellStyle name="Normal 5 2 2 3" xfId="841" xr:uid="{00000000-0005-0000-0000-00002E030000}"/>
    <cellStyle name="Normal 5 2 3" xfId="842" xr:uid="{00000000-0005-0000-0000-00002F030000}"/>
    <cellStyle name="Normal 5 2 4" xfId="843" xr:uid="{00000000-0005-0000-0000-000030030000}"/>
    <cellStyle name="Normal 5 2 5" xfId="844" xr:uid="{00000000-0005-0000-0000-000031030000}"/>
    <cellStyle name="Normal 5 3" xfId="845" xr:uid="{00000000-0005-0000-0000-000032030000}"/>
    <cellStyle name="Normal 5 3 2" xfId="846" xr:uid="{00000000-0005-0000-0000-000033030000}"/>
    <cellStyle name="Normal 5 3 3" xfId="847" xr:uid="{00000000-0005-0000-0000-000034030000}"/>
    <cellStyle name="Normal 5 4" xfId="848" xr:uid="{00000000-0005-0000-0000-000035030000}"/>
    <cellStyle name="Normal 5 5" xfId="849" xr:uid="{00000000-0005-0000-0000-000036030000}"/>
    <cellStyle name="Normal 5 5 2" xfId="850" xr:uid="{00000000-0005-0000-0000-000037030000}"/>
    <cellStyle name="Normal 50" xfId="851" xr:uid="{00000000-0005-0000-0000-000038030000}"/>
    <cellStyle name="Normal 51" xfId="852" xr:uid="{00000000-0005-0000-0000-000039030000}"/>
    <cellStyle name="Normal 52" xfId="853" xr:uid="{00000000-0005-0000-0000-00003A030000}"/>
    <cellStyle name="Normal 53" xfId="854" xr:uid="{00000000-0005-0000-0000-00003B030000}"/>
    <cellStyle name="Normal 54" xfId="855" xr:uid="{00000000-0005-0000-0000-00003C030000}"/>
    <cellStyle name="Normal 55" xfId="856" xr:uid="{00000000-0005-0000-0000-00003D030000}"/>
    <cellStyle name="Normal 56" xfId="857" xr:uid="{00000000-0005-0000-0000-00003E030000}"/>
    <cellStyle name="Normal 57" xfId="858" xr:uid="{00000000-0005-0000-0000-00003F030000}"/>
    <cellStyle name="Normal 58" xfId="859" xr:uid="{00000000-0005-0000-0000-000040030000}"/>
    <cellStyle name="Normal 59" xfId="860" xr:uid="{00000000-0005-0000-0000-000041030000}"/>
    <cellStyle name="Normal 6" xfId="30" xr:uid="{00000000-0005-0000-0000-000042030000}"/>
    <cellStyle name="Normal 6 2" xfId="861" xr:uid="{00000000-0005-0000-0000-000043030000}"/>
    <cellStyle name="Normal 6 2 2" xfId="862" xr:uid="{00000000-0005-0000-0000-000044030000}"/>
    <cellStyle name="Normal 6 3" xfId="863" xr:uid="{00000000-0005-0000-0000-000045030000}"/>
    <cellStyle name="Normal 6 4" xfId="864" xr:uid="{00000000-0005-0000-0000-000046030000}"/>
    <cellStyle name="Normal 60" xfId="865" xr:uid="{00000000-0005-0000-0000-000047030000}"/>
    <cellStyle name="Normal 61" xfId="866" xr:uid="{00000000-0005-0000-0000-000048030000}"/>
    <cellStyle name="Normal 62" xfId="867" xr:uid="{00000000-0005-0000-0000-000049030000}"/>
    <cellStyle name="Normal 63" xfId="868" xr:uid="{00000000-0005-0000-0000-00004A030000}"/>
    <cellStyle name="Normal 64" xfId="869" xr:uid="{00000000-0005-0000-0000-00004B030000}"/>
    <cellStyle name="Normal 65" xfId="870" xr:uid="{00000000-0005-0000-0000-00004C030000}"/>
    <cellStyle name="Normal 66" xfId="871" xr:uid="{00000000-0005-0000-0000-00004D030000}"/>
    <cellStyle name="Normal 67" xfId="872" xr:uid="{00000000-0005-0000-0000-00004E030000}"/>
    <cellStyle name="Normal 68" xfId="873" xr:uid="{00000000-0005-0000-0000-00004F030000}"/>
    <cellStyle name="Normal 69" xfId="874" xr:uid="{00000000-0005-0000-0000-000050030000}"/>
    <cellStyle name="Normal 7" xfId="60" xr:uid="{00000000-0005-0000-0000-000051030000}"/>
    <cellStyle name="Normal 7 2" xfId="72" xr:uid="{00000000-0005-0000-0000-000052030000}"/>
    <cellStyle name="Normal 7 2 2" xfId="89" xr:uid="{00000000-0005-0000-0000-000053030000}"/>
    <cellStyle name="Normal 7 2 2 2" xfId="875" xr:uid="{00000000-0005-0000-0000-000054030000}"/>
    <cellStyle name="Normal 7 2 2 3" xfId="876" xr:uid="{00000000-0005-0000-0000-000055030000}"/>
    <cellStyle name="Normal 7 2 3" xfId="102" xr:uid="{00000000-0005-0000-0000-000056030000}"/>
    <cellStyle name="Normal 7 2 4" xfId="877" xr:uid="{00000000-0005-0000-0000-000057030000}"/>
    <cellStyle name="Normal 7 2 5" xfId="878" xr:uid="{00000000-0005-0000-0000-000058030000}"/>
    <cellStyle name="Normal 7 3" xfId="82" xr:uid="{00000000-0005-0000-0000-000059030000}"/>
    <cellStyle name="Normal 7 3 2" xfId="879" xr:uid="{00000000-0005-0000-0000-00005A030000}"/>
    <cellStyle name="Normal 7 3 2 2" xfId="880" xr:uid="{00000000-0005-0000-0000-00005B030000}"/>
    <cellStyle name="Normal 7 3 3" xfId="881" xr:uid="{00000000-0005-0000-0000-00005C030000}"/>
    <cellStyle name="Normal 7 3 4" xfId="882" xr:uid="{00000000-0005-0000-0000-00005D030000}"/>
    <cellStyle name="Normal 7 4" xfId="95" xr:uid="{00000000-0005-0000-0000-00005E030000}"/>
    <cellStyle name="Normal 7 5" xfId="883" xr:uid="{00000000-0005-0000-0000-00005F030000}"/>
    <cellStyle name="Normal 7 6" xfId="884" xr:uid="{00000000-0005-0000-0000-000060030000}"/>
    <cellStyle name="Normal 70" xfId="885" xr:uid="{00000000-0005-0000-0000-000061030000}"/>
    <cellStyle name="Normal 70 2" xfId="886" xr:uid="{00000000-0005-0000-0000-000062030000}"/>
    <cellStyle name="Normal 70 3" xfId="887" xr:uid="{00000000-0005-0000-0000-000063030000}"/>
    <cellStyle name="Normal 71" xfId="888" xr:uid="{00000000-0005-0000-0000-000064030000}"/>
    <cellStyle name="Normal 71 2" xfId="889" xr:uid="{00000000-0005-0000-0000-000065030000}"/>
    <cellStyle name="Normal 71 3" xfId="890" xr:uid="{00000000-0005-0000-0000-000066030000}"/>
    <cellStyle name="Normal 72" xfId="891" xr:uid="{00000000-0005-0000-0000-000067030000}"/>
    <cellStyle name="Normal 73" xfId="892" xr:uid="{00000000-0005-0000-0000-000068030000}"/>
    <cellStyle name="Normal 74" xfId="893" xr:uid="{00000000-0005-0000-0000-000069030000}"/>
    <cellStyle name="Normal 75" xfId="894" xr:uid="{00000000-0005-0000-0000-00006A030000}"/>
    <cellStyle name="Normal 76" xfId="895" xr:uid="{00000000-0005-0000-0000-00006B030000}"/>
    <cellStyle name="Normal 77" xfId="896" xr:uid="{00000000-0005-0000-0000-00006C030000}"/>
    <cellStyle name="Normal 78" xfId="897" xr:uid="{00000000-0005-0000-0000-00006D030000}"/>
    <cellStyle name="Normal 79" xfId="898" xr:uid="{00000000-0005-0000-0000-00006E030000}"/>
    <cellStyle name="Normal 8" xfId="65" xr:uid="{00000000-0005-0000-0000-00006F030000}"/>
    <cellStyle name="Normal 8 2" xfId="899" xr:uid="{00000000-0005-0000-0000-000070030000}"/>
    <cellStyle name="Normal 8 2 2" xfId="900" xr:uid="{00000000-0005-0000-0000-000071030000}"/>
    <cellStyle name="Normal 8 2 2 2" xfId="901" xr:uid="{00000000-0005-0000-0000-000072030000}"/>
    <cellStyle name="Normal 8 2 2 3" xfId="902" xr:uid="{00000000-0005-0000-0000-000073030000}"/>
    <cellStyle name="Normal 8 2 3" xfId="903" xr:uid="{00000000-0005-0000-0000-000074030000}"/>
    <cellStyle name="Normal 8 2 4" xfId="904" xr:uid="{00000000-0005-0000-0000-000075030000}"/>
    <cellStyle name="Normal 8 2 5" xfId="905" xr:uid="{00000000-0005-0000-0000-000076030000}"/>
    <cellStyle name="Normal 8 3" xfId="906" xr:uid="{00000000-0005-0000-0000-000077030000}"/>
    <cellStyle name="Normal 8 3 2" xfId="907" xr:uid="{00000000-0005-0000-0000-000078030000}"/>
    <cellStyle name="Normal 8 3 2 2" xfId="908" xr:uid="{00000000-0005-0000-0000-000079030000}"/>
    <cellStyle name="Normal 8 3 3" xfId="909" xr:uid="{00000000-0005-0000-0000-00007A030000}"/>
    <cellStyle name="Normal 8 3 4" xfId="910" xr:uid="{00000000-0005-0000-0000-00007B030000}"/>
    <cellStyle name="Normal 8 4" xfId="911" xr:uid="{00000000-0005-0000-0000-00007C030000}"/>
    <cellStyle name="Normal 8 5" xfId="912" xr:uid="{00000000-0005-0000-0000-00007D030000}"/>
    <cellStyle name="Normal 8 6" xfId="913" xr:uid="{00000000-0005-0000-0000-00007E030000}"/>
    <cellStyle name="Normal 80" xfId="914" xr:uid="{00000000-0005-0000-0000-00007F030000}"/>
    <cellStyle name="Normal 81" xfId="915" xr:uid="{00000000-0005-0000-0000-000080030000}"/>
    <cellStyle name="Normal 82" xfId="916" xr:uid="{00000000-0005-0000-0000-000081030000}"/>
    <cellStyle name="Normal 83" xfId="917" xr:uid="{00000000-0005-0000-0000-000082030000}"/>
    <cellStyle name="Normal 84" xfId="918" xr:uid="{00000000-0005-0000-0000-000083030000}"/>
    <cellStyle name="Normal 85" xfId="919" xr:uid="{00000000-0005-0000-0000-000084030000}"/>
    <cellStyle name="Normal 86" xfId="920" xr:uid="{00000000-0005-0000-0000-000085030000}"/>
    <cellStyle name="Normal 87" xfId="921" xr:uid="{00000000-0005-0000-0000-000086030000}"/>
    <cellStyle name="Normal 88" xfId="922" xr:uid="{00000000-0005-0000-0000-000087030000}"/>
    <cellStyle name="Normal 89" xfId="923" xr:uid="{00000000-0005-0000-0000-000088030000}"/>
    <cellStyle name="Normal 9" xfId="63" xr:uid="{00000000-0005-0000-0000-000089030000}"/>
    <cellStyle name="Normal 9 2" xfId="83" xr:uid="{00000000-0005-0000-0000-00008A030000}"/>
    <cellStyle name="Normal 9 2 2" xfId="924" xr:uid="{00000000-0005-0000-0000-00008B030000}"/>
    <cellStyle name="Normal 9 2 3" xfId="925" xr:uid="{00000000-0005-0000-0000-00008C030000}"/>
    <cellStyle name="Normal 9 2 4" xfId="926" xr:uid="{00000000-0005-0000-0000-00008D030000}"/>
    <cellStyle name="Normal 9 3" xfId="96" xr:uid="{00000000-0005-0000-0000-00008E030000}"/>
    <cellStyle name="Normal 9 3 2" xfId="927" xr:uid="{00000000-0005-0000-0000-00008F030000}"/>
    <cellStyle name="Normal 9 4" xfId="928" xr:uid="{00000000-0005-0000-0000-000090030000}"/>
    <cellStyle name="Normal 9 5" xfId="929" xr:uid="{00000000-0005-0000-0000-000091030000}"/>
    <cellStyle name="Normal 90" xfId="930" xr:uid="{00000000-0005-0000-0000-000092030000}"/>
    <cellStyle name="Normal 91" xfId="931" xr:uid="{00000000-0005-0000-0000-000093030000}"/>
    <cellStyle name="Normal 92" xfId="932" xr:uid="{00000000-0005-0000-0000-000094030000}"/>
    <cellStyle name="Normal(0)" xfId="933" xr:uid="{00000000-0005-0000-0000-000095030000}"/>
    <cellStyle name="Note 2" xfId="934" xr:uid="{00000000-0005-0000-0000-000096030000}"/>
    <cellStyle name="Note 2 2" xfId="935" xr:uid="{00000000-0005-0000-0000-000097030000}"/>
    <cellStyle name="Note 2 2 2" xfId="936" xr:uid="{00000000-0005-0000-0000-000098030000}"/>
    <cellStyle name="Note 2 2 2 2" xfId="937" xr:uid="{00000000-0005-0000-0000-000099030000}"/>
    <cellStyle name="Note 2 2 2 3" xfId="938" xr:uid="{00000000-0005-0000-0000-00009A030000}"/>
    <cellStyle name="Note 2 2 3" xfId="939" xr:uid="{00000000-0005-0000-0000-00009B030000}"/>
    <cellStyle name="Note 2 2 4" xfId="940" xr:uid="{00000000-0005-0000-0000-00009C030000}"/>
    <cellStyle name="Note 2 3" xfId="941" xr:uid="{00000000-0005-0000-0000-00009D030000}"/>
    <cellStyle name="Note 2 3 2" xfId="942" xr:uid="{00000000-0005-0000-0000-00009E030000}"/>
    <cellStyle name="Note 2 3 3" xfId="943" xr:uid="{00000000-0005-0000-0000-00009F030000}"/>
    <cellStyle name="Note 2 4" xfId="944" xr:uid="{00000000-0005-0000-0000-0000A0030000}"/>
    <cellStyle name="Note 2 4 2" xfId="945" xr:uid="{00000000-0005-0000-0000-0000A1030000}"/>
    <cellStyle name="Note 2 5" xfId="946" xr:uid="{00000000-0005-0000-0000-0000A2030000}"/>
    <cellStyle name="Note 2 6" xfId="947" xr:uid="{00000000-0005-0000-0000-0000A3030000}"/>
    <cellStyle name="Note 3" xfId="948" xr:uid="{00000000-0005-0000-0000-0000A4030000}"/>
    <cellStyle name="Note 3 2" xfId="949" xr:uid="{00000000-0005-0000-0000-0000A5030000}"/>
    <cellStyle name="Note 3 2 2" xfId="950" xr:uid="{00000000-0005-0000-0000-0000A6030000}"/>
    <cellStyle name="Note 3 2 2 2" xfId="951" xr:uid="{00000000-0005-0000-0000-0000A7030000}"/>
    <cellStyle name="Note 3 2 2 3" xfId="952" xr:uid="{00000000-0005-0000-0000-0000A8030000}"/>
    <cellStyle name="Note 3 2 3" xfId="953" xr:uid="{00000000-0005-0000-0000-0000A9030000}"/>
    <cellStyle name="Note 3 2 4" xfId="954" xr:uid="{00000000-0005-0000-0000-0000AA030000}"/>
    <cellStyle name="Note 3 3" xfId="955" xr:uid="{00000000-0005-0000-0000-0000AB030000}"/>
    <cellStyle name="Note 3 3 2" xfId="956" xr:uid="{00000000-0005-0000-0000-0000AC030000}"/>
    <cellStyle name="Note 3 3 3" xfId="957" xr:uid="{00000000-0005-0000-0000-0000AD030000}"/>
    <cellStyle name="Note 3 4" xfId="958" xr:uid="{00000000-0005-0000-0000-0000AE030000}"/>
    <cellStyle name="Note 3 5" xfId="959" xr:uid="{00000000-0005-0000-0000-0000AF030000}"/>
    <cellStyle name="Note 4" xfId="960" xr:uid="{00000000-0005-0000-0000-0000B0030000}"/>
    <cellStyle name="Note 4 2" xfId="961" xr:uid="{00000000-0005-0000-0000-0000B1030000}"/>
    <cellStyle name="Note 4 2 2" xfId="962" xr:uid="{00000000-0005-0000-0000-0000B2030000}"/>
    <cellStyle name="Note 4 2 2 2" xfId="963" xr:uid="{00000000-0005-0000-0000-0000B3030000}"/>
    <cellStyle name="Note 4 2 2 3" xfId="964" xr:uid="{00000000-0005-0000-0000-0000B4030000}"/>
    <cellStyle name="Note 4 2 3" xfId="965" xr:uid="{00000000-0005-0000-0000-0000B5030000}"/>
    <cellStyle name="Note 4 2 4" xfId="966" xr:uid="{00000000-0005-0000-0000-0000B6030000}"/>
    <cellStyle name="Note 4 3" xfId="967" xr:uid="{00000000-0005-0000-0000-0000B7030000}"/>
    <cellStyle name="Note 4 3 2" xfId="968" xr:uid="{00000000-0005-0000-0000-0000B8030000}"/>
    <cellStyle name="Note 4 3 3" xfId="969" xr:uid="{00000000-0005-0000-0000-0000B9030000}"/>
    <cellStyle name="Note 4 4" xfId="970" xr:uid="{00000000-0005-0000-0000-0000BA030000}"/>
    <cellStyle name="Note 4 5" xfId="971" xr:uid="{00000000-0005-0000-0000-0000BB030000}"/>
    <cellStyle name="Note 5" xfId="972" xr:uid="{00000000-0005-0000-0000-0000BC030000}"/>
    <cellStyle name="Password" xfId="13" xr:uid="{00000000-0005-0000-0000-0000BD030000}"/>
    <cellStyle name="Percen - Style1" xfId="973" xr:uid="{00000000-0005-0000-0000-0000BE030000}"/>
    <cellStyle name="Percen - Style2" xfId="974" xr:uid="{00000000-0005-0000-0000-0000BF030000}"/>
    <cellStyle name="Percent" xfId="2" builtinId="5"/>
    <cellStyle name="Percent [2]" xfId="975" xr:uid="{00000000-0005-0000-0000-0000C1030000}"/>
    <cellStyle name="Percent 10" xfId="976" xr:uid="{00000000-0005-0000-0000-0000C2030000}"/>
    <cellStyle name="Percent 11" xfId="977" xr:uid="{00000000-0005-0000-0000-0000C3030000}"/>
    <cellStyle name="Percent 12" xfId="978" xr:uid="{00000000-0005-0000-0000-0000C4030000}"/>
    <cellStyle name="Percent 13" xfId="979" xr:uid="{00000000-0005-0000-0000-0000C5030000}"/>
    <cellStyle name="Percent 14" xfId="980" xr:uid="{00000000-0005-0000-0000-0000C6030000}"/>
    <cellStyle name="Percent 15" xfId="981" xr:uid="{00000000-0005-0000-0000-0000C7030000}"/>
    <cellStyle name="Percent 16" xfId="982" xr:uid="{00000000-0005-0000-0000-0000C8030000}"/>
    <cellStyle name="Percent 17" xfId="983" xr:uid="{00000000-0005-0000-0000-0000C9030000}"/>
    <cellStyle name="Percent 18" xfId="984" xr:uid="{00000000-0005-0000-0000-0000CA030000}"/>
    <cellStyle name="Percent 19" xfId="985" xr:uid="{00000000-0005-0000-0000-0000CB030000}"/>
    <cellStyle name="Percent 2" xfId="31" xr:uid="{00000000-0005-0000-0000-0000CC030000}"/>
    <cellStyle name="Percent 2 2" xfId="986" xr:uid="{00000000-0005-0000-0000-0000CD030000}"/>
    <cellStyle name="Percent 2 2 2" xfId="987" xr:uid="{00000000-0005-0000-0000-0000CE030000}"/>
    <cellStyle name="Percent 2 2 3" xfId="988" xr:uid="{00000000-0005-0000-0000-0000CF030000}"/>
    <cellStyle name="Percent 2 3" xfId="989" xr:uid="{00000000-0005-0000-0000-0000D0030000}"/>
    <cellStyle name="Percent 2 4" xfId="990" xr:uid="{00000000-0005-0000-0000-0000D1030000}"/>
    <cellStyle name="Percent 2 5" xfId="991" xr:uid="{00000000-0005-0000-0000-0000D2030000}"/>
    <cellStyle name="Percent 2 6" xfId="992" xr:uid="{00000000-0005-0000-0000-0000D3030000}"/>
    <cellStyle name="Percent 2 7" xfId="993" xr:uid="{00000000-0005-0000-0000-0000D4030000}"/>
    <cellStyle name="Percent 20" xfId="994" xr:uid="{00000000-0005-0000-0000-0000D5030000}"/>
    <cellStyle name="Percent 21" xfId="995" xr:uid="{00000000-0005-0000-0000-0000D6030000}"/>
    <cellStyle name="Percent 22" xfId="996" xr:uid="{00000000-0005-0000-0000-0000D7030000}"/>
    <cellStyle name="Percent 23" xfId="997" xr:uid="{00000000-0005-0000-0000-0000D8030000}"/>
    <cellStyle name="Percent 24" xfId="998" xr:uid="{00000000-0005-0000-0000-0000D9030000}"/>
    <cellStyle name="Percent 25" xfId="999" xr:uid="{00000000-0005-0000-0000-0000DA030000}"/>
    <cellStyle name="Percent 26" xfId="1000" xr:uid="{00000000-0005-0000-0000-0000DB030000}"/>
    <cellStyle name="Percent 27" xfId="1001" xr:uid="{00000000-0005-0000-0000-0000DC030000}"/>
    <cellStyle name="Percent 28" xfId="1002" xr:uid="{00000000-0005-0000-0000-0000DD030000}"/>
    <cellStyle name="Percent 29" xfId="1003" xr:uid="{00000000-0005-0000-0000-0000DE030000}"/>
    <cellStyle name="Percent 3" xfId="34" xr:uid="{00000000-0005-0000-0000-0000DF030000}"/>
    <cellStyle name="Percent 3 2" xfId="71" xr:uid="{00000000-0005-0000-0000-0000E0030000}"/>
    <cellStyle name="Percent 3 2 2" xfId="88" xr:uid="{00000000-0005-0000-0000-0000E1030000}"/>
    <cellStyle name="Percent 3 2 3" xfId="101" xr:uid="{00000000-0005-0000-0000-0000E2030000}"/>
    <cellStyle name="Percent 3 3" xfId="81" xr:uid="{00000000-0005-0000-0000-0000E3030000}"/>
    <cellStyle name="Percent 3 4" xfId="94" xr:uid="{00000000-0005-0000-0000-0000E4030000}"/>
    <cellStyle name="Percent 30" xfId="1004" xr:uid="{00000000-0005-0000-0000-0000E5030000}"/>
    <cellStyle name="Percent 31" xfId="1005" xr:uid="{00000000-0005-0000-0000-0000E6030000}"/>
    <cellStyle name="Percent 32" xfId="1006" xr:uid="{00000000-0005-0000-0000-0000E7030000}"/>
    <cellStyle name="Percent 33" xfId="1007" xr:uid="{00000000-0005-0000-0000-0000E8030000}"/>
    <cellStyle name="Percent 34" xfId="1008" xr:uid="{00000000-0005-0000-0000-0000E9030000}"/>
    <cellStyle name="Percent 35" xfId="1009" xr:uid="{00000000-0005-0000-0000-0000EA030000}"/>
    <cellStyle name="Percent 36" xfId="1010" xr:uid="{00000000-0005-0000-0000-0000EB030000}"/>
    <cellStyle name="Percent 37" xfId="1011" xr:uid="{00000000-0005-0000-0000-0000EC030000}"/>
    <cellStyle name="Percent 38" xfId="1012" xr:uid="{00000000-0005-0000-0000-0000ED030000}"/>
    <cellStyle name="Percent 39" xfId="1013" xr:uid="{00000000-0005-0000-0000-0000EE030000}"/>
    <cellStyle name="Percent 4" xfId="67" xr:uid="{00000000-0005-0000-0000-0000EF030000}"/>
    <cellStyle name="Percent 4 2" xfId="1014" xr:uid="{00000000-0005-0000-0000-0000F0030000}"/>
    <cellStyle name="Percent 4 2 2" xfId="1015" xr:uid="{00000000-0005-0000-0000-0000F1030000}"/>
    <cellStyle name="Percent 4 3" xfId="1016" xr:uid="{00000000-0005-0000-0000-0000F2030000}"/>
    <cellStyle name="Percent 4 4" xfId="1017" xr:uid="{00000000-0005-0000-0000-0000F3030000}"/>
    <cellStyle name="Percent 4 5" xfId="1018" xr:uid="{00000000-0005-0000-0000-0000F4030000}"/>
    <cellStyle name="Percent 4 6" xfId="1019" xr:uid="{00000000-0005-0000-0000-0000F5030000}"/>
    <cellStyle name="Percent 40" xfId="1020" xr:uid="{00000000-0005-0000-0000-0000F6030000}"/>
    <cellStyle name="Percent 41" xfId="1021" xr:uid="{00000000-0005-0000-0000-0000F7030000}"/>
    <cellStyle name="Percent 42" xfId="1022" xr:uid="{00000000-0005-0000-0000-0000F8030000}"/>
    <cellStyle name="Percent 43" xfId="1023" xr:uid="{00000000-0005-0000-0000-0000F9030000}"/>
    <cellStyle name="Percent 44" xfId="1024" xr:uid="{00000000-0005-0000-0000-0000FA030000}"/>
    <cellStyle name="Percent 45" xfId="1025" xr:uid="{00000000-0005-0000-0000-0000FB030000}"/>
    <cellStyle name="Percent 46" xfId="1026" xr:uid="{00000000-0005-0000-0000-0000FC030000}"/>
    <cellStyle name="Percent 47" xfId="1027" xr:uid="{00000000-0005-0000-0000-0000FD030000}"/>
    <cellStyle name="Percent 48" xfId="1028" xr:uid="{00000000-0005-0000-0000-0000FE030000}"/>
    <cellStyle name="Percent 49" xfId="1029" xr:uid="{00000000-0005-0000-0000-0000FF030000}"/>
    <cellStyle name="Percent 5" xfId="17" xr:uid="{00000000-0005-0000-0000-000000040000}"/>
    <cellStyle name="Percent 50" xfId="1030" xr:uid="{00000000-0005-0000-0000-000001040000}"/>
    <cellStyle name="Percent 51" xfId="1031" xr:uid="{00000000-0005-0000-0000-000002040000}"/>
    <cellStyle name="Percent 52" xfId="1032" xr:uid="{00000000-0005-0000-0000-000003040000}"/>
    <cellStyle name="Percent 53" xfId="1033" xr:uid="{00000000-0005-0000-0000-000004040000}"/>
    <cellStyle name="Percent 54" xfId="1034" xr:uid="{00000000-0005-0000-0000-000005040000}"/>
    <cellStyle name="Percent 55" xfId="1035" xr:uid="{00000000-0005-0000-0000-000006040000}"/>
    <cellStyle name="Percent 6" xfId="1036" xr:uid="{00000000-0005-0000-0000-000007040000}"/>
    <cellStyle name="Percent 7" xfId="1037" xr:uid="{00000000-0005-0000-0000-000008040000}"/>
    <cellStyle name="Percent 8" xfId="1038" xr:uid="{00000000-0005-0000-0000-000009040000}"/>
    <cellStyle name="Percent 9" xfId="1039" xr:uid="{00000000-0005-0000-0000-00000A040000}"/>
    <cellStyle name="Percent(0)" xfId="1040" xr:uid="{00000000-0005-0000-0000-00000B040000}"/>
    <cellStyle name="Shade" xfId="1041" xr:uid="{00000000-0005-0000-0000-00000C040000}"/>
    <cellStyle name="Sheet Title" xfId="61" xr:uid="{00000000-0005-0000-0000-00000D040000}"/>
    <cellStyle name="Special" xfId="1042" xr:uid="{00000000-0005-0000-0000-00000E040000}"/>
    <cellStyle name="Titles" xfId="1043" xr:uid="{00000000-0005-0000-0000-00000F040000}"/>
    <cellStyle name="Total 2" xfId="76" xr:uid="{00000000-0005-0000-0000-000010040000}"/>
    <cellStyle name="Total 2 2" xfId="1044" xr:uid="{00000000-0005-0000-0000-000011040000}"/>
    <cellStyle name="Total 3" xfId="1045" xr:uid="{00000000-0005-0000-0000-000012040000}"/>
    <cellStyle name="Total 4" xfId="1046" xr:uid="{00000000-0005-0000-0000-000013040000}"/>
    <cellStyle name="Total 5" xfId="1047" xr:uid="{00000000-0005-0000-0000-000014040000}"/>
    <cellStyle name="Total2 - Style2" xfId="1048" xr:uid="{00000000-0005-0000-0000-000015040000}"/>
    <cellStyle name="TRANSMISSION RELIABILITY PORTION OF PROJECT" xfId="62" xr:uid="{00000000-0005-0000-0000-000016040000}"/>
    <cellStyle name="Underl - Style4" xfId="1049" xr:uid="{00000000-0005-0000-0000-000017040000}"/>
    <cellStyle name="UNLocked" xfId="1050" xr:uid="{00000000-0005-0000-0000-000018040000}"/>
    <cellStyle name="Unprot" xfId="14" xr:uid="{00000000-0005-0000-0000-000019040000}"/>
    <cellStyle name="Unprot 2" xfId="1051" xr:uid="{00000000-0005-0000-0000-00001A040000}"/>
    <cellStyle name="Unprot 3" xfId="1052" xr:uid="{00000000-0005-0000-0000-00001B040000}"/>
    <cellStyle name="Unprot 4" xfId="1053" xr:uid="{00000000-0005-0000-0000-00001C040000}"/>
    <cellStyle name="Unprot$" xfId="15" xr:uid="{00000000-0005-0000-0000-00001D040000}"/>
    <cellStyle name="Unprotect" xfId="16" xr:uid="{00000000-0005-0000-0000-00001E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abSelected="1" workbookViewId="0">
      <selection activeCell="C25" sqref="C25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42</v>
      </c>
    </row>
    <row r="2" spans="2:8" ht="15.75" thickBot="1"/>
    <row r="3" spans="2:8">
      <c r="B3" s="46"/>
      <c r="C3" s="47" t="s">
        <v>13</v>
      </c>
      <c r="D3" s="48" t="s">
        <v>41</v>
      </c>
      <c r="E3" s="51"/>
      <c r="F3" s="49"/>
    </row>
    <row r="4" spans="2:8">
      <c r="B4" s="157" t="s">
        <v>14</v>
      </c>
      <c r="C4" s="159"/>
      <c r="D4" s="29">
        <v>2013</v>
      </c>
      <c r="E4" s="54" t="s">
        <v>37</v>
      </c>
      <c r="F4" s="50"/>
    </row>
    <row r="5" spans="2:8" ht="15.75" thickBot="1">
      <c r="B5" s="160" t="s">
        <v>19</v>
      </c>
      <c r="C5" s="161"/>
      <c r="D5" s="140">
        <v>303352</v>
      </c>
      <c r="E5" s="141">
        <f>+E15/D5</f>
        <v>15.072955352388602</v>
      </c>
    </row>
    <row r="6" spans="2:8">
      <c r="B6" s="5"/>
      <c r="C6" s="5"/>
      <c r="D6" s="14"/>
      <c r="F6" s="13"/>
    </row>
    <row r="7" spans="2:8" ht="19.5" thickBot="1">
      <c r="B7" s="5"/>
      <c r="C7" s="44" t="s">
        <v>34</v>
      </c>
      <c r="D7" s="14"/>
      <c r="F7" s="13"/>
    </row>
    <row r="8" spans="2:8">
      <c r="B8" s="32"/>
      <c r="C8" s="33"/>
      <c r="D8" s="33"/>
      <c r="E8" s="33"/>
      <c r="F8" s="33"/>
      <c r="G8" s="34" t="s">
        <v>18</v>
      </c>
      <c r="H8" s="67" t="s">
        <v>38</v>
      </c>
    </row>
    <row r="9" spans="2:8">
      <c r="B9" s="35"/>
      <c r="C9" s="9"/>
      <c r="D9" s="9"/>
      <c r="E9" s="11" t="s">
        <v>12</v>
      </c>
      <c r="F9" s="23" t="s">
        <v>26</v>
      </c>
      <c r="G9" s="16" t="s">
        <v>33</v>
      </c>
      <c r="H9" s="68" t="s">
        <v>18</v>
      </c>
    </row>
    <row r="10" spans="2:8">
      <c r="B10" s="157" t="s">
        <v>10</v>
      </c>
      <c r="C10" s="158"/>
      <c r="D10" s="159"/>
      <c r="E10" s="52">
        <v>1816882.8856735041</v>
      </c>
      <c r="F10" s="10">
        <f>+E10/E15</f>
        <v>0.39735772336567465</v>
      </c>
      <c r="G10" s="63">
        <v>104927.91666666701</v>
      </c>
      <c r="H10" s="69">
        <f>+E10/G10</f>
        <v>17.315533781589725</v>
      </c>
    </row>
    <row r="11" spans="2:8">
      <c r="B11" s="157" t="s">
        <v>15</v>
      </c>
      <c r="C11" s="158"/>
      <c r="D11" s="159"/>
      <c r="E11" s="52">
        <v>1679951.13453778</v>
      </c>
      <c r="F11" s="10">
        <f>+E11/E15</f>
        <v>0.36741033968078912</v>
      </c>
      <c r="G11" s="64">
        <v>16952.75</v>
      </c>
      <c r="H11" s="69">
        <f>+E11/G11</f>
        <v>99.096083793943748</v>
      </c>
    </row>
    <row r="12" spans="2:8">
      <c r="B12" s="157" t="s">
        <v>16</v>
      </c>
      <c r="C12" s="158"/>
      <c r="D12" s="159"/>
      <c r="E12" s="52">
        <v>885372.93737482408</v>
      </c>
      <c r="F12" s="10">
        <f>+E12/E15</f>
        <v>0.19363371051537373</v>
      </c>
      <c r="G12" s="65">
        <v>570.83333333333303</v>
      </c>
      <c r="H12" s="69">
        <f>+E12/G12</f>
        <v>1551.0182844522474</v>
      </c>
    </row>
    <row r="13" spans="2:8">
      <c r="B13" s="157" t="s">
        <v>39</v>
      </c>
      <c r="C13" s="158"/>
      <c r="D13" s="159"/>
      <c r="E13" s="59">
        <v>180075.92599263685</v>
      </c>
      <c r="F13" s="10">
        <f>+E13/E15</f>
        <v>3.9383143817150981E-2</v>
      </c>
      <c r="G13" s="65">
        <v>5161.5</v>
      </c>
      <c r="H13" s="69">
        <f>+E13/G13</f>
        <v>34.888293324157097</v>
      </c>
    </row>
    <row r="14" spans="2:8">
      <c r="B14" s="162" t="s">
        <v>40</v>
      </c>
      <c r="C14" s="163"/>
      <c r="D14" s="164"/>
      <c r="E14" s="59">
        <v>10128.268479042375</v>
      </c>
      <c r="F14" s="10">
        <f>+E14/E15</f>
        <v>2.2150826210114998E-3</v>
      </c>
      <c r="G14" s="65">
        <v>251.25</v>
      </c>
      <c r="H14" s="69">
        <f>+E14/G14</f>
        <v>40.311516334497014</v>
      </c>
    </row>
    <row r="15" spans="2:8" ht="15.75" thickBot="1">
      <c r="B15" s="37"/>
      <c r="C15" s="60" t="s">
        <v>11</v>
      </c>
      <c r="D15" s="61"/>
      <c r="E15" s="53">
        <v>4572411.1520577874</v>
      </c>
      <c r="F15" s="62"/>
      <c r="G15" s="66"/>
      <c r="H15" s="70"/>
    </row>
    <row r="17" spans="2:9" ht="19.5" thickBot="1">
      <c r="C17" s="45" t="s">
        <v>35</v>
      </c>
    </row>
    <row r="18" spans="2:9">
      <c r="B18" s="32"/>
      <c r="C18" s="33"/>
      <c r="D18" s="33"/>
      <c r="E18" s="33"/>
      <c r="F18" s="34" t="s">
        <v>27</v>
      </c>
      <c r="G18" s="39" t="s">
        <v>4</v>
      </c>
      <c r="H18" s="40"/>
      <c r="I18" s="152" t="s">
        <v>138</v>
      </c>
    </row>
    <row r="19" spans="2:9" ht="18">
      <c r="B19" s="41"/>
      <c r="C19" s="5"/>
      <c r="D19" s="5"/>
      <c r="E19" s="23" t="s">
        <v>17</v>
      </c>
      <c r="F19" s="16" t="s">
        <v>28</v>
      </c>
      <c r="G19" s="12" t="s">
        <v>7</v>
      </c>
      <c r="H19" s="36"/>
      <c r="I19" s="153" t="s">
        <v>139</v>
      </c>
    </row>
    <row r="20" spans="2:9" ht="15.75" thickBot="1">
      <c r="B20" s="157" t="s">
        <v>31</v>
      </c>
      <c r="C20" s="158"/>
      <c r="D20" s="159"/>
      <c r="E20" s="142">
        <f>+'Known Resources'!B44</f>
        <v>4256069.5704673836</v>
      </c>
      <c r="F20" s="10">
        <f>+E20/(E20+E21)</f>
        <v>0.9254986734410493</v>
      </c>
      <c r="G20" s="142">
        <f>+'Known Resources'!E44</f>
        <v>3021547.396976308</v>
      </c>
      <c r="H20" s="143"/>
      <c r="I20" s="154">
        <f>G20*0.907185</f>
        <v>2741102.4753259518</v>
      </c>
    </row>
    <row r="21" spans="2:9" ht="18">
      <c r="B21" s="157" t="s">
        <v>32</v>
      </c>
      <c r="C21" s="158"/>
      <c r="D21" s="159"/>
      <c r="E21" s="144">
        <f>+'Unknown Resources'!B33</f>
        <v>342607.54556035629</v>
      </c>
      <c r="F21" s="43">
        <f>+E21/(E20+E21)</f>
        <v>7.4501326558950712E-2</v>
      </c>
      <c r="G21" s="145">
        <f>+'Unknown Resources'!D33</f>
        <v>165037.29918988002</v>
      </c>
      <c r="H21" s="57" t="s">
        <v>36</v>
      </c>
      <c r="I21" s="155">
        <f>G21*0.907185</f>
        <v>149719.36226557131</v>
      </c>
    </row>
    <row r="22" spans="2:9" ht="18.75" thickBot="1">
      <c r="B22" s="37"/>
      <c r="C22" s="38"/>
      <c r="D22" s="38"/>
      <c r="E22" s="55">
        <f>+D4</f>
        <v>2013</v>
      </c>
      <c r="F22" s="42" t="s">
        <v>3</v>
      </c>
      <c r="G22" s="56">
        <f>SUM(G20:G21)</f>
        <v>3186584.696166188</v>
      </c>
      <c r="H22" s="58">
        <f>+G22/H24</f>
        <v>1.3282538942736284</v>
      </c>
      <c r="I22" s="156">
        <f>SUM(I20:I21)</f>
        <v>2890821.8375915233</v>
      </c>
    </row>
    <row r="24" spans="2:9" ht="18">
      <c r="G24" s="15" t="s">
        <v>25</v>
      </c>
      <c r="H24" s="24">
        <f>H30</f>
        <v>2399078</v>
      </c>
      <c r="I24" s="22"/>
    </row>
    <row r="26" spans="2:9">
      <c r="F26" s="22" t="s">
        <v>20</v>
      </c>
      <c r="G26" s="17"/>
      <c r="H26" s="17"/>
    </row>
    <row r="27" spans="2:9">
      <c r="F27" s="17"/>
      <c r="G27" s="17"/>
      <c r="H27" s="20" t="s">
        <v>24</v>
      </c>
    </row>
    <row r="28" spans="2:9" ht="18">
      <c r="F28" s="17"/>
      <c r="G28" s="17"/>
      <c r="H28" s="21" t="s">
        <v>2</v>
      </c>
    </row>
    <row r="29" spans="2:9">
      <c r="F29" s="17"/>
      <c r="G29" s="18" t="s">
        <v>21</v>
      </c>
      <c r="H29" s="19">
        <v>1131957</v>
      </c>
    </row>
    <row r="30" spans="2:9">
      <c r="F30" s="17"/>
      <c r="G30" s="18" t="s">
        <v>22</v>
      </c>
      <c r="H30" s="19">
        <v>2399078</v>
      </c>
    </row>
    <row r="31" spans="2:9">
      <c r="F31" s="17"/>
      <c r="G31" s="18" t="s">
        <v>23</v>
      </c>
      <c r="H31" s="19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D8" sqref="D8"/>
    </sheetView>
  </sheetViews>
  <sheetFormatPr defaultRowHeight="15"/>
  <cols>
    <col min="1" max="1" width="47.5703125" customWidth="1"/>
    <col min="2" max="2" width="14.85546875" customWidth="1"/>
    <col min="3" max="3" width="14.85546875" style="97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8">
        <f>+'Summary 2013'!D4</f>
        <v>2013</v>
      </c>
      <c r="D1" s="1"/>
      <c r="E1" s="1"/>
      <c r="F1" s="79"/>
      <c r="G1" s="79"/>
    </row>
    <row r="2" spans="1:8" ht="30.75">
      <c r="A2" s="2"/>
      <c r="B2" s="7" t="s">
        <v>29</v>
      </c>
      <c r="C2" s="150" t="s">
        <v>137</v>
      </c>
      <c r="D2" s="7">
        <f>+'Summary 2013'!D4</f>
        <v>2013</v>
      </c>
      <c r="E2" s="7" t="s">
        <v>4</v>
      </c>
      <c r="F2" s="79"/>
      <c r="G2" s="79"/>
    </row>
    <row r="3" spans="1:8" ht="19.5">
      <c r="A3" s="4" t="s">
        <v>0</v>
      </c>
      <c r="B3" s="8">
        <f>+'Summary 2013'!D4</f>
        <v>2013</v>
      </c>
      <c r="C3" s="151">
        <f>3.503%</f>
        <v>3.5029999999999999E-2</v>
      </c>
      <c r="D3" s="8" t="s">
        <v>6</v>
      </c>
      <c r="E3" s="8" t="s">
        <v>7</v>
      </c>
      <c r="F3" s="6"/>
      <c r="G3" s="79" t="s">
        <v>99</v>
      </c>
    </row>
    <row r="4" spans="1:8">
      <c r="A4" s="75" t="s">
        <v>47</v>
      </c>
      <c r="B4" s="76">
        <f t="shared" ref="B4:B42" si="0">G4*$B$46</f>
        <v>51431.394033211276</v>
      </c>
      <c r="C4" s="76">
        <f>B4*(1+$C$3)</f>
        <v>53233.035766194662</v>
      </c>
      <c r="D4" s="76">
        <v>2368.4760101764368</v>
      </c>
      <c r="E4" s="98">
        <f>(+C4*D4)/2000</f>
        <v>63040.584080548142</v>
      </c>
      <c r="F4" s="79" t="s">
        <v>85</v>
      </c>
      <c r="G4" s="81">
        <v>222792.36225069754</v>
      </c>
    </row>
    <row r="5" spans="1:8">
      <c r="A5" s="75" t="s">
        <v>46</v>
      </c>
      <c r="B5" s="76">
        <f t="shared" si="0"/>
        <v>2204917.9478941727</v>
      </c>
      <c r="C5" s="76">
        <f t="shared" ref="C5:C7" si="1">B5*(1+$C$3)</f>
        <v>2282156.2236089054</v>
      </c>
      <c r="D5" s="76">
        <v>2191.0149224289576</v>
      </c>
      <c r="E5" s="98">
        <f t="shared" ref="E5:E7" si="2">(+C5*D5)/2000</f>
        <v>2500119.1706206147</v>
      </c>
      <c r="F5" s="79" t="s">
        <v>85</v>
      </c>
      <c r="G5" s="81">
        <v>9551342.8600261323</v>
      </c>
      <c r="H5" s="73"/>
    </row>
    <row r="6" spans="1:8">
      <c r="A6" s="75" t="s">
        <v>45</v>
      </c>
      <c r="B6" s="76">
        <f t="shared" si="0"/>
        <v>386486.01070599997</v>
      </c>
      <c r="C6" s="76">
        <f t="shared" si="1"/>
        <v>400024.6156610311</v>
      </c>
      <c r="D6" s="76">
        <v>893.08152180119066</v>
      </c>
      <c r="E6" s="98">
        <f t="shared" si="2"/>
        <v>178627.29625624503</v>
      </c>
      <c r="F6" s="79" t="s">
        <v>86</v>
      </c>
      <c r="G6" s="81">
        <v>1674194</v>
      </c>
      <c r="H6" s="71"/>
    </row>
    <row r="7" spans="1:8">
      <c r="A7" s="75" t="s">
        <v>84</v>
      </c>
      <c r="B7" s="76">
        <f t="shared" si="0"/>
        <v>596936.26966999995</v>
      </c>
      <c r="C7" s="76">
        <f t="shared" si="1"/>
        <v>617846.94719653996</v>
      </c>
      <c r="D7" s="76">
        <v>905.59756680292332</v>
      </c>
      <c r="E7" s="98">
        <f t="shared" si="2"/>
        <v>279760.3460189004</v>
      </c>
      <c r="F7" s="79" t="s">
        <v>86</v>
      </c>
      <c r="G7" s="81">
        <v>2585830</v>
      </c>
    </row>
    <row r="8" spans="1:8">
      <c r="A8" s="75" t="s">
        <v>43</v>
      </c>
      <c r="B8" s="76">
        <f t="shared" si="0"/>
        <v>52462.282041999999</v>
      </c>
      <c r="C8" s="76"/>
      <c r="D8" s="76">
        <v>0</v>
      </c>
      <c r="E8" s="98">
        <f t="shared" ref="E8:E20" si="3">(+B8*D8)/2000</f>
        <v>0</v>
      </c>
      <c r="F8" s="93" t="s">
        <v>87</v>
      </c>
      <c r="G8" s="81">
        <v>227258</v>
      </c>
    </row>
    <row r="9" spans="1:8">
      <c r="A9" s="75" t="s">
        <v>44</v>
      </c>
      <c r="B9" s="76">
        <f t="shared" si="0"/>
        <v>47592.753235999997</v>
      </c>
      <c r="C9" s="76"/>
      <c r="D9" s="76">
        <v>0</v>
      </c>
      <c r="E9" s="98">
        <f t="shared" si="3"/>
        <v>0</v>
      </c>
      <c r="F9" s="93" t="s">
        <v>87</v>
      </c>
      <c r="G9" s="81">
        <v>206164</v>
      </c>
    </row>
    <row r="10" spans="1:8">
      <c r="A10" s="75" t="s">
        <v>48</v>
      </c>
      <c r="B10" s="76">
        <f t="shared" si="0"/>
        <v>112158.44834800001</v>
      </c>
      <c r="C10" s="76"/>
      <c r="D10" s="76">
        <v>0</v>
      </c>
      <c r="E10" s="98">
        <f t="shared" si="3"/>
        <v>0</v>
      </c>
      <c r="F10" s="93" t="s">
        <v>87</v>
      </c>
      <c r="G10" s="81">
        <v>485852</v>
      </c>
    </row>
    <row r="11" spans="1:8" s="72" customFormat="1">
      <c r="A11" s="75" t="s">
        <v>55</v>
      </c>
      <c r="B11" s="76">
        <f t="shared" si="0"/>
        <v>444.38432499999999</v>
      </c>
      <c r="C11" s="76"/>
      <c r="D11" s="76">
        <v>0</v>
      </c>
      <c r="E11" s="98">
        <f t="shared" si="3"/>
        <v>0</v>
      </c>
      <c r="F11" s="93" t="s">
        <v>88</v>
      </c>
      <c r="G11" s="81">
        <v>1925</v>
      </c>
    </row>
    <row r="12" spans="1:8" s="72" customFormat="1">
      <c r="A12" s="75" t="s">
        <v>56</v>
      </c>
      <c r="B12" s="76">
        <f t="shared" si="0"/>
        <v>8721.0135219999993</v>
      </c>
      <c r="C12" s="76"/>
      <c r="D12" s="76">
        <v>0</v>
      </c>
      <c r="E12" s="98">
        <f t="shared" si="3"/>
        <v>0</v>
      </c>
      <c r="F12" s="93" t="s">
        <v>88</v>
      </c>
      <c r="G12" s="81">
        <v>37778</v>
      </c>
    </row>
    <row r="13" spans="1:8" s="72" customFormat="1">
      <c r="A13" s="75" t="s">
        <v>57</v>
      </c>
      <c r="B13" s="76">
        <f t="shared" si="0"/>
        <v>9091.0644690000008</v>
      </c>
      <c r="C13" s="76"/>
      <c r="D13" s="76">
        <v>0</v>
      </c>
      <c r="E13" s="98">
        <f t="shared" si="3"/>
        <v>0</v>
      </c>
      <c r="F13" s="93" t="s">
        <v>88</v>
      </c>
      <c r="G13" s="81">
        <v>39381</v>
      </c>
    </row>
    <row r="14" spans="1:8" s="72" customFormat="1">
      <c r="A14" s="75" t="s">
        <v>58</v>
      </c>
      <c r="B14" s="76">
        <f t="shared" si="0"/>
        <v>15600.082872999999</v>
      </c>
      <c r="C14" s="76"/>
      <c r="D14" s="76">
        <v>0</v>
      </c>
      <c r="E14" s="98">
        <f t="shared" si="3"/>
        <v>0</v>
      </c>
      <c r="F14" s="93" t="s">
        <v>88</v>
      </c>
      <c r="G14" s="81">
        <v>67577</v>
      </c>
    </row>
    <row r="15" spans="1:8" s="72" customFormat="1">
      <c r="A15" s="75" t="s">
        <v>59</v>
      </c>
      <c r="B15" s="76">
        <f t="shared" si="0"/>
        <v>19301.054040999999</v>
      </c>
      <c r="C15" s="76"/>
      <c r="D15" s="76">
        <v>0</v>
      </c>
      <c r="E15" s="98">
        <f t="shared" si="3"/>
        <v>0</v>
      </c>
      <c r="F15" s="93" t="s">
        <v>88</v>
      </c>
      <c r="G15" s="81">
        <v>83609</v>
      </c>
    </row>
    <row r="16" spans="1:8" s="72" customFormat="1">
      <c r="A16" s="75" t="s">
        <v>60</v>
      </c>
      <c r="B16" s="76">
        <f t="shared" si="0"/>
        <v>3770.6875660000001</v>
      </c>
      <c r="C16" s="76"/>
      <c r="D16" s="76">
        <v>0</v>
      </c>
      <c r="E16" s="98">
        <f t="shared" si="3"/>
        <v>0</v>
      </c>
      <c r="F16" s="93" t="s">
        <v>88</v>
      </c>
      <c r="G16" s="81">
        <v>16334</v>
      </c>
    </row>
    <row r="17" spans="1:7" s="72" customFormat="1">
      <c r="A17" s="75" t="s">
        <v>61</v>
      </c>
      <c r="B17" s="76">
        <f t="shared" si="0"/>
        <v>2277.0945360000001</v>
      </c>
      <c r="C17" s="76"/>
      <c r="D17" s="76">
        <v>0</v>
      </c>
      <c r="E17" s="98">
        <f t="shared" si="3"/>
        <v>0</v>
      </c>
      <c r="F17" s="93" t="s">
        <v>88</v>
      </c>
      <c r="G17" s="81">
        <v>9864</v>
      </c>
    </row>
    <row r="18" spans="1:7" s="72" customFormat="1">
      <c r="A18" s="75" t="s">
        <v>62</v>
      </c>
      <c r="B18" s="76">
        <f t="shared" si="0"/>
        <v>3639.5653339999999</v>
      </c>
      <c r="C18" s="76"/>
      <c r="D18" s="76">
        <v>0</v>
      </c>
      <c r="E18" s="98">
        <f t="shared" si="3"/>
        <v>0</v>
      </c>
      <c r="F18" s="93" t="s">
        <v>88</v>
      </c>
      <c r="G18" s="81">
        <v>15766</v>
      </c>
    </row>
    <row r="19" spans="1:7" s="72" customFormat="1">
      <c r="A19" s="75" t="s">
        <v>63</v>
      </c>
      <c r="B19" s="76">
        <f t="shared" si="0"/>
        <v>19702.731301</v>
      </c>
      <c r="C19" s="76"/>
      <c r="D19" s="76">
        <v>0</v>
      </c>
      <c r="E19" s="98">
        <f t="shared" si="3"/>
        <v>0</v>
      </c>
      <c r="F19" s="93" t="s">
        <v>88</v>
      </c>
      <c r="G19" s="81">
        <v>85349</v>
      </c>
    </row>
    <row r="20" spans="1:7" s="72" customFormat="1">
      <c r="A20" s="75" t="s">
        <v>64</v>
      </c>
      <c r="B20" s="76">
        <f t="shared" si="0"/>
        <v>38513.462066</v>
      </c>
      <c r="C20" s="76"/>
      <c r="D20" s="76">
        <v>0</v>
      </c>
      <c r="E20" s="98">
        <f t="shared" si="3"/>
        <v>0</v>
      </c>
      <c r="F20" s="93" t="s">
        <v>88</v>
      </c>
      <c r="G20" s="81">
        <v>166834</v>
      </c>
    </row>
    <row r="21" spans="1:7" s="72" customFormat="1">
      <c r="A21" s="75" t="s">
        <v>65</v>
      </c>
      <c r="B21" s="76">
        <f t="shared" si="0"/>
        <v>28599.420912000001</v>
      </c>
      <c r="C21" s="76"/>
      <c r="D21" s="76">
        <v>0</v>
      </c>
      <c r="E21" s="98"/>
      <c r="F21" s="93" t="s">
        <v>88</v>
      </c>
      <c r="G21" s="81">
        <v>123888</v>
      </c>
    </row>
    <row r="22" spans="1:7">
      <c r="A22" s="75" t="s">
        <v>66</v>
      </c>
      <c r="B22" s="76">
        <f t="shared" si="0"/>
        <v>34627.580848999998</v>
      </c>
      <c r="C22" s="76"/>
      <c r="D22" s="76">
        <v>0</v>
      </c>
      <c r="E22" s="98">
        <f t="shared" ref="E22:E36" si="4">(+B22*D22)/2000</f>
        <v>0</v>
      </c>
      <c r="F22" s="93" t="s">
        <v>88</v>
      </c>
      <c r="G22" s="81">
        <v>150001</v>
      </c>
    </row>
    <row r="23" spans="1:7">
      <c r="A23" s="75" t="s">
        <v>67</v>
      </c>
      <c r="B23" s="76">
        <f t="shared" si="0"/>
        <v>106387.223348</v>
      </c>
      <c r="C23" s="76"/>
      <c r="D23" s="76">
        <v>0</v>
      </c>
      <c r="E23" s="98">
        <f t="shared" si="4"/>
        <v>0</v>
      </c>
      <c r="F23" s="93" t="s">
        <v>88</v>
      </c>
      <c r="G23" s="81">
        <v>460852</v>
      </c>
    </row>
    <row r="24" spans="1:7">
      <c r="A24" s="75" t="s">
        <v>68</v>
      </c>
      <c r="B24" s="76">
        <f t="shared" si="0"/>
        <v>4799.1198610000001</v>
      </c>
      <c r="C24" s="76"/>
      <c r="D24" s="76">
        <v>0</v>
      </c>
      <c r="E24" s="98">
        <f t="shared" si="4"/>
        <v>0</v>
      </c>
      <c r="F24" s="93" t="s">
        <v>88</v>
      </c>
      <c r="G24" s="81">
        <v>20789</v>
      </c>
    </row>
    <row r="25" spans="1:7">
      <c r="A25" s="75" t="s">
        <v>78</v>
      </c>
      <c r="B25" s="76">
        <f t="shared" si="0"/>
        <v>49664.623011000003</v>
      </c>
      <c r="C25" s="76"/>
      <c r="D25" s="76">
        <v>0</v>
      </c>
      <c r="E25" s="98">
        <f t="shared" si="4"/>
        <v>0</v>
      </c>
      <c r="F25" s="93" t="s">
        <v>88</v>
      </c>
      <c r="G25" s="81">
        <v>215139</v>
      </c>
    </row>
    <row r="26" spans="1:7">
      <c r="A26" s="75" t="s">
        <v>77</v>
      </c>
      <c r="B26" s="76">
        <f t="shared" si="0"/>
        <v>7789.9995049999998</v>
      </c>
      <c r="C26" s="76"/>
      <c r="D26" s="76">
        <v>0</v>
      </c>
      <c r="E26" s="98">
        <f t="shared" si="4"/>
        <v>0</v>
      </c>
      <c r="F26" s="93" t="s">
        <v>88</v>
      </c>
      <c r="G26" s="81">
        <v>33745</v>
      </c>
    </row>
    <row r="27" spans="1:7">
      <c r="A27" s="75" t="s">
        <v>76</v>
      </c>
      <c r="B27" s="76">
        <f t="shared" si="0"/>
        <v>964.487122</v>
      </c>
      <c r="C27" s="76"/>
      <c r="D27" s="76">
        <v>0</v>
      </c>
      <c r="E27" s="98">
        <f t="shared" si="4"/>
        <v>0</v>
      </c>
      <c r="F27" s="93" t="s">
        <v>88</v>
      </c>
      <c r="G27" s="81">
        <v>4178</v>
      </c>
    </row>
    <row r="28" spans="1:7">
      <c r="A28" s="75" t="s">
        <v>75</v>
      </c>
      <c r="B28" s="76">
        <f t="shared" si="0"/>
        <v>12262.468031</v>
      </c>
      <c r="C28" s="76"/>
      <c r="D28" s="76">
        <v>0</v>
      </c>
      <c r="E28" s="98">
        <f t="shared" si="4"/>
        <v>0</v>
      </c>
      <c r="F28" s="93" t="s">
        <v>88</v>
      </c>
      <c r="G28" s="81">
        <v>53119</v>
      </c>
    </row>
    <row r="29" spans="1:7">
      <c r="A29" s="75" t="s">
        <v>74</v>
      </c>
      <c r="B29" s="76">
        <f t="shared" si="0"/>
        <v>10568.728918000001</v>
      </c>
      <c r="C29" s="76"/>
      <c r="D29" s="76">
        <v>0</v>
      </c>
      <c r="E29" s="98">
        <f t="shared" si="4"/>
        <v>0</v>
      </c>
      <c r="F29" s="93" t="s">
        <v>88</v>
      </c>
      <c r="G29" s="81">
        <v>45782</v>
      </c>
    </row>
    <row r="30" spans="1:7">
      <c r="A30" s="75" t="s">
        <v>73</v>
      </c>
      <c r="B30" s="76">
        <f t="shared" si="0"/>
        <v>132621.13455700001</v>
      </c>
      <c r="C30" s="76"/>
      <c r="D30" s="76">
        <v>0</v>
      </c>
      <c r="E30" s="98">
        <f t="shared" si="4"/>
        <v>0</v>
      </c>
      <c r="F30" s="93" t="s">
        <v>88</v>
      </c>
      <c r="G30" s="81">
        <v>574493</v>
      </c>
    </row>
    <row r="31" spans="1:7">
      <c r="A31" s="75" t="s">
        <v>72</v>
      </c>
      <c r="B31" s="76">
        <f t="shared" si="0"/>
        <v>45222.857402000001</v>
      </c>
      <c r="C31" s="76"/>
      <c r="D31" s="76">
        <v>0</v>
      </c>
      <c r="E31" s="98">
        <f t="shared" si="4"/>
        <v>0</v>
      </c>
      <c r="F31" s="93" t="s">
        <v>88</v>
      </c>
      <c r="G31" s="81">
        <v>195898</v>
      </c>
    </row>
    <row r="32" spans="1:7">
      <c r="A32" s="75" t="s">
        <v>71</v>
      </c>
      <c r="B32" s="76">
        <f t="shared" si="0"/>
        <v>1232.7336600000001</v>
      </c>
      <c r="C32" s="76"/>
      <c r="D32" s="76">
        <v>0</v>
      </c>
      <c r="E32" s="98">
        <f t="shared" si="4"/>
        <v>0</v>
      </c>
      <c r="F32" s="93" t="s">
        <v>88</v>
      </c>
      <c r="G32" s="81">
        <v>5340</v>
      </c>
    </row>
    <row r="33" spans="1:7">
      <c r="A33" s="75" t="s">
        <v>70</v>
      </c>
      <c r="B33" s="76">
        <f t="shared" si="0"/>
        <v>213.76617400000001</v>
      </c>
      <c r="C33" s="76"/>
      <c r="D33" s="76">
        <v>0</v>
      </c>
      <c r="E33" s="98">
        <f t="shared" si="4"/>
        <v>0</v>
      </c>
      <c r="F33" s="93" t="s">
        <v>88</v>
      </c>
      <c r="G33" s="81">
        <v>926</v>
      </c>
    </row>
    <row r="34" spans="1:7">
      <c r="A34" s="75" t="s">
        <v>69</v>
      </c>
      <c r="B34" s="76">
        <f t="shared" si="0"/>
        <v>116875.38596499999</v>
      </c>
      <c r="C34" s="76"/>
      <c r="D34" s="76">
        <v>0</v>
      </c>
      <c r="E34" s="98">
        <f t="shared" si="4"/>
        <v>0</v>
      </c>
      <c r="F34" s="93" t="s">
        <v>88</v>
      </c>
      <c r="G34" s="81">
        <v>506285</v>
      </c>
    </row>
    <row r="35" spans="1:7" s="73" customFormat="1">
      <c r="A35" s="75" t="s">
        <v>83</v>
      </c>
      <c r="B35" s="76">
        <f t="shared" si="0"/>
        <v>1489.8994459999999</v>
      </c>
      <c r="C35" s="76"/>
      <c r="D35" s="76">
        <v>0</v>
      </c>
      <c r="E35" s="98">
        <f t="shared" si="4"/>
        <v>0</v>
      </c>
      <c r="F35" s="93" t="s">
        <v>88</v>
      </c>
      <c r="G35" s="81">
        <v>6454</v>
      </c>
    </row>
    <row r="36" spans="1:7" s="73" customFormat="1">
      <c r="A36" s="75" t="s">
        <v>79</v>
      </c>
      <c r="B36" s="76">
        <f t="shared" si="0"/>
        <v>1413.719276</v>
      </c>
      <c r="C36" s="76"/>
      <c r="D36" s="76">
        <v>0</v>
      </c>
      <c r="E36" s="98">
        <f t="shared" si="4"/>
        <v>0</v>
      </c>
      <c r="F36" s="93" t="s">
        <v>90</v>
      </c>
      <c r="G36" s="81">
        <v>6124</v>
      </c>
    </row>
    <row r="37" spans="1:7" s="73" customFormat="1">
      <c r="A37" s="75" t="s">
        <v>80</v>
      </c>
      <c r="B37" s="76">
        <f t="shared" si="0"/>
        <v>57925.092777999998</v>
      </c>
      <c r="C37" s="76"/>
      <c r="D37" s="76">
        <v>0</v>
      </c>
      <c r="E37" s="98">
        <f t="shared" ref="E37:E42" si="5">(+B37*D37)/2000</f>
        <v>0</v>
      </c>
      <c r="F37" s="93" t="s">
        <v>88</v>
      </c>
      <c r="G37" s="81">
        <v>250922</v>
      </c>
    </row>
    <row r="38" spans="1:7" s="73" customFormat="1">
      <c r="A38" s="75" t="s">
        <v>81</v>
      </c>
      <c r="B38" s="76">
        <f t="shared" si="0"/>
        <v>14479.541826999999</v>
      </c>
      <c r="C38" s="76"/>
      <c r="D38" s="76">
        <v>0</v>
      </c>
      <c r="E38" s="98">
        <f t="shared" si="5"/>
        <v>0</v>
      </c>
      <c r="F38" s="93" t="s">
        <v>88</v>
      </c>
      <c r="G38" s="81">
        <v>62723</v>
      </c>
    </row>
    <row r="39" spans="1:7" s="77" customFormat="1">
      <c r="A39" s="75" t="s">
        <v>82</v>
      </c>
      <c r="B39" s="76">
        <f t="shared" si="0"/>
        <v>15138.846571</v>
      </c>
      <c r="C39" s="76"/>
      <c r="D39" s="76">
        <v>0</v>
      </c>
      <c r="E39" s="98">
        <f t="shared" si="5"/>
        <v>0</v>
      </c>
      <c r="F39" s="93" t="s">
        <v>88</v>
      </c>
      <c r="G39" s="81">
        <v>65579</v>
      </c>
    </row>
    <row r="40" spans="1:7" s="73" customFormat="1">
      <c r="A40" s="75" t="s">
        <v>51</v>
      </c>
      <c r="B40" s="76">
        <f t="shared" si="0"/>
        <v>23643.323731</v>
      </c>
      <c r="C40" s="76"/>
      <c r="D40" s="76">
        <v>0</v>
      </c>
      <c r="E40" s="98">
        <f t="shared" si="5"/>
        <v>0</v>
      </c>
      <c r="F40" s="93" t="s">
        <v>88</v>
      </c>
      <c r="G40" s="81">
        <v>102419</v>
      </c>
    </row>
    <row r="41" spans="1:7" s="73" customFormat="1">
      <c r="A41" s="75" t="s">
        <v>53</v>
      </c>
      <c r="B41" s="76">
        <f t="shared" si="0"/>
        <v>14333.183561</v>
      </c>
      <c r="C41" s="76"/>
      <c r="D41" s="76">
        <v>0</v>
      </c>
      <c r="E41" s="98">
        <f t="shared" si="5"/>
        <v>0</v>
      </c>
      <c r="F41" s="93" t="s">
        <v>89</v>
      </c>
      <c r="G41" s="81">
        <v>62089</v>
      </c>
    </row>
    <row r="42" spans="1:7" s="73" customFormat="1">
      <c r="A42" s="75" t="s">
        <v>54</v>
      </c>
      <c r="B42" s="76">
        <f t="shared" si="0"/>
        <v>2770.1880000000001</v>
      </c>
      <c r="C42" s="76"/>
      <c r="D42" s="76">
        <v>0</v>
      </c>
      <c r="E42" s="98">
        <f t="shared" si="5"/>
        <v>0</v>
      </c>
      <c r="F42" s="93" t="s">
        <v>88</v>
      </c>
      <c r="G42" s="81">
        <v>12000</v>
      </c>
    </row>
    <row r="43" spans="1:7" ht="15.75" thickBot="1">
      <c r="A43" s="99"/>
      <c r="B43" s="100"/>
      <c r="D43" s="100"/>
      <c r="E43" s="101">
        <f>(+B43*D43)/2000</f>
        <v>0</v>
      </c>
      <c r="F43" s="79"/>
      <c r="G43" s="27"/>
    </row>
    <row r="44" spans="1:7" ht="16.5" thickTop="1" thickBot="1">
      <c r="A44" s="92"/>
      <c r="B44" s="94">
        <f>SUM(B4:B43)</f>
        <v>4256069.5704673836</v>
      </c>
      <c r="D44" s="92"/>
      <c r="E44" s="94">
        <f>SUM(E4:E43)</f>
        <v>3021547.396976308</v>
      </c>
      <c r="F44" s="92"/>
      <c r="G44" s="95">
        <f>SUM(G4:G43)</f>
        <v>18436595.222276829</v>
      </c>
    </row>
    <row r="45" spans="1:7">
      <c r="A45" s="92"/>
      <c r="B45" s="92"/>
      <c r="D45" s="92"/>
      <c r="E45" s="92"/>
      <c r="F45" s="92"/>
      <c r="G45" s="92"/>
    </row>
    <row r="46" spans="1:7">
      <c r="A46" s="92" t="s">
        <v>92</v>
      </c>
      <c r="B46" s="107">
        <v>0.230849</v>
      </c>
      <c r="D46" s="92"/>
      <c r="E46" s="92"/>
      <c r="F46" s="92"/>
      <c r="G46" s="92"/>
    </row>
    <row r="47" spans="1:7">
      <c r="F47" s="78"/>
      <c r="G47" s="78"/>
    </row>
    <row r="48" spans="1:7">
      <c r="G48" s="7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workbookViewId="0">
      <selection activeCell="J14" sqref="J14"/>
    </sheetView>
  </sheetViews>
  <sheetFormatPr defaultRowHeight="15"/>
  <cols>
    <col min="1" max="1" width="46.140625" customWidth="1"/>
    <col min="2" max="2" width="13.7109375" style="80" customWidth="1"/>
    <col min="3" max="3" width="12.5703125" style="80" customWidth="1"/>
    <col min="4" max="4" width="13.5703125" style="80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12" ht="19.5">
      <c r="A1" s="2" t="s">
        <v>30</v>
      </c>
      <c r="B1" s="82">
        <f>+'Summary 2013'!D4</f>
        <v>2013</v>
      </c>
      <c r="D1" s="148" t="s">
        <v>134</v>
      </c>
      <c r="E1" s="97"/>
      <c r="F1" s="97"/>
      <c r="G1" s="97"/>
      <c r="H1" s="149">
        <f>K1*K2</f>
        <v>963.41893999999991</v>
      </c>
      <c r="I1" s="97" t="s">
        <v>5</v>
      </c>
      <c r="J1" s="97"/>
      <c r="K1" s="97">
        <v>0.437</v>
      </c>
      <c r="L1" s="71" t="s">
        <v>135</v>
      </c>
    </row>
    <row r="2" spans="1:12" ht="18.75">
      <c r="A2" s="2"/>
      <c r="B2" s="7" t="s">
        <v>29</v>
      </c>
      <c r="C2" s="7" t="s">
        <v>1</v>
      </c>
      <c r="D2" s="7" t="s">
        <v>4</v>
      </c>
      <c r="E2" s="3"/>
      <c r="F2" s="30" t="s">
        <v>8</v>
      </c>
      <c r="G2" s="29">
        <v>2013</v>
      </c>
      <c r="H2" s="31"/>
      <c r="K2" s="97">
        <v>2204.62</v>
      </c>
      <c r="L2" s="71" t="s">
        <v>136</v>
      </c>
    </row>
    <row r="3" spans="1:12" ht="19.5">
      <c r="A3" s="102" t="s">
        <v>0</v>
      </c>
      <c r="B3" s="103">
        <f>+'Summary 2013'!D4</f>
        <v>2013</v>
      </c>
      <c r="C3" s="103" t="s">
        <v>100</v>
      </c>
      <c r="D3" s="103" t="s">
        <v>101</v>
      </c>
      <c r="E3" s="104"/>
      <c r="F3" s="105"/>
    </row>
    <row r="4" spans="1:12">
      <c r="A4" s="75" t="s">
        <v>95</v>
      </c>
      <c r="B4" s="83">
        <f>F4*$B$35</f>
        <v>12991.720022</v>
      </c>
      <c r="C4" s="146">
        <f t="shared" ref="C4:C32" si="0">IF(B4&lt;&gt;0,$H$1,0)</f>
        <v>963.41893999999991</v>
      </c>
      <c r="D4" s="106">
        <f t="shared" ref="D4:D32" si="1">(+B4*C4)/2000</f>
        <v>6258.2345661860072</v>
      </c>
      <c r="E4" s="105"/>
      <c r="F4" s="76">
        <v>56278</v>
      </c>
    </row>
    <row r="5" spans="1:12">
      <c r="A5" s="75" t="s">
        <v>93</v>
      </c>
      <c r="B5" s="83">
        <f>F5*$B$35</f>
        <v>11500.666331</v>
      </c>
      <c r="C5" s="146">
        <f t="shared" si="0"/>
        <v>963.41893999999991</v>
      </c>
      <c r="D5" s="106">
        <f t="shared" si="1"/>
        <v>5539.9798829528536</v>
      </c>
      <c r="E5" s="105"/>
      <c r="F5" s="76">
        <v>49819</v>
      </c>
    </row>
    <row r="6" spans="1:12">
      <c r="A6" s="75" t="s">
        <v>94</v>
      </c>
      <c r="B6" s="83">
        <f>F6*$B$35</f>
        <v>881357.86599760514</v>
      </c>
      <c r="C6" s="146">
        <f t="shared" si="0"/>
        <v>963.41893999999991</v>
      </c>
      <c r="D6" s="106">
        <f t="shared" si="1"/>
        <v>424558.43051003735</v>
      </c>
      <c r="E6" s="105"/>
      <c r="F6" s="76">
        <v>3817897.6993515464</v>
      </c>
    </row>
    <row r="7" spans="1:12">
      <c r="A7" s="75" t="s">
        <v>96</v>
      </c>
      <c r="B7" s="83">
        <f>F7*$B$35</f>
        <v>5969.0625929999997</v>
      </c>
      <c r="C7" s="146">
        <f t="shared" si="0"/>
        <v>963.41893999999991</v>
      </c>
      <c r="D7" s="106">
        <f t="shared" si="1"/>
        <v>2875.3539780708552</v>
      </c>
      <c r="E7" s="105"/>
      <c r="F7" s="76">
        <v>25857</v>
      </c>
    </row>
    <row r="8" spans="1:12">
      <c r="A8" s="75" t="s">
        <v>97</v>
      </c>
      <c r="B8" s="83">
        <f>F8*$B$35</f>
        <v>3514.4451760000002</v>
      </c>
      <c r="C8" s="146">
        <f t="shared" si="0"/>
        <v>963.41893999999991</v>
      </c>
      <c r="D8" s="106">
        <f t="shared" si="1"/>
        <v>1692.9415230750167</v>
      </c>
      <c r="E8" s="105"/>
      <c r="F8" s="76">
        <v>15224</v>
      </c>
    </row>
    <row r="9" spans="1:12" s="97" customFormat="1">
      <c r="A9" s="75" t="s">
        <v>49</v>
      </c>
      <c r="B9" s="83">
        <f t="shared" ref="B9" si="2">F9*$B$35</f>
        <v>12661.021211483003</v>
      </c>
      <c r="C9" s="146">
        <f>IF(B9&lt;&gt;0,$H$1,0)</f>
        <v>963.41893999999991</v>
      </c>
      <c r="D9" s="106">
        <f>(+B9*C9)/2000</f>
        <v>6098.9338174422346</v>
      </c>
      <c r="E9" s="105"/>
      <c r="F9" s="76">
        <v>54845.467000000011</v>
      </c>
    </row>
    <row r="10" spans="1:12">
      <c r="A10" s="75" t="s">
        <v>52</v>
      </c>
      <c r="B10" s="83">
        <f>F10*$B$35</f>
        <v>16865.135393</v>
      </c>
      <c r="C10" s="146">
        <f t="shared" ref="C10" si="3">IF(B10&lt;&gt;0,$H$1,0)</f>
        <v>963.41893999999991</v>
      </c>
      <c r="D10" s="106">
        <f t="shared" ref="D10" si="4">(+B10*C10)/2000</f>
        <v>8124.0954316402713</v>
      </c>
      <c r="E10" s="105"/>
      <c r="F10" s="76">
        <v>73057</v>
      </c>
    </row>
    <row r="11" spans="1:12">
      <c r="A11" s="75" t="s">
        <v>50</v>
      </c>
      <c r="B11" s="83">
        <f>F11*$B$35</f>
        <v>-499438.92118473188</v>
      </c>
      <c r="C11" s="146">
        <f>IF(B11&lt;&gt;0,$H$1,0)</f>
        <v>963.41893999999991</v>
      </c>
      <c r="D11" s="106">
        <f>(+B11*C11)/2000</f>
        <v>-240584.45802126895</v>
      </c>
      <c r="E11" s="105"/>
      <c r="F11" s="76">
        <v>-2163487.4796283799</v>
      </c>
    </row>
    <row r="12" spans="1:12">
      <c r="A12" s="75" t="s">
        <v>91</v>
      </c>
      <c r="B12" s="83">
        <f>F12*$B$35</f>
        <v>-90287.121541</v>
      </c>
      <c r="C12" s="146">
        <f t="shared" si="0"/>
        <v>963.41893999999991</v>
      </c>
      <c r="D12" s="106">
        <f t="shared" si="1"/>
        <v>-43492.161465340687</v>
      </c>
      <c r="E12" s="105"/>
      <c r="F12" s="76">
        <v>-391109</v>
      </c>
    </row>
    <row r="13" spans="1:12">
      <c r="A13" s="75" t="s">
        <v>98</v>
      </c>
      <c r="B13" s="83">
        <f>F13*$B$35</f>
        <v>-12526.328438</v>
      </c>
      <c r="C13" s="146">
        <f t="shared" si="0"/>
        <v>963.41893999999991</v>
      </c>
      <c r="D13" s="106">
        <f t="shared" si="1"/>
        <v>-6034.0510329149074</v>
      </c>
      <c r="E13" s="105"/>
      <c r="F13" s="76">
        <v>-54262</v>
      </c>
    </row>
    <row r="14" spans="1:12">
      <c r="A14" s="25"/>
      <c r="B14" s="52"/>
      <c r="C14" s="84">
        <f t="shared" si="0"/>
        <v>0</v>
      </c>
      <c r="D14" s="85">
        <f t="shared" si="1"/>
        <v>0</v>
      </c>
      <c r="F14" s="76"/>
    </row>
    <row r="15" spans="1:12">
      <c r="A15" s="25"/>
      <c r="B15" s="52"/>
      <c r="C15" s="84">
        <f t="shared" si="0"/>
        <v>0</v>
      </c>
      <c r="D15" s="85">
        <f t="shared" si="1"/>
        <v>0</v>
      </c>
      <c r="F15" s="76"/>
    </row>
    <row r="16" spans="1:12">
      <c r="A16" s="25"/>
      <c r="B16" s="52"/>
      <c r="C16" s="84">
        <f t="shared" si="0"/>
        <v>0</v>
      </c>
      <c r="D16" s="85">
        <f t="shared" si="1"/>
        <v>0</v>
      </c>
      <c r="F16" s="76"/>
    </row>
    <row r="17" spans="1:6">
      <c r="A17" s="25"/>
      <c r="B17" s="52"/>
      <c r="C17" s="84">
        <f t="shared" si="0"/>
        <v>0</v>
      </c>
      <c r="D17" s="85">
        <f t="shared" si="1"/>
        <v>0</v>
      </c>
      <c r="F17" s="76"/>
    </row>
    <row r="18" spans="1:6">
      <c r="A18" s="25"/>
      <c r="B18" s="52"/>
      <c r="C18" s="84">
        <f t="shared" si="0"/>
        <v>0</v>
      </c>
      <c r="D18" s="85">
        <f t="shared" si="1"/>
        <v>0</v>
      </c>
      <c r="F18" s="76"/>
    </row>
    <row r="19" spans="1:6">
      <c r="A19" s="25"/>
      <c r="B19" s="52"/>
      <c r="C19" s="84">
        <f t="shared" si="0"/>
        <v>0</v>
      </c>
      <c r="D19" s="85">
        <f t="shared" si="1"/>
        <v>0</v>
      </c>
      <c r="F19" s="76"/>
    </row>
    <row r="20" spans="1:6">
      <c r="A20" s="25"/>
      <c r="B20" s="52"/>
      <c r="C20" s="84">
        <f t="shared" si="0"/>
        <v>0</v>
      </c>
      <c r="D20" s="85">
        <f t="shared" si="1"/>
        <v>0</v>
      </c>
      <c r="F20" s="76"/>
    </row>
    <row r="21" spans="1:6">
      <c r="A21" s="25"/>
      <c r="B21" s="52"/>
      <c r="C21" s="84">
        <f t="shared" si="0"/>
        <v>0</v>
      </c>
      <c r="D21" s="85">
        <f t="shared" si="1"/>
        <v>0</v>
      </c>
      <c r="F21" s="76"/>
    </row>
    <row r="22" spans="1:6">
      <c r="A22" s="25"/>
      <c r="B22" s="52"/>
      <c r="C22" s="84">
        <f t="shared" si="0"/>
        <v>0</v>
      </c>
      <c r="D22" s="85">
        <f t="shared" si="1"/>
        <v>0</v>
      </c>
      <c r="F22" s="76"/>
    </row>
    <row r="23" spans="1:6">
      <c r="A23" s="25"/>
      <c r="B23" s="52"/>
      <c r="C23" s="84">
        <f t="shared" si="0"/>
        <v>0</v>
      </c>
      <c r="D23" s="85">
        <f t="shared" si="1"/>
        <v>0</v>
      </c>
      <c r="F23" s="76"/>
    </row>
    <row r="24" spans="1:6">
      <c r="A24" s="25"/>
      <c r="B24" s="52"/>
      <c r="C24" s="84">
        <f t="shared" si="0"/>
        <v>0</v>
      </c>
      <c r="D24" s="85">
        <f t="shared" si="1"/>
        <v>0</v>
      </c>
      <c r="F24" s="76"/>
    </row>
    <row r="25" spans="1:6">
      <c r="A25" s="25"/>
      <c r="B25" s="52"/>
      <c r="C25" s="84">
        <f t="shared" si="0"/>
        <v>0</v>
      </c>
      <c r="D25" s="85">
        <f t="shared" si="1"/>
        <v>0</v>
      </c>
      <c r="F25" s="76"/>
    </row>
    <row r="26" spans="1:6">
      <c r="A26" s="25"/>
      <c r="B26" s="52"/>
      <c r="C26" s="84">
        <f t="shared" si="0"/>
        <v>0</v>
      </c>
      <c r="D26" s="85">
        <f t="shared" si="1"/>
        <v>0</v>
      </c>
      <c r="F26" s="76"/>
    </row>
    <row r="27" spans="1:6">
      <c r="A27" s="25"/>
      <c r="B27" s="52"/>
      <c r="C27" s="84">
        <f t="shared" si="0"/>
        <v>0</v>
      </c>
      <c r="D27" s="85">
        <f t="shared" si="1"/>
        <v>0</v>
      </c>
      <c r="F27" s="76"/>
    </row>
    <row r="28" spans="1:6">
      <c r="A28" s="25"/>
      <c r="B28" s="52"/>
      <c r="C28" s="84">
        <f t="shared" si="0"/>
        <v>0</v>
      </c>
      <c r="D28" s="85">
        <f t="shared" si="1"/>
        <v>0</v>
      </c>
      <c r="F28" s="76"/>
    </row>
    <row r="29" spans="1:6">
      <c r="A29" s="25"/>
      <c r="B29" s="52"/>
      <c r="C29" s="84">
        <f t="shared" si="0"/>
        <v>0</v>
      </c>
      <c r="D29" s="85">
        <f t="shared" si="1"/>
        <v>0</v>
      </c>
      <c r="F29" s="76"/>
    </row>
    <row r="30" spans="1:6">
      <c r="A30" s="25"/>
      <c r="B30" s="52"/>
      <c r="C30" s="84">
        <f t="shared" si="0"/>
        <v>0</v>
      </c>
      <c r="D30" s="85">
        <f t="shared" si="1"/>
        <v>0</v>
      </c>
      <c r="F30" s="76"/>
    </row>
    <row r="31" spans="1:6">
      <c r="A31" s="25"/>
      <c r="B31" s="52"/>
      <c r="C31" s="84">
        <f t="shared" si="0"/>
        <v>0</v>
      </c>
      <c r="D31" s="85">
        <f t="shared" si="1"/>
        <v>0</v>
      </c>
      <c r="F31" s="76"/>
    </row>
    <row r="32" spans="1:6" ht="15.75" thickBot="1">
      <c r="A32" s="26"/>
      <c r="B32" s="86"/>
      <c r="C32" s="87">
        <f t="shared" si="0"/>
        <v>0</v>
      </c>
      <c r="D32" s="88">
        <f t="shared" si="1"/>
        <v>0</v>
      </c>
      <c r="F32" s="100"/>
    </row>
    <row r="33" spans="1:7" ht="16.5" thickTop="1" thickBot="1">
      <c r="A33" s="74"/>
      <c r="B33" s="89">
        <f>SUM(B4:B32)</f>
        <v>342607.54556035629</v>
      </c>
      <c r="C33" s="90"/>
      <c r="D33" s="91">
        <f>SUM(D4:D32)</f>
        <v>165037.29918988002</v>
      </c>
      <c r="F33" s="147">
        <f>SUM(F4:F13)</f>
        <v>1484119.6867231666</v>
      </c>
      <c r="G33" s="5"/>
    </row>
    <row r="35" spans="1:7">
      <c r="A35" s="77" t="s">
        <v>92</v>
      </c>
      <c r="B35" s="107">
        <v>0.230849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97" customWidth="1"/>
    <col min="2" max="2" width="34.7109375" style="97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97" customWidth="1"/>
    <col min="8" max="8" width="13.42578125" style="97" customWidth="1"/>
    <col min="9" max="9" width="28.85546875" style="97" customWidth="1"/>
    <col min="11" max="16384" width="9.140625" style="97"/>
  </cols>
  <sheetData>
    <row r="2" spans="2:13">
      <c r="B2" s="108" t="s">
        <v>102</v>
      </c>
    </row>
    <row r="3" spans="2:13">
      <c r="B3" s="109" t="s">
        <v>125</v>
      </c>
      <c r="C3" s="110">
        <v>2013</v>
      </c>
      <c r="D3" s="110">
        <v>2014</v>
      </c>
      <c r="E3" s="110">
        <v>2015</v>
      </c>
      <c r="M3" s="96"/>
    </row>
    <row r="4" spans="2:13">
      <c r="B4" s="97" t="s">
        <v>103</v>
      </c>
      <c r="C4" s="111">
        <v>249411.34980000003</v>
      </c>
      <c r="D4" s="111">
        <v>588540.53559999994</v>
      </c>
      <c r="E4" s="111">
        <v>652575.45380000002</v>
      </c>
      <c r="F4" s="122" t="s">
        <v>126</v>
      </c>
      <c r="M4" s="96"/>
    </row>
    <row r="5" spans="2:13">
      <c r="B5" s="97" t="s">
        <v>46</v>
      </c>
      <c r="C5" s="111">
        <v>10737153.304823698</v>
      </c>
      <c r="D5" s="111">
        <v>9865275.1750967987</v>
      </c>
      <c r="E5" s="111">
        <v>9651660.6989069991</v>
      </c>
      <c r="F5" s="122" t="s">
        <v>126</v>
      </c>
      <c r="M5" s="96"/>
    </row>
    <row r="6" spans="2:13">
      <c r="B6" s="97" t="s">
        <v>45</v>
      </c>
      <c r="C6" s="111">
        <v>746836.73800000001</v>
      </c>
      <c r="D6" s="111">
        <v>1169354.4140000001</v>
      </c>
      <c r="E6" s="111">
        <v>489137.44500000001</v>
      </c>
      <c r="F6" s="122" t="s">
        <v>126</v>
      </c>
      <c r="M6" s="96"/>
    </row>
    <row r="7" spans="2:13">
      <c r="B7" s="97" t="s">
        <v>104</v>
      </c>
      <c r="C7" s="111">
        <v>1165015.3759999999</v>
      </c>
      <c r="D7" s="111">
        <v>1049272.4750000001</v>
      </c>
      <c r="E7" s="111">
        <v>1081686.5190000001</v>
      </c>
      <c r="F7" s="122" t="s">
        <v>126</v>
      </c>
      <c r="M7" s="96"/>
    </row>
    <row r="8" spans="2:13">
      <c r="B8" s="97" t="s">
        <v>105</v>
      </c>
      <c r="C8" s="121">
        <f>(C17*H47)</f>
        <v>6689.799422</v>
      </c>
      <c r="F8" s="122"/>
      <c r="M8" s="96"/>
    </row>
    <row r="9" spans="2:13">
      <c r="C9" s="111"/>
      <c r="D9" s="111"/>
      <c r="E9" s="111"/>
      <c r="F9" s="122"/>
      <c r="J9" s="97"/>
      <c r="M9" s="96"/>
    </row>
    <row r="10" spans="2:13">
      <c r="B10" s="109" t="s">
        <v>124</v>
      </c>
      <c r="C10" s="110">
        <v>2013</v>
      </c>
      <c r="D10" s="110">
        <v>2014</v>
      </c>
      <c r="E10" s="110">
        <v>2015</v>
      </c>
      <c r="F10" s="122"/>
      <c r="J10" s="97"/>
    </row>
    <row r="11" spans="2:13">
      <c r="B11" s="97" t="s">
        <v>103</v>
      </c>
      <c r="C11" s="117">
        <v>222792</v>
      </c>
      <c r="D11" s="117">
        <v>540252</v>
      </c>
      <c r="E11" s="117">
        <v>615241</v>
      </c>
      <c r="F11" s="122" t="s">
        <v>132</v>
      </c>
      <c r="J11" s="97"/>
    </row>
    <row r="12" spans="2:13">
      <c r="B12" s="97" t="s">
        <v>106</v>
      </c>
      <c r="C12" s="118">
        <v>9936388</v>
      </c>
      <c r="D12" s="118">
        <v>9364549</v>
      </c>
      <c r="E12" s="118">
        <v>9195773</v>
      </c>
      <c r="F12" s="122" t="s">
        <v>127</v>
      </c>
      <c r="J12" s="97"/>
    </row>
    <row r="13" spans="2:13">
      <c r="B13" s="97" t="s">
        <v>45</v>
      </c>
      <c r="C13" s="118">
        <v>1674194</v>
      </c>
      <c r="D13" s="118">
        <v>1558872</v>
      </c>
      <c r="E13" s="118">
        <v>698027</v>
      </c>
      <c r="F13" s="122" t="s">
        <v>127</v>
      </c>
      <c r="J13" s="97"/>
    </row>
    <row r="14" spans="2:13" hidden="1">
      <c r="B14" s="97" t="s">
        <v>107</v>
      </c>
      <c r="C14" s="118">
        <v>1293909</v>
      </c>
      <c r="D14" s="118">
        <v>1164903</v>
      </c>
      <c r="E14" s="118">
        <v>1202753</v>
      </c>
      <c r="F14" s="122" t="s">
        <v>108</v>
      </c>
      <c r="J14" s="97"/>
    </row>
    <row r="15" spans="2:13" hidden="1">
      <c r="B15" s="97" t="s">
        <v>109</v>
      </c>
      <c r="C15" s="118">
        <v>1293909</v>
      </c>
      <c r="D15" s="118">
        <v>1164903</v>
      </c>
      <c r="E15" s="118">
        <v>1202753</v>
      </c>
      <c r="F15" s="122" t="s">
        <v>108</v>
      </c>
      <c r="J15" s="97"/>
    </row>
    <row r="16" spans="2:13">
      <c r="B16" s="97" t="s">
        <v>104</v>
      </c>
      <c r="C16" s="118">
        <f>SUM(C14:C15)</f>
        <v>2587818</v>
      </c>
      <c r="D16" s="118">
        <f>SUM(D14:D15)</f>
        <v>2329806</v>
      </c>
      <c r="E16" s="118">
        <f>SUM(E14:E15)</f>
        <v>2405506</v>
      </c>
      <c r="F16" s="122" t="s">
        <v>129</v>
      </c>
      <c r="J16" s="97"/>
    </row>
    <row r="17" spans="2:10">
      <c r="B17" s="97" t="s">
        <v>105</v>
      </c>
      <c r="C17" s="118">
        <v>6124</v>
      </c>
      <c r="D17" s="118"/>
      <c r="E17" s="118"/>
      <c r="F17" s="122" t="s">
        <v>128</v>
      </c>
      <c r="J17" s="97"/>
    </row>
    <row r="18" spans="2:10">
      <c r="F18" s="122"/>
      <c r="J18" s="97"/>
    </row>
    <row r="19" spans="2:10" hidden="1">
      <c r="B19" s="97" t="s">
        <v>110</v>
      </c>
      <c r="F19" s="122"/>
      <c r="J19" s="97"/>
    </row>
    <row r="20" spans="2:10" hidden="1">
      <c r="B20" s="112"/>
      <c r="C20" s="119">
        <v>1157889</v>
      </c>
      <c r="D20" s="119">
        <v>1157889</v>
      </c>
      <c r="E20" s="119">
        <v>1157889</v>
      </c>
      <c r="F20" s="123"/>
      <c r="J20" s="97"/>
    </row>
    <row r="21" spans="2:10" hidden="1">
      <c r="B21" s="5"/>
      <c r="C21" s="120">
        <v>2377702</v>
      </c>
      <c r="D21" s="120">
        <v>2377702</v>
      </c>
      <c r="E21" s="120">
        <v>2377702</v>
      </c>
      <c r="F21" s="124"/>
      <c r="J21" s="97"/>
    </row>
    <row r="22" spans="2:10" hidden="1">
      <c r="B22" s="97" t="s">
        <v>111</v>
      </c>
      <c r="C22" s="111">
        <f t="shared" ref="C22:E22" si="0">SUM(C20:C21)</f>
        <v>3535591</v>
      </c>
      <c r="D22" s="111">
        <f t="shared" si="0"/>
        <v>3535591</v>
      </c>
      <c r="E22" s="111">
        <f t="shared" si="0"/>
        <v>3535591</v>
      </c>
      <c r="F22" s="122"/>
      <c r="J22" s="97"/>
    </row>
    <row r="23" spans="2:10" hidden="1">
      <c r="B23" s="97" t="s">
        <v>112</v>
      </c>
      <c r="F23" s="122"/>
      <c r="J23" s="97"/>
    </row>
    <row r="24" spans="2:10" hidden="1">
      <c r="B24" s="97" t="s">
        <v>113</v>
      </c>
      <c r="F24" s="122"/>
      <c r="J24" s="97"/>
    </row>
    <row r="25" spans="2:10" hidden="1">
      <c r="F25" s="122"/>
      <c r="J25" s="97"/>
    </row>
    <row r="26" spans="2:10" hidden="1">
      <c r="F26" s="122"/>
      <c r="J26" s="97"/>
    </row>
    <row r="27" spans="2:10" hidden="1">
      <c r="F27" s="122"/>
      <c r="J27" s="97"/>
    </row>
    <row r="28" spans="2:10" hidden="1">
      <c r="B28" s="97" t="s">
        <v>114</v>
      </c>
      <c r="C28" s="111">
        <v>2151957</v>
      </c>
      <c r="F28" s="122"/>
      <c r="J28" s="97"/>
    </row>
    <row r="29" spans="2:10" hidden="1">
      <c r="C29" s="117">
        <f>C28*$H46</f>
        <v>215195.7</v>
      </c>
      <c r="F29" s="122"/>
      <c r="J29" s="97"/>
    </row>
    <row r="30" spans="2:10" hidden="1">
      <c r="B30" s="97" t="s">
        <v>115</v>
      </c>
      <c r="C30" s="111">
        <v>2155070</v>
      </c>
      <c r="D30" s="111">
        <v>5055530</v>
      </c>
      <c r="F30" s="122"/>
      <c r="J30" s="97"/>
    </row>
    <row r="31" spans="2:10" hidden="1">
      <c r="C31" s="3">
        <f>C30*0.1</f>
        <v>215507</v>
      </c>
      <c r="D31" s="117">
        <f>D30*0.1</f>
        <v>505553</v>
      </c>
      <c r="F31" s="122"/>
      <c r="J31" s="97"/>
    </row>
    <row r="32" spans="2:10" hidden="1">
      <c r="F32" s="122"/>
      <c r="J32" s="97"/>
    </row>
    <row r="33" spans="2:10" hidden="1">
      <c r="F33" s="122"/>
      <c r="J33" s="97"/>
    </row>
    <row r="34" spans="2:10" hidden="1">
      <c r="F34" s="122"/>
      <c r="J34" s="97"/>
    </row>
    <row r="35" spans="2:10" hidden="1">
      <c r="F35" s="122"/>
      <c r="J35" s="97"/>
    </row>
    <row r="36" spans="2:10" s="114" customFormat="1">
      <c r="B36" s="113" t="s">
        <v>116</v>
      </c>
      <c r="C36" s="110">
        <v>2013</v>
      </c>
      <c r="D36" s="110">
        <v>2014</v>
      </c>
      <c r="E36" s="110">
        <v>2015</v>
      </c>
      <c r="F36" s="125"/>
    </row>
    <row r="37" spans="2:10" s="114" customFormat="1">
      <c r="B37" s="97" t="s">
        <v>103</v>
      </c>
      <c r="C37" s="126">
        <f>(C4*$H51)/C11</f>
        <v>2238.9614510395349</v>
      </c>
      <c r="D37" s="116">
        <f>(D4*$H51)/D11</f>
        <v>2178.7630054122887</v>
      </c>
      <c r="E37" s="116">
        <f>(E4*$H51)/E11</f>
        <v>2121.3652984765322</v>
      </c>
      <c r="F37" s="125"/>
    </row>
    <row r="38" spans="2:10">
      <c r="B38" s="97" t="s">
        <v>46</v>
      </c>
      <c r="C38" s="126">
        <f>(C5*$H51)/C12</f>
        <v>2161.1783486763397</v>
      </c>
      <c r="D38" s="116">
        <f>(D5*$H51)/D12</f>
        <v>2106.9407987713657</v>
      </c>
      <c r="E38" s="116">
        <f>(E5*$H51)/E12</f>
        <v>2099.1515773403712</v>
      </c>
      <c r="F38" s="122"/>
      <c r="J38" s="97"/>
    </row>
    <row r="39" spans="2:10">
      <c r="B39" s="97" t="s">
        <v>45</v>
      </c>
      <c r="C39" s="126">
        <f>(C6*$H51)/C13</f>
        <v>892.17466792976199</v>
      </c>
      <c r="D39" s="116">
        <f>(D6*$H51)/D13</f>
        <v>1500.2571269482037</v>
      </c>
      <c r="E39" s="116">
        <f>(E6*$H51)/E13</f>
        <v>1401.485744820759</v>
      </c>
      <c r="F39" s="122"/>
      <c r="J39" s="97"/>
    </row>
    <row r="40" spans="2:10">
      <c r="B40" s="97" t="s">
        <v>104</v>
      </c>
      <c r="C40" s="126">
        <f>(C7*$H51)/C16</f>
        <v>900.38432069024952</v>
      </c>
      <c r="D40" s="116">
        <f>(D7*$H51)/D16</f>
        <v>900.73806574452988</v>
      </c>
      <c r="E40" s="116">
        <f>(E7*$H51)/E16</f>
        <v>899.34219162205375</v>
      </c>
      <c r="F40" s="122"/>
      <c r="J40" s="97"/>
    </row>
    <row r="41" spans="2:10">
      <c r="B41" s="97" t="s">
        <v>105</v>
      </c>
      <c r="C41" s="126">
        <f>(C8*$H51)/C17</f>
        <v>2184.7809999999999</v>
      </c>
      <c r="D41" s="115"/>
      <c r="E41" s="115"/>
      <c r="F41" s="122"/>
      <c r="J41" s="97"/>
    </row>
    <row r="43" spans="2:10">
      <c r="B43" s="108" t="s">
        <v>121</v>
      </c>
      <c r="J43" s="97"/>
    </row>
    <row r="44" spans="2:10">
      <c r="B44" s="109" t="s">
        <v>123</v>
      </c>
      <c r="C44" s="110">
        <v>2013</v>
      </c>
      <c r="D44" s="110">
        <v>2014</v>
      </c>
      <c r="E44" s="110">
        <v>2015</v>
      </c>
      <c r="F44" s="97"/>
      <c r="G44" s="127" t="s">
        <v>117</v>
      </c>
      <c r="H44" s="128"/>
      <c r="I44"/>
      <c r="J44" s="96"/>
    </row>
    <row r="45" spans="2:10">
      <c r="B45" s="97" t="s">
        <v>122</v>
      </c>
      <c r="C45" s="118">
        <v>62089</v>
      </c>
      <c r="D45" s="118">
        <v>66234</v>
      </c>
      <c r="E45" s="118">
        <v>45774</v>
      </c>
      <c r="F45" s="97"/>
      <c r="G45" s="129" t="s">
        <v>46</v>
      </c>
      <c r="H45" s="130">
        <v>0.66669999999999996</v>
      </c>
      <c r="I45"/>
      <c r="J45" s="96"/>
    </row>
    <row r="46" spans="2:10">
      <c r="B46" s="97" t="s">
        <v>43</v>
      </c>
      <c r="C46" s="118">
        <v>227258</v>
      </c>
      <c r="D46" s="118">
        <v>216762</v>
      </c>
      <c r="E46" s="118">
        <v>186746</v>
      </c>
      <c r="F46" s="97"/>
      <c r="G46" s="129" t="s">
        <v>119</v>
      </c>
      <c r="H46" s="132">
        <v>0.1</v>
      </c>
      <c r="I46"/>
      <c r="J46" s="96"/>
    </row>
    <row r="47" spans="2:10">
      <c r="B47" s="97" t="s">
        <v>44</v>
      </c>
      <c r="C47" s="118">
        <v>206164</v>
      </c>
      <c r="D47" s="118">
        <v>215245</v>
      </c>
      <c r="E47" s="118">
        <v>188567</v>
      </c>
      <c r="F47" s="97"/>
      <c r="G47" s="133" t="s">
        <v>105</v>
      </c>
      <c r="H47" s="134">
        <v>1.0923905</v>
      </c>
      <c r="I47" s="135" t="s">
        <v>131</v>
      </c>
      <c r="J47" s="97"/>
    </row>
    <row r="48" spans="2:10">
      <c r="B48" s="97" t="s">
        <v>48</v>
      </c>
      <c r="C48" s="118">
        <v>485852</v>
      </c>
      <c r="D48" s="118">
        <v>542156</v>
      </c>
      <c r="E48" s="118">
        <v>436619</v>
      </c>
      <c r="F48" s="97"/>
      <c r="G48" s="136" t="s">
        <v>133</v>
      </c>
      <c r="H48" s="137"/>
      <c r="I48" s="5"/>
      <c r="J48" s="96"/>
    </row>
    <row r="49" spans="2:10">
      <c r="B49" s="97" t="s">
        <v>55</v>
      </c>
      <c r="C49" s="118">
        <v>1925</v>
      </c>
      <c r="D49" s="118">
        <v>2498</v>
      </c>
      <c r="E49" s="118">
        <v>2396</v>
      </c>
      <c r="F49" s="97"/>
      <c r="G49" s="129" t="s">
        <v>118</v>
      </c>
      <c r="H49" s="138">
        <v>0.90718500000000002</v>
      </c>
      <c r="I49" s="5"/>
      <c r="J49" s="96"/>
    </row>
    <row r="50" spans="2:10">
      <c r="B50" s="97" t="s">
        <v>56</v>
      </c>
      <c r="C50" s="118">
        <v>37778</v>
      </c>
      <c r="D50" s="118">
        <v>41246</v>
      </c>
      <c r="E50" s="118">
        <v>31575</v>
      </c>
      <c r="F50" s="97"/>
      <c r="G50" s="129" t="s">
        <v>130</v>
      </c>
      <c r="H50" s="138">
        <v>1.1023099999999999</v>
      </c>
      <c r="I50" s="5"/>
      <c r="J50" s="96"/>
    </row>
    <row r="51" spans="2:10">
      <c r="B51" s="97" t="s">
        <v>57</v>
      </c>
      <c r="C51" s="118">
        <v>39381</v>
      </c>
      <c r="D51" s="118">
        <v>44892</v>
      </c>
      <c r="E51" s="118">
        <v>32142</v>
      </c>
      <c r="G51" s="131" t="s">
        <v>120</v>
      </c>
      <c r="H51" s="139">
        <v>2000</v>
      </c>
      <c r="J51" s="97"/>
    </row>
    <row r="52" spans="2:10">
      <c r="B52" s="97" t="s">
        <v>58</v>
      </c>
      <c r="C52" s="118">
        <v>67577</v>
      </c>
      <c r="D52" s="118">
        <v>65390</v>
      </c>
      <c r="E52" s="118">
        <v>60539</v>
      </c>
      <c r="J52" s="97"/>
    </row>
    <row r="53" spans="2:10">
      <c r="B53" s="97" t="s">
        <v>59</v>
      </c>
      <c r="C53" s="118">
        <v>83609</v>
      </c>
      <c r="D53" s="118">
        <v>86439</v>
      </c>
      <c r="E53" s="118">
        <v>77098</v>
      </c>
      <c r="J53" s="97"/>
    </row>
    <row r="54" spans="2:10">
      <c r="B54" s="97" t="s">
        <v>60</v>
      </c>
      <c r="C54" s="118">
        <v>16334</v>
      </c>
      <c r="D54" s="118">
        <v>16187</v>
      </c>
      <c r="E54" s="118">
        <v>16857</v>
      </c>
      <c r="J54" s="97"/>
    </row>
    <row r="55" spans="2:10">
      <c r="B55" s="97" t="s">
        <v>61</v>
      </c>
      <c r="C55" s="118">
        <v>9864</v>
      </c>
      <c r="D55" s="118">
        <v>7396</v>
      </c>
      <c r="E55" s="118">
        <v>9699</v>
      </c>
      <c r="J55" s="97"/>
    </row>
    <row r="56" spans="2:10">
      <c r="B56" s="97" t="s">
        <v>62</v>
      </c>
      <c r="C56" s="118">
        <v>15766</v>
      </c>
      <c r="D56" s="118">
        <v>24132</v>
      </c>
      <c r="E56" s="118">
        <v>7941</v>
      </c>
      <c r="J56" s="97"/>
    </row>
    <row r="57" spans="2:10">
      <c r="B57" s="97" t="s">
        <v>63</v>
      </c>
      <c r="C57" s="118">
        <v>85349</v>
      </c>
      <c r="D57" s="118">
        <v>85550</v>
      </c>
      <c r="E57" s="118">
        <v>82043</v>
      </c>
      <c r="J57" s="97"/>
    </row>
    <row r="58" spans="2:10">
      <c r="B58" s="97" t="s">
        <v>64</v>
      </c>
      <c r="C58" s="118">
        <v>166834</v>
      </c>
      <c r="D58" s="118">
        <v>172588</v>
      </c>
      <c r="E58" s="118">
        <v>160121</v>
      </c>
      <c r="J58" s="97"/>
    </row>
    <row r="59" spans="2:10">
      <c r="B59" s="97" t="s">
        <v>65</v>
      </c>
      <c r="C59" s="118">
        <v>123888</v>
      </c>
      <c r="D59" s="118">
        <v>140861</v>
      </c>
      <c r="E59" s="118">
        <v>123550</v>
      </c>
      <c r="J59" s="97"/>
    </row>
    <row r="60" spans="2:10">
      <c r="B60" s="97" t="s">
        <v>66</v>
      </c>
      <c r="C60" s="118">
        <v>150001</v>
      </c>
      <c r="D60" s="118">
        <v>173729</v>
      </c>
      <c r="E60" s="118">
        <v>136640</v>
      </c>
      <c r="J60" s="97"/>
    </row>
    <row r="61" spans="2:10">
      <c r="B61" s="97" t="s">
        <v>67</v>
      </c>
      <c r="C61" s="118">
        <v>460852</v>
      </c>
      <c r="D61" s="118">
        <v>579582</v>
      </c>
      <c r="E61" s="118">
        <v>398837</v>
      </c>
      <c r="J61" s="97"/>
    </row>
    <row r="62" spans="2:10">
      <c r="B62" s="97" t="s">
        <v>68</v>
      </c>
      <c r="C62" s="118">
        <v>20789</v>
      </c>
      <c r="D62" s="118">
        <v>23728</v>
      </c>
      <c r="E62" s="118">
        <v>6378</v>
      </c>
      <c r="J62" s="97"/>
    </row>
    <row r="63" spans="2:10">
      <c r="B63" s="97" t="s">
        <v>78</v>
      </c>
      <c r="C63" s="118">
        <v>215139</v>
      </c>
      <c r="D63" s="118">
        <v>206474</v>
      </c>
      <c r="E63" s="118">
        <v>166763</v>
      </c>
      <c r="J63" s="97"/>
    </row>
    <row r="64" spans="2:10">
      <c r="B64" s="97" t="s">
        <v>77</v>
      </c>
      <c r="C64" s="118">
        <v>33745</v>
      </c>
      <c r="D64" s="118">
        <v>35937</v>
      </c>
      <c r="E64" s="118">
        <v>27781</v>
      </c>
      <c r="J64" s="97"/>
    </row>
    <row r="65" spans="2:10">
      <c r="B65" s="97" t="s">
        <v>76</v>
      </c>
      <c r="C65" s="118">
        <v>4178</v>
      </c>
      <c r="D65" s="118">
        <v>4567</v>
      </c>
      <c r="E65" s="118">
        <v>1219</v>
      </c>
      <c r="J65" s="97"/>
    </row>
    <row r="66" spans="2:10">
      <c r="B66" s="97" t="s">
        <v>75</v>
      </c>
      <c r="C66" s="118">
        <v>53119</v>
      </c>
      <c r="D66" s="118">
        <v>70420</v>
      </c>
      <c r="E66" s="118">
        <v>44735</v>
      </c>
      <c r="J66" s="97"/>
    </row>
    <row r="67" spans="2:10">
      <c r="B67" s="97" t="s">
        <v>74</v>
      </c>
      <c r="C67" s="118">
        <v>45782</v>
      </c>
      <c r="D67" s="118">
        <v>54071</v>
      </c>
      <c r="E67" s="118">
        <v>34278</v>
      </c>
      <c r="J67" s="97"/>
    </row>
    <row r="68" spans="2:10">
      <c r="B68" s="97" t="s">
        <v>73</v>
      </c>
      <c r="C68" s="118">
        <v>574493</v>
      </c>
      <c r="D68" s="118">
        <v>811753</v>
      </c>
      <c r="E68" s="118">
        <v>583525</v>
      </c>
      <c r="J68" s="97"/>
    </row>
    <row r="69" spans="2:10">
      <c r="B69" s="97" t="s">
        <v>72</v>
      </c>
      <c r="C69" s="118">
        <v>195898</v>
      </c>
      <c r="D69" s="118">
        <v>226366</v>
      </c>
      <c r="E69" s="118">
        <v>183992</v>
      </c>
      <c r="J69" s="97"/>
    </row>
    <row r="70" spans="2:10">
      <c r="B70" s="97" t="s">
        <v>71</v>
      </c>
      <c r="C70" s="118">
        <v>5340</v>
      </c>
      <c r="D70" s="118">
        <v>2354</v>
      </c>
      <c r="E70" s="118">
        <v>3490</v>
      </c>
      <c r="J70" s="97"/>
    </row>
    <row r="71" spans="2:10">
      <c r="B71" s="97" t="s">
        <v>70</v>
      </c>
      <c r="C71" s="118">
        <v>926</v>
      </c>
      <c r="D71" s="118">
        <v>55</v>
      </c>
      <c r="E71" s="118">
        <v>-21</v>
      </c>
      <c r="J71" s="97"/>
    </row>
    <row r="72" spans="2:10">
      <c r="B72" s="97" t="s">
        <v>69</v>
      </c>
      <c r="C72" s="118">
        <v>506285</v>
      </c>
      <c r="D72" s="118">
        <v>671963</v>
      </c>
      <c r="E72" s="118">
        <v>482067</v>
      </c>
      <c r="J72" s="97"/>
    </row>
    <row r="73" spans="2:10">
      <c r="J73" s="97"/>
    </row>
    <row r="74" spans="2:10">
      <c r="J74" s="97"/>
    </row>
    <row r="75" spans="2:10">
      <c r="J75" s="97"/>
    </row>
    <row r="76" spans="2:10">
      <c r="J76" s="97"/>
    </row>
    <row r="77" spans="2:10">
      <c r="J77" s="97"/>
    </row>
    <row r="78" spans="2:10">
      <c r="J78" s="97"/>
    </row>
    <row r="79" spans="2:10">
      <c r="J79" s="97"/>
    </row>
    <row r="80" spans="2:10">
      <c r="J80" s="97"/>
    </row>
    <row r="81" spans="10:10">
      <c r="J81" s="97"/>
    </row>
    <row r="82" spans="10:10">
      <c r="J82" s="97"/>
    </row>
    <row r="83" spans="10:10">
      <c r="J83" s="97"/>
    </row>
    <row r="84" spans="10:10">
      <c r="J84" s="97"/>
    </row>
    <row r="85" spans="10:10">
      <c r="J85" s="97"/>
    </row>
    <row r="86" spans="10:10">
      <c r="J86" s="97"/>
    </row>
    <row r="87" spans="10:10">
      <c r="J87" s="97"/>
    </row>
    <row r="88" spans="10:10">
      <c r="J88" s="97"/>
    </row>
    <row r="89" spans="10:10">
      <c r="J89" s="97"/>
    </row>
    <row r="90" spans="10:10">
      <c r="J90" s="97"/>
    </row>
    <row r="91" spans="10:10">
      <c r="J91" s="9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0B5A06-20BF-4B41-AB74-F5C03CB3ECF5}"/>
</file>

<file path=customXml/itemProps2.xml><?xml version="1.0" encoding="utf-8"?>
<ds:datastoreItem xmlns:ds="http://schemas.openxmlformats.org/officeDocument/2006/customXml" ds:itemID="{D07AFD49-7B44-4F52-AC16-EFE3E92DFC9C}"/>
</file>

<file path=customXml/itemProps3.xml><?xml version="1.0" encoding="utf-8"?>
<ds:datastoreItem xmlns:ds="http://schemas.openxmlformats.org/officeDocument/2006/customXml" ds:itemID="{07537E5C-4F2D-4782-98CA-343C8BB63674}"/>
</file>

<file path=customXml/itemProps4.xml><?xml version="1.0" encoding="utf-8"?>
<ds:datastoreItem xmlns:ds="http://schemas.openxmlformats.org/officeDocument/2006/customXml" ds:itemID="{192BE17F-32E7-469B-9C15-C0D9E7670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2013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