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pacificorp.us\DFS\PDXCO\PSB1\SHARED\FILINGS\WA\2022 Dockets\UE-22XXXX 2022 Annual RPS Renewable Portfolio Standard Report\Working docs\PDFs\NEW-PAC-Natives-6-1-22\"/>
    </mc:Choice>
  </mc:AlternateContent>
  <xr:revisionPtr revIDLastSave="0" documentId="8_{0E08A8E1-CB47-46EA-9BE0-E28F0265AB76}" xr6:coauthVersionLast="47" xr6:coauthVersionMax="47" xr10:uidLastSave="{00000000-0000-0000-0000-000000000000}"/>
  <bookViews>
    <workbookView xWindow="1900" yWindow="880" windowWidth="15410" windowHeight="9920" tabRatio="670" firstSheet="1" activeTab="1" xr2:uid="{00000000-000D-0000-FFFF-FFFF00000000}"/>
  </bookViews>
  <sheets>
    <sheet name="Title Page" sheetId="9" r:id="rId1"/>
    <sheet name="Instructions" sheetId="7" r:id="rId2"/>
    <sheet name="Compliance Summary" sheetId="6" r:id="rId3"/>
    <sheet name="Facility Detail" sheetId="1" r:id="rId4"/>
    <sheet name="Generation Rollup" sheetId="8" r:id="rId5"/>
  </sheets>
  <externalReferences>
    <externalReference r:id="rId6"/>
  </externalReferences>
  <definedNames>
    <definedName name="Facility">'Facility Detail'!$G$3179:$G$3188</definedName>
    <definedName name="LaborBonus">'Facility Detail'!$G$3168:$G$3170</definedName>
    <definedName name="_xlnm.Print_Area" localSheetId="2">'Compliance Summary'!$A$1:$N$67</definedName>
    <definedName name="_xlnm.Print_Area" localSheetId="3">'Facility Detail'!$F$5:$T$3163</definedName>
    <definedName name="_xlnm.Print_Area" localSheetId="4">'Generation Rollup'!$A$1:$AD$87</definedName>
    <definedName name="_xlnm.Print_Area" localSheetId="1">Instructions!$A$2:$F$40</definedName>
    <definedName name="_xlnm.Print_Area" localSheetId="0">'Title Page'!$A$1:$J$51</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1820" i="1" l="1"/>
  <c r="R1820" i="1" l="1"/>
  <c r="T805" i="1"/>
  <c r="S805" i="1"/>
  <c r="O1820" i="1" l="1"/>
  <c r="P1820" i="1"/>
  <c r="T2644" i="1" l="1"/>
  <c r="T2594" i="1"/>
  <c r="T2544" i="1"/>
  <c r="AC85" i="8" l="1"/>
  <c r="T3031" i="1"/>
  <c r="T2930" i="1"/>
  <c r="T2695" i="1"/>
  <c r="T1820" i="1"/>
  <c r="T1091" i="1"/>
  <c r="T753" i="1"/>
  <c r="T618" i="1"/>
  <c r="T568" i="1"/>
  <c r="T467" i="1"/>
  <c r="T2493" i="1"/>
  <c r="S2493" i="1"/>
  <c r="T2340" i="1"/>
  <c r="T2240" i="1"/>
  <c r="S2240" i="1"/>
  <c r="S2057" i="1"/>
  <c r="T948" i="1"/>
  <c r="T518" i="1"/>
  <c r="S518" i="1"/>
  <c r="C9" i="6"/>
  <c r="T168" i="1" l="1"/>
  <c r="S168" i="1"/>
  <c r="R168" i="1"/>
  <c r="S166" i="1"/>
  <c r="S164" i="1"/>
  <c r="R161" i="1"/>
  <c r="P160" i="1"/>
  <c r="T117" i="1"/>
  <c r="S117" i="1"/>
  <c r="R117" i="1"/>
  <c r="S115" i="1"/>
  <c r="T114" i="1"/>
  <c r="R113" i="1"/>
  <c r="Q111" i="1"/>
  <c r="P109" i="1"/>
  <c r="O107" i="1"/>
  <c r="O104" i="1"/>
  <c r="N105" i="1"/>
  <c r="M103" i="1"/>
  <c r="L101" i="1"/>
  <c r="I95" i="1"/>
  <c r="J117" i="1"/>
  <c r="K117" i="1"/>
  <c r="L117" i="1"/>
  <c r="M117" i="1"/>
  <c r="N117" i="1"/>
  <c r="J94" i="1"/>
  <c r="R85" i="8" l="1"/>
  <c r="S85" i="8"/>
  <c r="T85" i="8"/>
  <c r="U85" i="8"/>
  <c r="V85" i="8"/>
  <c r="W85" i="8"/>
  <c r="X85" i="8"/>
  <c r="Y85" i="8"/>
  <c r="Z85" i="8"/>
  <c r="AA85" i="8"/>
  <c r="AB85" i="8"/>
  <c r="N9" i="6" l="1"/>
  <c r="N17" i="6"/>
  <c r="N18" i="6"/>
  <c r="N19" i="6"/>
  <c r="N48" i="6"/>
  <c r="T2981" i="1"/>
  <c r="T1872" i="1"/>
  <c r="T2057" i="1"/>
  <c r="T2107" i="1"/>
  <c r="T314" i="1"/>
  <c r="T3119" i="1"/>
  <c r="S3119" i="1"/>
  <c r="T2993" i="1"/>
  <c r="S2993" i="1"/>
  <c r="T2943" i="1"/>
  <c r="S2943" i="1"/>
  <c r="T2892" i="1"/>
  <c r="S2892" i="1"/>
  <c r="T2841" i="1"/>
  <c r="S2841" i="1"/>
  <c r="T2709" i="1"/>
  <c r="S2709" i="1"/>
  <c r="T2657" i="1"/>
  <c r="S2657" i="1"/>
  <c r="T2606" i="1"/>
  <c r="S2606" i="1"/>
  <c r="T2556" i="1"/>
  <c r="S2556" i="1"/>
  <c r="T2506" i="1"/>
  <c r="S2506" i="1"/>
  <c r="T2455" i="1"/>
  <c r="S2455" i="1"/>
  <c r="S2404" i="1"/>
  <c r="T2353" i="1"/>
  <c r="S2353" i="1"/>
  <c r="T2302" i="1"/>
  <c r="S2302" i="1"/>
  <c r="T2252" i="1"/>
  <c r="S2252" i="1"/>
  <c r="T2202" i="1"/>
  <c r="S2202" i="1"/>
  <c r="T2069" i="1"/>
  <c r="S2069" i="1"/>
  <c r="T2019" i="1"/>
  <c r="S2019" i="1"/>
  <c r="T1885" i="1"/>
  <c r="S1885" i="1"/>
  <c r="T1834" i="1"/>
  <c r="S1834" i="1"/>
  <c r="T1782" i="1"/>
  <c r="S1782" i="1"/>
  <c r="T1688" i="1"/>
  <c r="S1688" i="1"/>
  <c r="T1636" i="1"/>
  <c r="S1636" i="1"/>
  <c r="T1584" i="1"/>
  <c r="S1584" i="1"/>
  <c r="T1533" i="1"/>
  <c r="S1533" i="1"/>
  <c r="T1440" i="1"/>
  <c r="S1440" i="1"/>
  <c r="T1344" i="1"/>
  <c r="S1344" i="1"/>
  <c r="T1155" i="1"/>
  <c r="S1155" i="1"/>
  <c r="T1104" i="1"/>
  <c r="S1104" i="1"/>
  <c r="T1053" i="1"/>
  <c r="S1053" i="1"/>
  <c r="T1002" i="1"/>
  <c r="S1002" i="1"/>
  <c r="T910" i="1"/>
  <c r="S910" i="1"/>
  <c r="T818" i="1"/>
  <c r="S818" i="1"/>
  <c r="T767" i="1"/>
  <c r="S767" i="1"/>
  <c r="T715" i="1"/>
  <c r="S715" i="1"/>
  <c r="T580" i="1"/>
  <c r="S580" i="1"/>
  <c r="T530" i="1"/>
  <c r="S530" i="1"/>
  <c r="T480" i="1"/>
  <c r="S480" i="1"/>
  <c r="T429" i="1"/>
  <c r="S429" i="1"/>
  <c r="T378" i="1"/>
  <c r="S378" i="1"/>
  <c r="T327" i="1"/>
  <c r="S327" i="1"/>
  <c r="T276" i="1"/>
  <c r="S276" i="1"/>
  <c r="T226" i="1"/>
  <c r="S225" i="1"/>
  <c r="T130" i="1"/>
  <c r="S130" i="1"/>
  <c r="T79" i="1"/>
  <c r="S79" i="1"/>
  <c r="N20" i="6" l="1"/>
  <c r="J1" i="1" l="1"/>
  <c r="K1" i="1" s="1"/>
  <c r="L1" i="1" s="1"/>
  <c r="M1" i="1" s="1"/>
  <c r="N1" i="1" s="1"/>
  <c r="O1" i="1" s="1"/>
  <c r="P1" i="1" s="1"/>
  <c r="Q1" i="1" s="1"/>
  <c r="R1" i="1" s="1"/>
  <c r="S1" i="1" s="1"/>
  <c r="T1" i="1" s="1"/>
  <c r="U1" i="1" s="1"/>
  <c r="V1" i="1" s="1"/>
  <c r="W1" i="1" s="1"/>
  <c r="X1" i="1" s="1"/>
  <c r="O2391" i="1"/>
  <c r="P2391" i="1"/>
  <c r="Q2391" i="1"/>
  <c r="R2391" i="1"/>
  <c r="S2391" i="1"/>
  <c r="T2391" i="1"/>
  <c r="S226" i="1" l="1"/>
  <c r="T80" i="1" l="1"/>
  <c r="T83" i="1"/>
  <c r="T84" i="1"/>
  <c r="T131" i="1"/>
  <c r="T134" i="1"/>
  <c r="T135" i="1"/>
  <c r="T183" i="1"/>
  <c r="T186" i="1"/>
  <c r="T187" i="1"/>
  <c r="T194" i="1"/>
  <c r="T229" i="1"/>
  <c r="T230" i="1"/>
  <c r="T263" i="1"/>
  <c r="T277" i="1"/>
  <c r="T280" i="1"/>
  <c r="T281" i="1"/>
  <c r="T328" i="1"/>
  <c r="T331" i="1"/>
  <c r="T332" i="1"/>
  <c r="T365" i="1"/>
  <c r="T379" i="1"/>
  <c r="T382" i="1"/>
  <c r="T383" i="1"/>
  <c r="T416" i="1"/>
  <c r="T430" i="1"/>
  <c r="T433" i="1"/>
  <c r="T434" i="1"/>
  <c r="T441" i="1"/>
  <c r="T484" i="1"/>
  <c r="T485" i="1"/>
  <c r="T534" i="1"/>
  <c r="T535" i="1"/>
  <c r="T584" i="1"/>
  <c r="T585" i="1"/>
  <c r="T632" i="1"/>
  <c r="T635" i="1"/>
  <c r="T636" i="1"/>
  <c r="T643" i="1"/>
  <c r="T659" i="1"/>
  <c r="T674" i="1"/>
  <c r="T677" i="1"/>
  <c r="T678" i="1"/>
  <c r="T685" i="1"/>
  <c r="T701" i="1"/>
  <c r="T719" i="1"/>
  <c r="T720" i="1"/>
  <c r="T771" i="1"/>
  <c r="T772" i="1"/>
  <c r="T822" i="1"/>
  <c r="T823" i="1"/>
  <c r="T856" i="1"/>
  <c r="T870" i="1"/>
  <c r="T873" i="1"/>
  <c r="T874" i="1"/>
  <c r="T881" i="1"/>
  <c r="T897" i="1"/>
  <c r="T911" i="1"/>
  <c r="T914" i="1"/>
  <c r="T915" i="1"/>
  <c r="T962" i="1"/>
  <c r="T965" i="1"/>
  <c r="T966" i="1"/>
  <c r="T973" i="1"/>
  <c r="T1006" i="1"/>
  <c r="T1007" i="1"/>
  <c r="T1057" i="1"/>
  <c r="T1058" i="1"/>
  <c r="T1065" i="1"/>
  <c r="T1108" i="1"/>
  <c r="T1109" i="1"/>
  <c r="T1159" i="1"/>
  <c r="T1160" i="1"/>
  <c r="T1167" i="1"/>
  <c r="T1193" i="1"/>
  <c r="T1210" i="1"/>
  <c r="T1211" i="1"/>
  <c r="T1241" i="1"/>
  <c r="T1242" i="1"/>
  <c r="T1258" i="1"/>
  <c r="T1259" i="1"/>
  <c r="T1289" i="1"/>
  <c r="T1290" i="1"/>
  <c r="T1307" i="1"/>
  <c r="T1308" i="1"/>
  <c r="T1315" i="1"/>
  <c r="T1331" i="1"/>
  <c r="T1348" i="1"/>
  <c r="T1349" i="1"/>
  <c r="T1396" i="1"/>
  <c r="T1399" i="1"/>
  <c r="T1400" i="1"/>
  <c r="T1407" i="1"/>
  <c r="T1425" i="1"/>
  <c r="T1444" i="1"/>
  <c r="T1445" i="1"/>
  <c r="T1452" i="1"/>
  <c r="T1478" i="1"/>
  <c r="T1493" i="1"/>
  <c r="T1496" i="1"/>
  <c r="T1497" i="1"/>
  <c r="T1504" i="1"/>
  <c r="T1520" i="1"/>
  <c r="T1537" i="1"/>
  <c r="T1538" i="1"/>
  <c r="T1588" i="1"/>
  <c r="T1589" i="1"/>
  <c r="T1596" i="1"/>
  <c r="T1622" i="1"/>
  <c r="T1640" i="1"/>
  <c r="T1641" i="1"/>
  <c r="T1648" i="1"/>
  <c r="T1674" i="1"/>
  <c r="T1692" i="1"/>
  <c r="T1693" i="1"/>
  <c r="T1726" i="1"/>
  <c r="T1741" i="1"/>
  <c r="T1744" i="1"/>
  <c r="T1745" i="1"/>
  <c r="T1752" i="1"/>
  <c r="T1768" i="1"/>
  <c r="T1786" i="1"/>
  <c r="T1787" i="1"/>
  <c r="T1794" i="1"/>
  <c r="T1838" i="1"/>
  <c r="T1839" i="1"/>
  <c r="T1846" i="1"/>
  <c r="T1889" i="1"/>
  <c r="T1890" i="1"/>
  <c r="T1937" i="1"/>
  <c r="T1940" i="1"/>
  <c r="T1941" i="1"/>
  <c r="T1948" i="1"/>
  <c r="T1964" i="1"/>
  <c r="T2006" i="1"/>
  <c r="T2010" i="1" s="1"/>
  <c r="T2023" i="1"/>
  <c r="T2024" i="1"/>
  <c r="T2073" i="1"/>
  <c r="T2074" i="1"/>
  <c r="T2121" i="1"/>
  <c r="T2124" i="1"/>
  <c r="T2125" i="1"/>
  <c r="T2148" i="1"/>
  <c r="T2189" i="1"/>
  <c r="T2193" i="1" s="1"/>
  <c r="T2206" i="1"/>
  <c r="T2207" i="1"/>
  <c r="T2256" i="1"/>
  <c r="T2257" i="1"/>
  <c r="T2306" i="1"/>
  <c r="T2307" i="1"/>
  <c r="T2357" i="1"/>
  <c r="T2358" i="1"/>
  <c r="T2365" i="1"/>
  <c r="T2408" i="1"/>
  <c r="T2409" i="1"/>
  <c r="T2459" i="1"/>
  <c r="T2460" i="1"/>
  <c r="T2510" i="1"/>
  <c r="T2511" i="1"/>
  <c r="T2560" i="1"/>
  <c r="T2561" i="1"/>
  <c r="T2610" i="1"/>
  <c r="T2611" i="1"/>
  <c r="T2661" i="1"/>
  <c r="T2662" i="1"/>
  <c r="T2669" i="1"/>
  <c r="T2713" i="1"/>
  <c r="T2714" i="1"/>
  <c r="T2721" i="1"/>
  <c r="T2747" i="1"/>
  <c r="T2762" i="1"/>
  <c r="T2787" i="1"/>
  <c r="T2804" i="1"/>
  <c r="T2805" i="1"/>
  <c r="T2828" i="1"/>
  <c r="T2832" i="1" s="1"/>
  <c r="T2845" i="1"/>
  <c r="T2846" i="1"/>
  <c r="T2896" i="1"/>
  <c r="T2897" i="1"/>
  <c r="T2904" i="1"/>
  <c r="T2947" i="1"/>
  <c r="T2948" i="1"/>
  <c r="T2997" i="1"/>
  <c r="T2998" i="1"/>
  <c r="T3045" i="1"/>
  <c r="T3048" i="1"/>
  <c r="T3049" i="1"/>
  <c r="T3056" i="1"/>
  <c r="T3083" i="1"/>
  <c r="T3086" i="1"/>
  <c r="T3087" i="1"/>
  <c r="T3094" i="1"/>
  <c r="T3106" i="1"/>
  <c r="T3123" i="1"/>
  <c r="T3124" i="1"/>
  <c r="T1110" i="1" l="1"/>
  <c r="T637" i="1"/>
  <c r="T663" i="1" s="1"/>
  <c r="T136" i="1"/>
  <c r="T172" i="1" s="1"/>
  <c r="T435" i="1"/>
  <c r="T471" i="1" s="1"/>
  <c r="T2025" i="1"/>
  <c r="T2847" i="1"/>
  <c r="T2410" i="1"/>
  <c r="T2308" i="1"/>
  <c r="T679" i="1"/>
  <c r="T705" i="1" s="1"/>
  <c r="T536" i="1"/>
  <c r="T1840" i="1"/>
  <c r="T1161" i="1"/>
  <c r="T967" i="1"/>
  <c r="T1942" i="1"/>
  <c r="T1968" i="1" s="1"/>
  <c r="T2715" i="1"/>
  <c r="T2612" i="1"/>
  <c r="T1059" i="1"/>
  <c r="T819" i="1"/>
  <c r="T3050" i="1"/>
  <c r="T3072" i="1" s="1"/>
  <c r="T2999" i="1"/>
  <c r="T2791" i="1"/>
  <c r="T1891" i="1"/>
  <c r="T1746" i="1"/>
  <c r="T1772" i="1" s="1"/>
  <c r="T1590" i="1"/>
  <c r="T1498" i="1"/>
  <c r="T1524" i="1" s="1"/>
  <c r="T1350" i="1"/>
  <c r="T1212" i="1"/>
  <c r="T1246" i="1" s="1"/>
  <c r="T1642" i="1"/>
  <c r="T721" i="1"/>
  <c r="T282" i="1"/>
  <c r="T318" i="1" s="1"/>
  <c r="T2075" i="1"/>
  <c r="T2512" i="1"/>
  <c r="T486" i="1"/>
  <c r="T773" i="1"/>
  <c r="T333" i="1"/>
  <c r="T369" i="1" s="1"/>
  <c r="T1309" i="1"/>
  <c r="T1335" i="1" s="1"/>
  <c r="T231" i="1"/>
  <c r="T267" i="1" s="1"/>
  <c r="T2461" i="1"/>
  <c r="T2258" i="1"/>
  <c r="T824" i="1"/>
  <c r="T586" i="1"/>
  <c r="T384" i="1"/>
  <c r="T420" i="1" s="1"/>
  <c r="T188" i="1"/>
  <c r="T216" i="1" s="1"/>
  <c r="T85" i="1"/>
  <c r="T121" i="1" s="1"/>
  <c r="T3088" i="1"/>
  <c r="T3110" i="1" s="1"/>
  <c r="T2898" i="1"/>
  <c r="T2663" i="1"/>
  <c r="T2359" i="1"/>
  <c r="T1788" i="1"/>
  <c r="T1694" i="1"/>
  <c r="T1401" i="1"/>
  <c r="T1429" i="1" s="1"/>
  <c r="T1260" i="1"/>
  <c r="T1294" i="1" s="1"/>
  <c r="T1008" i="1"/>
  <c r="T3125" i="1"/>
  <c r="T2152" i="1"/>
  <c r="T2949" i="1"/>
  <c r="T1539" i="1"/>
  <c r="T1446" i="1"/>
  <c r="T2562" i="1"/>
  <c r="T875" i="1"/>
  <c r="T901" i="1" s="1"/>
  <c r="T2208" i="1"/>
  <c r="T916" i="1"/>
  <c r="T2203" i="1"/>
  <c r="N13" i="6" l="1"/>
  <c r="T860" i="1"/>
  <c r="T2244" i="1"/>
  <c r="T716" i="1"/>
  <c r="T757" i="1" s="1"/>
  <c r="T481" i="1"/>
  <c r="T522" i="1" l="1"/>
  <c r="T768" i="1"/>
  <c r="T809" i="1" s="1"/>
  <c r="T1003" i="1"/>
  <c r="T1054" i="1"/>
  <c r="T1095" i="1" s="1"/>
  <c r="T1105" i="1"/>
  <c r="T581" i="1"/>
  <c r="T622" i="1" s="1"/>
  <c r="T531" i="1"/>
  <c r="T572" i="1" s="1"/>
  <c r="T1345" i="1" l="1"/>
  <c r="T1156" i="1"/>
  <c r="T1197" i="1" s="1"/>
  <c r="T1534" i="1" l="1"/>
  <c r="T1441" i="1"/>
  <c r="T1482" i="1" l="1"/>
  <c r="T1585" i="1"/>
  <c r="T1626" i="1" s="1"/>
  <c r="T1637" i="1" l="1"/>
  <c r="T1678" i="1" l="1"/>
  <c r="T1689" i="1"/>
  <c r="T1730" i="1" s="1"/>
  <c r="T1783" i="1" l="1"/>
  <c r="T1824" i="1" l="1"/>
  <c r="T1835" i="1"/>
  <c r="T1876" i="1" l="1"/>
  <c r="T1886" i="1"/>
  <c r="T2354" i="1"/>
  <c r="T2395" i="1" s="1"/>
  <c r="T2405" i="1"/>
  <c r="T2658" i="1" l="1"/>
  <c r="T2699" i="1" s="1"/>
  <c r="T2020" i="1"/>
  <c r="T2456" i="1"/>
  <c r="T2497" i="1" s="1"/>
  <c r="T2070" i="1" l="1"/>
  <c r="T2710" i="1"/>
  <c r="T2751" i="1" s="1"/>
  <c r="T2842" i="1"/>
  <c r="T2893" i="1"/>
  <c r="T2934" i="1" s="1"/>
  <c r="T2507" i="1"/>
  <c r="T2944" i="1" l="1"/>
  <c r="T2303" i="1"/>
  <c r="T2253" i="1"/>
  <c r="T2557" i="1"/>
  <c r="T2607" i="1"/>
  <c r="M48" i="6"/>
  <c r="L48" i="6"/>
  <c r="K48" i="6"/>
  <c r="J48" i="6"/>
  <c r="I48" i="6"/>
  <c r="H48" i="6"/>
  <c r="G48" i="6"/>
  <c r="F48" i="6"/>
  <c r="E48" i="6"/>
  <c r="D48" i="6"/>
  <c r="C48" i="6"/>
  <c r="M19" i="6"/>
  <c r="L19" i="6"/>
  <c r="K19" i="6"/>
  <c r="J19" i="6"/>
  <c r="I19" i="6"/>
  <c r="H19" i="6"/>
  <c r="G19" i="6"/>
  <c r="F19" i="6"/>
  <c r="E19" i="6"/>
  <c r="D19" i="6"/>
  <c r="C19" i="6"/>
  <c r="M18" i="6"/>
  <c r="L18" i="6"/>
  <c r="K18" i="6"/>
  <c r="J18" i="6"/>
  <c r="I18" i="6"/>
  <c r="H18" i="6"/>
  <c r="G18" i="6"/>
  <c r="F18" i="6"/>
  <c r="E18" i="6"/>
  <c r="D18" i="6"/>
  <c r="C18" i="6"/>
  <c r="M17" i="6"/>
  <c r="L17" i="6"/>
  <c r="K17" i="6"/>
  <c r="J17" i="6"/>
  <c r="I17" i="6"/>
  <c r="H17" i="6"/>
  <c r="G17" i="6"/>
  <c r="F17" i="6"/>
  <c r="E17" i="6"/>
  <c r="D17" i="6"/>
  <c r="C17" i="6"/>
  <c r="S1872" i="1"/>
  <c r="T2994" i="1" l="1"/>
  <c r="T3120" i="1"/>
  <c r="S2930" i="1" l="1"/>
  <c r="S1622" i="1"/>
  <c r="R715" i="1"/>
  <c r="R1053" i="1" s="1"/>
  <c r="R1155" i="1" s="1"/>
  <c r="R1440" i="1" s="1"/>
  <c r="R1584" i="1" s="1"/>
  <c r="R1636" i="1" s="1"/>
  <c r="R1688" i="1" s="1"/>
  <c r="R1782" i="1" s="1"/>
  <c r="R1834" i="1" s="1"/>
  <c r="S618" i="1"/>
  <c r="R618" i="1"/>
  <c r="S568" i="1"/>
  <c r="R568" i="1"/>
  <c r="R518" i="1"/>
  <c r="R2353" i="1" l="1"/>
  <c r="R2455" i="1" s="1"/>
  <c r="R1835" i="1"/>
  <c r="R2657" i="1"/>
  <c r="R2892" i="1" s="1"/>
  <c r="R80" i="1"/>
  <c r="N2734" i="1" l="1"/>
  <c r="A75" i="8" l="1"/>
  <c r="AC75" i="8" s="1"/>
  <c r="B75" i="8"/>
  <c r="Q75" i="8" s="1"/>
  <c r="H2652" i="1"/>
  <c r="H2704" i="1"/>
  <c r="G2707" i="1" s="1"/>
  <c r="S2747" i="1"/>
  <c r="R2747" i="1"/>
  <c r="S2742" i="1"/>
  <c r="T2742" i="1" s="1"/>
  <c r="S2740" i="1"/>
  <c r="R2740" i="1"/>
  <c r="T2740" i="1" s="1"/>
  <c r="Q2738" i="1"/>
  <c r="Q2747" i="1" s="1"/>
  <c r="P2736" i="1"/>
  <c r="P2747" i="1" s="1"/>
  <c r="O2734" i="1"/>
  <c r="M2733" i="1"/>
  <c r="L2731" i="1"/>
  <c r="M2730" i="1"/>
  <c r="K2729" i="1"/>
  <c r="L2728" i="1"/>
  <c r="L2747" i="1" s="1"/>
  <c r="J2727" i="1"/>
  <c r="K2726" i="1"/>
  <c r="K2747" i="1" s="1"/>
  <c r="I2725" i="1"/>
  <c r="I2747" i="1" s="1"/>
  <c r="J2724" i="1"/>
  <c r="I2723" i="1"/>
  <c r="J2723" i="1" s="1"/>
  <c r="K2723" i="1" s="1"/>
  <c r="L2723" i="1" s="1"/>
  <c r="M2723" i="1" s="1"/>
  <c r="N2723" i="1" s="1"/>
  <c r="O2723" i="1" s="1"/>
  <c r="P2723" i="1" s="1"/>
  <c r="Q2723" i="1" s="1"/>
  <c r="R2723" i="1" s="1"/>
  <c r="S2723" i="1" s="1"/>
  <c r="T2723" i="1" s="1"/>
  <c r="S2721" i="1"/>
  <c r="R2721" i="1"/>
  <c r="Q2721" i="1"/>
  <c r="P2721" i="1"/>
  <c r="O2721" i="1"/>
  <c r="N2721" i="1"/>
  <c r="M2721" i="1"/>
  <c r="L2721" i="1"/>
  <c r="K2721" i="1"/>
  <c r="J2721" i="1"/>
  <c r="I2721" i="1"/>
  <c r="I2717" i="1"/>
  <c r="J2717" i="1" s="1"/>
  <c r="K2717" i="1" s="1"/>
  <c r="S2714" i="1"/>
  <c r="R2714" i="1"/>
  <c r="Q2714" i="1"/>
  <c r="P2714" i="1"/>
  <c r="O2714" i="1"/>
  <c r="N2714" i="1"/>
  <c r="M2714" i="1"/>
  <c r="L2714" i="1"/>
  <c r="K2714" i="1"/>
  <c r="J2714" i="1"/>
  <c r="I2714" i="1"/>
  <c r="S2713" i="1"/>
  <c r="R2713" i="1"/>
  <c r="Q2713" i="1"/>
  <c r="P2713" i="1"/>
  <c r="O2713" i="1"/>
  <c r="N2713" i="1"/>
  <c r="M2713" i="1"/>
  <c r="L2713" i="1"/>
  <c r="K2713" i="1"/>
  <c r="J2713" i="1"/>
  <c r="I2713" i="1"/>
  <c r="I2712" i="1"/>
  <c r="J2712" i="1" s="1"/>
  <c r="K2712" i="1" s="1"/>
  <c r="S2710" i="1"/>
  <c r="R2710" i="1"/>
  <c r="Q2741" i="1" s="1"/>
  <c r="R2741" i="1" s="1"/>
  <c r="Q2710" i="1"/>
  <c r="M2710" i="1"/>
  <c r="M2732" i="1" s="1"/>
  <c r="N2732" i="1" s="1"/>
  <c r="N2747" i="1" s="1"/>
  <c r="L2710" i="1"/>
  <c r="K2710" i="1"/>
  <c r="J2710" i="1"/>
  <c r="I2710" i="1"/>
  <c r="I2706" i="1"/>
  <c r="J2706" i="1" s="1"/>
  <c r="K2706" i="1" s="1"/>
  <c r="L2706" i="1" s="1"/>
  <c r="U75" i="8" l="1"/>
  <c r="AA75" i="8"/>
  <c r="V75" i="8"/>
  <c r="AB75" i="8"/>
  <c r="W75" i="8"/>
  <c r="R75" i="8"/>
  <c r="X75" i="8"/>
  <c r="S75" i="8"/>
  <c r="Y75" i="8"/>
  <c r="T75" i="8"/>
  <c r="Z75" i="8"/>
  <c r="P75" i="8"/>
  <c r="N75" i="8"/>
  <c r="L2715" i="1"/>
  <c r="L2751" i="1" s="1"/>
  <c r="J2715" i="1"/>
  <c r="O2715" i="1"/>
  <c r="P2715" i="1"/>
  <c r="P2751" i="1" s="1"/>
  <c r="S2715" i="1"/>
  <c r="S2751" i="1" s="1"/>
  <c r="K2715" i="1"/>
  <c r="K2751" i="1" s="1"/>
  <c r="R2715" i="1"/>
  <c r="R2751" i="1" s="1"/>
  <c r="I2715" i="1"/>
  <c r="I2751" i="1" s="1"/>
  <c r="M2715" i="1"/>
  <c r="J2747" i="1"/>
  <c r="N2715" i="1"/>
  <c r="N2751" i="1" s="1"/>
  <c r="O2747" i="1"/>
  <c r="Q2715" i="1"/>
  <c r="Q2751" i="1" s="1"/>
  <c r="M2706" i="1"/>
  <c r="L2717" i="1"/>
  <c r="L2712" i="1"/>
  <c r="M2747" i="1"/>
  <c r="N656" i="1"/>
  <c r="O656" i="1" s="1"/>
  <c r="Q2893" i="1"/>
  <c r="K75" i="8" l="1"/>
  <c r="J75" i="8"/>
  <c r="E75" i="8"/>
  <c r="C75" i="8"/>
  <c r="M75" i="8"/>
  <c r="L75" i="8"/>
  <c r="H75" i="8"/>
  <c r="F75" i="8"/>
  <c r="J2751" i="1"/>
  <c r="O2751" i="1"/>
  <c r="M2751" i="1"/>
  <c r="N2706" i="1"/>
  <c r="M2717" i="1"/>
  <c r="M2712" i="1"/>
  <c r="J3123" i="1"/>
  <c r="K3123" i="1"/>
  <c r="L3123" i="1"/>
  <c r="M3123" i="1"/>
  <c r="N3123" i="1"/>
  <c r="O3123" i="1"/>
  <c r="P3123" i="1"/>
  <c r="Q3123" i="1"/>
  <c r="R3123" i="1"/>
  <c r="S3123" i="1"/>
  <c r="J3124" i="1"/>
  <c r="K3124" i="1"/>
  <c r="L3124" i="1"/>
  <c r="M3124" i="1"/>
  <c r="N3124" i="1"/>
  <c r="O3124" i="1"/>
  <c r="P3124" i="1"/>
  <c r="Q3124" i="1"/>
  <c r="R3124" i="1"/>
  <c r="S3124" i="1"/>
  <c r="I3123" i="1"/>
  <c r="J3086" i="1"/>
  <c r="K3086" i="1"/>
  <c r="L3086" i="1"/>
  <c r="M3086" i="1"/>
  <c r="N3086" i="1"/>
  <c r="O3086" i="1"/>
  <c r="P3086" i="1"/>
  <c r="Q3086" i="1"/>
  <c r="Q3088" i="1" s="1"/>
  <c r="R3086" i="1"/>
  <c r="S3086" i="1"/>
  <c r="J3087" i="1"/>
  <c r="K3087" i="1"/>
  <c r="L3087" i="1"/>
  <c r="M3087" i="1"/>
  <c r="N3087" i="1"/>
  <c r="O3087" i="1"/>
  <c r="P3087" i="1"/>
  <c r="Q3087" i="1"/>
  <c r="R3087" i="1"/>
  <c r="S3087" i="1"/>
  <c r="I3087" i="1"/>
  <c r="I3086" i="1"/>
  <c r="I3096" i="1"/>
  <c r="I3090" i="1"/>
  <c r="I3085" i="1"/>
  <c r="J3085" i="1" s="1"/>
  <c r="K3085" i="1" s="1"/>
  <c r="I3079" i="1"/>
  <c r="J3079" i="1" s="1"/>
  <c r="K3079" i="1" s="1"/>
  <c r="L3079" i="1" s="1"/>
  <c r="J3048" i="1"/>
  <c r="K3048" i="1"/>
  <c r="L3048" i="1"/>
  <c r="M3048" i="1"/>
  <c r="N3048" i="1"/>
  <c r="O3048" i="1"/>
  <c r="P3048" i="1"/>
  <c r="Q3048" i="1"/>
  <c r="R3048" i="1"/>
  <c r="S3048" i="1"/>
  <c r="J3049" i="1"/>
  <c r="K3049" i="1"/>
  <c r="L3049" i="1"/>
  <c r="M3049" i="1"/>
  <c r="N3049" i="1"/>
  <c r="O3049" i="1"/>
  <c r="P3049" i="1"/>
  <c r="Q3049" i="1"/>
  <c r="R3049" i="1"/>
  <c r="S3049" i="1"/>
  <c r="I3049" i="1"/>
  <c r="I3048" i="1"/>
  <c r="I3058" i="1"/>
  <c r="J3058" i="1" s="1"/>
  <c r="K3058" i="1" s="1"/>
  <c r="L3058" i="1" s="1"/>
  <c r="M3058" i="1" s="1"/>
  <c r="N3058" i="1" s="1"/>
  <c r="O3058" i="1" s="1"/>
  <c r="P3058" i="1" s="1"/>
  <c r="Q3058" i="1" s="1"/>
  <c r="R3058" i="1" s="1"/>
  <c r="S3058" i="1" s="1"/>
  <c r="T3058" i="1" s="1"/>
  <c r="I3052" i="1"/>
  <c r="J3052" i="1" s="1"/>
  <c r="K3052" i="1" s="1"/>
  <c r="I3047" i="1"/>
  <c r="J3047" i="1" s="1"/>
  <c r="K3047" i="1" s="1"/>
  <c r="I3041" i="1"/>
  <c r="J3041" i="1" s="1"/>
  <c r="K3041" i="1" s="1"/>
  <c r="L3041" i="1" s="1"/>
  <c r="J2997" i="1"/>
  <c r="K2997" i="1"/>
  <c r="L2997" i="1"/>
  <c r="M2997" i="1"/>
  <c r="N2997" i="1"/>
  <c r="O2997" i="1"/>
  <c r="P2997" i="1"/>
  <c r="Q2997" i="1"/>
  <c r="R2997" i="1"/>
  <c r="S2997" i="1"/>
  <c r="J2998" i="1"/>
  <c r="K2998" i="1"/>
  <c r="L2998" i="1"/>
  <c r="M2998" i="1"/>
  <c r="N2998" i="1"/>
  <c r="O2998" i="1"/>
  <c r="P2998" i="1"/>
  <c r="Q2998" i="1"/>
  <c r="R2998" i="1"/>
  <c r="S2998" i="1"/>
  <c r="I2997" i="1"/>
  <c r="J2947" i="1"/>
  <c r="K2947" i="1"/>
  <c r="L2947" i="1"/>
  <c r="M2947" i="1"/>
  <c r="N2947" i="1"/>
  <c r="O2947" i="1"/>
  <c r="P2947" i="1"/>
  <c r="Q2947" i="1"/>
  <c r="R2947" i="1"/>
  <c r="S2947" i="1"/>
  <c r="I2947" i="1"/>
  <c r="J2896" i="1"/>
  <c r="K2896" i="1"/>
  <c r="L2896" i="1"/>
  <c r="M2896" i="1"/>
  <c r="N2896" i="1"/>
  <c r="O2896" i="1"/>
  <c r="P2896" i="1"/>
  <c r="Q2896" i="1"/>
  <c r="R2896" i="1"/>
  <c r="S2896" i="1"/>
  <c r="I2896" i="1"/>
  <c r="J2845" i="1"/>
  <c r="K2845" i="1"/>
  <c r="L2845" i="1"/>
  <c r="M2845" i="1"/>
  <c r="N2845" i="1"/>
  <c r="O2845" i="1"/>
  <c r="P2845" i="1"/>
  <c r="Q2845" i="1"/>
  <c r="R2845" i="1"/>
  <c r="S2845" i="1"/>
  <c r="J2846" i="1"/>
  <c r="K2846" i="1"/>
  <c r="L2846" i="1"/>
  <c r="M2846" i="1"/>
  <c r="N2846" i="1"/>
  <c r="O2846" i="1"/>
  <c r="P2846" i="1"/>
  <c r="Q2846" i="1"/>
  <c r="R2846" i="1"/>
  <c r="S2846" i="1"/>
  <c r="I2845" i="1"/>
  <c r="J2804" i="1"/>
  <c r="K2804" i="1"/>
  <c r="L2804" i="1"/>
  <c r="M2804" i="1"/>
  <c r="N2804" i="1"/>
  <c r="O2804" i="1"/>
  <c r="P2804" i="1"/>
  <c r="Q2804" i="1"/>
  <c r="R2804" i="1"/>
  <c r="S2804" i="1"/>
  <c r="J2805" i="1"/>
  <c r="K2805" i="1"/>
  <c r="L2805" i="1"/>
  <c r="M2805" i="1"/>
  <c r="N2805" i="1"/>
  <c r="O2805" i="1"/>
  <c r="P2805" i="1"/>
  <c r="Q2805" i="1"/>
  <c r="R2805" i="1"/>
  <c r="S2805" i="1"/>
  <c r="I2805" i="1"/>
  <c r="I2804" i="1"/>
  <c r="I2814" i="1"/>
  <c r="J2814" i="1" s="1"/>
  <c r="K2814" i="1" s="1"/>
  <c r="L2814" i="1" s="1"/>
  <c r="M2814" i="1" s="1"/>
  <c r="N2814" i="1" s="1"/>
  <c r="O2814" i="1" s="1"/>
  <c r="P2814" i="1" s="1"/>
  <c r="Q2814" i="1" s="1"/>
  <c r="R2814" i="1" s="1"/>
  <c r="S2814" i="1" s="1"/>
  <c r="T2814" i="1" s="1"/>
  <c r="I2808" i="1"/>
  <c r="J2808" i="1" s="1"/>
  <c r="K2808" i="1" s="1"/>
  <c r="L2808" i="1" s="1"/>
  <c r="M2808" i="1" s="1"/>
  <c r="N2808" i="1" s="1"/>
  <c r="O2808" i="1" s="1"/>
  <c r="P2808" i="1" s="1"/>
  <c r="Q2808" i="1" s="1"/>
  <c r="R2808" i="1" s="1"/>
  <c r="S2808" i="1" s="1"/>
  <c r="T2808" i="1" s="1"/>
  <c r="I2803" i="1"/>
  <c r="J2803" i="1" s="1"/>
  <c r="K2803" i="1" s="1"/>
  <c r="L2803" i="1" s="1"/>
  <c r="M2803" i="1" s="1"/>
  <c r="N2803" i="1" s="1"/>
  <c r="O2803" i="1" s="1"/>
  <c r="P2803" i="1" s="1"/>
  <c r="Q2803" i="1" s="1"/>
  <c r="R2803" i="1" s="1"/>
  <c r="S2803" i="1" s="1"/>
  <c r="T2803" i="1" s="1"/>
  <c r="I2797" i="1"/>
  <c r="J2797" i="1" s="1"/>
  <c r="K2797" i="1" s="1"/>
  <c r="L2797" i="1" s="1"/>
  <c r="M2797" i="1" s="1"/>
  <c r="N2797" i="1" s="1"/>
  <c r="O2797" i="1" s="1"/>
  <c r="P2797" i="1" s="1"/>
  <c r="Q2797" i="1" s="1"/>
  <c r="R2797" i="1" s="1"/>
  <c r="S2797" i="1" s="1"/>
  <c r="T2797" i="1" s="1"/>
  <c r="I2766" i="1"/>
  <c r="I2765" i="1"/>
  <c r="I2775" i="1"/>
  <c r="J2775" i="1" s="1"/>
  <c r="K2775" i="1" s="1"/>
  <c r="L2775" i="1" s="1"/>
  <c r="M2775" i="1" s="1"/>
  <c r="N2775" i="1" s="1"/>
  <c r="O2775" i="1" s="1"/>
  <c r="I2769" i="1"/>
  <c r="J2769" i="1" s="1"/>
  <c r="K2769" i="1" s="1"/>
  <c r="L2769" i="1" s="1"/>
  <c r="M2769" i="1" s="1"/>
  <c r="N2769" i="1" s="1"/>
  <c r="O2769" i="1" s="1"/>
  <c r="I2764" i="1"/>
  <c r="J2764" i="1" s="1"/>
  <c r="K2764" i="1" s="1"/>
  <c r="L2764" i="1" s="1"/>
  <c r="M2764" i="1" s="1"/>
  <c r="N2764" i="1" s="1"/>
  <c r="O2764" i="1" s="1"/>
  <c r="I2758" i="1"/>
  <c r="J2758" i="1" s="1"/>
  <c r="K2758" i="1" s="1"/>
  <c r="L2758" i="1" s="1"/>
  <c r="M2758" i="1" s="1"/>
  <c r="N2758" i="1" s="1"/>
  <c r="O2758" i="1" s="1"/>
  <c r="P2758" i="1" s="1"/>
  <c r="J2661" i="1"/>
  <c r="K2661" i="1"/>
  <c r="L2661" i="1"/>
  <c r="M2661" i="1"/>
  <c r="N2661" i="1"/>
  <c r="O2661" i="1"/>
  <c r="P2661" i="1"/>
  <c r="Q2661" i="1"/>
  <c r="R2661" i="1"/>
  <c r="S2661" i="1"/>
  <c r="J2662" i="1"/>
  <c r="K2662" i="1"/>
  <c r="L2662" i="1"/>
  <c r="M2662" i="1"/>
  <c r="N2662" i="1"/>
  <c r="O2662" i="1"/>
  <c r="P2662" i="1"/>
  <c r="Q2662" i="1"/>
  <c r="R2662" i="1"/>
  <c r="S2662" i="1"/>
  <c r="I2661" i="1"/>
  <c r="J2610" i="1"/>
  <c r="K2610" i="1"/>
  <c r="L2610" i="1"/>
  <c r="M2610" i="1"/>
  <c r="N2610" i="1"/>
  <c r="O2610" i="1"/>
  <c r="P2610" i="1"/>
  <c r="Q2610" i="1"/>
  <c r="R2610" i="1"/>
  <c r="S2610" i="1"/>
  <c r="I2610" i="1"/>
  <c r="J2560" i="1"/>
  <c r="K2560" i="1"/>
  <c r="L2560" i="1"/>
  <c r="M2560" i="1"/>
  <c r="N2560" i="1"/>
  <c r="O2560" i="1"/>
  <c r="P2560" i="1"/>
  <c r="Q2560" i="1"/>
  <c r="R2560" i="1"/>
  <c r="S2560" i="1"/>
  <c r="I2560" i="1"/>
  <c r="J2510" i="1"/>
  <c r="K2510" i="1"/>
  <c r="L2510" i="1"/>
  <c r="M2510" i="1"/>
  <c r="N2510" i="1"/>
  <c r="O2510" i="1"/>
  <c r="P2510" i="1"/>
  <c r="Q2510" i="1"/>
  <c r="R2510" i="1"/>
  <c r="S2510" i="1"/>
  <c r="I2510" i="1"/>
  <c r="J2459" i="1"/>
  <c r="K2459" i="1"/>
  <c r="L2459" i="1"/>
  <c r="M2459" i="1"/>
  <c r="N2459" i="1"/>
  <c r="O2459" i="1"/>
  <c r="P2459" i="1"/>
  <c r="Q2459" i="1"/>
  <c r="R2459" i="1"/>
  <c r="S2459" i="1"/>
  <c r="I2459" i="1"/>
  <c r="J2408" i="1"/>
  <c r="K2408" i="1"/>
  <c r="L2408" i="1"/>
  <c r="M2408" i="1"/>
  <c r="N2408" i="1"/>
  <c r="O2408" i="1"/>
  <c r="P2408" i="1"/>
  <c r="Q2408" i="1"/>
  <c r="R2408" i="1"/>
  <c r="S2408" i="1"/>
  <c r="I2408" i="1"/>
  <c r="J2357" i="1"/>
  <c r="K2357" i="1"/>
  <c r="L2357" i="1"/>
  <c r="M2357" i="1"/>
  <c r="N2357" i="1"/>
  <c r="O2357" i="1"/>
  <c r="P2357" i="1"/>
  <c r="Q2357" i="1"/>
  <c r="R2357" i="1"/>
  <c r="S2357" i="1"/>
  <c r="I2357" i="1"/>
  <c r="J2306" i="1"/>
  <c r="K2306" i="1"/>
  <c r="L2306" i="1"/>
  <c r="M2306" i="1"/>
  <c r="N2306" i="1"/>
  <c r="O2306" i="1"/>
  <c r="P2306" i="1"/>
  <c r="Q2306" i="1"/>
  <c r="R2306" i="1"/>
  <c r="S2306" i="1"/>
  <c r="J2307" i="1"/>
  <c r="K2307" i="1"/>
  <c r="L2307" i="1"/>
  <c r="M2307" i="1"/>
  <c r="N2307" i="1"/>
  <c r="O2307" i="1"/>
  <c r="P2307" i="1"/>
  <c r="Q2307" i="1"/>
  <c r="R2307" i="1"/>
  <c r="S2307" i="1"/>
  <c r="I2306" i="1"/>
  <c r="J2256" i="1"/>
  <c r="K2256" i="1"/>
  <c r="L2256" i="1"/>
  <c r="M2256" i="1"/>
  <c r="N2256" i="1"/>
  <c r="O2256" i="1"/>
  <c r="P2256" i="1"/>
  <c r="Q2256" i="1"/>
  <c r="R2256" i="1"/>
  <c r="S2256" i="1"/>
  <c r="I2256" i="1"/>
  <c r="J2206" i="1"/>
  <c r="K2206" i="1"/>
  <c r="L2206" i="1"/>
  <c r="M2206" i="1"/>
  <c r="N2206" i="1"/>
  <c r="O2206" i="1"/>
  <c r="P2206" i="1"/>
  <c r="Q2206" i="1"/>
  <c r="R2206" i="1"/>
  <c r="S2206" i="1"/>
  <c r="J2207" i="1"/>
  <c r="K2207" i="1"/>
  <c r="L2207" i="1"/>
  <c r="M2207" i="1"/>
  <c r="N2207" i="1"/>
  <c r="O2207" i="1"/>
  <c r="P2207" i="1"/>
  <c r="Q2207" i="1"/>
  <c r="R2207" i="1"/>
  <c r="S2207" i="1"/>
  <c r="I2206" i="1"/>
  <c r="I2166" i="1"/>
  <c r="I2165" i="1"/>
  <c r="J2175" i="1"/>
  <c r="K2175" i="1" s="1"/>
  <c r="L2175" i="1" s="1"/>
  <c r="M2175" i="1" s="1"/>
  <c r="N2175" i="1" s="1"/>
  <c r="O2175" i="1" s="1"/>
  <c r="P2175" i="1" s="1"/>
  <c r="Q2175" i="1" s="1"/>
  <c r="R2175" i="1" s="1"/>
  <c r="S2175" i="1" s="1"/>
  <c r="T2175" i="1" s="1"/>
  <c r="J2169" i="1"/>
  <c r="K2169" i="1" s="1"/>
  <c r="L2169" i="1" s="1"/>
  <c r="M2169" i="1" s="1"/>
  <c r="N2169" i="1" s="1"/>
  <c r="O2169" i="1" s="1"/>
  <c r="P2169" i="1" s="1"/>
  <c r="Q2169" i="1" s="1"/>
  <c r="R2169" i="1" s="1"/>
  <c r="S2169" i="1" s="1"/>
  <c r="T2169" i="1" s="1"/>
  <c r="J2164" i="1"/>
  <c r="K2164" i="1" s="1"/>
  <c r="L2164" i="1" s="1"/>
  <c r="M2164" i="1" s="1"/>
  <c r="N2164" i="1" s="1"/>
  <c r="O2164" i="1" s="1"/>
  <c r="P2164" i="1" s="1"/>
  <c r="Q2164" i="1" s="1"/>
  <c r="R2164" i="1" s="1"/>
  <c r="S2164" i="1" s="1"/>
  <c r="T2164" i="1" s="1"/>
  <c r="J2158" i="1"/>
  <c r="K2158" i="1" s="1"/>
  <c r="L2158" i="1" s="1"/>
  <c r="M2158" i="1" s="1"/>
  <c r="N2158" i="1" s="1"/>
  <c r="O2158" i="1" s="1"/>
  <c r="P2158" i="1" s="1"/>
  <c r="Q2158" i="1" s="1"/>
  <c r="R2158" i="1" s="1"/>
  <c r="S2158" i="1" s="1"/>
  <c r="T2158" i="1" s="1"/>
  <c r="J2124" i="1"/>
  <c r="K2124" i="1"/>
  <c r="L2124" i="1"/>
  <c r="M2124" i="1"/>
  <c r="N2124" i="1"/>
  <c r="O2124" i="1"/>
  <c r="P2124" i="1"/>
  <c r="Q2124" i="1"/>
  <c r="R2124" i="1"/>
  <c r="S2124" i="1"/>
  <c r="J2125" i="1"/>
  <c r="K2125" i="1"/>
  <c r="L2125" i="1"/>
  <c r="M2125" i="1"/>
  <c r="N2125" i="1"/>
  <c r="O2125" i="1"/>
  <c r="P2125" i="1"/>
  <c r="Q2125" i="1"/>
  <c r="R2125" i="1"/>
  <c r="S2125" i="1"/>
  <c r="I2125" i="1"/>
  <c r="I2124" i="1"/>
  <c r="J2073" i="1"/>
  <c r="K2073" i="1"/>
  <c r="L2073" i="1"/>
  <c r="M2073" i="1"/>
  <c r="N2073" i="1"/>
  <c r="O2073" i="1"/>
  <c r="P2073" i="1"/>
  <c r="Q2073" i="1"/>
  <c r="R2073" i="1"/>
  <c r="S2073" i="1"/>
  <c r="J2074" i="1"/>
  <c r="K2074" i="1"/>
  <c r="L2074" i="1"/>
  <c r="M2074" i="1"/>
  <c r="N2074" i="1"/>
  <c r="O2074" i="1"/>
  <c r="P2074" i="1"/>
  <c r="Q2074" i="1"/>
  <c r="R2074" i="1"/>
  <c r="S2074" i="1"/>
  <c r="I2073" i="1"/>
  <c r="J2023" i="1"/>
  <c r="K2023" i="1"/>
  <c r="L2023" i="1"/>
  <c r="M2023" i="1"/>
  <c r="N2023" i="1"/>
  <c r="O2023" i="1"/>
  <c r="P2023" i="1"/>
  <c r="Q2023" i="1"/>
  <c r="R2023" i="1"/>
  <c r="S2023" i="1"/>
  <c r="I2023" i="1"/>
  <c r="I1992" i="1"/>
  <c r="J1992" i="1" s="1"/>
  <c r="K1992" i="1" s="1"/>
  <c r="L1992" i="1" s="1"/>
  <c r="M1992" i="1" s="1"/>
  <c r="N1992" i="1" s="1"/>
  <c r="O1992" i="1" s="1"/>
  <c r="P1992" i="1" s="1"/>
  <c r="Q1992" i="1" s="1"/>
  <c r="R1992" i="1" s="1"/>
  <c r="S1992" i="1" s="1"/>
  <c r="T1992" i="1" s="1"/>
  <c r="I1986" i="1"/>
  <c r="J1986" i="1" s="1"/>
  <c r="K1986" i="1" s="1"/>
  <c r="L1986" i="1" s="1"/>
  <c r="M1986" i="1" s="1"/>
  <c r="N1986" i="1" s="1"/>
  <c r="O1986" i="1" s="1"/>
  <c r="P1986" i="1" s="1"/>
  <c r="Q1986" i="1" s="1"/>
  <c r="R1986" i="1" s="1"/>
  <c r="S1986" i="1" s="1"/>
  <c r="T1986" i="1" s="1"/>
  <c r="I1981" i="1"/>
  <c r="J1981" i="1" s="1"/>
  <c r="K1981" i="1" s="1"/>
  <c r="L1981" i="1" s="1"/>
  <c r="M1981" i="1" s="1"/>
  <c r="N1981" i="1" s="1"/>
  <c r="O1981" i="1" s="1"/>
  <c r="P1981" i="1" s="1"/>
  <c r="Q1981" i="1" s="1"/>
  <c r="R1981" i="1" s="1"/>
  <c r="S1981" i="1" s="1"/>
  <c r="T1981" i="1" s="1"/>
  <c r="I1975" i="1"/>
  <c r="J1975" i="1" s="1"/>
  <c r="K1975" i="1" s="1"/>
  <c r="L1975" i="1" s="1"/>
  <c r="M1975" i="1" s="1"/>
  <c r="N1975" i="1" s="1"/>
  <c r="O1975" i="1" s="1"/>
  <c r="P1975" i="1" s="1"/>
  <c r="Q1975" i="1" s="1"/>
  <c r="R1975" i="1" s="1"/>
  <c r="S1975" i="1" s="1"/>
  <c r="T1975" i="1" s="1"/>
  <c r="I1983" i="1"/>
  <c r="I1982" i="1"/>
  <c r="J1940" i="1"/>
  <c r="K1940" i="1"/>
  <c r="L1940" i="1"/>
  <c r="M1940" i="1"/>
  <c r="N1940" i="1"/>
  <c r="O1940" i="1"/>
  <c r="P1940" i="1"/>
  <c r="Q1940" i="1"/>
  <c r="R1940" i="1"/>
  <c r="S1940" i="1"/>
  <c r="J1941" i="1"/>
  <c r="K1941" i="1"/>
  <c r="L1941" i="1"/>
  <c r="M1941" i="1"/>
  <c r="N1941" i="1"/>
  <c r="O1941" i="1"/>
  <c r="P1941" i="1"/>
  <c r="Q1941" i="1"/>
  <c r="R1941" i="1"/>
  <c r="S1941" i="1"/>
  <c r="I1941" i="1"/>
  <c r="I1940" i="1"/>
  <c r="I1950" i="1"/>
  <c r="I1944" i="1"/>
  <c r="I1939" i="1"/>
  <c r="J1939" i="1" s="1"/>
  <c r="K1939" i="1" s="1"/>
  <c r="L1939" i="1" s="1"/>
  <c r="M1939" i="1" s="1"/>
  <c r="N1939" i="1" s="1"/>
  <c r="O1939" i="1" s="1"/>
  <c r="P1939" i="1" s="1"/>
  <c r="Q1939" i="1" s="1"/>
  <c r="R1939" i="1" s="1"/>
  <c r="S1939" i="1" s="1"/>
  <c r="T1939" i="1" s="1"/>
  <c r="I1933" i="1"/>
  <c r="J1933" i="1" s="1"/>
  <c r="K1933" i="1" s="1"/>
  <c r="L1933" i="1" s="1"/>
  <c r="M1933" i="1" s="1"/>
  <c r="N1933" i="1" s="1"/>
  <c r="O1933" i="1" s="1"/>
  <c r="P1933" i="1" s="1"/>
  <c r="Q1933" i="1" s="1"/>
  <c r="R1933" i="1" s="1"/>
  <c r="S1933" i="1" s="1"/>
  <c r="T1933" i="1" s="1"/>
  <c r="J1889" i="1"/>
  <c r="K1889" i="1"/>
  <c r="L1889" i="1"/>
  <c r="M1889" i="1"/>
  <c r="N1889" i="1"/>
  <c r="O1889" i="1"/>
  <c r="P1889" i="1"/>
  <c r="Q1889" i="1"/>
  <c r="R1889" i="1"/>
  <c r="S1889" i="1"/>
  <c r="I1889" i="1"/>
  <c r="J1838" i="1"/>
  <c r="K1838" i="1"/>
  <c r="L1838" i="1"/>
  <c r="M1838" i="1"/>
  <c r="N1838" i="1"/>
  <c r="O1838" i="1"/>
  <c r="P1838" i="1"/>
  <c r="Q1838" i="1"/>
  <c r="R1838" i="1"/>
  <c r="S1838" i="1"/>
  <c r="I1838" i="1"/>
  <c r="J1786" i="1"/>
  <c r="K1786" i="1"/>
  <c r="L1786" i="1"/>
  <c r="M1786" i="1"/>
  <c r="N1786" i="1"/>
  <c r="O1786" i="1"/>
  <c r="P1786" i="1"/>
  <c r="Q1786" i="1"/>
  <c r="R1786" i="1"/>
  <c r="S1786" i="1"/>
  <c r="J1787" i="1"/>
  <c r="K1787" i="1"/>
  <c r="L1787" i="1"/>
  <c r="M1787" i="1"/>
  <c r="N1787" i="1"/>
  <c r="O1787" i="1"/>
  <c r="P1787" i="1"/>
  <c r="Q1787" i="1"/>
  <c r="R1787" i="1"/>
  <c r="S1787" i="1"/>
  <c r="I1786" i="1"/>
  <c r="S1745" i="1"/>
  <c r="R1745" i="1"/>
  <c r="Q1745" i="1"/>
  <c r="P1745" i="1"/>
  <c r="O1745" i="1"/>
  <c r="N1745" i="1"/>
  <c r="M1745" i="1"/>
  <c r="L1745" i="1"/>
  <c r="K1745" i="1"/>
  <c r="J1745" i="1"/>
  <c r="S1744" i="1"/>
  <c r="R1744" i="1"/>
  <c r="Q1744" i="1"/>
  <c r="P1744" i="1"/>
  <c r="O1744" i="1"/>
  <c r="N1744" i="1"/>
  <c r="M1744" i="1"/>
  <c r="L1744" i="1"/>
  <c r="K1744" i="1"/>
  <c r="J1744" i="1"/>
  <c r="I1745" i="1"/>
  <c r="I1744" i="1"/>
  <c r="I1754" i="1"/>
  <c r="J1754" i="1" s="1"/>
  <c r="K1754" i="1" s="1"/>
  <c r="L1754" i="1" s="1"/>
  <c r="M1754" i="1" s="1"/>
  <c r="N1754" i="1" s="1"/>
  <c r="O1754" i="1" s="1"/>
  <c r="P1754" i="1" s="1"/>
  <c r="Q1754" i="1" s="1"/>
  <c r="R1754" i="1" s="1"/>
  <c r="S1754" i="1" s="1"/>
  <c r="T1754" i="1" s="1"/>
  <c r="I1748" i="1"/>
  <c r="J1748" i="1" s="1"/>
  <c r="K1748" i="1" s="1"/>
  <c r="L1748" i="1" s="1"/>
  <c r="M1748" i="1" s="1"/>
  <c r="N1748" i="1" s="1"/>
  <c r="O1748" i="1" s="1"/>
  <c r="P1748" i="1" s="1"/>
  <c r="Q1748" i="1" s="1"/>
  <c r="R1748" i="1" s="1"/>
  <c r="S1748" i="1" s="1"/>
  <c r="T1748" i="1" s="1"/>
  <c r="I1743" i="1"/>
  <c r="J1743" i="1" s="1"/>
  <c r="K1743" i="1" s="1"/>
  <c r="L1743" i="1" s="1"/>
  <c r="M1743" i="1" s="1"/>
  <c r="N1743" i="1" s="1"/>
  <c r="O1743" i="1" s="1"/>
  <c r="P1743" i="1" s="1"/>
  <c r="Q1743" i="1" s="1"/>
  <c r="R1743" i="1" s="1"/>
  <c r="S1743" i="1" s="1"/>
  <c r="T1743" i="1" s="1"/>
  <c r="I1737" i="1"/>
  <c r="J1692" i="1"/>
  <c r="K1692" i="1"/>
  <c r="L1692" i="1"/>
  <c r="M1692" i="1"/>
  <c r="N1692" i="1"/>
  <c r="O1692" i="1"/>
  <c r="P1692" i="1"/>
  <c r="Q1692" i="1"/>
  <c r="R1692" i="1"/>
  <c r="S1692" i="1"/>
  <c r="I1692" i="1"/>
  <c r="J1640" i="1"/>
  <c r="K1640" i="1"/>
  <c r="L1640" i="1"/>
  <c r="M1640" i="1"/>
  <c r="N1640" i="1"/>
  <c r="O1640" i="1"/>
  <c r="P1640" i="1"/>
  <c r="Q1640" i="1"/>
  <c r="R1640" i="1"/>
  <c r="S1640" i="1"/>
  <c r="J1641" i="1"/>
  <c r="K1641" i="1"/>
  <c r="L1641" i="1"/>
  <c r="M1641" i="1"/>
  <c r="N1641" i="1"/>
  <c r="O1641" i="1"/>
  <c r="P1641" i="1"/>
  <c r="Q1641" i="1"/>
  <c r="R1641" i="1"/>
  <c r="S1641" i="1"/>
  <c r="I1640" i="1"/>
  <c r="J1588" i="1"/>
  <c r="K1588" i="1"/>
  <c r="L1588" i="1"/>
  <c r="M1588" i="1"/>
  <c r="N1588" i="1"/>
  <c r="O1588" i="1"/>
  <c r="P1588" i="1"/>
  <c r="Q1588" i="1"/>
  <c r="R1588" i="1"/>
  <c r="S1588" i="1"/>
  <c r="I1588" i="1"/>
  <c r="J1537" i="1"/>
  <c r="K1537" i="1"/>
  <c r="L1537" i="1"/>
  <c r="M1537" i="1"/>
  <c r="N1537" i="1"/>
  <c r="O1537" i="1"/>
  <c r="P1537" i="1"/>
  <c r="Q1537" i="1"/>
  <c r="R1537" i="1"/>
  <c r="S1537" i="1"/>
  <c r="I1537" i="1"/>
  <c r="J1496" i="1"/>
  <c r="K1496" i="1"/>
  <c r="L1496" i="1"/>
  <c r="M1496" i="1"/>
  <c r="N1496" i="1"/>
  <c r="O1496" i="1"/>
  <c r="P1496" i="1"/>
  <c r="Q1496" i="1"/>
  <c r="R1496" i="1"/>
  <c r="S1496" i="1"/>
  <c r="J1497" i="1"/>
  <c r="K1497" i="1"/>
  <c r="L1497" i="1"/>
  <c r="M1497" i="1"/>
  <c r="N1497" i="1"/>
  <c r="O1497" i="1"/>
  <c r="P1497" i="1"/>
  <c r="Q1497" i="1"/>
  <c r="R1497" i="1"/>
  <c r="S1497" i="1"/>
  <c r="I1497" i="1"/>
  <c r="I1496" i="1"/>
  <c r="I1506" i="1"/>
  <c r="J1506" i="1" s="1"/>
  <c r="K1506" i="1" s="1"/>
  <c r="L1506" i="1" s="1"/>
  <c r="M1506" i="1" s="1"/>
  <c r="N1506" i="1" s="1"/>
  <c r="O1506" i="1" s="1"/>
  <c r="P1506" i="1" s="1"/>
  <c r="Q1506" i="1" s="1"/>
  <c r="R1506" i="1" s="1"/>
  <c r="S1506" i="1" s="1"/>
  <c r="T1506" i="1" s="1"/>
  <c r="I1500" i="1"/>
  <c r="I1495" i="1"/>
  <c r="J1495" i="1" s="1"/>
  <c r="K1495" i="1" s="1"/>
  <c r="L1495" i="1" s="1"/>
  <c r="M1495" i="1" s="1"/>
  <c r="N1495" i="1" s="1"/>
  <c r="O1495" i="1" s="1"/>
  <c r="P1495" i="1" s="1"/>
  <c r="Q1495" i="1" s="1"/>
  <c r="R1495" i="1" s="1"/>
  <c r="S1495" i="1" s="1"/>
  <c r="T1495" i="1" s="1"/>
  <c r="I1489" i="1"/>
  <c r="J1489" i="1" s="1"/>
  <c r="K1489" i="1" s="1"/>
  <c r="L1489" i="1" s="1"/>
  <c r="M1489" i="1" s="1"/>
  <c r="N1489" i="1" s="1"/>
  <c r="O1489" i="1" s="1"/>
  <c r="P1489" i="1" s="1"/>
  <c r="Q1489" i="1" s="1"/>
  <c r="R1489" i="1" s="1"/>
  <c r="S1489" i="1" s="1"/>
  <c r="T1489" i="1" s="1"/>
  <c r="J1444" i="1"/>
  <c r="K1444" i="1"/>
  <c r="L1444" i="1"/>
  <c r="M1444" i="1"/>
  <c r="N1444" i="1"/>
  <c r="O1444" i="1"/>
  <c r="P1444" i="1"/>
  <c r="Q1444" i="1"/>
  <c r="R1444" i="1"/>
  <c r="S1444" i="1"/>
  <c r="J1445" i="1"/>
  <c r="K1445" i="1"/>
  <c r="L1445" i="1"/>
  <c r="M1445" i="1"/>
  <c r="N1445" i="1"/>
  <c r="O1445" i="1"/>
  <c r="P1445" i="1"/>
  <c r="Q1445" i="1"/>
  <c r="R1445" i="1"/>
  <c r="S1445" i="1"/>
  <c r="I1444" i="1"/>
  <c r="J1210" i="1"/>
  <c r="K1210" i="1"/>
  <c r="L1210" i="1"/>
  <c r="M1210" i="1"/>
  <c r="N1210" i="1"/>
  <c r="O1210" i="1"/>
  <c r="P1210" i="1"/>
  <c r="Q1210" i="1"/>
  <c r="R1210" i="1"/>
  <c r="S1210" i="1"/>
  <c r="J1211" i="1"/>
  <c r="K1211" i="1"/>
  <c r="L1211" i="1"/>
  <c r="M1211" i="1"/>
  <c r="N1211" i="1"/>
  <c r="O1211" i="1"/>
  <c r="P1211" i="1"/>
  <c r="Q1211" i="1"/>
  <c r="R1211" i="1"/>
  <c r="S1211" i="1"/>
  <c r="I1210" i="1"/>
  <c r="J1159" i="1"/>
  <c r="K1159" i="1"/>
  <c r="L1159" i="1"/>
  <c r="M1159" i="1"/>
  <c r="N1159" i="1"/>
  <c r="O1159" i="1"/>
  <c r="P1159" i="1"/>
  <c r="Q1159" i="1"/>
  <c r="R1159" i="1"/>
  <c r="S1159" i="1"/>
  <c r="I1159" i="1"/>
  <c r="J1108" i="1"/>
  <c r="K1108" i="1"/>
  <c r="L1108" i="1"/>
  <c r="M1108" i="1"/>
  <c r="N1108" i="1"/>
  <c r="O1108" i="1"/>
  <c r="P1108" i="1"/>
  <c r="Q1108" i="1"/>
  <c r="R1108" i="1"/>
  <c r="S1108" i="1"/>
  <c r="J1109" i="1"/>
  <c r="K1109" i="1"/>
  <c r="L1109" i="1"/>
  <c r="M1109" i="1"/>
  <c r="N1109" i="1"/>
  <c r="O1109" i="1"/>
  <c r="P1109" i="1"/>
  <c r="Q1109" i="1"/>
  <c r="R1109" i="1"/>
  <c r="S1109" i="1"/>
  <c r="I1108" i="1"/>
  <c r="J1057" i="1"/>
  <c r="K1057" i="1"/>
  <c r="L1057" i="1"/>
  <c r="M1057" i="1"/>
  <c r="N1057" i="1"/>
  <c r="O1057" i="1"/>
  <c r="P1057" i="1"/>
  <c r="Q1057" i="1"/>
  <c r="R1057" i="1"/>
  <c r="S1057" i="1"/>
  <c r="J1058" i="1"/>
  <c r="K1058" i="1"/>
  <c r="L1058" i="1"/>
  <c r="M1058" i="1"/>
  <c r="N1058" i="1"/>
  <c r="O1058" i="1"/>
  <c r="P1058" i="1"/>
  <c r="Q1058" i="1"/>
  <c r="R1058" i="1"/>
  <c r="S1058" i="1"/>
  <c r="I1057" i="1"/>
  <c r="J1006" i="1"/>
  <c r="K1006" i="1"/>
  <c r="L1006" i="1"/>
  <c r="M1006" i="1"/>
  <c r="N1006" i="1"/>
  <c r="O1006" i="1"/>
  <c r="P1006" i="1"/>
  <c r="Q1006" i="1"/>
  <c r="R1006" i="1"/>
  <c r="S1006" i="1"/>
  <c r="J1007" i="1"/>
  <c r="K1007" i="1"/>
  <c r="L1007" i="1"/>
  <c r="M1007" i="1"/>
  <c r="N1007" i="1"/>
  <c r="O1007" i="1"/>
  <c r="P1007" i="1"/>
  <c r="Q1007" i="1"/>
  <c r="R1007" i="1"/>
  <c r="S1007" i="1"/>
  <c r="I1006" i="1"/>
  <c r="J914" i="1"/>
  <c r="K914" i="1"/>
  <c r="L914" i="1"/>
  <c r="M914" i="1"/>
  <c r="N914" i="1"/>
  <c r="O914" i="1"/>
  <c r="P914" i="1"/>
  <c r="Q914" i="1"/>
  <c r="R914" i="1"/>
  <c r="S914" i="1"/>
  <c r="I914" i="1"/>
  <c r="J771" i="1"/>
  <c r="K771" i="1"/>
  <c r="L771" i="1"/>
  <c r="M771" i="1"/>
  <c r="N771" i="1"/>
  <c r="O771" i="1"/>
  <c r="P771" i="1"/>
  <c r="Q771" i="1"/>
  <c r="R771" i="1"/>
  <c r="S771" i="1"/>
  <c r="I771" i="1"/>
  <c r="J719" i="1"/>
  <c r="K719" i="1"/>
  <c r="L719" i="1"/>
  <c r="M719" i="1"/>
  <c r="N719" i="1"/>
  <c r="O719" i="1"/>
  <c r="P719" i="1"/>
  <c r="Q719" i="1"/>
  <c r="R719" i="1"/>
  <c r="S719" i="1"/>
  <c r="J720" i="1"/>
  <c r="K720" i="1"/>
  <c r="L720" i="1"/>
  <c r="M720" i="1"/>
  <c r="N720" i="1"/>
  <c r="O720" i="1"/>
  <c r="P720" i="1"/>
  <c r="Q720" i="1"/>
  <c r="R720" i="1"/>
  <c r="S720" i="1"/>
  <c r="I719" i="1"/>
  <c r="J1348" i="1"/>
  <c r="K1348" i="1"/>
  <c r="L1348" i="1"/>
  <c r="M1348" i="1"/>
  <c r="N1348" i="1"/>
  <c r="O1348" i="1"/>
  <c r="P1348" i="1"/>
  <c r="Q1348" i="1"/>
  <c r="R1348" i="1"/>
  <c r="S1348" i="1"/>
  <c r="J1349" i="1"/>
  <c r="K1349" i="1"/>
  <c r="L1349" i="1"/>
  <c r="M1349" i="1"/>
  <c r="N1349" i="1"/>
  <c r="O1349" i="1"/>
  <c r="P1349" i="1"/>
  <c r="Q1349" i="1"/>
  <c r="R1349" i="1"/>
  <c r="S1349" i="1"/>
  <c r="I1348" i="1"/>
  <c r="J1307" i="1"/>
  <c r="K1307" i="1"/>
  <c r="L1307" i="1"/>
  <c r="M1307" i="1"/>
  <c r="N1307" i="1"/>
  <c r="O1307" i="1"/>
  <c r="P1307" i="1"/>
  <c r="Q1307" i="1"/>
  <c r="R1307" i="1"/>
  <c r="S1307" i="1"/>
  <c r="J1308" i="1"/>
  <c r="K1308" i="1"/>
  <c r="L1308" i="1"/>
  <c r="M1308" i="1"/>
  <c r="N1308" i="1"/>
  <c r="O1308" i="1"/>
  <c r="P1308" i="1"/>
  <c r="Q1308" i="1"/>
  <c r="R1308" i="1"/>
  <c r="S1308" i="1"/>
  <c r="I1307" i="1"/>
  <c r="J1258" i="1"/>
  <c r="K1258" i="1"/>
  <c r="L1258" i="1"/>
  <c r="M1258" i="1"/>
  <c r="N1258" i="1"/>
  <c r="O1258" i="1"/>
  <c r="P1258" i="1"/>
  <c r="Q1258" i="1"/>
  <c r="R1258" i="1"/>
  <c r="S1258" i="1"/>
  <c r="J1259" i="1"/>
  <c r="K1259" i="1"/>
  <c r="L1259" i="1"/>
  <c r="M1259" i="1"/>
  <c r="N1259" i="1"/>
  <c r="O1259" i="1"/>
  <c r="P1259" i="1"/>
  <c r="Q1259" i="1"/>
  <c r="R1259" i="1"/>
  <c r="S1259" i="1"/>
  <c r="I1258" i="1"/>
  <c r="I1308" i="1"/>
  <c r="I1317" i="1"/>
  <c r="J1317" i="1" s="1"/>
  <c r="K1317" i="1" s="1"/>
  <c r="L1317" i="1" s="1"/>
  <c r="M1317" i="1" s="1"/>
  <c r="N1317" i="1" s="1"/>
  <c r="O1317" i="1" s="1"/>
  <c r="P1317" i="1" s="1"/>
  <c r="Q1317" i="1" s="1"/>
  <c r="R1317" i="1" s="1"/>
  <c r="S1317" i="1" s="1"/>
  <c r="T1317" i="1" s="1"/>
  <c r="I1311" i="1"/>
  <c r="J1311" i="1" s="1"/>
  <c r="K1311" i="1" s="1"/>
  <c r="L1311" i="1" s="1"/>
  <c r="M1311" i="1" s="1"/>
  <c r="N1311" i="1" s="1"/>
  <c r="O1311" i="1" s="1"/>
  <c r="P1311" i="1" s="1"/>
  <c r="Q1311" i="1" s="1"/>
  <c r="R1311" i="1" s="1"/>
  <c r="S1311" i="1" s="1"/>
  <c r="T1311" i="1" s="1"/>
  <c r="I1306" i="1"/>
  <c r="J1306" i="1" s="1"/>
  <c r="K1306" i="1" s="1"/>
  <c r="L1306" i="1" s="1"/>
  <c r="M1306" i="1" s="1"/>
  <c r="N1306" i="1" s="1"/>
  <c r="O1306" i="1" s="1"/>
  <c r="I1300" i="1"/>
  <c r="J965" i="1"/>
  <c r="K965" i="1"/>
  <c r="L965" i="1"/>
  <c r="M965" i="1"/>
  <c r="N965" i="1"/>
  <c r="O965" i="1"/>
  <c r="P965" i="1"/>
  <c r="Q965" i="1"/>
  <c r="R965" i="1"/>
  <c r="S965" i="1"/>
  <c r="J966" i="1"/>
  <c r="K966" i="1"/>
  <c r="L966" i="1"/>
  <c r="M966" i="1"/>
  <c r="N966" i="1"/>
  <c r="O966" i="1"/>
  <c r="P966" i="1"/>
  <c r="Q966" i="1"/>
  <c r="R966" i="1"/>
  <c r="S966" i="1"/>
  <c r="I966" i="1"/>
  <c r="I965" i="1"/>
  <c r="I975" i="1"/>
  <c r="J975" i="1" s="1"/>
  <c r="K975" i="1" s="1"/>
  <c r="L975" i="1" s="1"/>
  <c r="M975" i="1" s="1"/>
  <c r="N975" i="1" s="1"/>
  <c r="O975" i="1" s="1"/>
  <c r="P975" i="1" s="1"/>
  <c r="Q975" i="1" s="1"/>
  <c r="R975" i="1" s="1"/>
  <c r="S975" i="1" s="1"/>
  <c r="T975" i="1" s="1"/>
  <c r="I969" i="1"/>
  <c r="I964" i="1"/>
  <c r="J964" i="1" s="1"/>
  <c r="K964" i="1" s="1"/>
  <c r="L964" i="1" s="1"/>
  <c r="M964" i="1" s="1"/>
  <c r="N964" i="1" s="1"/>
  <c r="O964" i="1" s="1"/>
  <c r="P964" i="1" s="1"/>
  <c r="Q964" i="1" s="1"/>
  <c r="R964" i="1" s="1"/>
  <c r="S964" i="1" s="1"/>
  <c r="T964" i="1" s="1"/>
  <c r="I958" i="1"/>
  <c r="J958" i="1" s="1"/>
  <c r="K958" i="1" s="1"/>
  <c r="L958" i="1" s="1"/>
  <c r="M958" i="1" s="1"/>
  <c r="N958" i="1" s="1"/>
  <c r="O958" i="1" s="1"/>
  <c r="P958" i="1" s="1"/>
  <c r="Q958" i="1" s="1"/>
  <c r="R958" i="1" s="1"/>
  <c r="S958" i="1" s="1"/>
  <c r="T958" i="1" s="1"/>
  <c r="I883" i="1"/>
  <c r="J883" i="1" s="1"/>
  <c r="K883" i="1" s="1"/>
  <c r="L883" i="1" s="1"/>
  <c r="M883" i="1" s="1"/>
  <c r="N883" i="1" s="1"/>
  <c r="O883" i="1" s="1"/>
  <c r="P883" i="1" s="1"/>
  <c r="Q883" i="1" s="1"/>
  <c r="R883" i="1" s="1"/>
  <c r="S883" i="1" s="1"/>
  <c r="T883" i="1" s="1"/>
  <c r="I877" i="1"/>
  <c r="J877" i="1" s="1"/>
  <c r="K877" i="1" s="1"/>
  <c r="L877" i="1" s="1"/>
  <c r="M877" i="1" s="1"/>
  <c r="N877" i="1" s="1"/>
  <c r="O877" i="1" s="1"/>
  <c r="P877" i="1" s="1"/>
  <c r="Q877" i="1" s="1"/>
  <c r="R877" i="1" s="1"/>
  <c r="S877" i="1" s="1"/>
  <c r="T877" i="1" s="1"/>
  <c r="I872" i="1"/>
  <c r="I866" i="1"/>
  <c r="J866" i="1" s="1"/>
  <c r="K866" i="1" s="1"/>
  <c r="L866" i="1" s="1"/>
  <c r="M866" i="1" s="1"/>
  <c r="N866" i="1" s="1"/>
  <c r="O866" i="1" s="1"/>
  <c r="P866" i="1" s="1"/>
  <c r="Q866" i="1" s="1"/>
  <c r="R866" i="1" s="1"/>
  <c r="S866" i="1" s="1"/>
  <c r="T866" i="1" s="1"/>
  <c r="I645" i="1"/>
  <c r="J645" i="1" s="1"/>
  <c r="K645" i="1" s="1"/>
  <c r="L645" i="1" s="1"/>
  <c r="M645" i="1" s="1"/>
  <c r="N645" i="1" s="1"/>
  <c r="O645" i="1" s="1"/>
  <c r="P645" i="1" s="1"/>
  <c r="Q645" i="1" s="1"/>
  <c r="R645" i="1" s="1"/>
  <c r="S645" i="1" s="1"/>
  <c r="T645" i="1" s="1"/>
  <c r="I670" i="1"/>
  <c r="J670" i="1" s="1"/>
  <c r="K670" i="1" s="1"/>
  <c r="L670" i="1" s="1"/>
  <c r="M670" i="1" s="1"/>
  <c r="N670" i="1" s="1"/>
  <c r="O670" i="1" s="1"/>
  <c r="P670" i="1" s="1"/>
  <c r="Q670" i="1" s="1"/>
  <c r="R670" i="1" s="1"/>
  <c r="S670" i="1" s="1"/>
  <c r="T670" i="1" s="1"/>
  <c r="I687" i="1"/>
  <c r="J687" i="1" s="1"/>
  <c r="K687" i="1" s="1"/>
  <c r="L687" i="1" s="1"/>
  <c r="M687" i="1" s="1"/>
  <c r="N687" i="1" s="1"/>
  <c r="O687" i="1" s="1"/>
  <c r="P687" i="1" s="1"/>
  <c r="Q687" i="1" s="1"/>
  <c r="R687" i="1" s="1"/>
  <c r="S687" i="1" s="1"/>
  <c r="T687" i="1" s="1"/>
  <c r="I681" i="1"/>
  <c r="J681" i="1" s="1"/>
  <c r="K681" i="1" s="1"/>
  <c r="L681" i="1" s="1"/>
  <c r="M681" i="1" s="1"/>
  <c r="N681" i="1" s="1"/>
  <c r="O681" i="1" s="1"/>
  <c r="P681" i="1" s="1"/>
  <c r="Q681" i="1" s="1"/>
  <c r="R681" i="1" s="1"/>
  <c r="S681" i="1" s="1"/>
  <c r="T681" i="1" s="1"/>
  <c r="I676" i="1"/>
  <c r="J676" i="1" s="1"/>
  <c r="K676" i="1" s="1"/>
  <c r="L676" i="1" s="1"/>
  <c r="M676" i="1" s="1"/>
  <c r="N676" i="1" s="1"/>
  <c r="O676" i="1" s="1"/>
  <c r="P676" i="1" s="1"/>
  <c r="Q676" i="1" s="1"/>
  <c r="R676" i="1" s="1"/>
  <c r="S676" i="1" s="1"/>
  <c r="T676" i="1" s="1"/>
  <c r="I628" i="1"/>
  <c r="J628" i="1" s="1"/>
  <c r="K628" i="1" s="1"/>
  <c r="L628" i="1" s="1"/>
  <c r="M628" i="1" s="1"/>
  <c r="N628" i="1" s="1"/>
  <c r="O628" i="1" s="1"/>
  <c r="P628" i="1" s="1"/>
  <c r="Q628" i="1" s="1"/>
  <c r="R628" i="1" s="1"/>
  <c r="S628" i="1" s="1"/>
  <c r="T628" i="1" s="1"/>
  <c r="I639" i="1"/>
  <c r="J639" i="1" s="1"/>
  <c r="K639" i="1" s="1"/>
  <c r="L639" i="1" s="1"/>
  <c r="M639" i="1" s="1"/>
  <c r="N639" i="1" s="1"/>
  <c r="O639" i="1" s="1"/>
  <c r="P639" i="1" s="1"/>
  <c r="Q639" i="1" s="1"/>
  <c r="R639" i="1" s="1"/>
  <c r="S639" i="1" s="1"/>
  <c r="T639" i="1" s="1"/>
  <c r="I634" i="1"/>
  <c r="J634" i="1" s="1"/>
  <c r="K634" i="1" s="1"/>
  <c r="L634" i="1" s="1"/>
  <c r="M634" i="1" s="1"/>
  <c r="N634" i="1" s="1"/>
  <c r="O634" i="1" s="1"/>
  <c r="P634" i="1" s="1"/>
  <c r="Q634" i="1" s="1"/>
  <c r="R634" i="1" s="1"/>
  <c r="S634" i="1" s="1"/>
  <c r="T634" i="1" s="1"/>
  <c r="J822" i="1"/>
  <c r="K822" i="1"/>
  <c r="L822" i="1"/>
  <c r="M822" i="1"/>
  <c r="N822" i="1"/>
  <c r="O822" i="1"/>
  <c r="P822" i="1"/>
  <c r="Q822" i="1"/>
  <c r="R822" i="1"/>
  <c r="S822" i="1"/>
  <c r="I822" i="1"/>
  <c r="J873" i="1"/>
  <c r="K873" i="1"/>
  <c r="L873" i="1"/>
  <c r="M873" i="1"/>
  <c r="N873" i="1"/>
  <c r="O873" i="1"/>
  <c r="P873" i="1"/>
  <c r="Q873" i="1"/>
  <c r="R873" i="1"/>
  <c r="S873" i="1"/>
  <c r="J874" i="1"/>
  <c r="K874" i="1"/>
  <c r="L874" i="1"/>
  <c r="M874" i="1"/>
  <c r="N874" i="1"/>
  <c r="O874" i="1"/>
  <c r="P874" i="1"/>
  <c r="Q874" i="1"/>
  <c r="R874" i="1"/>
  <c r="S874" i="1"/>
  <c r="I874" i="1"/>
  <c r="I873" i="1"/>
  <c r="J677" i="1"/>
  <c r="K677" i="1"/>
  <c r="L677" i="1"/>
  <c r="M677" i="1"/>
  <c r="N677" i="1"/>
  <c r="O677" i="1"/>
  <c r="P677" i="1"/>
  <c r="Q677" i="1"/>
  <c r="R677" i="1"/>
  <c r="S677" i="1"/>
  <c r="J678" i="1"/>
  <c r="K678" i="1"/>
  <c r="L678" i="1"/>
  <c r="M678" i="1"/>
  <c r="N678" i="1"/>
  <c r="O678" i="1"/>
  <c r="P678" i="1"/>
  <c r="Q678" i="1"/>
  <c r="R678" i="1"/>
  <c r="S678" i="1"/>
  <c r="I678" i="1"/>
  <c r="I677" i="1"/>
  <c r="J636" i="1"/>
  <c r="K636" i="1"/>
  <c r="L636" i="1"/>
  <c r="M636" i="1"/>
  <c r="N636" i="1"/>
  <c r="O636" i="1"/>
  <c r="P636" i="1"/>
  <c r="Q636" i="1"/>
  <c r="R636" i="1"/>
  <c r="S636" i="1"/>
  <c r="I636" i="1"/>
  <c r="J635" i="1"/>
  <c r="K635" i="1"/>
  <c r="K637" i="1" s="1"/>
  <c r="L635" i="1"/>
  <c r="M635" i="1"/>
  <c r="N635" i="1"/>
  <c r="O635" i="1"/>
  <c r="P635" i="1"/>
  <c r="Q635" i="1"/>
  <c r="R635" i="1"/>
  <c r="S635" i="1"/>
  <c r="I635" i="1"/>
  <c r="A82" i="8"/>
  <c r="AC82" i="8" s="1"/>
  <c r="B82" i="8"/>
  <c r="Q82" i="8" s="1"/>
  <c r="A83" i="8"/>
  <c r="AC83" i="8" s="1"/>
  <c r="B83" i="8"/>
  <c r="Q83" i="8" s="1"/>
  <c r="A84" i="8"/>
  <c r="AC84" i="8" s="1"/>
  <c r="B84" i="8"/>
  <c r="Q84" i="8" s="1"/>
  <c r="A76" i="8"/>
  <c r="AC76" i="8" s="1"/>
  <c r="B76" i="8"/>
  <c r="Q76" i="8" s="1"/>
  <c r="A77" i="8"/>
  <c r="AC77" i="8" s="1"/>
  <c r="B77" i="8"/>
  <c r="Q77" i="8" s="1"/>
  <c r="A78" i="8"/>
  <c r="AC78" i="8" s="1"/>
  <c r="B78" i="8"/>
  <c r="Q78" i="8" s="1"/>
  <c r="A63" i="8"/>
  <c r="AC63" i="8" s="1"/>
  <c r="B63" i="8"/>
  <c r="Q63" i="8" s="1"/>
  <c r="A64" i="8"/>
  <c r="AC64" i="8" s="1"/>
  <c r="B64" i="8"/>
  <c r="Q64" i="8" s="1"/>
  <c r="A65" i="8"/>
  <c r="AC65" i="8" s="1"/>
  <c r="B65" i="8"/>
  <c r="Q65" i="8" s="1"/>
  <c r="A59" i="8"/>
  <c r="AC59" i="8" s="1"/>
  <c r="B59" i="8"/>
  <c r="Q59" i="8" s="1"/>
  <c r="A60" i="8"/>
  <c r="AC60" i="8" s="1"/>
  <c r="B60" i="8"/>
  <c r="Q60" i="8" s="1"/>
  <c r="A55" i="8"/>
  <c r="AC55" i="8" s="1"/>
  <c r="B55" i="8"/>
  <c r="Q55" i="8" s="1"/>
  <c r="A50" i="8"/>
  <c r="AC50" i="8" s="1"/>
  <c r="B50" i="8"/>
  <c r="Q50" i="8" s="1"/>
  <c r="A46" i="8"/>
  <c r="AC46" i="8" s="1"/>
  <c r="B46" i="8"/>
  <c r="Q46" i="8" s="1"/>
  <c r="A39" i="8"/>
  <c r="AC39" i="8" s="1"/>
  <c r="B39" i="8"/>
  <c r="Q39" i="8" s="1"/>
  <c r="A37" i="8"/>
  <c r="AC37" i="8" s="1"/>
  <c r="B37" i="8"/>
  <c r="Q37" i="8" s="1"/>
  <c r="A32" i="8"/>
  <c r="AC32" i="8" s="1"/>
  <c r="B32" i="8"/>
  <c r="Q32" i="8" s="1"/>
  <c r="A33" i="8"/>
  <c r="AC33" i="8" s="1"/>
  <c r="B33" i="8"/>
  <c r="Q33" i="8" s="1"/>
  <c r="H2795" i="1"/>
  <c r="G2798" i="1" s="1"/>
  <c r="S2828" i="1"/>
  <c r="S2832" i="1" s="1"/>
  <c r="R2828" i="1"/>
  <c r="R2832" i="1" s="1"/>
  <c r="Q2828" i="1"/>
  <c r="Q2832" i="1" s="1"/>
  <c r="P2828" i="1"/>
  <c r="P2832" i="1" s="1"/>
  <c r="L2828" i="1"/>
  <c r="L2832" i="1" s="1"/>
  <c r="K2828" i="1"/>
  <c r="K2832" i="1" s="1"/>
  <c r="J2828" i="1"/>
  <c r="J2832" i="1" s="1"/>
  <c r="I2828" i="1"/>
  <c r="I2832" i="1" s="1"/>
  <c r="N2825" i="1"/>
  <c r="O2825" i="1" s="1"/>
  <c r="O2828" i="1" s="1"/>
  <c r="O2832" i="1" s="1"/>
  <c r="N2823" i="1"/>
  <c r="L2821" i="1"/>
  <c r="M2821" i="1" s="1"/>
  <c r="M2828" i="1" s="1"/>
  <c r="M2832" i="1" s="1"/>
  <c r="K2820" i="1"/>
  <c r="K2819" i="1"/>
  <c r="L2819" i="1" s="1"/>
  <c r="J2818" i="1"/>
  <c r="J2817" i="1"/>
  <c r="K2817" i="1" s="1"/>
  <c r="I2816" i="1"/>
  <c r="J2815" i="1"/>
  <c r="H2156" i="1"/>
  <c r="G2159" i="1" s="1"/>
  <c r="S2189" i="1"/>
  <c r="S2193" i="1" s="1"/>
  <c r="R2189" i="1"/>
  <c r="R2193" i="1" s="1"/>
  <c r="Q2189" i="1"/>
  <c r="Q2193" i="1" s="1"/>
  <c r="P2189" i="1"/>
  <c r="P2193" i="1" s="1"/>
  <c r="L2189" i="1"/>
  <c r="L2193" i="1" s="1"/>
  <c r="K2189" i="1"/>
  <c r="K2193" i="1" s="1"/>
  <c r="J2189" i="1"/>
  <c r="J2193" i="1" s="1"/>
  <c r="I2189" i="1"/>
  <c r="I2193" i="1" s="1"/>
  <c r="N2186" i="1"/>
  <c r="O2186" i="1" s="1"/>
  <c r="O2189" i="1" s="1"/>
  <c r="O2193" i="1" s="1"/>
  <c r="N2184" i="1"/>
  <c r="L2182" i="1"/>
  <c r="M2182" i="1" s="1"/>
  <c r="K2181" i="1"/>
  <c r="K2180" i="1"/>
  <c r="L2180" i="1" s="1"/>
  <c r="J2179" i="1"/>
  <c r="J2178" i="1"/>
  <c r="K2178" i="1" s="1"/>
  <c r="I2177" i="1"/>
  <c r="J2176" i="1"/>
  <c r="H1487" i="1"/>
  <c r="G1490" i="1" s="1"/>
  <c r="S1520" i="1"/>
  <c r="R1520" i="1"/>
  <c r="Q1520" i="1"/>
  <c r="P1520" i="1"/>
  <c r="L1520" i="1"/>
  <c r="K1520" i="1"/>
  <c r="J1520" i="1"/>
  <c r="I1520" i="1"/>
  <c r="N1517" i="1"/>
  <c r="O1517" i="1" s="1"/>
  <c r="O1520" i="1" s="1"/>
  <c r="N1515" i="1"/>
  <c r="K1512" i="1"/>
  <c r="J1510" i="1"/>
  <c r="I1508" i="1"/>
  <c r="J1507" i="1"/>
  <c r="S1504" i="1"/>
  <c r="R1504" i="1"/>
  <c r="Q1504" i="1"/>
  <c r="P1504" i="1"/>
  <c r="O1504" i="1"/>
  <c r="N1504" i="1"/>
  <c r="M1504" i="1"/>
  <c r="L1504" i="1"/>
  <c r="K1504" i="1"/>
  <c r="J1504" i="1"/>
  <c r="I1504" i="1"/>
  <c r="J1500" i="1"/>
  <c r="K1500" i="1" s="1"/>
  <c r="L1500" i="1" s="1"/>
  <c r="M1500" i="1" s="1"/>
  <c r="N1500" i="1" s="1"/>
  <c r="O1500" i="1" s="1"/>
  <c r="P1500" i="1" s="1"/>
  <c r="Q1500" i="1" s="1"/>
  <c r="R1500" i="1" s="1"/>
  <c r="S1500" i="1" s="1"/>
  <c r="T1500" i="1" s="1"/>
  <c r="S1493" i="1"/>
  <c r="R1493" i="1"/>
  <c r="Q1493" i="1"/>
  <c r="P1493" i="1"/>
  <c r="O1493" i="1"/>
  <c r="M1493" i="1"/>
  <c r="L1493" i="1"/>
  <c r="K1493" i="1"/>
  <c r="J1493" i="1"/>
  <c r="I1493" i="1"/>
  <c r="H1973" i="1"/>
  <c r="G1976" i="1" s="1"/>
  <c r="S2006" i="1"/>
  <c r="S2010" i="1" s="1"/>
  <c r="R2006" i="1"/>
  <c r="R2010" i="1" s="1"/>
  <c r="Q2006" i="1"/>
  <c r="Q2010" i="1" s="1"/>
  <c r="P2006" i="1"/>
  <c r="P2010" i="1" s="1"/>
  <c r="L2006" i="1"/>
  <c r="L2010" i="1" s="1"/>
  <c r="K2006" i="1"/>
  <c r="K2010" i="1" s="1"/>
  <c r="J2006" i="1"/>
  <c r="J2010" i="1" s="1"/>
  <c r="I2006" i="1"/>
  <c r="I2010" i="1" s="1"/>
  <c r="N2003" i="1"/>
  <c r="O2003" i="1" s="1"/>
  <c r="O2006" i="1" s="1"/>
  <c r="O2010" i="1" s="1"/>
  <c r="N2001" i="1"/>
  <c r="L1999" i="1"/>
  <c r="M1999" i="1" s="1"/>
  <c r="K1998" i="1"/>
  <c r="K1997" i="1"/>
  <c r="L1997" i="1" s="1"/>
  <c r="J1996" i="1"/>
  <c r="J1995" i="1"/>
  <c r="K1995" i="1" s="1"/>
  <c r="I1994" i="1"/>
  <c r="J1993" i="1"/>
  <c r="H1931" i="1"/>
  <c r="G1934" i="1" s="1"/>
  <c r="S1964" i="1"/>
  <c r="R1964" i="1"/>
  <c r="Q1964" i="1"/>
  <c r="P1964" i="1"/>
  <c r="L1964" i="1"/>
  <c r="K1964" i="1"/>
  <c r="J1964" i="1"/>
  <c r="I1964" i="1"/>
  <c r="N1961" i="1"/>
  <c r="O1961" i="1" s="1"/>
  <c r="O1964" i="1" s="1"/>
  <c r="N1959" i="1"/>
  <c r="K1956" i="1"/>
  <c r="J1954" i="1"/>
  <c r="I1952" i="1"/>
  <c r="J1951" i="1"/>
  <c r="J1950" i="1"/>
  <c r="K1950" i="1" s="1"/>
  <c r="L1950" i="1" s="1"/>
  <c r="M1950" i="1" s="1"/>
  <c r="N1950" i="1" s="1"/>
  <c r="O1950" i="1" s="1"/>
  <c r="P1950" i="1" s="1"/>
  <c r="Q1950" i="1" s="1"/>
  <c r="R1950" i="1" s="1"/>
  <c r="S1950" i="1" s="1"/>
  <c r="T1950" i="1" s="1"/>
  <c r="S1948" i="1"/>
  <c r="R1948" i="1"/>
  <c r="Q1948" i="1"/>
  <c r="P1948" i="1"/>
  <c r="O1948" i="1"/>
  <c r="N1948" i="1"/>
  <c r="M1948" i="1"/>
  <c r="L1948" i="1"/>
  <c r="K1948" i="1"/>
  <c r="J1948" i="1"/>
  <c r="I1948" i="1"/>
  <c r="J1944" i="1"/>
  <c r="K1944" i="1" s="1"/>
  <c r="L1944" i="1" s="1"/>
  <c r="M1944" i="1" s="1"/>
  <c r="N1944" i="1" s="1"/>
  <c r="O1944" i="1" s="1"/>
  <c r="P1944" i="1" s="1"/>
  <c r="Q1944" i="1" s="1"/>
  <c r="R1944" i="1" s="1"/>
  <c r="S1944" i="1" s="1"/>
  <c r="T1944" i="1" s="1"/>
  <c r="S1937" i="1"/>
  <c r="R1937" i="1"/>
  <c r="Q1937" i="1"/>
  <c r="P1937" i="1"/>
  <c r="O1937" i="1"/>
  <c r="M1937" i="1"/>
  <c r="L1937" i="1"/>
  <c r="K1937" i="1"/>
  <c r="J1937" i="1"/>
  <c r="I1937" i="1"/>
  <c r="N1934" i="1"/>
  <c r="H668" i="1"/>
  <c r="G671" i="1" s="1"/>
  <c r="S701" i="1"/>
  <c r="R701" i="1"/>
  <c r="Q701" i="1"/>
  <c r="P701" i="1"/>
  <c r="L701" i="1"/>
  <c r="K701" i="1"/>
  <c r="J701" i="1"/>
  <c r="I701" i="1"/>
  <c r="N698" i="1"/>
  <c r="O698" i="1" s="1"/>
  <c r="O701" i="1" s="1"/>
  <c r="N696" i="1"/>
  <c r="K693" i="1"/>
  <c r="J691" i="1"/>
  <c r="I689" i="1"/>
  <c r="J688" i="1"/>
  <c r="S685" i="1"/>
  <c r="R685" i="1"/>
  <c r="Q685" i="1"/>
  <c r="P685" i="1"/>
  <c r="O685" i="1"/>
  <c r="N685" i="1"/>
  <c r="M685" i="1"/>
  <c r="L685" i="1"/>
  <c r="K685" i="1"/>
  <c r="J685" i="1"/>
  <c r="I685" i="1"/>
  <c r="S674" i="1"/>
  <c r="R674" i="1"/>
  <c r="Q674" i="1"/>
  <c r="P674" i="1"/>
  <c r="O674" i="1"/>
  <c r="M674" i="1"/>
  <c r="L674" i="1"/>
  <c r="K674" i="1"/>
  <c r="J674" i="1"/>
  <c r="I674" i="1"/>
  <c r="H626" i="1"/>
  <c r="G629" i="1" s="1"/>
  <c r="S659" i="1"/>
  <c r="R659" i="1"/>
  <c r="Q659" i="1"/>
  <c r="P659" i="1"/>
  <c r="L659" i="1"/>
  <c r="K659" i="1"/>
  <c r="J659" i="1"/>
  <c r="I659" i="1"/>
  <c r="N654" i="1"/>
  <c r="N659" i="1" s="1"/>
  <c r="K651" i="1"/>
  <c r="J649" i="1"/>
  <c r="I647" i="1"/>
  <c r="J646" i="1"/>
  <c r="S643" i="1"/>
  <c r="R643" i="1"/>
  <c r="Q643" i="1"/>
  <c r="P643" i="1"/>
  <c r="O643" i="1"/>
  <c r="N643" i="1"/>
  <c r="M643" i="1"/>
  <c r="L643" i="1"/>
  <c r="K643" i="1"/>
  <c r="J643" i="1"/>
  <c r="I643" i="1"/>
  <c r="S632" i="1"/>
  <c r="R632" i="1"/>
  <c r="Q632" i="1"/>
  <c r="P632" i="1"/>
  <c r="O632" i="1"/>
  <c r="M632" i="1"/>
  <c r="L632" i="1"/>
  <c r="K632" i="1"/>
  <c r="J632" i="1"/>
  <c r="I632" i="1"/>
  <c r="H864" i="1"/>
  <c r="G867" i="1" s="1"/>
  <c r="S897" i="1"/>
  <c r="R897" i="1"/>
  <c r="Q897" i="1"/>
  <c r="P897" i="1"/>
  <c r="L897" i="1"/>
  <c r="M892" i="1"/>
  <c r="N892" i="1" s="1"/>
  <c r="K889" i="1"/>
  <c r="J887" i="1"/>
  <c r="I885" i="1"/>
  <c r="I897" i="1" s="1"/>
  <c r="J884" i="1"/>
  <c r="S881" i="1"/>
  <c r="R881" i="1"/>
  <c r="Q881" i="1"/>
  <c r="P881" i="1"/>
  <c r="O881" i="1"/>
  <c r="N881" i="1"/>
  <c r="M881" i="1"/>
  <c r="L881" i="1"/>
  <c r="K881" i="1"/>
  <c r="J881" i="1"/>
  <c r="I881" i="1"/>
  <c r="J872" i="1"/>
  <c r="K872" i="1" s="1"/>
  <c r="L872" i="1" s="1"/>
  <c r="M872" i="1" s="1"/>
  <c r="N872" i="1" s="1"/>
  <c r="O872" i="1" s="1"/>
  <c r="P872" i="1" s="1"/>
  <c r="Q872" i="1" s="1"/>
  <c r="R872" i="1" s="1"/>
  <c r="S872" i="1" s="1"/>
  <c r="T872" i="1" s="1"/>
  <c r="S870" i="1"/>
  <c r="R870" i="1"/>
  <c r="Q870" i="1"/>
  <c r="P870" i="1"/>
  <c r="O870" i="1"/>
  <c r="N870" i="1"/>
  <c r="L870" i="1"/>
  <c r="K870" i="1"/>
  <c r="K888" i="1" s="1"/>
  <c r="L888" i="1" s="1"/>
  <c r="J870" i="1"/>
  <c r="I870" i="1"/>
  <c r="H1735" i="1"/>
  <c r="G1738" i="1" s="1"/>
  <c r="S1768" i="1"/>
  <c r="R1768" i="1"/>
  <c r="Q1768" i="1"/>
  <c r="P1768" i="1"/>
  <c r="L1768" i="1"/>
  <c r="K1768" i="1"/>
  <c r="J1768" i="1"/>
  <c r="I1768" i="1"/>
  <c r="M1763" i="1"/>
  <c r="N1763" i="1" s="1"/>
  <c r="K1760" i="1"/>
  <c r="J1758" i="1"/>
  <c r="I1756" i="1"/>
  <c r="J1755" i="1"/>
  <c r="S1752" i="1"/>
  <c r="R1752" i="1"/>
  <c r="Q1752" i="1"/>
  <c r="P1752" i="1"/>
  <c r="O1752" i="1"/>
  <c r="N1752" i="1"/>
  <c r="M1752" i="1"/>
  <c r="L1752" i="1"/>
  <c r="K1752" i="1"/>
  <c r="J1752" i="1"/>
  <c r="I1752" i="1"/>
  <c r="S1741" i="1"/>
  <c r="R1741" i="1"/>
  <c r="Q1741" i="1"/>
  <c r="P1741" i="1"/>
  <c r="O1741" i="1"/>
  <c r="N1741" i="1"/>
  <c r="L1741" i="1"/>
  <c r="K1741" i="1"/>
  <c r="J1741" i="1"/>
  <c r="I1741" i="1"/>
  <c r="J1737" i="1"/>
  <c r="K1737" i="1" s="1"/>
  <c r="L1737" i="1" s="1"/>
  <c r="M1737" i="1" s="1"/>
  <c r="N1737" i="1" s="1"/>
  <c r="O1737" i="1" s="1"/>
  <c r="P1737" i="1" s="1"/>
  <c r="Q1737" i="1" s="1"/>
  <c r="R1737" i="1" s="1"/>
  <c r="S1737" i="1" s="1"/>
  <c r="T1737" i="1" s="1"/>
  <c r="H956" i="1"/>
  <c r="G959" i="1" s="1"/>
  <c r="J989" i="1"/>
  <c r="I989" i="1"/>
  <c r="M985" i="1"/>
  <c r="M984" i="1"/>
  <c r="N984" i="1" s="1"/>
  <c r="L983" i="1"/>
  <c r="K981" i="1"/>
  <c r="J979" i="1"/>
  <c r="I977" i="1"/>
  <c r="J976" i="1"/>
  <c r="S973" i="1"/>
  <c r="R973" i="1"/>
  <c r="Q973" i="1"/>
  <c r="P973" i="1"/>
  <c r="O973" i="1"/>
  <c r="N973" i="1"/>
  <c r="M973" i="1"/>
  <c r="L973" i="1"/>
  <c r="K973" i="1"/>
  <c r="J973" i="1"/>
  <c r="I973" i="1"/>
  <c r="J969" i="1"/>
  <c r="K969" i="1" s="1"/>
  <c r="L969" i="1" s="1"/>
  <c r="M969" i="1" s="1"/>
  <c r="N969" i="1" s="1"/>
  <c r="O969" i="1" s="1"/>
  <c r="P969" i="1" s="1"/>
  <c r="Q969" i="1" s="1"/>
  <c r="R969" i="1" s="1"/>
  <c r="S969" i="1" s="1"/>
  <c r="T969" i="1" s="1"/>
  <c r="S962" i="1"/>
  <c r="R962" i="1"/>
  <c r="Q962" i="1"/>
  <c r="P962" i="1"/>
  <c r="O962" i="1"/>
  <c r="N962" i="1"/>
  <c r="L962" i="1"/>
  <c r="K962" i="1"/>
  <c r="J962" i="1"/>
  <c r="I962" i="1"/>
  <c r="H1298" i="1"/>
  <c r="G1301" i="1" s="1"/>
  <c r="S1331" i="1"/>
  <c r="R1331" i="1"/>
  <c r="Q1331" i="1"/>
  <c r="P1331" i="1"/>
  <c r="L1331" i="1"/>
  <c r="K1331" i="1"/>
  <c r="J1331" i="1"/>
  <c r="I1331" i="1"/>
  <c r="N1328" i="1"/>
  <c r="O1328" i="1" s="1"/>
  <c r="O1331" i="1" s="1"/>
  <c r="M1326" i="1"/>
  <c r="N1326" i="1" s="1"/>
  <c r="K1323" i="1"/>
  <c r="J1321" i="1"/>
  <c r="I1319" i="1"/>
  <c r="J1318" i="1"/>
  <c r="S1315" i="1"/>
  <c r="R1315" i="1"/>
  <c r="Q1315" i="1"/>
  <c r="P1315" i="1"/>
  <c r="O1315" i="1"/>
  <c r="N1315" i="1"/>
  <c r="M1315" i="1"/>
  <c r="L1315" i="1"/>
  <c r="K1315" i="1"/>
  <c r="J1315" i="1"/>
  <c r="I1315" i="1"/>
  <c r="L1304" i="1"/>
  <c r="K1304" i="1"/>
  <c r="J1304" i="1"/>
  <c r="I1304" i="1"/>
  <c r="J1300" i="1"/>
  <c r="K1300" i="1" s="1"/>
  <c r="L1300" i="1" s="1"/>
  <c r="M1300" i="1" s="1"/>
  <c r="N1300" i="1" s="1"/>
  <c r="O1300" i="1" s="1"/>
  <c r="P1300" i="1" s="1"/>
  <c r="H2756" i="1"/>
  <c r="G2759" i="1" s="1"/>
  <c r="S2787" i="1"/>
  <c r="R2787" i="1"/>
  <c r="Q2787" i="1"/>
  <c r="P2787" i="1"/>
  <c r="O2787" i="1"/>
  <c r="M2787" i="1"/>
  <c r="L2787" i="1"/>
  <c r="K2787" i="1"/>
  <c r="J2787" i="1"/>
  <c r="I2787" i="1"/>
  <c r="G2786" i="1"/>
  <c r="G2785" i="1"/>
  <c r="N2784" i="1"/>
  <c r="N2787" i="1" s="1"/>
  <c r="G2784" i="1"/>
  <c r="G2783" i="1"/>
  <c r="G2782" i="1"/>
  <c r="K2781" i="1"/>
  <c r="G2781" i="1"/>
  <c r="G2780" i="1"/>
  <c r="J2779" i="1"/>
  <c r="G2779" i="1"/>
  <c r="G2778" i="1"/>
  <c r="I2777" i="1"/>
  <c r="G2777" i="1"/>
  <c r="J2776" i="1"/>
  <c r="G2776" i="1"/>
  <c r="O2773" i="1"/>
  <c r="N2773" i="1"/>
  <c r="M2773" i="1"/>
  <c r="L2773" i="1"/>
  <c r="K2773" i="1"/>
  <c r="J2773" i="1"/>
  <c r="I2773" i="1"/>
  <c r="S2762" i="1"/>
  <c r="R2762" i="1"/>
  <c r="Q2762" i="1"/>
  <c r="P2762" i="1"/>
  <c r="O2762" i="1"/>
  <c r="N2762" i="1"/>
  <c r="L2762" i="1"/>
  <c r="L2782" i="1" s="1"/>
  <c r="M2782" i="1" s="1"/>
  <c r="N2782" i="1" s="1"/>
  <c r="K2762" i="1"/>
  <c r="J2762" i="1"/>
  <c r="I2762" i="1"/>
  <c r="H2115" i="1"/>
  <c r="G2118" i="1" s="1"/>
  <c r="S2148" i="1"/>
  <c r="R2148" i="1"/>
  <c r="Q2148" i="1"/>
  <c r="P2148" i="1"/>
  <c r="N2145" i="1"/>
  <c r="O2145" i="1" s="1"/>
  <c r="O2148" i="1" s="1"/>
  <c r="G2145" i="1"/>
  <c r="G2144" i="1"/>
  <c r="M2143" i="1"/>
  <c r="N2143" i="1" s="1"/>
  <c r="G2143" i="1"/>
  <c r="G2142" i="1"/>
  <c r="G2141" i="1"/>
  <c r="K2140" i="1"/>
  <c r="G2140" i="1"/>
  <c r="G2139" i="1"/>
  <c r="J2138" i="1"/>
  <c r="G2138" i="1"/>
  <c r="G2137" i="1"/>
  <c r="I2136" i="1"/>
  <c r="G2136" i="1"/>
  <c r="G2135" i="1"/>
  <c r="J2134" i="1"/>
  <c r="K2134" i="1" s="1"/>
  <c r="L2134" i="1" s="1"/>
  <c r="M2134" i="1" s="1"/>
  <c r="N2134" i="1" s="1"/>
  <c r="O2134" i="1" s="1"/>
  <c r="P2134" i="1" s="1"/>
  <c r="Q2134" i="1" s="1"/>
  <c r="R2134" i="1" s="1"/>
  <c r="S2134" i="1" s="1"/>
  <c r="T2134" i="1" s="1"/>
  <c r="O2132" i="1"/>
  <c r="N2132" i="1"/>
  <c r="M2132" i="1"/>
  <c r="L2132" i="1"/>
  <c r="K2132" i="1"/>
  <c r="J2132" i="1"/>
  <c r="I2132" i="1"/>
  <c r="J2128" i="1"/>
  <c r="K2128" i="1" s="1"/>
  <c r="J2126" i="1"/>
  <c r="J2123" i="1"/>
  <c r="K2123" i="1" s="1"/>
  <c r="S2121" i="1"/>
  <c r="R2121" i="1"/>
  <c r="Q2121" i="1"/>
  <c r="P2121" i="1"/>
  <c r="O2121" i="1"/>
  <c r="L2121" i="1"/>
  <c r="K2121" i="1"/>
  <c r="J2121" i="1"/>
  <c r="I2121" i="1"/>
  <c r="J2117" i="1"/>
  <c r="K2117" i="1" s="1"/>
  <c r="L2117" i="1" s="1"/>
  <c r="H3077" i="1"/>
  <c r="G3080" i="1" s="1"/>
  <c r="S3106" i="1"/>
  <c r="R3106" i="1"/>
  <c r="Q3106" i="1"/>
  <c r="P3106" i="1"/>
  <c r="O3106" i="1"/>
  <c r="N3106" i="1"/>
  <c r="G3105" i="1"/>
  <c r="G3104" i="1"/>
  <c r="M3103" i="1"/>
  <c r="M3106" i="1" s="1"/>
  <c r="G3103" i="1"/>
  <c r="K3102" i="1"/>
  <c r="G3102" i="1"/>
  <c r="L3101" i="1"/>
  <c r="L3106" i="1" s="1"/>
  <c r="G3101" i="1"/>
  <c r="J3100" i="1"/>
  <c r="G3100" i="1"/>
  <c r="K3099" i="1"/>
  <c r="K3106" i="1" s="1"/>
  <c r="G3099" i="1"/>
  <c r="I3098" i="1"/>
  <c r="I3106" i="1" s="1"/>
  <c r="G3098" i="1"/>
  <c r="J3097" i="1"/>
  <c r="G3097" i="1"/>
  <c r="J3096" i="1"/>
  <c r="K3096" i="1" s="1"/>
  <c r="L3096" i="1" s="1"/>
  <c r="M3096" i="1" s="1"/>
  <c r="N3096" i="1" s="1"/>
  <c r="O3096" i="1" s="1"/>
  <c r="P3096" i="1" s="1"/>
  <c r="Q3096" i="1" s="1"/>
  <c r="R3096" i="1" s="1"/>
  <c r="S3096" i="1" s="1"/>
  <c r="T3096" i="1" s="1"/>
  <c r="S3094" i="1"/>
  <c r="R3094" i="1"/>
  <c r="Q3094" i="1"/>
  <c r="P3094" i="1"/>
  <c r="O3094" i="1"/>
  <c r="N3094" i="1"/>
  <c r="M3094" i="1"/>
  <c r="L3094" i="1"/>
  <c r="K3094" i="1"/>
  <c r="J3094" i="1"/>
  <c r="I3094" i="1"/>
  <c r="J3090" i="1"/>
  <c r="K3090" i="1" s="1"/>
  <c r="P3088" i="1"/>
  <c r="S3083" i="1"/>
  <c r="R3083" i="1"/>
  <c r="Q3083" i="1"/>
  <c r="P3083" i="1"/>
  <c r="O3083" i="1"/>
  <c r="N3083" i="1"/>
  <c r="M3083" i="1"/>
  <c r="L3083" i="1"/>
  <c r="I3083" i="1"/>
  <c r="H3039" i="1"/>
  <c r="G3042" i="1" s="1"/>
  <c r="N3068" i="1"/>
  <c r="N3067" i="1"/>
  <c r="G3067" i="1"/>
  <c r="L3066" i="1"/>
  <c r="G3066" i="1"/>
  <c r="M3065" i="1"/>
  <c r="M3068" i="1" s="1"/>
  <c r="G3065" i="1"/>
  <c r="K3064" i="1"/>
  <c r="G3064" i="1"/>
  <c r="L3063" i="1"/>
  <c r="L3068" i="1" s="1"/>
  <c r="G3063" i="1"/>
  <c r="J3062" i="1"/>
  <c r="G3062" i="1"/>
  <c r="K3061" i="1"/>
  <c r="K3068" i="1" s="1"/>
  <c r="G3061" i="1"/>
  <c r="I3060" i="1"/>
  <c r="I3068" i="1" s="1"/>
  <c r="G3060" i="1"/>
  <c r="J3059" i="1"/>
  <c r="G3059" i="1"/>
  <c r="S3056" i="1"/>
  <c r="R3056" i="1"/>
  <c r="Q3056" i="1"/>
  <c r="P3056" i="1"/>
  <c r="O3056" i="1"/>
  <c r="N3056" i="1"/>
  <c r="M3056" i="1"/>
  <c r="L3056" i="1"/>
  <c r="K3056" i="1"/>
  <c r="J3056" i="1"/>
  <c r="I3056" i="1"/>
  <c r="S3045" i="1"/>
  <c r="R3045" i="1"/>
  <c r="Q3045" i="1"/>
  <c r="P3045" i="1"/>
  <c r="O3045" i="1"/>
  <c r="N3045" i="1"/>
  <c r="M3045" i="1"/>
  <c r="B22" i="8"/>
  <c r="Q22" i="8" s="1"/>
  <c r="B24" i="8"/>
  <c r="Q24" i="8" s="1"/>
  <c r="B25" i="8"/>
  <c r="Q25" i="8" s="1"/>
  <c r="B26" i="8"/>
  <c r="Q26" i="8" s="1"/>
  <c r="B27" i="8"/>
  <c r="Q27" i="8" s="1"/>
  <c r="B28" i="8"/>
  <c r="Q28" i="8" s="1"/>
  <c r="B29" i="8"/>
  <c r="Q29" i="8" s="1"/>
  <c r="B30" i="8"/>
  <c r="Q30" i="8" s="1"/>
  <c r="B31" i="8"/>
  <c r="Q31" i="8" s="1"/>
  <c r="B34" i="8"/>
  <c r="Q34" i="8" s="1"/>
  <c r="B35" i="8"/>
  <c r="Q35" i="8" s="1"/>
  <c r="B36" i="8"/>
  <c r="Q36" i="8" s="1"/>
  <c r="B38" i="8"/>
  <c r="Q38" i="8" s="1"/>
  <c r="B40" i="8"/>
  <c r="Q40" i="8" s="1"/>
  <c r="B41" i="8"/>
  <c r="Q41" i="8" s="1"/>
  <c r="B42" i="8"/>
  <c r="Q42" i="8" s="1"/>
  <c r="B43" i="8"/>
  <c r="Q43" i="8" s="1"/>
  <c r="B44" i="8"/>
  <c r="Q44" i="8" s="1"/>
  <c r="B45" i="8"/>
  <c r="Q45" i="8" s="1"/>
  <c r="B47" i="8"/>
  <c r="Q47" i="8" s="1"/>
  <c r="B49" i="8"/>
  <c r="Q49" i="8" s="1"/>
  <c r="B51" i="8"/>
  <c r="Q51" i="8" s="1"/>
  <c r="B52" i="8"/>
  <c r="Q52" i="8" s="1"/>
  <c r="B53" i="8"/>
  <c r="Q53" i="8" s="1"/>
  <c r="B54" i="8"/>
  <c r="Q54" i="8" s="1"/>
  <c r="B56" i="8"/>
  <c r="Q56" i="8" s="1"/>
  <c r="B57" i="8"/>
  <c r="Q57" i="8" s="1"/>
  <c r="B58" i="8"/>
  <c r="Q58" i="8" s="1"/>
  <c r="B61" i="8"/>
  <c r="Q61" i="8" s="1"/>
  <c r="B62" i="8"/>
  <c r="Q62" i="8" s="1"/>
  <c r="B66" i="8"/>
  <c r="Q66" i="8" s="1"/>
  <c r="B67" i="8"/>
  <c r="Q67" i="8" s="1"/>
  <c r="B68" i="8"/>
  <c r="Q68" i="8" s="1"/>
  <c r="B69" i="8"/>
  <c r="Q69" i="8" s="1"/>
  <c r="B70" i="8"/>
  <c r="Q70" i="8" s="1"/>
  <c r="B71" i="8"/>
  <c r="Q71" i="8" s="1"/>
  <c r="B72" i="8"/>
  <c r="Q72" i="8" s="1"/>
  <c r="B73" i="8"/>
  <c r="Q73" i="8" s="1"/>
  <c r="B74" i="8"/>
  <c r="Q74" i="8" s="1"/>
  <c r="B79" i="8"/>
  <c r="Q79" i="8" s="1"/>
  <c r="B80" i="8"/>
  <c r="Q80" i="8" s="1"/>
  <c r="B81" i="8"/>
  <c r="Q81" i="8" s="1"/>
  <c r="B85" i="8"/>
  <c r="Q85" i="8" s="1"/>
  <c r="B23" i="8"/>
  <c r="Q23" i="8" s="1"/>
  <c r="B48" i="8"/>
  <c r="Q48" i="8" s="1"/>
  <c r="A23" i="8"/>
  <c r="AC23" i="8" s="1"/>
  <c r="A48" i="8"/>
  <c r="AC48" i="8" s="1"/>
  <c r="A79" i="8"/>
  <c r="AC79" i="8" s="1"/>
  <c r="A80" i="8"/>
  <c r="AC80" i="8" s="1"/>
  <c r="A81" i="8"/>
  <c r="AC81" i="8" s="1"/>
  <c r="A71" i="8"/>
  <c r="AC71" i="8" s="1"/>
  <c r="A72" i="8"/>
  <c r="AC72" i="8" s="1"/>
  <c r="A73" i="8"/>
  <c r="AC73" i="8" s="1"/>
  <c r="A74" i="8"/>
  <c r="AC74" i="8" s="1"/>
  <c r="A58" i="8"/>
  <c r="AC58" i="8" s="1"/>
  <c r="A61" i="8"/>
  <c r="AC61" i="8" s="1"/>
  <c r="A62" i="8"/>
  <c r="AC62" i="8" s="1"/>
  <c r="A66" i="8"/>
  <c r="AC66" i="8" s="1"/>
  <c r="A67" i="8"/>
  <c r="AC67" i="8" s="1"/>
  <c r="A68" i="8"/>
  <c r="AC68" i="8" s="1"/>
  <c r="A69" i="8"/>
  <c r="AC69" i="8" s="1"/>
  <c r="A70" i="8"/>
  <c r="AC70" i="8" s="1"/>
  <c r="S2690" i="1"/>
  <c r="T2690" i="1" s="1"/>
  <c r="S2488" i="1"/>
  <c r="R2486" i="1"/>
  <c r="Q2484" i="1"/>
  <c r="S2386" i="1"/>
  <c r="T2386" i="1" s="1"/>
  <c r="S1721" i="1"/>
  <c r="T1721" i="1" s="1"/>
  <c r="S1669" i="1"/>
  <c r="T1669" i="1" s="1"/>
  <c r="S1473" i="1"/>
  <c r="S69" i="8" l="1"/>
  <c r="Y69" i="8"/>
  <c r="T69" i="8"/>
  <c r="U69" i="8"/>
  <c r="R69" i="8"/>
  <c r="V69" i="8"/>
  <c r="W69" i="8"/>
  <c r="X69" i="8"/>
  <c r="P69" i="8"/>
  <c r="U58" i="8"/>
  <c r="T58" i="8"/>
  <c r="V58" i="8"/>
  <c r="W58" i="8"/>
  <c r="S58" i="8"/>
  <c r="X58" i="8"/>
  <c r="Y58" i="8"/>
  <c r="R58" i="8"/>
  <c r="P58" i="8"/>
  <c r="U80" i="8"/>
  <c r="V80" i="8"/>
  <c r="W80" i="8"/>
  <c r="R80" i="8"/>
  <c r="X80" i="8"/>
  <c r="S80" i="8"/>
  <c r="Y80" i="8"/>
  <c r="T80" i="8"/>
  <c r="P80" i="8"/>
  <c r="U33" i="8"/>
  <c r="AA33" i="8"/>
  <c r="R33" i="8"/>
  <c r="Y33" i="8"/>
  <c r="S33" i="8"/>
  <c r="Z33" i="8"/>
  <c r="T33" i="8"/>
  <c r="AB33" i="8"/>
  <c r="W33" i="8"/>
  <c r="V33" i="8"/>
  <c r="X33" i="8"/>
  <c r="P33" i="8"/>
  <c r="U39" i="8"/>
  <c r="AA39" i="8"/>
  <c r="R39" i="8"/>
  <c r="Y39" i="8"/>
  <c r="S39" i="8"/>
  <c r="Z39" i="8"/>
  <c r="T39" i="8"/>
  <c r="AB39" i="8"/>
  <c r="W39" i="8"/>
  <c r="X39" i="8"/>
  <c r="V39" i="8"/>
  <c r="P39" i="8"/>
  <c r="U55" i="8"/>
  <c r="AA55" i="8"/>
  <c r="T55" i="8"/>
  <c r="AB55" i="8"/>
  <c r="V55" i="8"/>
  <c r="W55" i="8"/>
  <c r="Z55" i="8"/>
  <c r="R55" i="8"/>
  <c r="S55" i="8"/>
  <c r="X55" i="8"/>
  <c r="Y55" i="8"/>
  <c r="P55" i="8"/>
  <c r="S65" i="8"/>
  <c r="Y65" i="8"/>
  <c r="T65" i="8"/>
  <c r="U65" i="8"/>
  <c r="R65" i="8"/>
  <c r="V65" i="8"/>
  <c r="W65" i="8"/>
  <c r="X65" i="8"/>
  <c r="P65" i="8"/>
  <c r="U78" i="8"/>
  <c r="V78" i="8"/>
  <c r="W78" i="8"/>
  <c r="R78" i="8"/>
  <c r="X78" i="8"/>
  <c r="S78" i="8"/>
  <c r="Y78" i="8"/>
  <c r="T78" i="8"/>
  <c r="P78" i="8"/>
  <c r="U84" i="8"/>
  <c r="V84" i="8"/>
  <c r="W84" i="8"/>
  <c r="R84" i="8"/>
  <c r="X84" i="8"/>
  <c r="S84" i="8"/>
  <c r="Y84" i="8"/>
  <c r="T84" i="8"/>
  <c r="P84" i="8"/>
  <c r="U81" i="8"/>
  <c r="V81" i="8"/>
  <c r="W81" i="8"/>
  <c r="R81" i="8"/>
  <c r="X81" i="8"/>
  <c r="S81" i="8"/>
  <c r="Y81" i="8"/>
  <c r="T81" i="8"/>
  <c r="P81" i="8"/>
  <c r="S67" i="8"/>
  <c r="Y67" i="8"/>
  <c r="T67" i="8"/>
  <c r="U67" i="8"/>
  <c r="R67" i="8"/>
  <c r="V67" i="8"/>
  <c r="W67" i="8"/>
  <c r="X67" i="8"/>
  <c r="P67" i="8"/>
  <c r="U73" i="8"/>
  <c r="V73" i="8"/>
  <c r="W73" i="8"/>
  <c r="R73" i="8"/>
  <c r="X73" i="8"/>
  <c r="S73" i="8"/>
  <c r="Y73" i="8"/>
  <c r="T73" i="8"/>
  <c r="P73" i="8"/>
  <c r="U48" i="8"/>
  <c r="R48" i="8"/>
  <c r="Y48" i="8"/>
  <c r="S48" i="8"/>
  <c r="T48" i="8"/>
  <c r="W48" i="8"/>
  <c r="X48" i="8"/>
  <c r="V48" i="8"/>
  <c r="P48" i="8"/>
  <c r="U62" i="8"/>
  <c r="W62" i="8"/>
  <c r="X62" i="8"/>
  <c r="R62" i="8"/>
  <c r="Y62" i="8"/>
  <c r="S62" i="8"/>
  <c r="T62" i="8"/>
  <c r="V62" i="8"/>
  <c r="P62" i="8"/>
  <c r="V70" i="8"/>
  <c r="P70" i="8"/>
  <c r="U61" i="8"/>
  <c r="T61" i="8"/>
  <c r="V61" i="8"/>
  <c r="W61" i="8"/>
  <c r="R61" i="8"/>
  <c r="S61" i="8"/>
  <c r="X61" i="8"/>
  <c r="Y61" i="8"/>
  <c r="P61" i="8"/>
  <c r="S68" i="8"/>
  <c r="Y68" i="8"/>
  <c r="T68" i="8"/>
  <c r="U68" i="8"/>
  <c r="R68" i="8"/>
  <c r="V68" i="8"/>
  <c r="W68" i="8"/>
  <c r="X68" i="8"/>
  <c r="P68" i="8"/>
  <c r="W74" i="8"/>
  <c r="X74" i="8"/>
  <c r="Y74" i="8"/>
  <c r="P74" i="8"/>
  <c r="V79" i="8"/>
  <c r="W79" i="8"/>
  <c r="X79" i="8"/>
  <c r="Y79" i="8"/>
  <c r="Z79" i="8"/>
  <c r="P79" i="8"/>
  <c r="S66" i="8"/>
  <c r="Y66" i="8"/>
  <c r="T66" i="8"/>
  <c r="U66" i="8"/>
  <c r="R66" i="8"/>
  <c r="V66" i="8"/>
  <c r="W66" i="8"/>
  <c r="X66" i="8"/>
  <c r="P66" i="8"/>
  <c r="U72" i="8"/>
  <c r="V72" i="8"/>
  <c r="W72" i="8"/>
  <c r="R72" i="8"/>
  <c r="X72" i="8"/>
  <c r="S72" i="8"/>
  <c r="Y72" i="8"/>
  <c r="T72" i="8"/>
  <c r="P72" i="8"/>
  <c r="U23" i="8"/>
  <c r="V23" i="8"/>
  <c r="W23" i="8"/>
  <c r="X23" i="8"/>
  <c r="R23" i="8"/>
  <c r="Y23" i="8"/>
  <c r="T23" i="8"/>
  <c r="S23" i="8"/>
  <c r="P23" i="8"/>
  <c r="U32" i="8"/>
  <c r="AA32" i="8"/>
  <c r="W32" i="8"/>
  <c r="X32" i="8"/>
  <c r="R32" i="8"/>
  <c r="Y32" i="8"/>
  <c r="T32" i="8"/>
  <c r="AB32" i="8"/>
  <c r="V32" i="8"/>
  <c r="Z32" i="8"/>
  <c r="S32" i="8"/>
  <c r="P32" i="8"/>
  <c r="U46" i="8"/>
  <c r="AA46" i="8"/>
  <c r="T46" i="8"/>
  <c r="AB46" i="8"/>
  <c r="V46" i="8"/>
  <c r="W46" i="8"/>
  <c r="R46" i="8"/>
  <c r="Y46" i="8"/>
  <c r="Z46" i="8"/>
  <c r="S46" i="8"/>
  <c r="X46" i="8"/>
  <c r="P46" i="8"/>
  <c r="U60" i="8"/>
  <c r="AA60" i="8"/>
  <c r="R60" i="8"/>
  <c r="Y60" i="8"/>
  <c r="S60" i="8"/>
  <c r="Z60" i="8"/>
  <c r="T60" i="8"/>
  <c r="AB60" i="8"/>
  <c r="X60" i="8"/>
  <c r="V60" i="8"/>
  <c r="W60" i="8"/>
  <c r="P60" i="8"/>
  <c r="S64" i="8"/>
  <c r="Y64" i="8"/>
  <c r="T64" i="8"/>
  <c r="Z64" i="8"/>
  <c r="U64" i="8"/>
  <c r="AA64" i="8"/>
  <c r="R64" i="8"/>
  <c r="V64" i="8"/>
  <c r="W64" i="8"/>
  <c r="X64" i="8"/>
  <c r="AB64" i="8"/>
  <c r="P64" i="8"/>
  <c r="U77" i="8"/>
  <c r="AA77" i="8"/>
  <c r="V77" i="8"/>
  <c r="AB77" i="8"/>
  <c r="W77" i="8"/>
  <c r="R77" i="8"/>
  <c r="X77" i="8"/>
  <c r="S77" i="8"/>
  <c r="Y77" i="8"/>
  <c r="T77" i="8"/>
  <c r="Z77" i="8"/>
  <c r="P77" i="8"/>
  <c r="U83" i="8"/>
  <c r="AA83" i="8"/>
  <c r="V83" i="8"/>
  <c r="AB83" i="8"/>
  <c r="W83" i="8"/>
  <c r="R83" i="8"/>
  <c r="X83" i="8"/>
  <c r="S83" i="8"/>
  <c r="Y83" i="8"/>
  <c r="T83" i="8"/>
  <c r="Z83" i="8"/>
  <c r="P83" i="8"/>
  <c r="U71" i="8"/>
  <c r="V71" i="8"/>
  <c r="W71" i="8"/>
  <c r="R71" i="8"/>
  <c r="X71" i="8"/>
  <c r="S71" i="8"/>
  <c r="Y71" i="8"/>
  <c r="T71" i="8"/>
  <c r="P71" i="8"/>
  <c r="U37" i="8"/>
  <c r="AA37" i="8"/>
  <c r="T37" i="8"/>
  <c r="AB37" i="8"/>
  <c r="V37" i="8"/>
  <c r="W37" i="8"/>
  <c r="R37" i="8"/>
  <c r="Y37" i="8"/>
  <c r="Z37" i="8"/>
  <c r="S37" i="8"/>
  <c r="X37" i="8"/>
  <c r="P37" i="8"/>
  <c r="U50" i="8"/>
  <c r="AA50" i="8"/>
  <c r="W50" i="8"/>
  <c r="X50" i="8"/>
  <c r="R50" i="8"/>
  <c r="Y50" i="8"/>
  <c r="T50" i="8"/>
  <c r="AB50" i="8"/>
  <c r="V50" i="8"/>
  <c r="Z50" i="8"/>
  <c r="S50" i="8"/>
  <c r="P50" i="8"/>
  <c r="U59" i="8"/>
  <c r="AA59" i="8"/>
  <c r="W59" i="8"/>
  <c r="X59" i="8"/>
  <c r="R59" i="8"/>
  <c r="Y59" i="8"/>
  <c r="V59" i="8"/>
  <c r="Z59" i="8"/>
  <c r="AB59" i="8"/>
  <c r="S59" i="8"/>
  <c r="T59" i="8"/>
  <c r="P59" i="8"/>
  <c r="U63" i="8"/>
  <c r="R63" i="8"/>
  <c r="Y63" i="8"/>
  <c r="S63" i="8"/>
  <c r="Z63" i="8"/>
  <c r="T63" i="8"/>
  <c r="AA63" i="8"/>
  <c r="V63" i="8"/>
  <c r="W63" i="8"/>
  <c r="X63" i="8"/>
  <c r="AB63" i="8"/>
  <c r="P63" i="8"/>
  <c r="U76" i="8"/>
  <c r="AA76" i="8"/>
  <c r="V76" i="8"/>
  <c r="AB76" i="8"/>
  <c r="W76" i="8"/>
  <c r="R76" i="8"/>
  <c r="X76" i="8"/>
  <c r="S76" i="8"/>
  <c r="Y76" i="8"/>
  <c r="T76" i="8"/>
  <c r="Z76" i="8"/>
  <c r="P76" i="8"/>
  <c r="U82" i="8"/>
  <c r="AA82" i="8"/>
  <c r="V82" i="8"/>
  <c r="AB82" i="8"/>
  <c r="W82" i="8"/>
  <c r="R82" i="8"/>
  <c r="X82" i="8"/>
  <c r="S82" i="8"/>
  <c r="Y82" i="8"/>
  <c r="T82" i="8"/>
  <c r="Z82" i="8"/>
  <c r="P82" i="8"/>
  <c r="J3088" i="1"/>
  <c r="N33" i="8"/>
  <c r="N55" i="8"/>
  <c r="N65" i="8"/>
  <c r="G75" i="8"/>
  <c r="N74" i="8"/>
  <c r="N48" i="8"/>
  <c r="I75" i="8"/>
  <c r="N68" i="8"/>
  <c r="N23" i="8"/>
  <c r="N32" i="8"/>
  <c r="N46" i="8"/>
  <c r="F60" i="8"/>
  <c r="L60" i="8"/>
  <c r="C60" i="8"/>
  <c r="I60" i="8"/>
  <c r="K60" i="8"/>
  <c r="M60" i="8"/>
  <c r="D60" i="8"/>
  <c r="N60" i="8"/>
  <c r="E60" i="8"/>
  <c r="J60" i="8"/>
  <c r="F64" i="8"/>
  <c r="L64" i="8"/>
  <c r="C64" i="8"/>
  <c r="I64" i="8"/>
  <c r="D64" i="8"/>
  <c r="M64" i="8"/>
  <c r="J64" i="8"/>
  <c r="E64" i="8"/>
  <c r="K64" i="8"/>
  <c r="N64" i="8"/>
  <c r="F77" i="8"/>
  <c r="L77" i="8"/>
  <c r="C77" i="8"/>
  <c r="I77" i="8"/>
  <c r="E77" i="8"/>
  <c r="K77" i="8"/>
  <c r="M77" i="8"/>
  <c r="D77" i="8"/>
  <c r="G77" i="8"/>
  <c r="J77" i="8"/>
  <c r="N77" i="8"/>
  <c r="N83" i="8"/>
  <c r="D75" i="8"/>
  <c r="N70" i="8"/>
  <c r="N79" i="8"/>
  <c r="N37" i="8"/>
  <c r="N50" i="8"/>
  <c r="N59" i="8"/>
  <c r="N63" i="8"/>
  <c r="N76" i="8"/>
  <c r="N82" i="8"/>
  <c r="Q967" i="1"/>
  <c r="Q2152" i="1"/>
  <c r="L1498" i="1"/>
  <c r="L1524" i="1" s="1"/>
  <c r="P1498" i="1"/>
  <c r="P1524" i="1" s="1"/>
  <c r="I1746" i="1"/>
  <c r="I1772" i="1" s="1"/>
  <c r="N3088" i="1"/>
  <c r="N3110" i="1" s="1"/>
  <c r="J1746" i="1"/>
  <c r="J1772" i="1" s="1"/>
  <c r="R1942" i="1"/>
  <c r="R1968" i="1" s="1"/>
  <c r="R3088" i="1"/>
  <c r="R3110" i="1" s="1"/>
  <c r="L3088" i="1"/>
  <c r="L3110" i="1" s="1"/>
  <c r="J679" i="1"/>
  <c r="J705" i="1" s="1"/>
  <c r="N875" i="1"/>
  <c r="I637" i="1"/>
  <c r="I663" i="1" s="1"/>
  <c r="L637" i="1"/>
  <c r="L663" i="1" s="1"/>
  <c r="R679" i="1"/>
  <c r="R705" i="1" s="1"/>
  <c r="M875" i="1"/>
  <c r="Q875" i="1"/>
  <c r="Q901" i="1" s="1"/>
  <c r="N967" i="1"/>
  <c r="R967" i="1"/>
  <c r="L967" i="1"/>
  <c r="R1746" i="1"/>
  <c r="R1772" i="1" s="1"/>
  <c r="N1746" i="1"/>
  <c r="N1942" i="1"/>
  <c r="O637" i="1"/>
  <c r="I679" i="1"/>
  <c r="I705" i="1" s="1"/>
  <c r="I1498" i="1"/>
  <c r="I1524" i="1" s="1"/>
  <c r="I2126" i="1"/>
  <c r="I3088" i="1"/>
  <c r="I3110" i="1" s="1"/>
  <c r="P637" i="1"/>
  <c r="P663" i="1" s="1"/>
  <c r="I967" i="1"/>
  <c r="I993" i="1" s="1"/>
  <c r="I1942" i="1"/>
  <c r="I1968" i="1" s="1"/>
  <c r="N679" i="1"/>
  <c r="L1942" i="1"/>
  <c r="L1968" i="1" s="1"/>
  <c r="S1746" i="1"/>
  <c r="S1772" i="1" s="1"/>
  <c r="L679" i="1"/>
  <c r="L705" i="1" s="1"/>
  <c r="P1746" i="1"/>
  <c r="P1772" i="1" s="1"/>
  <c r="J1942" i="1"/>
  <c r="J1968" i="1" s="1"/>
  <c r="N2828" i="1"/>
  <c r="N2832" i="1" s="1"/>
  <c r="R875" i="1"/>
  <c r="R901" i="1" s="1"/>
  <c r="J875" i="1"/>
  <c r="R637" i="1"/>
  <c r="R663" i="1" s="1"/>
  <c r="N1520" i="1"/>
  <c r="N2006" i="1"/>
  <c r="N2010" i="1" s="1"/>
  <c r="L1324" i="1"/>
  <c r="M1324" i="1" s="1"/>
  <c r="M1331" i="1" s="1"/>
  <c r="P875" i="1"/>
  <c r="P901" i="1" s="1"/>
  <c r="L875" i="1"/>
  <c r="L901" i="1" s="1"/>
  <c r="S967" i="1"/>
  <c r="O967" i="1"/>
  <c r="K967" i="1"/>
  <c r="M967" i="1"/>
  <c r="P2791" i="1"/>
  <c r="M679" i="1"/>
  <c r="I875" i="1"/>
  <c r="I901" i="1" s="1"/>
  <c r="P967" i="1"/>
  <c r="Q1498" i="1"/>
  <c r="Q1524" i="1" s="1"/>
  <c r="M1498" i="1"/>
  <c r="M1746" i="1"/>
  <c r="Q1746" i="1"/>
  <c r="Q1772" i="1" s="1"/>
  <c r="O1746" i="1"/>
  <c r="O2126" i="1"/>
  <c r="O2152" i="1" s="1"/>
  <c r="M3088" i="1"/>
  <c r="M3110" i="1" s="1"/>
  <c r="R2791" i="1"/>
  <c r="P3110" i="1"/>
  <c r="R2152" i="1"/>
  <c r="N2148" i="1"/>
  <c r="P2152" i="1"/>
  <c r="J2778" i="1"/>
  <c r="K2778" i="1" s="1"/>
  <c r="S2791" i="1"/>
  <c r="N2786" i="1"/>
  <c r="Q2791" i="1"/>
  <c r="N986" i="1"/>
  <c r="O986" i="1" s="1"/>
  <c r="J3068" i="1"/>
  <c r="J3106" i="1"/>
  <c r="S2152" i="1"/>
  <c r="L2141" i="1"/>
  <c r="M2141" i="1" s="1"/>
  <c r="M2148" i="1" s="1"/>
  <c r="N1765" i="1"/>
  <c r="O1765" i="1" s="1"/>
  <c r="O1768" i="1" s="1"/>
  <c r="K2780" i="1"/>
  <c r="L2780" i="1" s="1"/>
  <c r="N1331" i="1"/>
  <c r="L982" i="1"/>
  <c r="M982" i="1" s="1"/>
  <c r="M989" i="1" s="1"/>
  <c r="K1759" i="1"/>
  <c r="L1759" i="1" s="1"/>
  <c r="L890" i="1"/>
  <c r="M890" i="1" s="1"/>
  <c r="M897" i="1" s="1"/>
  <c r="K650" i="1"/>
  <c r="L650" i="1" s="1"/>
  <c r="N701" i="1"/>
  <c r="S637" i="1"/>
  <c r="S663" i="1" s="1"/>
  <c r="P679" i="1"/>
  <c r="P705" i="1" s="1"/>
  <c r="K1746" i="1"/>
  <c r="K1772" i="1" s="1"/>
  <c r="Q1942" i="1"/>
  <c r="Q1968" i="1" s="1"/>
  <c r="M1942" i="1"/>
  <c r="M2126" i="1"/>
  <c r="N1964" i="1"/>
  <c r="N2189" i="1"/>
  <c r="N2193" i="1" s="1"/>
  <c r="L1746" i="1"/>
  <c r="L1772" i="1" s="1"/>
  <c r="P1942" i="1"/>
  <c r="P1968" i="1" s="1"/>
  <c r="N2126" i="1"/>
  <c r="L2126" i="1"/>
  <c r="Q679" i="1"/>
  <c r="Q705" i="1" s="1"/>
  <c r="S875" i="1"/>
  <c r="S901" i="1" s="1"/>
  <c r="O875" i="1"/>
  <c r="K875" i="1"/>
  <c r="R1498" i="1"/>
  <c r="R1524" i="1" s="1"/>
  <c r="N1498" i="1"/>
  <c r="J1498" i="1"/>
  <c r="J1524" i="1" s="1"/>
  <c r="O2706" i="1"/>
  <c r="N2717" i="1"/>
  <c r="N2712" i="1"/>
  <c r="M637" i="1"/>
  <c r="S679" i="1"/>
  <c r="S705" i="1" s="1"/>
  <c r="O679" i="1"/>
  <c r="O705" i="1" s="1"/>
  <c r="K679" i="1"/>
  <c r="K705" i="1" s="1"/>
  <c r="J967" i="1"/>
  <c r="J993" i="1" s="1"/>
  <c r="S1942" i="1"/>
  <c r="S1968" i="1" s="1"/>
  <c r="O1942" i="1"/>
  <c r="O1968" i="1" s="1"/>
  <c r="K1942" i="1"/>
  <c r="K1968" i="1" s="1"/>
  <c r="S3088" i="1"/>
  <c r="S3110" i="1" s="1"/>
  <c r="O3088" i="1"/>
  <c r="O3110" i="1" s="1"/>
  <c r="K3088" i="1"/>
  <c r="K3110" i="1" s="1"/>
  <c r="N637" i="1"/>
  <c r="N663" i="1" s="1"/>
  <c r="J637" i="1"/>
  <c r="J663" i="1" s="1"/>
  <c r="S1498" i="1"/>
  <c r="S1524" i="1" s="1"/>
  <c r="O1498" i="1"/>
  <c r="O1524" i="1" s="1"/>
  <c r="K1498" i="1"/>
  <c r="K1524" i="1" s="1"/>
  <c r="K2126" i="1"/>
  <c r="O659" i="1"/>
  <c r="Q3110" i="1"/>
  <c r="Q637" i="1"/>
  <c r="Q663" i="1" s="1"/>
  <c r="M2189" i="1"/>
  <c r="M2193" i="1" s="1"/>
  <c r="N2182" i="1"/>
  <c r="K663" i="1"/>
  <c r="K1511" i="1"/>
  <c r="L1511" i="1" s="1"/>
  <c r="L1513" i="1"/>
  <c r="M1513" i="1" s="1"/>
  <c r="J1509" i="1"/>
  <c r="K1509" i="1" s="1"/>
  <c r="M2006" i="1"/>
  <c r="M2010" i="1" s="1"/>
  <c r="N1999" i="1"/>
  <c r="L1957" i="1"/>
  <c r="M1957" i="1" s="1"/>
  <c r="K1955" i="1"/>
  <c r="L1955" i="1" s="1"/>
  <c r="J1953" i="1"/>
  <c r="K1953" i="1" s="1"/>
  <c r="L694" i="1"/>
  <c r="M694" i="1" s="1"/>
  <c r="K692" i="1"/>
  <c r="L692" i="1" s="1"/>
  <c r="J690" i="1"/>
  <c r="K690" i="1" s="1"/>
  <c r="L652" i="1"/>
  <c r="M652" i="1" s="1"/>
  <c r="J648" i="1"/>
  <c r="K648" i="1" s="1"/>
  <c r="N894" i="1"/>
  <c r="O894" i="1" s="1"/>
  <c r="O897" i="1" s="1"/>
  <c r="J886" i="1"/>
  <c r="K886" i="1" s="1"/>
  <c r="K897" i="1" s="1"/>
  <c r="L1761" i="1"/>
  <c r="M1761" i="1" s="1"/>
  <c r="M1768" i="1" s="1"/>
  <c r="J1757" i="1"/>
  <c r="K1757" i="1" s="1"/>
  <c r="J978" i="1"/>
  <c r="K978" i="1" s="1"/>
  <c r="K980" i="1"/>
  <c r="L980" i="1" s="1"/>
  <c r="Q1300" i="1"/>
  <c r="P1306" i="1"/>
  <c r="K1322" i="1"/>
  <c r="L1322" i="1" s="1"/>
  <c r="J1320" i="1"/>
  <c r="K1320" i="1" s="1"/>
  <c r="Q2758" i="1"/>
  <c r="P2769" i="1"/>
  <c r="P2775" i="1"/>
  <c r="P2764" i="1"/>
  <c r="M2117" i="1"/>
  <c r="L2128" i="1"/>
  <c r="L2123" i="1"/>
  <c r="I2135" i="1"/>
  <c r="J2135" i="1" s="1"/>
  <c r="J2137" i="1"/>
  <c r="K2137" i="1" s="1"/>
  <c r="K2139" i="1"/>
  <c r="L2139" i="1" s="1"/>
  <c r="L3085" i="1"/>
  <c r="L3090" i="1"/>
  <c r="M3079" i="1"/>
  <c r="L3052" i="1"/>
  <c r="L3047" i="1"/>
  <c r="M3041" i="1"/>
  <c r="J3110" i="1" l="1"/>
  <c r="D83" i="8" s="1"/>
  <c r="D50" i="8"/>
  <c r="E50" i="8"/>
  <c r="I63" i="8"/>
  <c r="I50" i="8"/>
  <c r="H83" i="8"/>
  <c r="G64" i="8"/>
  <c r="D32" i="8"/>
  <c r="I59" i="8"/>
  <c r="K83" i="8"/>
  <c r="H77" i="8"/>
  <c r="J59" i="8"/>
  <c r="F83" i="8"/>
  <c r="H32" i="8"/>
  <c r="K55" i="8"/>
  <c r="D55" i="8"/>
  <c r="D39" i="8"/>
  <c r="F33" i="8"/>
  <c r="C33" i="8"/>
  <c r="D33" i="8"/>
  <c r="I33" i="8"/>
  <c r="J76" i="8"/>
  <c r="M63" i="8"/>
  <c r="E59" i="8"/>
  <c r="C59" i="8"/>
  <c r="J50" i="8"/>
  <c r="C50" i="8"/>
  <c r="C37" i="8"/>
  <c r="J83" i="8"/>
  <c r="E83" i="8"/>
  <c r="H60" i="8"/>
  <c r="G60" i="8"/>
  <c r="C32" i="8"/>
  <c r="F32" i="8"/>
  <c r="J55" i="8"/>
  <c r="C55" i="8"/>
  <c r="M76" i="8"/>
  <c r="L76" i="8"/>
  <c r="K63" i="8"/>
  <c r="L63" i="8"/>
  <c r="L59" i="8"/>
  <c r="M50" i="8"/>
  <c r="L50" i="8"/>
  <c r="L37" i="8"/>
  <c r="M37" i="8"/>
  <c r="G83" i="8"/>
  <c r="I83" i="8"/>
  <c r="K32" i="8"/>
  <c r="L32" i="8"/>
  <c r="L55" i="8"/>
  <c r="C39" i="8"/>
  <c r="L33" i="8"/>
  <c r="M33" i="8"/>
  <c r="J37" i="8"/>
  <c r="J63" i="8"/>
  <c r="D59" i="8"/>
  <c r="F59" i="8"/>
  <c r="F50" i="8"/>
  <c r="C83" i="8"/>
  <c r="J32" i="8"/>
  <c r="E32" i="8"/>
  <c r="F55" i="8"/>
  <c r="K33" i="8"/>
  <c r="E55" i="8"/>
  <c r="K76" i="8"/>
  <c r="K59" i="8"/>
  <c r="M59" i="8"/>
  <c r="K50" i="8"/>
  <c r="F37" i="8"/>
  <c r="K37" i="8"/>
  <c r="M83" i="8"/>
  <c r="L83" i="8"/>
  <c r="H64" i="8"/>
  <c r="M32" i="8"/>
  <c r="M55" i="8"/>
  <c r="E33" i="8"/>
  <c r="J33" i="8"/>
  <c r="O663" i="1"/>
  <c r="O1772" i="1"/>
  <c r="O989" i="1"/>
  <c r="O993" i="1" s="1"/>
  <c r="N1968" i="1"/>
  <c r="N705" i="1"/>
  <c r="O901" i="1"/>
  <c r="N890" i="1"/>
  <c r="N1524" i="1"/>
  <c r="M901" i="1"/>
  <c r="M993" i="1"/>
  <c r="L2148" i="1"/>
  <c r="L2152" i="1" s="1"/>
  <c r="N2152" i="1"/>
  <c r="J897" i="1"/>
  <c r="J901" i="1" s="1"/>
  <c r="M2152" i="1"/>
  <c r="L989" i="1"/>
  <c r="L993" i="1" s="1"/>
  <c r="M1772" i="1"/>
  <c r="N897" i="1"/>
  <c r="N901" i="1" s="1"/>
  <c r="J2148" i="1"/>
  <c r="J2152" i="1" s="1"/>
  <c r="K989" i="1"/>
  <c r="K993" i="1" s="1"/>
  <c r="K901" i="1"/>
  <c r="N1768" i="1"/>
  <c r="N1772" i="1" s="1"/>
  <c r="N989" i="1"/>
  <c r="N993" i="1" s="1"/>
  <c r="O2717" i="1"/>
  <c r="O2712" i="1"/>
  <c r="P2706" i="1"/>
  <c r="M1520" i="1"/>
  <c r="M1524" i="1" s="1"/>
  <c r="N1513" i="1"/>
  <c r="M1964" i="1"/>
  <c r="M1968" i="1" s="1"/>
  <c r="N1957" i="1"/>
  <c r="M701" i="1"/>
  <c r="M705" i="1" s="1"/>
  <c r="M659" i="1"/>
  <c r="M663" i="1" s="1"/>
  <c r="P989" i="1"/>
  <c r="P993" i="1" s="1"/>
  <c r="Q1306" i="1"/>
  <c r="R1300" i="1"/>
  <c r="Q2775" i="1"/>
  <c r="R2758" i="1"/>
  <c r="Q2769" i="1"/>
  <c r="Q2764" i="1"/>
  <c r="M2128" i="1"/>
  <c r="M2123" i="1"/>
  <c r="N2117" i="1"/>
  <c r="I2148" i="1"/>
  <c r="I2152" i="1" s="1"/>
  <c r="K2148" i="1"/>
  <c r="K2152" i="1" s="1"/>
  <c r="M3090" i="1"/>
  <c r="M3085" i="1"/>
  <c r="N3079" i="1"/>
  <c r="N3041" i="1"/>
  <c r="M3052" i="1"/>
  <c r="M3047" i="1"/>
  <c r="E63" i="8" l="1"/>
  <c r="H55" i="8"/>
  <c r="F39" i="8"/>
  <c r="G37" i="8"/>
  <c r="H59" i="8"/>
  <c r="C63" i="8"/>
  <c r="G63" i="8"/>
  <c r="E39" i="8"/>
  <c r="D37" i="8"/>
  <c r="I55" i="8"/>
  <c r="G33" i="8"/>
  <c r="D63" i="8"/>
  <c r="H63" i="8"/>
  <c r="I32" i="8"/>
  <c r="E37" i="8"/>
  <c r="I39" i="8"/>
  <c r="G32" i="8"/>
  <c r="H37" i="8"/>
  <c r="F63" i="8"/>
  <c r="I37" i="8"/>
  <c r="G50" i="8"/>
  <c r="H50" i="8"/>
  <c r="J39" i="8"/>
  <c r="G59" i="8"/>
  <c r="H39" i="8"/>
  <c r="G55" i="8"/>
  <c r="G39" i="8"/>
  <c r="H33" i="8"/>
  <c r="R989" i="1"/>
  <c r="R993" i="1" s="1"/>
  <c r="T989" i="1"/>
  <c r="T993" i="1" s="1"/>
  <c r="Q2706" i="1"/>
  <c r="P2717" i="1"/>
  <c r="P2712" i="1"/>
  <c r="Q989" i="1"/>
  <c r="Q993" i="1" s="1"/>
  <c r="S989" i="1"/>
  <c r="S993" i="1" s="1"/>
  <c r="S1300" i="1"/>
  <c r="R1306" i="1"/>
  <c r="R2775" i="1"/>
  <c r="R2769" i="1"/>
  <c r="R2764" i="1"/>
  <c r="S2758" i="1"/>
  <c r="T2758" i="1" s="1"/>
  <c r="N2123" i="1"/>
  <c r="O2117" i="1"/>
  <c r="N2128" i="1"/>
  <c r="N3090" i="1"/>
  <c r="N3085" i="1"/>
  <c r="O3079" i="1"/>
  <c r="O3041" i="1"/>
  <c r="N3052" i="1"/>
  <c r="N3047" i="1"/>
  <c r="N39" i="8" l="1"/>
  <c r="L39" i="8"/>
  <c r="M39" i="8"/>
  <c r="K39" i="8"/>
  <c r="S1306" i="1"/>
  <c r="T1300" i="1"/>
  <c r="T1306" i="1" s="1"/>
  <c r="T2764" i="1"/>
  <c r="T2775" i="1"/>
  <c r="T2769" i="1"/>
  <c r="Q2712" i="1"/>
  <c r="R2706" i="1"/>
  <c r="Q2717" i="1"/>
  <c r="S2769" i="1"/>
  <c r="S2764" i="1"/>
  <c r="S2775" i="1"/>
  <c r="O2123" i="1"/>
  <c r="P2117" i="1"/>
  <c r="O2128" i="1"/>
  <c r="O3090" i="1"/>
  <c r="O3085" i="1"/>
  <c r="P3079" i="1"/>
  <c r="O3052" i="1"/>
  <c r="O3047" i="1"/>
  <c r="P3041" i="1"/>
  <c r="S2706" i="1" l="1"/>
  <c r="T2706" i="1" s="1"/>
  <c r="R2717" i="1"/>
  <c r="R2712" i="1"/>
  <c r="P2123" i="1"/>
  <c r="P2128" i="1"/>
  <c r="Q2117" i="1"/>
  <c r="P3090" i="1"/>
  <c r="Q3079" i="1"/>
  <c r="P3085" i="1"/>
  <c r="P3052" i="1"/>
  <c r="P3047" i="1"/>
  <c r="Q3041" i="1"/>
  <c r="T2717" i="1" l="1"/>
  <c r="T2712" i="1"/>
  <c r="S2717" i="1"/>
  <c r="S2712" i="1"/>
  <c r="Q2128" i="1"/>
  <c r="Q2123" i="1"/>
  <c r="R2117" i="1"/>
  <c r="Q3090" i="1"/>
  <c r="Q3085" i="1"/>
  <c r="R3079" i="1"/>
  <c r="R3041" i="1"/>
  <c r="Q3052" i="1"/>
  <c r="Q3047" i="1"/>
  <c r="R2128" i="1" l="1"/>
  <c r="R2123" i="1"/>
  <c r="S2117" i="1"/>
  <c r="T2117" i="1" s="1"/>
  <c r="R3090" i="1"/>
  <c r="R3085" i="1"/>
  <c r="S3079" i="1"/>
  <c r="T3079" i="1" s="1"/>
  <c r="S3041" i="1"/>
  <c r="T3041" i="1" s="1"/>
  <c r="R3052" i="1"/>
  <c r="R3047" i="1"/>
  <c r="T3085" i="1" l="1"/>
  <c r="T3090" i="1"/>
  <c r="T2123" i="1"/>
  <c r="T2128" i="1"/>
  <c r="T3047" i="1"/>
  <c r="T3052" i="1"/>
  <c r="S2123" i="1"/>
  <c r="S2128" i="1"/>
  <c r="S3090" i="1"/>
  <c r="S3085" i="1"/>
  <c r="S3052" i="1"/>
  <c r="S3047" i="1"/>
  <c r="A19" i="6" l="1"/>
  <c r="A20" i="6"/>
  <c r="A18" i="6"/>
  <c r="A17" i="6"/>
  <c r="J1399" i="1"/>
  <c r="K1399" i="1"/>
  <c r="L1399" i="1"/>
  <c r="M1399" i="1"/>
  <c r="N1399" i="1"/>
  <c r="O1399" i="1"/>
  <c r="P1399" i="1"/>
  <c r="Q1399" i="1"/>
  <c r="R1399" i="1"/>
  <c r="S1399" i="1"/>
  <c r="J1400" i="1"/>
  <c r="K1400" i="1"/>
  <c r="L1400" i="1"/>
  <c r="M1400" i="1"/>
  <c r="N1400" i="1"/>
  <c r="O1400" i="1"/>
  <c r="P1400" i="1"/>
  <c r="Q1400" i="1"/>
  <c r="R1400" i="1"/>
  <c r="S1400" i="1"/>
  <c r="I1400" i="1"/>
  <c r="I1399" i="1"/>
  <c r="J186" i="1"/>
  <c r="K186" i="1"/>
  <c r="L186" i="1"/>
  <c r="M186" i="1"/>
  <c r="N186" i="1"/>
  <c r="O186" i="1"/>
  <c r="P186" i="1"/>
  <c r="Q186" i="1"/>
  <c r="R186" i="1"/>
  <c r="S186" i="1"/>
  <c r="J187" i="1"/>
  <c r="K187" i="1"/>
  <c r="L187" i="1"/>
  <c r="M187" i="1"/>
  <c r="N187" i="1"/>
  <c r="O187" i="1"/>
  <c r="P187" i="1"/>
  <c r="Q187" i="1"/>
  <c r="R187" i="1"/>
  <c r="S187" i="1"/>
  <c r="I187" i="1"/>
  <c r="I186" i="1"/>
  <c r="I3124" i="1"/>
  <c r="I2998" i="1"/>
  <c r="J2948" i="1"/>
  <c r="K2948" i="1"/>
  <c r="L2948" i="1"/>
  <c r="M2948" i="1"/>
  <c r="N2948" i="1"/>
  <c r="O2948" i="1"/>
  <c r="P2948" i="1"/>
  <c r="Q2948" i="1"/>
  <c r="R2948" i="1"/>
  <c r="S2948" i="1"/>
  <c r="I2948" i="1"/>
  <c r="J2897" i="1"/>
  <c r="K2897" i="1"/>
  <c r="L2897" i="1"/>
  <c r="M2897" i="1"/>
  <c r="N2897" i="1"/>
  <c r="O2897" i="1"/>
  <c r="P2897" i="1"/>
  <c r="Q2897" i="1"/>
  <c r="R2897" i="1"/>
  <c r="S2897" i="1"/>
  <c r="I2897" i="1"/>
  <c r="I2846" i="1"/>
  <c r="I2662" i="1"/>
  <c r="J2611" i="1"/>
  <c r="K2611" i="1"/>
  <c r="L2611" i="1"/>
  <c r="M2611" i="1"/>
  <c r="N2611" i="1"/>
  <c r="O2611" i="1"/>
  <c r="P2611" i="1"/>
  <c r="Q2611" i="1"/>
  <c r="R2611" i="1"/>
  <c r="S2611" i="1"/>
  <c r="I2611" i="1"/>
  <c r="J2561" i="1"/>
  <c r="K2561" i="1"/>
  <c r="L2561" i="1"/>
  <c r="M2561" i="1"/>
  <c r="N2561" i="1"/>
  <c r="O2561" i="1"/>
  <c r="P2561" i="1"/>
  <c r="Q2561" i="1"/>
  <c r="R2561" i="1"/>
  <c r="S2561" i="1"/>
  <c r="I2561" i="1"/>
  <c r="J2511" i="1"/>
  <c r="K2511" i="1"/>
  <c r="L2511" i="1"/>
  <c r="M2511" i="1"/>
  <c r="N2511" i="1"/>
  <c r="O2511" i="1"/>
  <c r="P2511" i="1"/>
  <c r="Q2511" i="1"/>
  <c r="R2511" i="1"/>
  <c r="S2511" i="1"/>
  <c r="I2511" i="1"/>
  <c r="J2460" i="1"/>
  <c r="K2460" i="1"/>
  <c r="L2460" i="1"/>
  <c r="M2460" i="1"/>
  <c r="N2460" i="1"/>
  <c r="O2460" i="1"/>
  <c r="P2460" i="1"/>
  <c r="Q2460" i="1"/>
  <c r="R2460" i="1"/>
  <c r="S2460" i="1"/>
  <c r="I2460" i="1"/>
  <c r="J2409" i="1"/>
  <c r="K2409" i="1"/>
  <c r="L2409" i="1"/>
  <c r="M2409" i="1"/>
  <c r="N2409" i="1"/>
  <c r="O2409" i="1"/>
  <c r="P2409" i="1"/>
  <c r="Q2409" i="1"/>
  <c r="R2409" i="1"/>
  <c r="S2409" i="1"/>
  <c r="I2409" i="1"/>
  <c r="J2358" i="1"/>
  <c r="K2358" i="1"/>
  <c r="L2358" i="1"/>
  <c r="M2358" i="1"/>
  <c r="N2358" i="1"/>
  <c r="O2358" i="1"/>
  <c r="P2358" i="1"/>
  <c r="Q2358" i="1"/>
  <c r="R2358" i="1"/>
  <c r="S2358" i="1"/>
  <c r="I2358" i="1"/>
  <c r="I2307" i="1"/>
  <c r="J2257" i="1"/>
  <c r="K2257" i="1"/>
  <c r="L2257" i="1"/>
  <c r="M2257" i="1"/>
  <c r="N2257" i="1"/>
  <c r="O2257" i="1"/>
  <c r="P2257" i="1"/>
  <c r="Q2257" i="1"/>
  <c r="R2257" i="1"/>
  <c r="S2257" i="1"/>
  <c r="I2257" i="1"/>
  <c r="I2207" i="1"/>
  <c r="I2074" i="1"/>
  <c r="J2024" i="1"/>
  <c r="K2024" i="1"/>
  <c r="L2024" i="1"/>
  <c r="M2024" i="1"/>
  <c r="N2024" i="1"/>
  <c r="O2024" i="1"/>
  <c r="P2024" i="1"/>
  <c r="Q2024" i="1"/>
  <c r="R2024" i="1"/>
  <c r="S2024" i="1"/>
  <c r="I2024" i="1"/>
  <c r="J1890" i="1"/>
  <c r="K1890" i="1"/>
  <c r="L1890" i="1"/>
  <c r="M1890" i="1"/>
  <c r="N1890" i="1"/>
  <c r="O1890" i="1"/>
  <c r="P1890" i="1"/>
  <c r="Q1890" i="1"/>
  <c r="R1890" i="1"/>
  <c r="S1890" i="1"/>
  <c r="I1890" i="1"/>
  <c r="J1839" i="1"/>
  <c r="K1839" i="1"/>
  <c r="L1839" i="1"/>
  <c r="M1839" i="1"/>
  <c r="N1839" i="1"/>
  <c r="O1839" i="1"/>
  <c r="P1839" i="1"/>
  <c r="Q1839" i="1"/>
  <c r="R1839" i="1"/>
  <c r="S1839" i="1"/>
  <c r="I1839" i="1"/>
  <c r="I1787" i="1"/>
  <c r="J1693" i="1"/>
  <c r="K1693" i="1"/>
  <c r="L1693" i="1"/>
  <c r="M1693" i="1"/>
  <c r="N1693" i="1"/>
  <c r="O1693" i="1"/>
  <c r="P1693" i="1"/>
  <c r="Q1693" i="1"/>
  <c r="R1693" i="1"/>
  <c r="S1693" i="1"/>
  <c r="I1693" i="1"/>
  <c r="I1641" i="1"/>
  <c r="J1589" i="1"/>
  <c r="K1589" i="1"/>
  <c r="L1589" i="1"/>
  <c r="M1589" i="1"/>
  <c r="N1589" i="1"/>
  <c r="O1589" i="1"/>
  <c r="P1589" i="1"/>
  <c r="Q1589" i="1"/>
  <c r="R1589" i="1"/>
  <c r="S1589" i="1"/>
  <c r="I1589" i="1"/>
  <c r="J1538" i="1"/>
  <c r="K1538" i="1"/>
  <c r="L1538" i="1"/>
  <c r="M1538" i="1"/>
  <c r="N1538" i="1"/>
  <c r="O1538" i="1"/>
  <c r="P1538" i="1"/>
  <c r="Q1538" i="1"/>
  <c r="R1538" i="1"/>
  <c r="S1538" i="1"/>
  <c r="I1538" i="1"/>
  <c r="I1445" i="1"/>
  <c r="I1349" i="1"/>
  <c r="I1259" i="1"/>
  <c r="I1211" i="1"/>
  <c r="J1160" i="1"/>
  <c r="K1160" i="1"/>
  <c r="L1160" i="1"/>
  <c r="M1160" i="1"/>
  <c r="N1160" i="1"/>
  <c r="O1160" i="1"/>
  <c r="P1160" i="1"/>
  <c r="Q1160" i="1"/>
  <c r="R1160" i="1"/>
  <c r="S1160" i="1"/>
  <c r="I1160" i="1"/>
  <c r="I1109" i="1"/>
  <c r="I1058" i="1"/>
  <c r="I1007" i="1"/>
  <c r="J915" i="1"/>
  <c r="K915" i="1"/>
  <c r="L915" i="1"/>
  <c r="M915" i="1"/>
  <c r="N915" i="1"/>
  <c r="O915" i="1"/>
  <c r="P915" i="1"/>
  <c r="Q915" i="1"/>
  <c r="R915" i="1"/>
  <c r="S915" i="1"/>
  <c r="I915" i="1"/>
  <c r="J823" i="1"/>
  <c r="K823" i="1"/>
  <c r="L823" i="1"/>
  <c r="M823" i="1"/>
  <c r="N823" i="1"/>
  <c r="O823" i="1"/>
  <c r="P823" i="1"/>
  <c r="Q823" i="1"/>
  <c r="R823" i="1"/>
  <c r="S823" i="1"/>
  <c r="I823" i="1"/>
  <c r="J772" i="1"/>
  <c r="K772" i="1"/>
  <c r="L772" i="1"/>
  <c r="M772" i="1"/>
  <c r="N772" i="1"/>
  <c r="O772" i="1"/>
  <c r="P772" i="1"/>
  <c r="Q772" i="1"/>
  <c r="R772" i="1"/>
  <c r="S772" i="1"/>
  <c r="I772" i="1"/>
  <c r="I720" i="1"/>
  <c r="J584" i="1"/>
  <c r="K584" i="1"/>
  <c r="L584" i="1"/>
  <c r="M584" i="1"/>
  <c r="N584" i="1"/>
  <c r="O584" i="1"/>
  <c r="P584" i="1"/>
  <c r="Q584" i="1"/>
  <c r="R584" i="1"/>
  <c r="S584" i="1"/>
  <c r="J585" i="1"/>
  <c r="K585" i="1"/>
  <c r="L585" i="1"/>
  <c r="M585" i="1"/>
  <c r="N585" i="1"/>
  <c r="O585" i="1"/>
  <c r="P585" i="1"/>
  <c r="Q585" i="1"/>
  <c r="R585" i="1"/>
  <c r="S585" i="1"/>
  <c r="I585" i="1"/>
  <c r="I584" i="1"/>
  <c r="J534" i="1"/>
  <c r="K534" i="1"/>
  <c r="L534" i="1"/>
  <c r="M534" i="1"/>
  <c r="N534" i="1"/>
  <c r="O534" i="1"/>
  <c r="P534" i="1"/>
  <c r="Q534" i="1"/>
  <c r="R534" i="1"/>
  <c r="S534" i="1"/>
  <c r="J535" i="1"/>
  <c r="K535" i="1"/>
  <c r="L535" i="1"/>
  <c r="M535" i="1"/>
  <c r="N535" i="1"/>
  <c r="O535" i="1"/>
  <c r="P535" i="1"/>
  <c r="Q535" i="1"/>
  <c r="R535" i="1"/>
  <c r="S535" i="1"/>
  <c r="I535" i="1"/>
  <c r="I534" i="1"/>
  <c r="J484" i="1"/>
  <c r="K484" i="1"/>
  <c r="L484" i="1"/>
  <c r="M484" i="1"/>
  <c r="N484" i="1"/>
  <c r="O484" i="1"/>
  <c r="P484" i="1"/>
  <c r="Q484" i="1"/>
  <c r="R484" i="1"/>
  <c r="S484" i="1"/>
  <c r="J485" i="1"/>
  <c r="K485" i="1"/>
  <c r="L485" i="1"/>
  <c r="M485" i="1"/>
  <c r="N485" i="1"/>
  <c r="O485" i="1"/>
  <c r="P485" i="1"/>
  <c r="Q485" i="1"/>
  <c r="R485" i="1"/>
  <c r="S485" i="1"/>
  <c r="I485" i="1"/>
  <c r="I484" i="1"/>
  <c r="J433" i="1"/>
  <c r="K433" i="1"/>
  <c r="L433" i="1"/>
  <c r="M433" i="1"/>
  <c r="N433" i="1"/>
  <c r="O433" i="1"/>
  <c r="P433" i="1"/>
  <c r="Q433" i="1"/>
  <c r="R433" i="1"/>
  <c r="S433" i="1"/>
  <c r="J434" i="1"/>
  <c r="K434" i="1"/>
  <c r="L434" i="1"/>
  <c r="M434" i="1"/>
  <c r="N434" i="1"/>
  <c r="O434" i="1"/>
  <c r="P434" i="1"/>
  <c r="Q434" i="1"/>
  <c r="R434" i="1"/>
  <c r="S434" i="1"/>
  <c r="I434" i="1"/>
  <c r="I433" i="1"/>
  <c r="J382" i="1"/>
  <c r="K382" i="1"/>
  <c r="L382" i="1"/>
  <c r="M382" i="1"/>
  <c r="N382" i="1"/>
  <c r="O382" i="1"/>
  <c r="P382" i="1"/>
  <c r="Q382" i="1"/>
  <c r="R382" i="1"/>
  <c r="S382" i="1"/>
  <c r="J383" i="1"/>
  <c r="K383" i="1"/>
  <c r="L383" i="1"/>
  <c r="M383" i="1"/>
  <c r="N383" i="1"/>
  <c r="O383" i="1"/>
  <c r="P383" i="1"/>
  <c r="Q383" i="1"/>
  <c r="R383" i="1"/>
  <c r="S383" i="1"/>
  <c r="I383" i="1"/>
  <c r="I382" i="1"/>
  <c r="J331" i="1"/>
  <c r="K331" i="1"/>
  <c r="L331" i="1"/>
  <c r="M331" i="1"/>
  <c r="N331" i="1"/>
  <c r="O331" i="1"/>
  <c r="P331" i="1"/>
  <c r="Q331" i="1"/>
  <c r="R331" i="1"/>
  <c r="S331" i="1"/>
  <c r="J332" i="1"/>
  <c r="K332" i="1"/>
  <c r="L332" i="1"/>
  <c r="M332" i="1"/>
  <c r="N332" i="1"/>
  <c r="O332" i="1"/>
  <c r="P332" i="1"/>
  <c r="Q332" i="1"/>
  <c r="R332" i="1"/>
  <c r="S332" i="1"/>
  <c r="I332" i="1"/>
  <c r="I331" i="1"/>
  <c r="J280" i="1"/>
  <c r="K280" i="1"/>
  <c r="L280" i="1"/>
  <c r="M280" i="1"/>
  <c r="N280" i="1"/>
  <c r="O280" i="1"/>
  <c r="P280" i="1"/>
  <c r="Q280" i="1"/>
  <c r="R280" i="1"/>
  <c r="S280" i="1"/>
  <c r="J281" i="1"/>
  <c r="K281" i="1"/>
  <c r="L281" i="1"/>
  <c r="M281" i="1"/>
  <c r="N281" i="1"/>
  <c r="O281" i="1"/>
  <c r="P281" i="1"/>
  <c r="Q281" i="1"/>
  <c r="R281" i="1"/>
  <c r="S281" i="1"/>
  <c r="I281" i="1"/>
  <c r="I280" i="1"/>
  <c r="J229" i="1"/>
  <c r="K229" i="1"/>
  <c r="L229" i="1"/>
  <c r="M229" i="1"/>
  <c r="N229" i="1"/>
  <c r="O229" i="1"/>
  <c r="P229" i="1"/>
  <c r="Q229" i="1"/>
  <c r="R229" i="1"/>
  <c r="S229" i="1"/>
  <c r="J230" i="1"/>
  <c r="K230" i="1"/>
  <c r="L230" i="1"/>
  <c r="M230" i="1"/>
  <c r="N230" i="1"/>
  <c r="O230" i="1"/>
  <c r="P230" i="1"/>
  <c r="Q230" i="1"/>
  <c r="R230" i="1"/>
  <c r="S230" i="1"/>
  <c r="I230" i="1"/>
  <c r="I229" i="1"/>
  <c r="J134" i="1"/>
  <c r="K134" i="1"/>
  <c r="L134" i="1"/>
  <c r="M134" i="1"/>
  <c r="N134" i="1"/>
  <c r="O134" i="1"/>
  <c r="P134" i="1"/>
  <c r="Q134" i="1"/>
  <c r="R134" i="1"/>
  <c r="S134" i="1"/>
  <c r="J135" i="1"/>
  <c r="K135" i="1"/>
  <c r="L135" i="1"/>
  <c r="M135" i="1"/>
  <c r="N135" i="1"/>
  <c r="O135" i="1"/>
  <c r="P135" i="1"/>
  <c r="Q135" i="1"/>
  <c r="R135" i="1"/>
  <c r="S135" i="1"/>
  <c r="I135" i="1"/>
  <c r="I134" i="1"/>
  <c r="J83" i="1"/>
  <c r="K83" i="1"/>
  <c r="L83" i="1"/>
  <c r="M83" i="1"/>
  <c r="N83" i="1"/>
  <c r="O83" i="1"/>
  <c r="P83" i="1"/>
  <c r="Q83" i="1"/>
  <c r="R83" i="1"/>
  <c r="S83" i="1"/>
  <c r="J84" i="1"/>
  <c r="K84" i="1"/>
  <c r="L84" i="1"/>
  <c r="M84" i="1"/>
  <c r="N84" i="1"/>
  <c r="O84" i="1"/>
  <c r="P84" i="1"/>
  <c r="Q84" i="1"/>
  <c r="R84" i="1"/>
  <c r="S84" i="1"/>
  <c r="I84" i="1"/>
  <c r="I83" i="1"/>
  <c r="J2410" i="1" l="1"/>
  <c r="J2512" i="1"/>
  <c r="J2663" i="1"/>
  <c r="J1350" i="1"/>
  <c r="J435" i="1"/>
  <c r="J1161" i="1"/>
  <c r="M2308" i="1"/>
  <c r="R2410" i="1"/>
  <c r="J2847" i="1"/>
  <c r="J2949" i="1"/>
  <c r="J3125" i="1"/>
  <c r="J1401" i="1"/>
  <c r="J1694" i="1"/>
  <c r="J2025" i="1"/>
  <c r="P2208" i="1"/>
  <c r="J2308" i="1"/>
  <c r="N2410" i="1"/>
  <c r="P2025" i="1"/>
  <c r="L2025" i="1"/>
  <c r="L2208" i="1"/>
  <c r="M1401" i="1"/>
  <c r="J188" i="1"/>
  <c r="J282" i="1"/>
  <c r="P384" i="1"/>
  <c r="J721" i="1"/>
  <c r="J1008" i="1"/>
  <c r="I721" i="1"/>
  <c r="N1539" i="1"/>
  <c r="J1539" i="1"/>
  <c r="R2949" i="1"/>
  <c r="N2949" i="1"/>
  <c r="P2999" i="1"/>
  <c r="R188" i="1"/>
  <c r="I1539" i="1"/>
  <c r="Q333" i="1"/>
  <c r="R435" i="1"/>
  <c r="J773" i="1"/>
  <c r="P773" i="1"/>
  <c r="L773" i="1"/>
  <c r="R824" i="1"/>
  <c r="N824" i="1"/>
  <c r="J824" i="1"/>
  <c r="P916" i="1"/>
  <c r="L916" i="1"/>
  <c r="Q1059" i="1"/>
  <c r="M1059" i="1"/>
  <c r="R1161" i="1"/>
  <c r="N1161" i="1"/>
  <c r="M1590" i="1"/>
  <c r="R1694" i="1"/>
  <c r="N1694" i="1"/>
  <c r="K721" i="1"/>
  <c r="P1059" i="1"/>
  <c r="L1059" i="1"/>
  <c r="R1110" i="1"/>
  <c r="Q85" i="1"/>
  <c r="M85" i="1"/>
  <c r="Q231" i="1"/>
  <c r="M231" i="1"/>
  <c r="M333" i="1"/>
  <c r="N435" i="1"/>
  <c r="P1212" i="1"/>
  <c r="L1212" i="1"/>
  <c r="Q1350" i="1"/>
  <c r="M1350" i="1"/>
  <c r="P1788" i="1"/>
  <c r="L1788" i="1"/>
  <c r="P1891" i="1"/>
  <c r="L1891" i="1"/>
  <c r="P85" i="1"/>
  <c r="L85" i="1"/>
  <c r="P231" i="1"/>
  <c r="L231" i="1"/>
  <c r="N1110" i="1"/>
  <c r="J1110" i="1"/>
  <c r="O1401" i="1"/>
  <c r="K1401" i="1"/>
  <c r="I435" i="1"/>
  <c r="L2461" i="1"/>
  <c r="M2562" i="1"/>
  <c r="R2663" i="1"/>
  <c r="N2663" i="1"/>
  <c r="Q2847" i="1"/>
  <c r="M2847" i="1"/>
  <c r="L2999" i="1"/>
  <c r="N188" i="1"/>
  <c r="P282" i="1"/>
  <c r="L282" i="1"/>
  <c r="L384" i="1"/>
  <c r="Q486" i="1"/>
  <c r="M486" i="1"/>
  <c r="Q586" i="1"/>
  <c r="M586" i="1"/>
  <c r="M1891" i="1"/>
  <c r="Q1401" i="1"/>
  <c r="L136" i="1"/>
  <c r="Q384" i="1"/>
  <c r="L435" i="1"/>
  <c r="M536" i="1"/>
  <c r="O721" i="1"/>
  <c r="R773" i="1"/>
  <c r="L824" i="1"/>
  <c r="Q1008" i="1"/>
  <c r="M1008" i="1"/>
  <c r="Q1110" i="1"/>
  <c r="M1110" i="1"/>
  <c r="R1212" i="1"/>
  <c r="N1212" i="1"/>
  <c r="J1212" i="1"/>
  <c r="P1260" i="1"/>
  <c r="L1260" i="1"/>
  <c r="M1446" i="1"/>
  <c r="Q1539" i="1"/>
  <c r="M1539" i="1"/>
  <c r="Q1642" i="1"/>
  <c r="M1642" i="1"/>
  <c r="P1694" i="1"/>
  <c r="L1694" i="1"/>
  <c r="P536" i="1"/>
  <c r="L536" i="1"/>
  <c r="N721" i="1"/>
  <c r="Q773" i="1"/>
  <c r="M773" i="1"/>
  <c r="Q916" i="1"/>
  <c r="M916" i="1"/>
  <c r="P1008" i="1"/>
  <c r="L1008" i="1"/>
  <c r="Q1212" i="1"/>
  <c r="M1212" i="1"/>
  <c r="R1350" i="1"/>
  <c r="N1350" i="1"/>
  <c r="P1446" i="1"/>
  <c r="L1446" i="1"/>
  <c r="P1642" i="1"/>
  <c r="L1642" i="1"/>
  <c r="Q1788" i="1"/>
  <c r="M1788" i="1"/>
  <c r="I1840" i="1"/>
  <c r="M2025" i="1"/>
  <c r="M2208" i="1"/>
  <c r="I2258" i="1"/>
  <c r="R2308" i="1"/>
  <c r="N2308" i="1"/>
  <c r="P2359" i="1"/>
  <c r="L2359" i="1"/>
  <c r="Q2461" i="1"/>
  <c r="M2461" i="1"/>
  <c r="P2512" i="1"/>
  <c r="L2512" i="1"/>
  <c r="P2612" i="1"/>
  <c r="L2612" i="1"/>
  <c r="R2847" i="1"/>
  <c r="N2847" i="1"/>
  <c r="P2898" i="1"/>
  <c r="L2898" i="1"/>
  <c r="Q2999" i="1"/>
  <c r="M2999" i="1"/>
  <c r="P3125" i="1"/>
  <c r="L3125" i="1"/>
  <c r="P1401" i="1"/>
  <c r="L1401" i="1"/>
  <c r="I85" i="1"/>
  <c r="Q136" i="1"/>
  <c r="M136" i="1"/>
  <c r="I231" i="1"/>
  <c r="R282" i="1"/>
  <c r="N282" i="1"/>
  <c r="P333" i="1"/>
  <c r="L333" i="1"/>
  <c r="Q435" i="1"/>
  <c r="M435" i="1"/>
  <c r="P486" i="1"/>
  <c r="L486" i="1"/>
  <c r="P586" i="1"/>
  <c r="L586" i="1"/>
  <c r="Q824" i="1"/>
  <c r="M824" i="1"/>
  <c r="R1008" i="1"/>
  <c r="N1008" i="1"/>
  <c r="Q1161" i="1"/>
  <c r="M1161" i="1"/>
  <c r="Q1260" i="1"/>
  <c r="M1260" i="1"/>
  <c r="P1350" i="1"/>
  <c r="L1350" i="1"/>
  <c r="R1539" i="1"/>
  <c r="P1590" i="1"/>
  <c r="L1590" i="1"/>
  <c r="Q1694" i="1"/>
  <c r="M1694" i="1"/>
  <c r="Q1840" i="1"/>
  <c r="M1840" i="1"/>
  <c r="Q2075" i="1"/>
  <c r="M2075" i="1"/>
  <c r="I2208" i="1"/>
  <c r="Q2258" i="1"/>
  <c r="M2258" i="1"/>
  <c r="P2308" i="1"/>
  <c r="L2308" i="1"/>
  <c r="Q2410" i="1"/>
  <c r="M2410" i="1"/>
  <c r="R2512" i="1"/>
  <c r="N2512" i="1"/>
  <c r="P2562" i="1"/>
  <c r="L2562" i="1"/>
  <c r="Q2663" i="1"/>
  <c r="M2663" i="1"/>
  <c r="P2847" i="1"/>
  <c r="L2847" i="1"/>
  <c r="M2949" i="1"/>
  <c r="R3125" i="1"/>
  <c r="N3125" i="1"/>
  <c r="Q188" i="1"/>
  <c r="M188" i="1"/>
  <c r="R1401" i="1"/>
  <c r="N1401" i="1"/>
  <c r="P136" i="1"/>
  <c r="Q282" i="1"/>
  <c r="M282" i="1"/>
  <c r="M384" i="1"/>
  <c r="P435" i="1"/>
  <c r="Q536" i="1"/>
  <c r="S721" i="1"/>
  <c r="N773" i="1"/>
  <c r="P824" i="1"/>
  <c r="P1840" i="1"/>
  <c r="L1840" i="1"/>
  <c r="N2025" i="1"/>
  <c r="P2075" i="1"/>
  <c r="L2075" i="1"/>
  <c r="P2258" i="1"/>
  <c r="L2258" i="1"/>
  <c r="Q2359" i="1"/>
  <c r="M2359" i="1"/>
  <c r="P2410" i="1"/>
  <c r="L2410" i="1"/>
  <c r="R2461" i="1"/>
  <c r="N2461" i="1"/>
  <c r="Q2512" i="1"/>
  <c r="M2512" i="1"/>
  <c r="Q2612" i="1"/>
  <c r="M2612" i="1"/>
  <c r="P2663" i="1"/>
  <c r="M2898" i="1"/>
  <c r="Q3125" i="1"/>
  <c r="M3125" i="1"/>
  <c r="P188" i="1"/>
  <c r="L188" i="1"/>
  <c r="R1788" i="1"/>
  <c r="N1788" i="1"/>
  <c r="J1788" i="1"/>
  <c r="P721" i="1"/>
  <c r="L721" i="1"/>
  <c r="S916" i="1"/>
  <c r="O916" i="1"/>
  <c r="K916" i="1"/>
  <c r="S85" i="1"/>
  <c r="O85" i="1"/>
  <c r="K85" i="1"/>
  <c r="S2075" i="1"/>
  <c r="O2075" i="1"/>
  <c r="K2075" i="1"/>
  <c r="Q2308" i="1"/>
  <c r="R2999" i="1"/>
  <c r="N2999" i="1"/>
  <c r="J2999" i="1"/>
  <c r="R486" i="1"/>
  <c r="N486" i="1"/>
  <c r="J486" i="1"/>
  <c r="N1059" i="1"/>
  <c r="J1059" i="1"/>
  <c r="P1161" i="1"/>
  <c r="L1161" i="1"/>
  <c r="O2208" i="1"/>
  <c r="K2208" i="1"/>
  <c r="S2663" i="1"/>
  <c r="O2663" i="1"/>
  <c r="K2663" i="1"/>
  <c r="K435" i="1"/>
  <c r="S773" i="1"/>
  <c r="O773" i="1"/>
  <c r="K773" i="1"/>
  <c r="R916" i="1"/>
  <c r="N916" i="1"/>
  <c r="J916" i="1"/>
  <c r="S1110" i="1"/>
  <c r="O1110" i="1"/>
  <c r="K1110" i="1"/>
  <c r="R1260" i="1"/>
  <c r="N1260" i="1"/>
  <c r="J1260" i="1"/>
  <c r="I1350" i="1"/>
  <c r="R1590" i="1"/>
  <c r="N1590" i="1"/>
  <c r="J1590" i="1"/>
  <c r="R2898" i="1"/>
  <c r="N2898" i="1"/>
  <c r="J2898" i="1"/>
  <c r="I2999" i="1"/>
  <c r="O435" i="1"/>
  <c r="R231" i="1"/>
  <c r="N231" i="1"/>
  <c r="J231" i="1"/>
  <c r="S333" i="1"/>
  <c r="O333" i="1"/>
  <c r="K333" i="1"/>
  <c r="R536" i="1"/>
  <c r="N536" i="1"/>
  <c r="J536" i="1"/>
  <c r="S1539" i="1"/>
  <c r="O1539" i="1"/>
  <c r="K1539" i="1"/>
  <c r="R2359" i="1"/>
  <c r="N2359" i="1"/>
  <c r="J2359" i="1"/>
  <c r="L2663" i="1"/>
  <c r="S2847" i="1"/>
  <c r="O2847" i="1"/>
  <c r="K2847" i="1"/>
  <c r="Q2949" i="1"/>
  <c r="R85" i="1"/>
  <c r="N85" i="1"/>
  <c r="J85" i="1"/>
  <c r="S384" i="1"/>
  <c r="O384" i="1"/>
  <c r="K384" i="1"/>
  <c r="R586" i="1"/>
  <c r="N586" i="1"/>
  <c r="J586" i="1"/>
  <c r="S1008" i="1"/>
  <c r="O1008" i="1"/>
  <c r="K1008" i="1"/>
  <c r="S1161" i="1"/>
  <c r="O1161" i="1"/>
  <c r="K1161" i="1"/>
  <c r="S1350" i="1"/>
  <c r="O1350" i="1"/>
  <c r="K1350" i="1"/>
  <c r="S1446" i="1"/>
  <c r="O1446" i="1"/>
  <c r="K1446" i="1"/>
  <c r="R1891" i="1"/>
  <c r="N1891" i="1"/>
  <c r="J1891" i="1"/>
  <c r="N2075" i="1"/>
  <c r="J2075" i="1"/>
  <c r="S2461" i="1"/>
  <c r="O2461" i="1"/>
  <c r="K2461" i="1"/>
  <c r="O2562" i="1"/>
  <c r="K2562" i="1"/>
  <c r="P2949" i="1"/>
  <c r="L2949" i="1"/>
  <c r="S188" i="1"/>
  <c r="O188" i="1"/>
  <c r="K188" i="1"/>
  <c r="S136" i="1"/>
  <c r="O136" i="1"/>
  <c r="K136" i="1"/>
  <c r="S231" i="1"/>
  <c r="O231" i="1"/>
  <c r="K231" i="1"/>
  <c r="S282" i="1"/>
  <c r="O282" i="1"/>
  <c r="K282" i="1"/>
  <c r="R384" i="1"/>
  <c r="N384" i="1"/>
  <c r="J384" i="1"/>
  <c r="S536" i="1"/>
  <c r="O536" i="1"/>
  <c r="K536" i="1"/>
  <c r="R721" i="1"/>
  <c r="P1110" i="1"/>
  <c r="L1110" i="1"/>
  <c r="S1212" i="1"/>
  <c r="O1212" i="1"/>
  <c r="K1212" i="1"/>
  <c r="O1590" i="1"/>
  <c r="K1590" i="1"/>
  <c r="S1788" i="1"/>
  <c r="O1788" i="1"/>
  <c r="K1788" i="1"/>
  <c r="Q1891" i="1"/>
  <c r="N2258" i="1"/>
  <c r="J2258" i="1"/>
  <c r="S2359" i="1"/>
  <c r="O2359" i="1"/>
  <c r="K2359" i="1"/>
  <c r="N2562" i="1"/>
  <c r="J2562" i="1"/>
  <c r="O2898" i="1"/>
  <c r="O2999" i="1"/>
  <c r="K2999" i="1"/>
  <c r="R136" i="1"/>
  <c r="J136" i="1"/>
  <c r="R333" i="1"/>
  <c r="N333" i="1"/>
  <c r="J333" i="1"/>
  <c r="S486" i="1"/>
  <c r="O486" i="1"/>
  <c r="S1260" i="1"/>
  <c r="O1260" i="1"/>
  <c r="K1260" i="1"/>
  <c r="Q1446" i="1"/>
  <c r="P1539" i="1"/>
  <c r="L1539" i="1"/>
  <c r="R1642" i="1"/>
  <c r="N1642" i="1"/>
  <c r="J1642" i="1"/>
  <c r="N1840" i="1"/>
  <c r="J1840" i="1"/>
  <c r="O1891" i="1"/>
  <c r="K1891" i="1"/>
  <c r="R2025" i="1"/>
  <c r="Q2208" i="1"/>
  <c r="O2258" i="1"/>
  <c r="K2258" i="1"/>
  <c r="S2410" i="1"/>
  <c r="O2410" i="1"/>
  <c r="K2410" i="1"/>
  <c r="P2461" i="1"/>
  <c r="S2512" i="1"/>
  <c r="O2512" i="1"/>
  <c r="K2512" i="1"/>
  <c r="R2612" i="1"/>
  <c r="N2612" i="1"/>
  <c r="J2612" i="1"/>
  <c r="S3125" i="1"/>
  <c r="O3125" i="1"/>
  <c r="K3125" i="1"/>
  <c r="I586" i="1"/>
  <c r="I773" i="1"/>
  <c r="I1008" i="1"/>
  <c r="I1212" i="1"/>
  <c r="I2410" i="1"/>
  <c r="N136" i="1"/>
  <c r="K486" i="1"/>
  <c r="S586" i="1"/>
  <c r="O586" i="1"/>
  <c r="K586" i="1"/>
  <c r="Q721" i="1"/>
  <c r="M721" i="1"/>
  <c r="S824" i="1"/>
  <c r="O824" i="1"/>
  <c r="K824" i="1"/>
  <c r="O1059" i="1"/>
  <c r="K1059" i="1"/>
  <c r="N1446" i="1"/>
  <c r="J1446" i="1"/>
  <c r="Q1590" i="1"/>
  <c r="O1642" i="1"/>
  <c r="K1642" i="1"/>
  <c r="S1694" i="1"/>
  <c r="O1694" i="1"/>
  <c r="K1694" i="1"/>
  <c r="S1840" i="1"/>
  <c r="O1840" i="1"/>
  <c r="K1840" i="1"/>
  <c r="O2025" i="1"/>
  <c r="K2025" i="1"/>
  <c r="R2208" i="1"/>
  <c r="N2208" i="1"/>
  <c r="J2208" i="1"/>
  <c r="O2308" i="1"/>
  <c r="K2308" i="1"/>
  <c r="S2612" i="1"/>
  <c r="O2612" i="1"/>
  <c r="K2612" i="1"/>
  <c r="Q2898" i="1"/>
  <c r="O2949" i="1"/>
  <c r="K2949" i="1"/>
  <c r="S1401" i="1"/>
  <c r="S435" i="1"/>
  <c r="S2999" i="1"/>
  <c r="S2949" i="1"/>
  <c r="S2898" i="1"/>
  <c r="K2898" i="1"/>
  <c r="I2663" i="1"/>
  <c r="S2562" i="1"/>
  <c r="Q2562" i="1"/>
  <c r="R2562" i="1"/>
  <c r="J2461" i="1"/>
  <c r="S2308" i="1"/>
  <c r="S2258" i="1"/>
  <c r="R2258" i="1"/>
  <c r="S2208" i="1"/>
  <c r="R2075" i="1"/>
  <c r="S2025" i="1"/>
  <c r="Q2025" i="1"/>
  <c r="S1891" i="1"/>
  <c r="R1840" i="1"/>
  <c r="S1642" i="1"/>
  <c r="S1590" i="1"/>
  <c r="R1446" i="1"/>
  <c r="S1059" i="1"/>
  <c r="R1059" i="1"/>
  <c r="I3125" i="1"/>
  <c r="I2949" i="1"/>
  <c r="I2898" i="1"/>
  <c r="I2847" i="1"/>
  <c r="I2612" i="1"/>
  <c r="I2562" i="1"/>
  <c r="I2512" i="1"/>
  <c r="I2461" i="1"/>
  <c r="I2359" i="1"/>
  <c r="I2308" i="1"/>
  <c r="I2075" i="1"/>
  <c r="I2025" i="1"/>
  <c r="I1891" i="1"/>
  <c r="I1788" i="1"/>
  <c r="I1694" i="1"/>
  <c r="I1642" i="1"/>
  <c r="I1590" i="1"/>
  <c r="I1446" i="1"/>
  <c r="I1260" i="1"/>
  <c r="I1161" i="1"/>
  <c r="I1110" i="1"/>
  <c r="I1059" i="1"/>
  <c r="I916" i="1"/>
  <c r="I824" i="1"/>
  <c r="I536" i="1"/>
  <c r="I486" i="1"/>
  <c r="I282" i="1"/>
  <c r="I384" i="1"/>
  <c r="I333" i="1"/>
  <c r="I136" i="1"/>
  <c r="R121" i="1" l="1"/>
  <c r="I121" i="1"/>
  <c r="M2766" i="1"/>
  <c r="J2766" i="1"/>
  <c r="L2766" i="1"/>
  <c r="N2766" i="1"/>
  <c r="O2766" i="1"/>
  <c r="K2766" i="1"/>
  <c r="L2765" i="1"/>
  <c r="O2765" i="1"/>
  <c r="K2765" i="1"/>
  <c r="M2765" i="1"/>
  <c r="N2765" i="1"/>
  <c r="J2765" i="1"/>
  <c r="M9" i="6"/>
  <c r="L9" i="6"/>
  <c r="K2767" i="1" l="1"/>
  <c r="N2767" i="1"/>
  <c r="M3050" i="1"/>
  <c r="M3072" i="1" s="1"/>
  <c r="L2767" i="1"/>
  <c r="O2767" i="1"/>
  <c r="M2767" i="1"/>
  <c r="I2767" i="1"/>
  <c r="I2791" i="1" s="1"/>
  <c r="N3050" i="1"/>
  <c r="N3072" i="1" s="1"/>
  <c r="O3050" i="1"/>
  <c r="O3072" i="1" s="1"/>
  <c r="J2767" i="1"/>
  <c r="K3050" i="1"/>
  <c r="K3072" i="1" s="1"/>
  <c r="I3050" i="1"/>
  <c r="I3072" i="1" s="1"/>
  <c r="R3050" i="1"/>
  <c r="R3072" i="1" s="1"/>
  <c r="S3050" i="1"/>
  <c r="S3072" i="1" s="1"/>
  <c r="L3050" i="1"/>
  <c r="L3072" i="1" s="1"/>
  <c r="J3050" i="1"/>
  <c r="J3072" i="1" s="1"/>
  <c r="P3050" i="1"/>
  <c r="P3072" i="1" s="1"/>
  <c r="Q3050" i="1"/>
  <c r="Q3072" i="1" s="1"/>
  <c r="L20" i="6"/>
  <c r="L3157" i="1"/>
  <c r="L3161" i="1" s="1"/>
  <c r="K3157" i="1"/>
  <c r="K3161" i="1" s="1"/>
  <c r="J3157" i="1"/>
  <c r="J3161" i="1" s="1"/>
  <c r="I3157" i="1"/>
  <c r="I3161" i="1" s="1"/>
  <c r="S3152" i="1"/>
  <c r="R3150" i="1"/>
  <c r="Q3148" i="1"/>
  <c r="O3146" i="1"/>
  <c r="P3146" i="1" s="1"/>
  <c r="P3157" i="1" s="1"/>
  <c r="P3161" i="1" s="1"/>
  <c r="N3144" i="1"/>
  <c r="O3144" i="1" s="1"/>
  <c r="N3142" i="1"/>
  <c r="L3140" i="1"/>
  <c r="M3140" i="1" s="1"/>
  <c r="M3157" i="1" s="1"/>
  <c r="M3161" i="1" s="1"/>
  <c r="K3139" i="1"/>
  <c r="K3138" i="1"/>
  <c r="L3138" i="1" s="1"/>
  <c r="J3137" i="1"/>
  <c r="J3136" i="1"/>
  <c r="K3136" i="1" s="1"/>
  <c r="I3135" i="1"/>
  <c r="J3134" i="1"/>
  <c r="I3133" i="1"/>
  <c r="J3133" i="1" s="1"/>
  <c r="K3133" i="1" s="1"/>
  <c r="L3133" i="1" s="1"/>
  <c r="M3133" i="1" s="1"/>
  <c r="N3133" i="1" s="1"/>
  <c r="O3133" i="1" s="1"/>
  <c r="P3133" i="1" s="1"/>
  <c r="Q3133" i="1" s="1"/>
  <c r="R3133" i="1" s="1"/>
  <c r="S3133" i="1" s="1"/>
  <c r="T3133" i="1" s="1"/>
  <c r="J3127" i="1"/>
  <c r="K3127" i="1" s="1"/>
  <c r="L3127" i="1" s="1"/>
  <c r="M3127" i="1" s="1"/>
  <c r="N3127" i="1" s="1"/>
  <c r="O3127" i="1" s="1"/>
  <c r="P3127" i="1" s="1"/>
  <c r="Q3127" i="1" s="1"/>
  <c r="R3127" i="1" s="1"/>
  <c r="S3127" i="1" s="1"/>
  <c r="T3127" i="1" s="1"/>
  <c r="J3122" i="1"/>
  <c r="K3122" i="1" s="1"/>
  <c r="L3122" i="1" s="1"/>
  <c r="M3122" i="1" s="1"/>
  <c r="N3122" i="1" s="1"/>
  <c r="O3122" i="1" s="1"/>
  <c r="P3122" i="1" s="1"/>
  <c r="Q3122" i="1" s="1"/>
  <c r="R3122" i="1" s="1"/>
  <c r="S3122" i="1" s="1"/>
  <c r="T3122" i="1" s="1"/>
  <c r="S3120" i="1"/>
  <c r="AB84" i="8" s="1"/>
  <c r="R3120" i="1"/>
  <c r="AA84" i="8" s="1"/>
  <c r="Q3120" i="1"/>
  <c r="Z84" i="8" s="1"/>
  <c r="G3117" i="1"/>
  <c r="J3116" i="1"/>
  <c r="K3116" i="1" s="1"/>
  <c r="L3116" i="1" s="1"/>
  <c r="M3116" i="1" s="1"/>
  <c r="N3116" i="1" s="1"/>
  <c r="O3116" i="1" s="1"/>
  <c r="P3116" i="1" s="1"/>
  <c r="Q3116" i="1" s="1"/>
  <c r="R3116" i="1" s="1"/>
  <c r="S3116" i="1" s="1"/>
  <c r="T3116" i="1" s="1"/>
  <c r="L3031" i="1"/>
  <c r="L3035" i="1" s="1"/>
  <c r="K3031" i="1"/>
  <c r="K3035" i="1" s="1"/>
  <c r="J3031" i="1"/>
  <c r="J3035" i="1" s="1"/>
  <c r="I3031" i="1"/>
  <c r="I3035" i="1" s="1"/>
  <c r="S3026" i="1"/>
  <c r="R3024" i="1"/>
  <c r="Q3022" i="1"/>
  <c r="O3020" i="1"/>
  <c r="P3020" i="1" s="1"/>
  <c r="P3031" i="1" s="1"/>
  <c r="P3035" i="1" s="1"/>
  <c r="N3018" i="1"/>
  <c r="O3018" i="1" s="1"/>
  <c r="N3016" i="1"/>
  <c r="L3014" i="1"/>
  <c r="M3014" i="1" s="1"/>
  <c r="M3031" i="1" s="1"/>
  <c r="M3035" i="1" s="1"/>
  <c r="K3013" i="1"/>
  <c r="K3012" i="1"/>
  <c r="L3012" i="1" s="1"/>
  <c r="J3011" i="1"/>
  <c r="J3010" i="1"/>
  <c r="K3010" i="1" s="1"/>
  <c r="I3009" i="1"/>
  <c r="J3008" i="1"/>
  <c r="I3007" i="1"/>
  <c r="J3007" i="1" s="1"/>
  <c r="K3007" i="1" s="1"/>
  <c r="L3007" i="1" s="1"/>
  <c r="M3007" i="1" s="1"/>
  <c r="N3007" i="1" s="1"/>
  <c r="O3007" i="1" s="1"/>
  <c r="P3007" i="1" s="1"/>
  <c r="Q3007" i="1" s="1"/>
  <c r="R3007" i="1" s="1"/>
  <c r="S3007" i="1" s="1"/>
  <c r="T3007" i="1" s="1"/>
  <c r="J3001" i="1"/>
  <c r="K3001" i="1" s="1"/>
  <c r="L3001" i="1" s="1"/>
  <c r="M3001" i="1" s="1"/>
  <c r="N3001" i="1" s="1"/>
  <c r="O3001" i="1" s="1"/>
  <c r="P3001" i="1" s="1"/>
  <c r="Q3001" i="1" s="1"/>
  <c r="R3001" i="1" s="1"/>
  <c r="S3001" i="1" s="1"/>
  <c r="T3001" i="1" s="1"/>
  <c r="J2996" i="1"/>
  <c r="K2996" i="1" s="1"/>
  <c r="L2996" i="1" s="1"/>
  <c r="M2996" i="1" s="1"/>
  <c r="N2996" i="1" s="1"/>
  <c r="O2996" i="1" s="1"/>
  <c r="P2996" i="1" s="1"/>
  <c r="Q2996" i="1" s="1"/>
  <c r="R2996" i="1" s="1"/>
  <c r="S2996" i="1" s="1"/>
  <c r="T2996" i="1" s="1"/>
  <c r="S2994" i="1"/>
  <c r="AB81" i="8" s="1"/>
  <c r="R2994" i="1"/>
  <c r="AA81" i="8" s="1"/>
  <c r="Q2994" i="1"/>
  <c r="Z81" i="8" s="1"/>
  <c r="G2991" i="1"/>
  <c r="J2990" i="1"/>
  <c r="K2990" i="1" s="1"/>
  <c r="L2990" i="1" s="1"/>
  <c r="M2990" i="1" s="1"/>
  <c r="N2990" i="1" s="1"/>
  <c r="O2990" i="1" s="1"/>
  <c r="P2990" i="1" s="1"/>
  <c r="Q2990" i="1" s="1"/>
  <c r="R2990" i="1" s="1"/>
  <c r="S2990" i="1" s="1"/>
  <c r="T2990" i="1" s="1"/>
  <c r="L2981" i="1"/>
  <c r="L2985" i="1" s="1"/>
  <c r="K2981" i="1"/>
  <c r="K2985" i="1" s="1"/>
  <c r="J2981" i="1"/>
  <c r="J2985" i="1" s="1"/>
  <c r="I2981" i="1"/>
  <c r="I2985" i="1" s="1"/>
  <c r="S2976" i="1"/>
  <c r="R2974" i="1"/>
  <c r="Q2972" i="1"/>
  <c r="O2970" i="1"/>
  <c r="P2970" i="1" s="1"/>
  <c r="P2981" i="1" s="1"/>
  <c r="P2985" i="1" s="1"/>
  <c r="N2968" i="1"/>
  <c r="O2968" i="1" s="1"/>
  <c r="N2966" i="1"/>
  <c r="L2964" i="1"/>
  <c r="M2964" i="1" s="1"/>
  <c r="M2981" i="1" s="1"/>
  <c r="M2985" i="1" s="1"/>
  <c r="K2963" i="1"/>
  <c r="K2962" i="1"/>
  <c r="L2962" i="1" s="1"/>
  <c r="J2961" i="1"/>
  <c r="J2960" i="1"/>
  <c r="K2960" i="1" s="1"/>
  <c r="I2959" i="1"/>
  <c r="J2958" i="1"/>
  <c r="I2957" i="1"/>
  <c r="J2957" i="1" s="1"/>
  <c r="K2957" i="1" s="1"/>
  <c r="L2957" i="1" s="1"/>
  <c r="M2957" i="1" s="1"/>
  <c r="N2957" i="1" s="1"/>
  <c r="O2957" i="1" s="1"/>
  <c r="P2957" i="1" s="1"/>
  <c r="Q2957" i="1" s="1"/>
  <c r="R2957" i="1" s="1"/>
  <c r="S2957" i="1" s="1"/>
  <c r="T2957" i="1" s="1"/>
  <c r="J2951" i="1"/>
  <c r="K2951" i="1" s="1"/>
  <c r="L2951" i="1" s="1"/>
  <c r="M2951" i="1" s="1"/>
  <c r="N2951" i="1" s="1"/>
  <c r="O2951" i="1" s="1"/>
  <c r="P2951" i="1" s="1"/>
  <c r="Q2951" i="1" s="1"/>
  <c r="R2951" i="1" s="1"/>
  <c r="S2951" i="1" s="1"/>
  <c r="T2951" i="1" s="1"/>
  <c r="J2946" i="1"/>
  <c r="K2946" i="1" s="1"/>
  <c r="L2946" i="1" s="1"/>
  <c r="M2946" i="1" s="1"/>
  <c r="N2946" i="1" s="1"/>
  <c r="O2946" i="1" s="1"/>
  <c r="P2946" i="1" s="1"/>
  <c r="Q2946" i="1" s="1"/>
  <c r="R2946" i="1" s="1"/>
  <c r="S2946" i="1" s="1"/>
  <c r="T2946" i="1" s="1"/>
  <c r="S2944" i="1"/>
  <c r="AB80" i="8" s="1"/>
  <c r="R2944" i="1"/>
  <c r="AA80" i="8" s="1"/>
  <c r="Q2944" i="1"/>
  <c r="Z80" i="8" s="1"/>
  <c r="G2941" i="1"/>
  <c r="J2940" i="1"/>
  <c r="K2940" i="1" s="1"/>
  <c r="L2940" i="1" s="1"/>
  <c r="M2940" i="1" s="1"/>
  <c r="N2940" i="1" s="1"/>
  <c r="O2940" i="1" s="1"/>
  <c r="P2940" i="1" s="1"/>
  <c r="Q2940" i="1" s="1"/>
  <c r="R2940" i="1" s="1"/>
  <c r="S2940" i="1" s="1"/>
  <c r="T2940" i="1" s="1"/>
  <c r="L2879" i="1"/>
  <c r="L2883" i="1" s="1"/>
  <c r="K2879" i="1"/>
  <c r="K2883" i="1" s="1"/>
  <c r="J2879" i="1"/>
  <c r="J2883" i="1" s="1"/>
  <c r="I2879" i="1"/>
  <c r="I2883" i="1" s="1"/>
  <c r="S2874" i="1"/>
  <c r="R2872" i="1"/>
  <c r="Q2870" i="1"/>
  <c r="O2868" i="1"/>
  <c r="P2868" i="1" s="1"/>
  <c r="P2879" i="1" s="1"/>
  <c r="P2883" i="1" s="1"/>
  <c r="N2866" i="1"/>
  <c r="O2866" i="1" s="1"/>
  <c r="N2864" i="1"/>
  <c r="L2862" i="1"/>
  <c r="M2862" i="1" s="1"/>
  <c r="M2879" i="1" s="1"/>
  <c r="M2883" i="1" s="1"/>
  <c r="K2861" i="1"/>
  <c r="K2860" i="1"/>
  <c r="L2860" i="1" s="1"/>
  <c r="J2859" i="1"/>
  <c r="J2858" i="1"/>
  <c r="K2858" i="1" s="1"/>
  <c r="I2857" i="1"/>
  <c r="J2856" i="1"/>
  <c r="I2855" i="1"/>
  <c r="J2855" i="1" s="1"/>
  <c r="K2855" i="1" s="1"/>
  <c r="L2855" i="1" s="1"/>
  <c r="M2855" i="1" s="1"/>
  <c r="N2855" i="1" s="1"/>
  <c r="O2855" i="1" s="1"/>
  <c r="P2855" i="1" s="1"/>
  <c r="Q2855" i="1" s="1"/>
  <c r="R2855" i="1" s="1"/>
  <c r="S2855" i="1" s="1"/>
  <c r="T2855" i="1" s="1"/>
  <c r="J2849" i="1"/>
  <c r="K2849" i="1" s="1"/>
  <c r="L2849" i="1" s="1"/>
  <c r="M2849" i="1" s="1"/>
  <c r="N2849" i="1" s="1"/>
  <c r="O2849" i="1" s="1"/>
  <c r="P2849" i="1" s="1"/>
  <c r="Q2849" i="1" s="1"/>
  <c r="R2849" i="1" s="1"/>
  <c r="S2849" i="1" s="1"/>
  <c r="T2849" i="1" s="1"/>
  <c r="J2844" i="1"/>
  <c r="K2844" i="1" s="1"/>
  <c r="L2844" i="1" s="1"/>
  <c r="M2844" i="1" s="1"/>
  <c r="N2844" i="1" s="1"/>
  <c r="O2844" i="1" s="1"/>
  <c r="P2844" i="1" s="1"/>
  <c r="Q2844" i="1" s="1"/>
  <c r="R2844" i="1" s="1"/>
  <c r="S2844" i="1" s="1"/>
  <c r="T2844" i="1" s="1"/>
  <c r="S2842" i="1"/>
  <c r="AB78" i="8" s="1"/>
  <c r="R2842" i="1"/>
  <c r="AA78" i="8" s="1"/>
  <c r="Q2842" i="1"/>
  <c r="Z78" i="8" s="1"/>
  <c r="G2839" i="1"/>
  <c r="J2838" i="1"/>
  <c r="K2838" i="1" s="1"/>
  <c r="L2838" i="1" s="1"/>
  <c r="M2838" i="1" s="1"/>
  <c r="N2838" i="1" s="1"/>
  <c r="O2838" i="1" s="1"/>
  <c r="P2838" i="1" s="1"/>
  <c r="Q2838" i="1" s="1"/>
  <c r="R2838" i="1" s="1"/>
  <c r="S2838" i="1" s="1"/>
  <c r="T2838" i="1" s="1"/>
  <c r="L2644" i="1"/>
  <c r="L2648" i="1" s="1"/>
  <c r="K2644" i="1"/>
  <c r="K2648" i="1" s="1"/>
  <c r="J2644" i="1"/>
  <c r="J2648" i="1" s="1"/>
  <c r="I2644" i="1"/>
  <c r="I2648" i="1" s="1"/>
  <c r="S2639" i="1"/>
  <c r="R2637" i="1"/>
  <c r="Q2635" i="1"/>
  <c r="O2633" i="1"/>
  <c r="P2633" i="1" s="1"/>
  <c r="P2644" i="1" s="1"/>
  <c r="P2648" i="1" s="1"/>
  <c r="N2631" i="1"/>
  <c r="O2631" i="1" s="1"/>
  <c r="N2629" i="1"/>
  <c r="L2627" i="1"/>
  <c r="M2627" i="1" s="1"/>
  <c r="M2644" i="1" s="1"/>
  <c r="M2648" i="1" s="1"/>
  <c r="K2626" i="1"/>
  <c r="K2625" i="1"/>
  <c r="L2625" i="1" s="1"/>
  <c r="J2624" i="1"/>
  <c r="J2623" i="1"/>
  <c r="K2623" i="1" s="1"/>
  <c r="I2622" i="1"/>
  <c r="J2621" i="1"/>
  <c r="I2620" i="1"/>
  <c r="J2620" i="1" s="1"/>
  <c r="K2620" i="1" s="1"/>
  <c r="L2620" i="1" s="1"/>
  <c r="M2620" i="1" s="1"/>
  <c r="N2620" i="1" s="1"/>
  <c r="O2620" i="1" s="1"/>
  <c r="P2620" i="1" s="1"/>
  <c r="Q2620" i="1" s="1"/>
  <c r="R2620" i="1" s="1"/>
  <c r="S2620" i="1" s="1"/>
  <c r="T2620" i="1" s="1"/>
  <c r="J2614" i="1"/>
  <c r="K2614" i="1" s="1"/>
  <c r="L2614" i="1" s="1"/>
  <c r="M2614" i="1" s="1"/>
  <c r="N2614" i="1" s="1"/>
  <c r="O2614" i="1" s="1"/>
  <c r="P2614" i="1" s="1"/>
  <c r="Q2614" i="1" s="1"/>
  <c r="R2614" i="1" s="1"/>
  <c r="S2614" i="1" s="1"/>
  <c r="T2614" i="1" s="1"/>
  <c r="J2609" i="1"/>
  <c r="K2609" i="1" s="1"/>
  <c r="L2609" i="1" s="1"/>
  <c r="M2609" i="1" s="1"/>
  <c r="N2609" i="1" s="1"/>
  <c r="O2609" i="1" s="1"/>
  <c r="P2609" i="1" s="1"/>
  <c r="Q2609" i="1" s="1"/>
  <c r="R2609" i="1" s="1"/>
  <c r="S2609" i="1" s="1"/>
  <c r="T2609" i="1" s="1"/>
  <c r="S2607" i="1"/>
  <c r="AB73" i="8" s="1"/>
  <c r="R2607" i="1"/>
  <c r="AA73" i="8" s="1"/>
  <c r="Q2607" i="1"/>
  <c r="Z73" i="8" s="1"/>
  <c r="G2604" i="1"/>
  <c r="J2603" i="1"/>
  <c r="K2603" i="1" s="1"/>
  <c r="L2603" i="1" s="1"/>
  <c r="M2603" i="1" s="1"/>
  <c r="N2603" i="1" s="1"/>
  <c r="O2603" i="1" s="1"/>
  <c r="P2603" i="1" s="1"/>
  <c r="Q2603" i="1" s="1"/>
  <c r="R2603" i="1" s="1"/>
  <c r="S2603" i="1" s="1"/>
  <c r="T2603" i="1" s="1"/>
  <c r="L2594" i="1"/>
  <c r="L2598" i="1" s="1"/>
  <c r="K2594" i="1"/>
  <c r="K2598" i="1" s="1"/>
  <c r="J2594" i="1"/>
  <c r="J2598" i="1" s="1"/>
  <c r="I2594" i="1"/>
  <c r="I2598" i="1" s="1"/>
  <c r="S2589" i="1"/>
  <c r="R2587" i="1"/>
  <c r="Q2585" i="1"/>
  <c r="O2583" i="1"/>
  <c r="P2583" i="1" s="1"/>
  <c r="P2594" i="1" s="1"/>
  <c r="P2598" i="1" s="1"/>
  <c r="N2581" i="1"/>
  <c r="O2581" i="1" s="1"/>
  <c r="N2579" i="1"/>
  <c r="L2577" i="1"/>
  <c r="M2577" i="1" s="1"/>
  <c r="M2594" i="1" s="1"/>
  <c r="M2598" i="1" s="1"/>
  <c r="K2576" i="1"/>
  <c r="K2575" i="1"/>
  <c r="L2575" i="1" s="1"/>
  <c r="J2574" i="1"/>
  <c r="J2573" i="1"/>
  <c r="K2573" i="1" s="1"/>
  <c r="I2572" i="1"/>
  <c r="J2571" i="1"/>
  <c r="I2570" i="1"/>
  <c r="J2570" i="1" s="1"/>
  <c r="K2570" i="1" s="1"/>
  <c r="L2570" i="1" s="1"/>
  <c r="M2570" i="1" s="1"/>
  <c r="N2570" i="1" s="1"/>
  <c r="O2570" i="1" s="1"/>
  <c r="P2570" i="1" s="1"/>
  <c r="Q2570" i="1" s="1"/>
  <c r="R2570" i="1" s="1"/>
  <c r="S2570" i="1" s="1"/>
  <c r="T2570" i="1" s="1"/>
  <c r="J2564" i="1"/>
  <c r="K2564" i="1" s="1"/>
  <c r="L2564" i="1" s="1"/>
  <c r="M2564" i="1" s="1"/>
  <c r="N2564" i="1" s="1"/>
  <c r="O2564" i="1" s="1"/>
  <c r="P2564" i="1" s="1"/>
  <c r="Q2564" i="1" s="1"/>
  <c r="R2564" i="1" s="1"/>
  <c r="S2564" i="1" s="1"/>
  <c r="T2564" i="1" s="1"/>
  <c r="J2559" i="1"/>
  <c r="K2559" i="1" s="1"/>
  <c r="L2559" i="1" s="1"/>
  <c r="M2559" i="1" s="1"/>
  <c r="N2559" i="1" s="1"/>
  <c r="O2559" i="1" s="1"/>
  <c r="P2559" i="1" s="1"/>
  <c r="Q2559" i="1" s="1"/>
  <c r="R2559" i="1" s="1"/>
  <c r="S2559" i="1" s="1"/>
  <c r="T2559" i="1" s="1"/>
  <c r="S2557" i="1"/>
  <c r="AB72" i="8" s="1"/>
  <c r="R2557" i="1"/>
  <c r="AA72" i="8" s="1"/>
  <c r="Q2557" i="1"/>
  <c r="Z72" i="8" s="1"/>
  <c r="G2554" i="1"/>
  <c r="J2553" i="1"/>
  <c r="K2553" i="1" s="1"/>
  <c r="L2553" i="1" s="1"/>
  <c r="M2553" i="1" s="1"/>
  <c r="N2553" i="1" s="1"/>
  <c r="O2553" i="1" s="1"/>
  <c r="P2553" i="1" s="1"/>
  <c r="Q2553" i="1" s="1"/>
  <c r="R2553" i="1" s="1"/>
  <c r="S2553" i="1" s="1"/>
  <c r="T2553" i="1" s="1"/>
  <c r="L2544" i="1"/>
  <c r="L2548" i="1" s="1"/>
  <c r="K2544" i="1"/>
  <c r="K2548" i="1" s="1"/>
  <c r="J2544" i="1"/>
  <c r="J2548" i="1" s="1"/>
  <c r="I2544" i="1"/>
  <c r="I2548" i="1" s="1"/>
  <c r="S2539" i="1"/>
  <c r="R2537" i="1"/>
  <c r="Q2535" i="1"/>
  <c r="O2533" i="1"/>
  <c r="P2533" i="1" s="1"/>
  <c r="P2544" i="1" s="1"/>
  <c r="P2548" i="1" s="1"/>
  <c r="N2531" i="1"/>
  <c r="O2531" i="1" s="1"/>
  <c r="N2529" i="1"/>
  <c r="L2527" i="1"/>
  <c r="M2527" i="1" s="1"/>
  <c r="M2544" i="1" s="1"/>
  <c r="M2548" i="1" s="1"/>
  <c r="K2526" i="1"/>
  <c r="K2525" i="1"/>
  <c r="L2525" i="1" s="1"/>
  <c r="J2524" i="1"/>
  <c r="J2523" i="1"/>
  <c r="K2523" i="1" s="1"/>
  <c r="I2522" i="1"/>
  <c r="J2521" i="1"/>
  <c r="I2520" i="1"/>
  <c r="J2520" i="1" s="1"/>
  <c r="K2520" i="1" s="1"/>
  <c r="L2520" i="1" s="1"/>
  <c r="M2520" i="1" s="1"/>
  <c r="N2520" i="1" s="1"/>
  <c r="O2520" i="1" s="1"/>
  <c r="P2520" i="1" s="1"/>
  <c r="Q2520" i="1" s="1"/>
  <c r="R2520" i="1" s="1"/>
  <c r="S2520" i="1" s="1"/>
  <c r="T2520" i="1" s="1"/>
  <c r="J2514" i="1"/>
  <c r="K2514" i="1" s="1"/>
  <c r="L2514" i="1" s="1"/>
  <c r="M2514" i="1" s="1"/>
  <c r="N2514" i="1" s="1"/>
  <c r="O2514" i="1" s="1"/>
  <c r="P2514" i="1" s="1"/>
  <c r="Q2514" i="1" s="1"/>
  <c r="R2514" i="1" s="1"/>
  <c r="S2514" i="1" s="1"/>
  <c r="T2514" i="1" s="1"/>
  <c r="J2509" i="1"/>
  <c r="K2509" i="1" s="1"/>
  <c r="L2509" i="1" s="1"/>
  <c r="M2509" i="1" s="1"/>
  <c r="N2509" i="1" s="1"/>
  <c r="O2509" i="1" s="1"/>
  <c r="P2509" i="1" s="1"/>
  <c r="Q2509" i="1" s="1"/>
  <c r="R2509" i="1" s="1"/>
  <c r="S2509" i="1" s="1"/>
  <c r="T2509" i="1" s="1"/>
  <c r="S2507" i="1"/>
  <c r="AB71" i="8" s="1"/>
  <c r="R2507" i="1"/>
  <c r="AA71" i="8" s="1"/>
  <c r="Q2507" i="1"/>
  <c r="Z71" i="8" s="1"/>
  <c r="G2504" i="1"/>
  <c r="J2503" i="1"/>
  <c r="K2503" i="1" s="1"/>
  <c r="L2503" i="1" s="1"/>
  <c r="M2503" i="1" s="1"/>
  <c r="N2503" i="1" s="1"/>
  <c r="O2503" i="1" s="1"/>
  <c r="P2503" i="1" s="1"/>
  <c r="Q2503" i="1" s="1"/>
  <c r="R2503" i="1" s="1"/>
  <c r="S2503" i="1" s="1"/>
  <c r="T2503" i="1" s="1"/>
  <c r="L2442" i="1"/>
  <c r="L2446" i="1" s="1"/>
  <c r="K2442" i="1"/>
  <c r="K2446" i="1" s="1"/>
  <c r="J2442" i="1"/>
  <c r="J2446" i="1" s="1"/>
  <c r="I2442" i="1"/>
  <c r="I2446" i="1" s="1"/>
  <c r="S2437" i="1"/>
  <c r="R2435" i="1"/>
  <c r="Q2433" i="1"/>
  <c r="O2431" i="1"/>
  <c r="P2431" i="1" s="1"/>
  <c r="P2442" i="1" s="1"/>
  <c r="P2446" i="1" s="1"/>
  <c r="N2429" i="1"/>
  <c r="O2429" i="1" s="1"/>
  <c r="N2427" i="1"/>
  <c r="L2425" i="1"/>
  <c r="M2425" i="1" s="1"/>
  <c r="M2442" i="1" s="1"/>
  <c r="M2446" i="1" s="1"/>
  <c r="K2424" i="1"/>
  <c r="K2423" i="1"/>
  <c r="L2423" i="1" s="1"/>
  <c r="J2422" i="1"/>
  <c r="J2421" i="1"/>
  <c r="K2421" i="1" s="1"/>
  <c r="I2420" i="1"/>
  <c r="J2419" i="1"/>
  <c r="I2418" i="1"/>
  <c r="J2418" i="1" s="1"/>
  <c r="K2418" i="1" s="1"/>
  <c r="L2418" i="1" s="1"/>
  <c r="M2418" i="1" s="1"/>
  <c r="N2418" i="1" s="1"/>
  <c r="O2418" i="1" s="1"/>
  <c r="P2418" i="1" s="1"/>
  <c r="Q2418" i="1" s="1"/>
  <c r="R2418" i="1" s="1"/>
  <c r="S2418" i="1" s="1"/>
  <c r="T2418" i="1" s="1"/>
  <c r="J2412" i="1"/>
  <c r="K2412" i="1" s="1"/>
  <c r="L2412" i="1" s="1"/>
  <c r="M2412" i="1" s="1"/>
  <c r="N2412" i="1" s="1"/>
  <c r="O2412" i="1" s="1"/>
  <c r="P2412" i="1" s="1"/>
  <c r="Q2412" i="1" s="1"/>
  <c r="R2412" i="1" s="1"/>
  <c r="S2412" i="1" s="1"/>
  <c r="T2412" i="1" s="1"/>
  <c r="J2407" i="1"/>
  <c r="K2407" i="1" s="1"/>
  <c r="L2407" i="1" s="1"/>
  <c r="M2407" i="1" s="1"/>
  <c r="N2407" i="1" s="1"/>
  <c r="O2407" i="1" s="1"/>
  <c r="P2407" i="1" s="1"/>
  <c r="Q2407" i="1" s="1"/>
  <c r="R2407" i="1" s="1"/>
  <c r="S2407" i="1" s="1"/>
  <c r="T2407" i="1" s="1"/>
  <c r="S2405" i="1"/>
  <c r="AB69" i="8" s="1"/>
  <c r="R2405" i="1"/>
  <c r="AA69" i="8" s="1"/>
  <c r="Q2405" i="1"/>
  <c r="Z69" i="8" s="1"/>
  <c r="G2402" i="1"/>
  <c r="J2401" i="1"/>
  <c r="K2401" i="1" s="1"/>
  <c r="L2401" i="1" s="1"/>
  <c r="M2401" i="1" s="1"/>
  <c r="N2401" i="1" s="1"/>
  <c r="O2401" i="1" s="1"/>
  <c r="P2401" i="1" s="1"/>
  <c r="Q2401" i="1" s="1"/>
  <c r="R2401" i="1" s="1"/>
  <c r="S2401" i="1" s="1"/>
  <c r="T2401" i="1" s="1"/>
  <c r="L2340" i="1"/>
  <c r="L2344" i="1" s="1"/>
  <c r="K2340" i="1"/>
  <c r="K2344" i="1" s="1"/>
  <c r="J2340" i="1"/>
  <c r="J2344" i="1" s="1"/>
  <c r="I2340" i="1"/>
  <c r="I2344" i="1" s="1"/>
  <c r="S2335" i="1"/>
  <c r="R2333" i="1"/>
  <c r="Q2331" i="1"/>
  <c r="O2329" i="1"/>
  <c r="P2329" i="1" s="1"/>
  <c r="P2340" i="1" s="1"/>
  <c r="P2344" i="1" s="1"/>
  <c r="N2327" i="1"/>
  <c r="O2327" i="1" s="1"/>
  <c r="N2325" i="1"/>
  <c r="L2323" i="1"/>
  <c r="M2323" i="1" s="1"/>
  <c r="M2340" i="1" s="1"/>
  <c r="M2344" i="1" s="1"/>
  <c r="K2322" i="1"/>
  <c r="K2321" i="1"/>
  <c r="L2321" i="1" s="1"/>
  <c r="J2320" i="1"/>
  <c r="J2319" i="1"/>
  <c r="K2319" i="1" s="1"/>
  <c r="I2318" i="1"/>
  <c r="J2317" i="1"/>
  <c r="I2316" i="1"/>
  <c r="J2316" i="1" s="1"/>
  <c r="K2316" i="1" s="1"/>
  <c r="L2316" i="1" s="1"/>
  <c r="M2316" i="1" s="1"/>
  <c r="N2316" i="1" s="1"/>
  <c r="O2316" i="1" s="1"/>
  <c r="P2316" i="1" s="1"/>
  <c r="Q2316" i="1" s="1"/>
  <c r="R2316" i="1" s="1"/>
  <c r="S2316" i="1" s="1"/>
  <c r="T2316" i="1" s="1"/>
  <c r="J2310" i="1"/>
  <c r="K2310" i="1" s="1"/>
  <c r="L2310" i="1" s="1"/>
  <c r="M2310" i="1" s="1"/>
  <c r="N2310" i="1" s="1"/>
  <c r="O2310" i="1" s="1"/>
  <c r="P2310" i="1" s="1"/>
  <c r="Q2310" i="1" s="1"/>
  <c r="R2310" i="1" s="1"/>
  <c r="S2310" i="1" s="1"/>
  <c r="T2310" i="1" s="1"/>
  <c r="J2305" i="1"/>
  <c r="K2305" i="1" s="1"/>
  <c r="L2305" i="1" s="1"/>
  <c r="M2305" i="1" s="1"/>
  <c r="N2305" i="1" s="1"/>
  <c r="O2305" i="1" s="1"/>
  <c r="P2305" i="1" s="1"/>
  <c r="Q2305" i="1" s="1"/>
  <c r="R2305" i="1" s="1"/>
  <c r="S2305" i="1" s="1"/>
  <c r="T2305" i="1" s="1"/>
  <c r="S2303" i="1"/>
  <c r="AB67" i="8" s="1"/>
  <c r="R2303" i="1"/>
  <c r="AA67" i="8" s="1"/>
  <c r="Q2303" i="1"/>
  <c r="Z67" i="8" s="1"/>
  <c r="G2300" i="1"/>
  <c r="J2299" i="1"/>
  <c r="K2299" i="1" s="1"/>
  <c r="L2299" i="1" s="1"/>
  <c r="M2299" i="1" s="1"/>
  <c r="N2299" i="1" s="1"/>
  <c r="O2299" i="1" s="1"/>
  <c r="P2299" i="1" s="1"/>
  <c r="Q2299" i="1" s="1"/>
  <c r="R2299" i="1" s="1"/>
  <c r="S2299" i="1" s="1"/>
  <c r="T2299" i="1" s="1"/>
  <c r="L2290" i="1"/>
  <c r="L2294" i="1" s="1"/>
  <c r="K2290" i="1"/>
  <c r="K2294" i="1" s="1"/>
  <c r="J2290" i="1"/>
  <c r="J2294" i="1" s="1"/>
  <c r="I2290" i="1"/>
  <c r="I2294" i="1" s="1"/>
  <c r="S2285" i="1"/>
  <c r="R2283" i="1"/>
  <c r="Q2281" i="1"/>
  <c r="O2279" i="1"/>
  <c r="P2279" i="1" s="1"/>
  <c r="P2290" i="1" s="1"/>
  <c r="P2294" i="1" s="1"/>
  <c r="N2277" i="1"/>
  <c r="O2277" i="1" s="1"/>
  <c r="N2275" i="1"/>
  <c r="L2273" i="1"/>
  <c r="M2273" i="1" s="1"/>
  <c r="M2290" i="1" s="1"/>
  <c r="M2294" i="1" s="1"/>
  <c r="K2272" i="1"/>
  <c r="K2271" i="1"/>
  <c r="L2271" i="1" s="1"/>
  <c r="J2270" i="1"/>
  <c r="J2269" i="1"/>
  <c r="K2269" i="1" s="1"/>
  <c r="I2268" i="1"/>
  <c r="J2267" i="1"/>
  <c r="I2266" i="1"/>
  <c r="J2266" i="1" s="1"/>
  <c r="K2266" i="1" s="1"/>
  <c r="L2266" i="1" s="1"/>
  <c r="M2266" i="1" s="1"/>
  <c r="N2266" i="1" s="1"/>
  <c r="O2266" i="1" s="1"/>
  <c r="P2266" i="1" s="1"/>
  <c r="Q2266" i="1" s="1"/>
  <c r="R2266" i="1" s="1"/>
  <c r="S2266" i="1" s="1"/>
  <c r="T2266" i="1" s="1"/>
  <c r="J2260" i="1"/>
  <c r="K2260" i="1" s="1"/>
  <c r="L2260" i="1" s="1"/>
  <c r="M2260" i="1" s="1"/>
  <c r="N2260" i="1" s="1"/>
  <c r="O2260" i="1" s="1"/>
  <c r="P2260" i="1" s="1"/>
  <c r="Q2260" i="1" s="1"/>
  <c r="R2260" i="1" s="1"/>
  <c r="S2260" i="1" s="1"/>
  <c r="T2260" i="1" s="1"/>
  <c r="J2255" i="1"/>
  <c r="K2255" i="1" s="1"/>
  <c r="L2255" i="1" s="1"/>
  <c r="M2255" i="1" s="1"/>
  <c r="N2255" i="1" s="1"/>
  <c r="O2255" i="1" s="1"/>
  <c r="P2255" i="1" s="1"/>
  <c r="Q2255" i="1" s="1"/>
  <c r="R2255" i="1" s="1"/>
  <c r="S2255" i="1" s="1"/>
  <c r="T2255" i="1" s="1"/>
  <c r="S2253" i="1"/>
  <c r="AB66" i="8" s="1"/>
  <c r="R2253" i="1"/>
  <c r="AA66" i="8" s="1"/>
  <c r="Q2253" i="1"/>
  <c r="Z66" i="8" s="1"/>
  <c r="G2250" i="1"/>
  <c r="J2249" i="1"/>
  <c r="K2249" i="1" s="1"/>
  <c r="L2249" i="1" s="1"/>
  <c r="M2249" i="1" s="1"/>
  <c r="N2249" i="1" s="1"/>
  <c r="O2249" i="1" s="1"/>
  <c r="P2249" i="1" s="1"/>
  <c r="Q2249" i="1" s="1"/>
  <c r="R2249" i="1" s="1"/>
  <c r="S2249" i="1" s="1"/>
  <c r="T2249" i="1" s="1"/>
  <c r="L2107" i="1"/>
  <c r="L2111" i="1" s="1"/>
  <c r="K2107" i="1"/>
  <c r="K2111" i="1" s="1"/>
  <c r="J2107" i="1"/>
  <c r="J2111" i="1" s="1"/>
  <c r="I2107" i="1"/>
  <c r="I2111" i="1" s="1"/>
  <c r="S2102" i="1"/>
  <c r="R2100" i="1"/>
  <c r="Q2098" i="1"/>
  <c r="O2096" i="1"/>
  <c r="P2096" i="1" s="1"/>
  <c r="P2107" i="1" s="1"/>
  <c r="P2111" i="1" s="1"/>
  <c r="N2094" i="1"/>
  <c r="O2094" i="1" s="1"/>
  <c r="N2092" i="1"/>
  <c r="L2090" i="1"/>
  <c r="M2090" i="1" s="1"/>
  <c r="M2107" i="1" s="1"/>
  <c r="M2111" i="1" s="1"/>
  <c r="K2089" i="1"/>
  <c r="K2088" i="1"/>
  <c r="L2088" i="1" s="1"/>
  <c r="J2087" i="1"/>
  <c r="J2086" i="1"/>
  <c r="K2086" i="1" s="1"/>
  <c r="I2085" i="1"/>
  <c r="J2084" i="1"/>
  <c r="I2083" i="1"/>
  <c r="J2083" i="1" s="1"/>
  <c r="K2083" i="1" s="1"/>
  <c r="L2083" i="1" s="1"/>
  <c r="M2083" i="1" s="1"/>
  <c r="N2083" i="1" s="1"/>
  <c r="O2083" i="1" s="1"/>
  <c r="P2083" i="1" s="1"/>
  <c r="Q2083" i="1" s="1"/>
  <c r="R2083" i="1" s="1"/>
  <c r="S2083" i="1" s="1"/>
  <c r="T2083" i="1" s="1"/>
  <c r="J2077" i="1"/>
  <c r="K2077" i="1" s="1"/>
  <c r="L2077" i="1" s="1"/>
  <c r="M2077" i="1" s="1"/>
  <c r="N2077" i="1" s="1"/>
  <c r="O2077" i="1" s="1"/>
  <c r="P2077" i="1" s="1"/>
  <c r="Q2077" i="1" s="1"/>
  <c r="R2077" i="1" s="1"/>
  <c r="S2077" i="1" s="1"/>
  <c r="T2077" i="1" s="1"/>
  <c r="J2072" i="1"/>
  <c r="K2072" i="1" s="1"/>
  <c r="L2072" i="1" s="1"/>
  <c r="M2072" i="1" s="1"/>
  <c r="N2072" i="1" s="1"/>
  <c r="O2072" i="1" s="1"/>
  <c r="P2072" i="1" s="1"/>
  <c r="Q2072" i="1" s="1"/>
  <c r="R2072" i="1" s="1"/>
  <c r="S2072" i="1" s="1"/>
  <c r="T2072" i="1" s="1"/>
  <c r="S2070" i="1"/>
  <c r="AB62" i="8" s="1"/>
  <c r="R2070" i="1"/>
  <c r="AA62" i="8" s="1"/>
  <c r="Q2070" i="1"/>
  <c r="Z62" i="8" s="1"/>
  <c r="G2067" i="1"/>
  <c r="J2066" i="1"/>
  <c r="K2066" i="1" s="1"/>
  <c r="L2066" i="1" s="1"/>
  <c r="M2066" i="1" s="1"/>
  <c r="N2066" i="1" s="1"/>
  <c r="O2066" i="1" s="1"/>
  <c r="P2066" i="1" s="1"/>
  <c r="Q2066" i="1" s="1"/>
  <c r="R2066" i="1" s="1"/>
  <c r="S2066" i="1" s="1"/>
  <c r="T2066" i="1" s="1"/>
  <c r="L2057" i="1"/>
  <c r="L2061" i="1" s="1"/>
  <c r="K2057" i="1"/>
  <c r="K2061" i="1" s="1"/>
  <c r="J2057" i="1"/>
  <c r="J2061" i="1" s="1"/>
  <c r="I2057" i="1"/>
  <c r="I2061" i="1" s="1"/>
  <c r="S2052" i="1"/>
  <c r="R2050" i="1"/>
  <c r="Q2048" i="1"/>
  <c r="O2046" i="1"/>
  <c r="P2046" i="1" s="1"/>
  <c r="P2057" i="1" s="1"/>
  <c r="P2061" i="1" s="1"/>
  <c r="N2044" i="1"/>
  <c r="O2044" i="1" s="1"/>
  <c r="N2042" i="1"/>
  <c r="L2040" i="1"/>
  <c r="M2040" i="1" s="1"/>
  <c r="M2057" i="1" s="1"/>
  <c r="M2061" i="1" s="1"/>
  <c r="K2039" i="1"/>
  <c r="K2038" i="1"/>
  <c r="L2038" i="1" s="1"/>
  <c r="J2037" i="1"/>
  <c r="J2036" i="1"/>
  <c r="K2036" i="1" s="1"/>
  <c r="I2035" i="1"/>
  <c r="J2034" i="1"/>
  <c r="I2033" i="1"/>
  <c r="J2033" i="1" s="1"/>
  <c r="K2033" i="1" s="1"/>
  <c r="L2033" i="1" s="1"/>
  <c r="M2033" i="1" s="1"/>
  <c r="N2033" i="1" s="1"/>
  <c r="O2033" i="1" s="1"/>
  <c r="P2033" i="1" s="1"/>
  <c r="Q2033" i="1" s="1"/>
  <c r="R2033" i="1" s="1"/>
  <c r="S2033" i="1" s="1"/>
  <c r="T2033" i="1" s="1"/>
  <c r="J2027" i="1"/>
  <c r="K2027" i="1" s="1"/>
  <c r="L2027" i="1" s="1"/>
  <c r="M2027" i="1" s="1"/>
  <c r="N2027" i="1" s="1"/>
  <c r="O2027" i="1" s="1"/>
  <c r="P2027" i="1" s="1"/>
  <c r="Q2027" i="1" s="1"/>
  <c r="R2027" i="1" s="1"/>
  <c r="S2027" i="1" s="1"/>
  <c r="T2027" i="1" s="1"/>
  <c r="J2022" i="1"/>
  <c r="K2022" i="1" s="1"/>
  <c r="L2022" i="1" s="1"/>
  <c r="M2022" i="1" s="1"/>
  <c r="N2022" i="1" s="1"/>
  <c r="O2022" i="1" s="1"/>
  <c r="P2022" i="1" s="1"/>
  <c r="Q2022" i="1" s="1"/>
  <c r="R2022" i="1" s="1"/>
  <c r="S2022" i="1" s="1"/>
  <c r="T2022" i="1" s="1"/>
  <c r="S2020" i="1"/>
  <c r="AB61" i="8" s="1"/>
  <c r="R2020" i="1"/>
  <c r="AA61" i="8" s="1"/>
  <c r="Q2020" i="1"/>
  <c r="Z61" i="8" s="1"/>
  <c r="G2017" i="1"/>
  <c r="J2016" i="1"/>
  <c r="K2016" i="1" s="1"/>
  <c r="L2016" i="1" s="1"/>
  <c r="M2016" i="1" s="1"/>
  <c r="N2016" i="1" s="1"/>
  <c r="O2016" i="1" s="1"/>
  <c r="P2016" i="1" s="1"/>
  <c r="Q2016" i="1" s="1"/>
  <c r="R2016" i="1" s="1"/>
  <c r="S2016" i="1" s="1"/>
  <c r="T2016" i="1" s="1"/>
  <c r="L1923" i="1"/>
  <c r="L1927" i="1" s="1"/>
  <c r="K1923" i="1"/>
  <c r="K1927" i="1" s="1"/>
  <c r="J1923" i="1"/>
  <c r="J1927" i="1" s="1"/>
  <c r="I1923" i="1"/>
  <c r="I1927" i="1" s="1"/>
  <c r="S1918" i="1"/>
  <c r="R1916" i="1"/>
  <c r="Q1914" i="1"/>
  <c r="O1912" i="1"/>
  <c r="P1912" i="1" s="1"/>
  <c r="P1923" i="1" s="1"/>
  <c r="P1927" i="1" s="1"/>
  <c r="N1910" i="1"/>
  <c r="O1910" i="1" s="1"/>
  <c r="N1908" i="1"/>
  <c r="L1906" i="1"/>
  <c r="M1906" i="1" s="1"/>
  <c r="M1923" i="1" s="1"/>
  <c r="M1927" i="1" s="1"/>
  <c r="K1905" i="1"/>
  <c r="K1904" i="1"/>
  <c r="L1904" i="1" s="1"/>
  <c r="J1903" i="1"/>
  <c r="J1902" i="1"/>
  <c r="K1902" i="1" s="1"/>
  <c r="I1901" i="1"/>
  <c r="J1900" i="1"/>
  <c r="I1899" i="1"/>
  <c r="J1899" i="1" s="1"/>
  <c r="K1899" i="1" s="1"/>
  <c r="L1899" i="1" s="1"/>
  <c r="M1899" i="1" s="1"/>
  <c r="N1899" i="1" s="1"/>
  <c r="O1899" i="1" s="1"/>
  <c r="P1899" i="1" s="1"/>
  <c r="Q1899" i="1" s="1"/>
  <c r="R1899" i="1" s="1"/>
  <c r="S1899" i="1" s="1"/>
  <c r="T1899" i="1" s="1"/>
  <c r="J1893" i="1"/>
  <c r="K1893" i="1" s="1"/>
  <c r="L1893" i="1" s="1"/>
  <c r="M1893" i="1" s="1"/>
  <c r="N1893" i="1" s="1"/>
  <c r="O1893" i="1" s="1"/>
  <c r="P1893" i="1" s="1"/>
  <c r="Q1893" i="1" s="1"/>
  <c r="R1893" i="1" s="1"/>
  <c r="S1893" i="1" s="1"/>
  <c r="T1893" i="1" s="1"/>
  <c r="J1888" i="1"/>
  <c r="K1888" i="1" s="1"/>
  <c r="L1888" i="1" s="1"/>
  <c r="M1888" i="1" s="1"/>
  <c r="N1888" i="1" s="1"/>
  <c r="O1888" i="1" s="1"/>
  <c r="P1888" i="1" s="1"/>
  <c r="Q1888" i="1" s="1"/>
  <c r="R1888" i="1" s="1"/>
  <c r="S1888" i="1" s="1"/>
  <c r="T1888" i="1" s="1"/>
  <c r="S1886" i="1"/>
  <c r="AB58" i="8" s="1"/>
  <c r="R1886" i="1"/>
  <c r="AA58" i="8" s="1"/>
  <c r="Q1886" i="1"/>
  <c r="Z58" i="8" s="1"/>
  <c r="G1883" i="1"/>
  <c r="J1882" i="1"/>
  <c r="K1882" i="1" s="1"/>
  <c r="L1882" i="1" s="1"/>
  <c r="M1882" i="1" s="1"/>
  <c r="N1882" i="1" s="1"/>
  <c r="O1882" i="1" s="1"/>
  <c r="P1882" i="1" s="1"/>
  <c r="Q1882" i="1" s="1"/>
  <c r="R1882" i="1" s="1"/>
  <c r="S1882" i="1" s="1"/>
  <c r="T1882" i="1" s="1"/>
  <c r="L1571" i="1"/>
  <c r="L1575" i="1" s="1"/>
  <c r="K1571" i="1"/>
  <c r="K1575" i="1" s="1"/>
  <c r="J1571" i="1"/>
  <c r="J1575" i="1" s="1"/>
  <c r="I1571" i="1"/>
  <c r="I1575" i="1" s="1"/>
  <c r="S1566" i="1"/>
  <c r="R1564" i="1"/>
  <c r="Q1562" i="1"/>
  <c r="O1560" i="1"/>
  <c r="P1560" i="1" s="1"/>
  <c r="P1571" i="1" s="1"/>
  <c r="P1575" i="1" s="1"/>
  <c r="N1558" i="1"/>
  <c r="O1558" i="1" s="1"/>
  <c r="N1556" i="1"/>
  <c r="L1554" i="1"/>
  <c r="M1554" i="1" s="1"/>
  <c r="M1571" i="1" s="1"/>
  <c r="M1575" i="1" s="1"/>
  <c r="K1553" i="1"/>
  <c r="K1552" i="1"/>
  <c r="L1552" i="1" s="1"/>
  <c r="J1551" i="1"/>
  <c r="J1550" i="1"/>
  <c r="K1550" i="1" s="1"/>
  <c r="I1549" i="1"/>
  <c r="J1548" i="1"/>
  <c r="I1547" i="1"/>
  <c r="J1547" i="1" s="1"/>
  <c r="K1547" i="1" s="1"/>
  <c r="L1547" i="1" s="1"/>
  <c r="M1547" i="1" s="1"/>
  <c r="N1547" i="1" s="1"/>
  <c r="O1547" i="1" s="1"/>
  <c r="P1547" i="1" s="1"/>
  <c r="Q1547" i="1" s="1"/>
  <c r="R1547" i="1" s="1"/>
  <c r="S1547" i="1" s="1"/>
  <c r="T1547" i="1" s="1"/>
  <c r="J1541" i="1"/>
  <c r="K1541" i="1" s="1"/>
  <c r="L1541" i="1" s="1"/>
  <c r="M1541" i="1" s="1"/>
  <c r="N1541" i="1" s="1"/>
  <c r="O1541" i="1" s="1"/>
  <c r="P1541" i="1" s="1"/>
  <c r="Q1541" i="1" s="1"/>
  <c r="R1541" i="1" s="1"/>
  <c r="S1541" i="1" s="1"/>
  <c r="T1541" i="1" s="1"/>
  <c r="J1536" i="1"/>
  <c r="K1536" i="1" s="1"/>
  <c r="L1536" i="1" s="1"/>
  <c r="M1536" i="1" s="1"/>
  <c r="N1536" i="1" s="1"/>
  <c r="O1536" i="1" s="1"/>
  <c r="P1536" i="1" s="1"/>
  <c r="Q1536" i="1" s="1"/>
  <c r="R1536" i="1" s="1"/>
  <c r="S1536" i="1" s="1"/>
  <c r="T1536" i="1" s="1"/>
  <c r="S1534" i="1"/>
  <c r="R1534" i="1"/>
  <c r="Q1534" i="1"/>
  <c r="G1531" i="1"/>
  <c r="J1530" i="1"/>
  <c r="K1530" i="1" s="1"/>
  <c r="L1530" i="1" s="1"/>
  <c r="M1530" i="1" s="1"/>
  <c r="N1530" i="1" s="1"/>
  <c r="O1530" i="1" s="1"/>
  <c r="P1530" i="1" s="1"/>
  <c r="Q1530" i="1" s="1"/>
  <c r="R1530" i="1" s="1"/>
  <c r="S1530" i="1" s="1"/>
  <c r="T1530" i="1" s="1"/>
  <c r="L1382" i="1"/>
  <c r="L1386" i="1" s="1"/>
  <c r="K1382" i="1"/>
  <c r="K1386" i="1" s="1"/>
  <c r="J1382" i="1"/>
  <c r="J1386" i="1" s="1"/>
  <c r="I1382" i="1"/>
  <c r="I1386" i="1" s="1"/>
  <c r="S1377" i="1"/>
  <c r="R1375" i="1"/>
  <c r="Q1373" i="1"/>
  <c r="O1371" i="1"/>
  <c r="P1371" i="1" s="1"/>
  <c r="P1382" i="1" s="1"/>
  <c r="P1386" i="1" s="1"/>
  <c r="N1369" i="1"/>
  <c r="O1369" i="1" s="1"/>
  <c r="N1367" i="1"/>
  <c r="L1365" i="1"/>
  <c r="M1365" i="1" s="1"/>
  <c r="M1382" i="1" s="1"/>
  <c r="M1386" i="1" s="1"/>
  <c r="K1364" i="1"/>
  <c r="K1363" i="1"/>
  <c r="L1363" i="1" s="1"/>
  <c r="J1362" i="1"/>
  <c r="J1361" i="1"/>
  <c r="K1361" i="1" s="1"/>
  <c r="I1360" i="1"/>
  <c r="J1359" i="1"/>
  <c r="I1358" i="1"/>
  <c r="J1358" i="1" s="1"/>
  <c r="K1358" i="1" s="1"/>
  <c r="L1358" i="1" s="1"/>
  <c r="M1358" i="1" s="1"/>
  <c r="N1358" i="1" s="1"/>
  <c r="O1358" i="1" s="1"/>
  <c r="P1358" i="1" s="1"/>
  <c r="Q1358" i="1" s="1"/>
  <c r="R1358" i="1" s="1"/>
  <c r="S1358" i="1" s="1"/>
  <c r="T1358" i="1" s="1"/>
  <c r="J1352" i="1"/>
  <c r="K1352" i="1" s="1"/>
  <c r="L1352" i="1" s="1"/>
  <c r="M1352" i="1" s="1"/>
  <c r="N1352" i="1" s="1"/>
  <c r="O1352" i="1" s="1"/>
  <c r="P1352" i="1" s="1"/>
  <c r="Q1352" i="1" s="1"/>
  <c r="R1352" i="1" s="1"/>
  <c r="S1352" i="1" s="1"/>
  <c r="T1352" i="1" s="1"/>
  <c r="J1347" i="1"/>
  <c r="K1347" i="1" s="1"/>
  <c r="L1347" i="1" s="1"/>
  <c r="M1347" i="1" s="1"/>
  <c r="N1347" i="1" s="1"/>
  <c r="O1347" i="1" s="1"/>
  <c r="P1347" i="1" s="1"/>
  <c r="Q1347" i="1" s="1"/>
  <c r="R1347" i="1" s="1"/>
  <c r="S1347" i="1" s="1"/>
  <c r="T1347" i="1" s="1"/>
  <c r="S1345" i="1"/>
  <c r="R1345" i="1"/>
  <c r="Q1345" i="1"/>
  <c r="G1342" i="1"/>
  <c r="J1341" i="1"/>
  <c r="K1341" i="1" s="1"/>
  <c r="L1341" i="1" s="1"/>
  <c r="M1341" i="1" s="1"/>
  <c r="N1341" i="1" s="1"/>
  <c r="O1341" i="1" s="1"/>
  <c r="P1341" i="1" s="1"/>
  <c r="Q1341" i="1" s="1"/>
  <c r="R1341" i="1" s="1"/>
  <c r="S1341" i="1" s="1"/>
  <c r="T1341" i="1" s="1"/>
  <c r="G58" i="8" l="1"/>
  <c r="F62" i="8"/>
  <c r="J66" i="8"/>
  <c r="E66" i="8"/>
  <c r="D67" i="8"/>
  <c r="C69" i="8"/>
  <c r="G71" i="8"/>
  <c r="F73" i="8"/>
  <c r="J78" i="8"/>
  <c r="E78" i="8"/>
  <c r="D80" i="8"/>
  <c r="C81" i="8"/>
  <c r="G84" i="8"/>
  <c r="K82" i="8"/>
  <c r="C82" i="8"/>
  <c r="C58" i="8"/>
  <c r="G61" i="8"/>
  <c r="F66" i="8"/>
  <c r="J67" i="8"/>
  <c r="E67" i="8"/>
  <c r="D69" i="8"/>
  <c r="C71" i="8"/>
  <c r="G72" i="8"/>
  <c r="F78" i="8"/>
  <c r="J80" i="8"/>
  <c r="E80" i="8"/>
  <c r="D81" i="8"/>
  <c r="C84" i="8"/>
  <c r="J82" i="8"/>
  <c r="E82" i="8"/>
  <c r="D58" i="8"/>
  <c r="C61" i="8"/>
  <c r="G62" i="8"/>
  <c r="F67" i="8"/>
  <c r="J69" i="8"/>
  <c r="E69" i="8"/>
  <c r="D71" i="8"/>
  <c r="C72" i="8"/>
  <c r="G73" i="8"/>
  <c r="F80" i="8"/>
  <c r="J81" i="8"/>
  <c r="E81" i="8"/>
  <c r="D84" i="8"/>
  <c r="D82" i="8"/>
  <c r="J58" i="8"/>
  <c r="E58" i="8"/>
  <c r="D61" i="8"/>
  <c r="C62" i="8"/>
  <c r="G66" i="8"/>
  <c r="F69" i="8"/>
  <c r="J71" i="8"/>
  <c r="E71" i="8"/>
  <c r="D72" i="8"/>
  <c r="C73" i="8"/>
  <c r="G78" i="8"/>
  <c r="F81" i="8"/>
  <c r="J84" i="8"/>
  <c r="E84" i="8"/>
  <c r="F82" i="8"/>
  <c r="I82" i="8"/>
  <c r="G82" i="8"/>
  <c r="F58" i="8"/>
  <c r="J61" i="8"/>
  <c r="E61" i="8"/>
  <c r="D62" i="8"/>
  <c r="C66" i="8"/>
  <c r="G67" i="8"/>
  <c r="F71" i="8"/>
  <c r="J72" i="8"/>
  <c r="E72" i="8"/>
  <c r="D73" i="8"/>
  <c r="C78" i="8"/>
  <c r="G80" i="8"/>
  <c r="F84" i="8"/>
  <c r="M82" i="8"/>
  <c r="H82" i="8"/>
  <c r="F61" i="8"/>
  <c r="J62" i="8"/>
  <c r="E62" i="8"/>
  <c r="D66" i="8"/>
  <c r="C67" i="8"/>
  <c r="G69" i="8"/>
  <c r="F72" i="8"/>
  <c r="J73" i="8"/>
  <c r="E73" i="8"/>
  <c r="D78" i="8"/>
  <c r="C80" i="8"/>
  <c r="G81" i="8"/>
  <c r="L82" i="8"/>
  <c r="C76" i="8"/>
  <c r="S1923" i="1"/>
  <c r="S1927" i="1" s="1"/>
  <c r="T1918" i="1"/>
  <c r="T1923" i="1" s="1"/>
  <c r="T1927" i="1" s="1"/>
  <c r="S2544" i="1"/>
  <c r="S2548" i="1" s="1"/>
  <c r="T2539" i="1"/>
  <c r="T2548" i="1" s="1"/>
  <c r="S3157" i="1"/>
  <c r="S3161" i="1" s="1"/>
  <c r="T3152" i="1"/>
  <c r="T3157" i="1" s="1"/>
  <c r="T3161" i="1" s="1"/>
  <c r="S2061" i="1"/>
  <c r="T2061" i="1"/>
  <c r="S2107" i="1"/>
  <c r="S2111" i="1" s="1"/>
  <c r="T2111" i="1"/>
  <c r="S2644" i="1"/>
  <c r="S2648" i="1" s="1"/>
  <c r="T2639" i="1"/>
  <c r="T2648" i="1" s="1"/>
  <c r="S2290" i="1"/>
  <c r="S2294" i="1" s="1"/>
  <c r="T2290" i="1"/>
  <c r="T2294" i="1" s="1"/>
  <c r="S2879" i="1"/>
  <c r="S2883" i="1" s="1"/>
  <c r="T2874" i="1"/>
  <c r="T2879" i="1" s="1"/>
  <c r="T2883" i="1" s="1"/>
  <c r="S2340" i="1"/>
  <c r="S2344" i="1" s="1"/>
  <c r="T2344" i="1"/>
  <c r="S2981" i="1"/>
  <c r="S2985" i="1" s="1"/>
  <c r="T2985" i="1"/>
  <c r="S2594" i="1"/>
  <c r="S2598" i="1" s="1"/>
  <c r="T2589" i="1"/>
  <c r="T2598" i="1" s="1"/>
  <c r="S1382" i="1"/>
  <c r="S1386" i="1" s="1"/>
  <c r="T1382" i="1"/>
  <c r="T1386" i="1" s="1"/>
  <c r="S1571" i="1"/>
  <c r="S1575" i="1" s="1"/>
  <c r="T1571" i="1"/>
  <c r="T1575" i="1" s="1"/>
  <c r="S2442" i="1"/>
  <c r="T2442" i="1"/>
  <c r="T2446" i="1" s="1"/>
  <c r="S3031" i="1"/>
  <c r="S3035" i="1" s="1"/>
  <c r="T3026" i="1"/>
  <c r="T3035" i="1" s="1"/>
  <c r="M2791" i="1"/>
  <c r="O2791" i="1"/>
  <c r="J2791" i="1"/>
  <c r="L2791" i="1"/>
  <c r="N2791" i="1"/>
  <c r="K2791" i="1"/>
  <c r="Q2284" i="1"/>
  <c r="R2284" i="1" s="1"/>
  <c r="R2290" i="1" s="1"/>
  <c r="R2294" i="1" s="1"/>
  <c r="Q1917" i="1"/>
  <c r="R1917" i="1" s="1"/>
  <c r="R1923" i="1" s="1"/>
  <c r="R1927" i="1" s="1"/>
  <c r="Q2334" i="1"/>
  <c r="R2334" i="1" s="1"/>
  <c r="R2340" i="1" s="1"/>
  <c r="R2344" i="1" s="1"/>
  <c r="Q2638" i="1"/>
  <c r="R2638" i="1" s="1"/>
  <c r="R2644" i="1" s="1"/>
  <c r="R2648" i="1" s="1"/>
  <c r="Q3151" i="1"/>
  <c r="R3151" i="1" s="1"/>
  <c r="R3157" i="1" s="1"/>
  <c r="R3161" i="1" s="1"/>
  <c r="Q2588" i="1"/>
  <c r="R2588" i="1" s="1"/>
  <c r="R2594" i="1" s="1"/>
  <c r="R2598" i="1" s="1"/>
  <c r="Q3025" i="1"/>
  <c r="R3025" i="1" s="1"/>
  <c r="R3031" i="1" s="1"/>
  <c r="R3035" i="1" s="1"/>
  <c r="Q2436" i="1"/>
  <c r="Q2442" i="1" s="1"/>
  <c r="Q2446" i="1" s="1"/>
  <c r="Q2873" i="1"/>
  <c r="R2873" i="1" s="1"/>
  <c r="R2879" i="1" s="1"/>
  <c r="R2883" i="1" s="1"/>
  <c r="Q1565" i="1"/>
  <c r="R1565" i="1" s="1"/>
  <c r="R1571" i="1" s="1"/>
  <c r="R1575" i="1" s="1"/>
  <c r="Q2051" i="1"/>
  <c r="R2051" i="1" s="1"/>
  <c r="R2057" i="1" s="1"/>
  <c r="R2061" i="1" s="1"/>
  <c r="Q1376" i="1"/>
  <c r="R1376" i="1" s="1"/>
  <c r="R1382" i="1" s="1"/>
  <c r="R1386" i="1" s="1"/>
  <c r="Q2101" i="1"/>
  <c r="R2101" i="1" s="1"/>
  <c r="R2107" i="1" s="1"/>
  <c r="R2111" i="1" s="1"/>
  <c r="Q2538" i="1"/>
  <c r="R2538" i="1" s="1"/>
  <c r="R2544" i="1" s="1"/>
  <c r="R2548" i="1" s="1"/>
  <c r="Q2975" i="1"/>
  <c r="R2975" i="1" s="1"/>
  <c r="R2981" i="1" s="1"/>
  <c r="R2985" i="1" s="1"/>
  <c r="O3031" i="1"/>
  <c r="O3035" i="1" s="1"/>
  <c r="O2442" i="1"/>
  <c r="O2446" i="1" s="1"/>
  <c r="N2879" i="1"/>
  <c r="N2883" i="1" s="1"/>
  <c r="O2544" i="1"/>
  <c r="O2548" i="1" s="1"/>
  <c r="N3157" i="1"/>
  <c r="N3161" i="1" s="1"/>
  <c r="O2594" i="1"/>
  <c r="O2598" i="1" s="1"/>
  <c r="N3031" i="1"/>
  <c r="N3035" i="1" s="1"/>
  <c r="N2442" i="1"/>
  <c r="N2446" i="1" s="1"/>
  <c r="O1923" i="1"/>
  <c r="O1927" i="1" s="1"/>
  <c r="O2290" i="1"/>
  <c r="O2294" i="1" s="1"/>
  <c r="N2644" i="1"/>
  <c r="N2648" i="1" s="1"/>
  <c r="O2879" i="1"/>
  <c r="O2883" i="1" s="1"/>
  <c r="N2981" i="1"/>
  <c r="N2985" i="1" s="1"/>
  <c r="N2544" i="1"/>
  <c r="N2548" i="1" s="1"/>
  <c r="N2594" i="1"/>
  <c r="N2598" i="1" s="1"/>
  <c r="O2644" i="1"/>
  <c r="O2648" i="1" s="1"/>
  <c r="O2981" i="1"/>
  <c r="O2985" i="1" s="1"/>
  <c r="O3157" i="1"/>
  <c r="O3161" i="1" s="1"/>
  <c r="S2446" i="1"/>
  <c r="O2340" i="1"/>
  <c r="O2344" i="1" s="1"/>
  <c r="O2107" i="1"/>
  <c r="O2111" i="1" s="1"/>
  <c r="N2057" i="1"/>
  <c r="N2061" i="1" s="1"/>
  <c r="N2290" i="1"/>
  <c r="N2294" i="1" s="1"/>
  <c r="N2340" i="1"/>
  <c r="N2344" i="1" s="1"/>
  <c r="O2057" i="1"/>
  <c r="O2061" i="1" s="1"/>
  <c r="N1923" i="1"/>
  <c r="N1927" i="1" s="1"/>
  <c r="N2107" i="1"/>
  <c r="N2111" i="1" s="1"/>
  <c r="N1571" i="1"/>
  <c r="N1575" i="1" s="1"/>
  <c r="O1571" i="1"/>
  <c r="O1575" i="1" s="1"/>
  <c r="N1382" i="1"/>
  <c r="N1386" i="1" s="1"/>
  <c r="O1382" i="1"/>
  <c r="O1386" i="1" s="1"/>
  <c r="R2436" i="1" l="1"/>
  <c r="R2442" i="1" s="1"/>
  <c r="R2446" i="1" s="1"/>
  <c r="L69" i="8" s="1"/>
  <c r="I61" i="8"/>
  <c r="I67" i="8"/>
  <c r="H71" i="8"/>
  <c r="H69" i="8"/>
  <c r="I69" i="8"/>
  <c r="L61" i="8"/>
  <c r="L84" i="8"/>
  <c r="H76" i="8"/>
  <c r="M81" i="8"/>
  <c r="M67" i="8"/>
  <c r="M73" i="8"/>
  <c r="M84" i="8"/>
  <c r="H81" i="8"/>
  <c r="H58" i="8"/>
  <c r="H72" i="8"/>
  <c r="H78" i="8"/>
  <c r="H66" i="8"/>
  <c r="I84" i="8"/>
  <c r="I78" i="8"/>
  <c r="I72" i="8"/>
  <c r="L80" i="8"/>
  <c r="L78" i="8"/>
  <c r="L67" i="8"/>
  <c r="D76" i="8"/>
  <c r="M72" i="8"/>
  <c r="M78" i="8"/>
  <c r="M62" i="8"/>
  <c r="M71" i="8"/>
  <c r="I58" i="8"/>
  <c r="L72" i="8"/>
  <c r="E76" i="8"/>
  <c r="N81" i="8"/>
  <c r="N67" i="8"/>
  <c r="N73" i="8"/>
  <c r="N84" i="8"/>
  <c r="H67" i="8"/>
  <c r="M69" i="8"/>
  <c r="H80" i="8"/>
  <c r="I81" i="8"/>
  <c r="L73" i="8"/>
  <c r="F76" i="8"/>
  <c r="N69" i="8"/>
  <c r="N72" i="8"/>
  <c r="N78" i="8"/>
  <c r="N62" i="8"/>
  <c r="N71" i="8"/>
  <c r="H61" i="8"/>
  <c r="H73" i="8"/>
  <c r="L71" i="8"/>
  <c r="L58" i="8"/>
  <c r="I76" i="8"/>
  <c r="N66" i="8"/>
  <c r="N58" i="8"/>
  <c r="I80" i="8"/>
  <c r="H84" i="8"/>
  <c r="K69" i="8"/>
  <c r="N80" i="8"/>
  <c r="N61" i="8"/>
  <c r="H62" i="8"/>
  <c r="I62" i="8"/>
  <c r="I73" i="8"/>
  <c r="I66" i="8"/>
  <c r="I71" i="8"/>
  <c r="L62" i="8"/>
  <c r="L81" i="8"/>
  <c r="L66" i="8"/>
  <c r="G76" i="8"/>
  <c r="M80" i="8"/>
  <c r="M66" i="8"/>
  <c r="M61" i="8"/>
  <c r="M58" i="8"/>
  <c r="Q2107" i="1"/>
  <c r="Q2111" i="1" s="1"/>
  <c r="Q1382" i="1"/>
  <c r="Q1386" i="1" s="1"/>
  <c r="Q1571" i="1"/>
  <c r="Q1575" i="1" s="1"/>
  <c r="Q2594" i="1"/>
  <c r="Q2598" i="1" s="1"/>
  <c r="Q1923" i="1"/>
  <c r="Q1927" i="1" s="1"/>
  <c r="Q2644" i="1"/>
  <c r="Q2648" i="1" s="1"/>
  <c r="Q2544" i="1"/>
  <c r="Q2548" i="1" s="1"/>
  <c r="Q2879" i="1"/>
  <c r="Q2883" i="1" s="1"/>
  <c r="Q3157" i="1"/>
  <c r="Q3161" i="1" s="1"/>
  <c r="Q2290" i="1"/>
  <c r="Q2294" i="1" s="1"/>
  <c r="Q2981" i="1"/>
  <c r="Q2985" i="1" s="1"/>
  <c r="Q2057" i="1"/>
  <c r="Q2061" i="1" s="1"/>
  <c r="Q2340" i="1"/>
  <c r="Q2344" i="1" s="1"/>
  <c r="Q3031" i="1"/>
  <c r="Q3035" i="1" s="1"/>
  <c r="L1142" i="1"/>
  <c r="L1146" i="1" s="1"/>
  <c r="K1142" i="1"/>
  <c r="K1146" i="1" s="1"/>
  <c r="J1142" i="1"/>
  <c r="J1146" i="1" s="1"/>
  <c r="I1142" i="1"/>
  <c r="I1146" i="1" s="1"/>
  <c r="S1137" i="1"/>
  <c r="R1135" i="1"/>
  <c r="Q1133" i="1"/>
  <c r="O1131" i="1"/>
  <c r="P1131" i="1" s="1"/>
  <c r="P1142" i="1" s="1"/>
  <c r="P1146" i="1" s="1"/>
  <c r="N1129" i="1"/>
  <c r="O1129" i="1" s="1"/>
  <c r="N1127" i="1"/>
  <c r="L1125" i="1"/>
  <c r="M1125" i="1" s="1"/>
  <c r="M1142" i="1" s="1"/>
  <c r="M1146" i="1" s="1"/>
  <c r="K1124" i="1"/>
  <c r="K1123" i="1"/>
  <c r="L1123" i="1" s="1"/>
  <c r="J1122" i="1"/>
  <c r="J1121" i="1"/>
  <c r="K1121" i="1" s="1"/>
  <c r="I1120" i="1"/>
  <c r="J1119" i="1"/>
  <c r="I1118" i="1"/>
  <c r="J1118" i="1" s="1"/>
  <c r="K1118" i="1" s="1"/>
  <c r="L1118" i="1" s="1"/>
  <c r="M1118" i="1" s="1"/>
  <c r="N1118" i="1" s="1"/>
  <c r="O1118" i="1" s="1"/>
  <c r="P1118" i="1" s="1"/>
  <c r="Q1118" i="1" s="1"/>
  <c r="R1118" i="1" s="1"/>
  <c r="S1118" i="1" s="1"/>
  <c r="T1118" i="1" s="1"/>
  <c r="J1112" i="1"/>
  <c r="K1112" i="1" s="1"/>
  <c r="L1112" i="1" s="1"/>
  <c r="M1112" i="1" s="1"/>
  <c r="N1112" i="1" s="1"/>
  <c r="O1112" i="1" s="1"/>
  <c r="P1112" i="1" s="1"/>
  <c r="Q1112" i="1" s="1"/>
  <c r="R1112" i="1" s="1"/>
  <c r="S1112" i="1" s="1"/>
  <c r="T1112" i="1" s="1"/>
  <c r="J1107" i="1"/>
  <c r="K1107" i="1" s="1"/>
  <c r="L1107" i="1" s="1"/>
  <c r="M1107" i="1" s="1"/>
  <c r="N1107" i="1" s="1"/>
  <c r="O1107" i="1" s="1"/>
  <c r="P1107" i="1" s="1"/>
  <c r="Q1107" i="1" s="1"/>
  <c r="R1107" i="1" s="1"/>
  <c r="S1107" i="1" s="1"/>
  <c r="T1107" i="1" s="1"/>
  <c r="S1105" i="1"/>
  <c r="R1105" i="1"/>
  <c r="Q1105" i="1"/>
  <c r="G1102" i="1"/>
  <c r="J1101" i="1"/>
  <c r="K1101" i="1" s="1"/>
  <c r="L1101" i="1" s="1"/>
  <c r="M1101" i="1" s="1"/>
  <c r="N1101" i="1" s="1"/>
  <c r="O1101" i="1" s="1"/>
  <c r="P1101" i="1" s="1"/>
  <c r="Q1101" i="1" s="1"/>
  <c r="R1101" i="1" s="1"/>
  <c r="S1101" i="1" s="1"/>
  <c r="T1101" i="1" s="1"/>
  <c r="L1040" i="1"/>
  <c r="L1044" i="1" s="1"/>
  <c r="K1040" i="1"/>
  <c r="K1044" i="1" s="1"/>
  <c r="J1040" i="1"/>
  <c r="J1044" i="1" s="1"/>
  <c r="I1040" i="1"/>
  <c r="I1044" i="1" s="1"/>
  <c r="S1035" i="1"/>
  <c r="R1033" i="1"/>
  <c r="Q1031" i="1"/>
  <c r="O1029" i="1"/>
  <c r="P1029" i="1" s="1"/>
  <c r="P1040" i="1" s="1"/>
  <c r="P1044" i="1" s="1"/>
  <c r="N1027" i="1"/>
  <c r="O1027" i="1" s="1"/>
  <c r="N1025" i="1"/>
  <c r="L1023" i="1"/>
  <c r="M1023" i="1" s="1"/>
  <c r="M1040" i="1" s="1"/>
  <c r="M1044" i="1" s="1"/>
  <c r="K1022" i="1"/>
  <c r="K1021" i="1"/>
  <c r="L1021" i="1" s="1"/>
  <c r="J1020" i="1"/>
  <c r="J1019" i="1"/>
  <c r="K1019" i="1" s="1"/>
  <c r="I1018" i="1"/>
  <c r="J1017" i="1"/>
  <c r="I1016" i="1"/>
  <c r="J1016" i="1" s="1"/>
  <c r="K1016" i="1" s="1"/>
  <c r="L1016" i="1" s="1"/>
  <c r="M1016" i="1" s="1"/>
  <c r="N1016" i="1" s="1"/>
  <c r="O1016" i="1" s="1"/>
  <c r="P1016" i="1" s="1"/>
  <c r="Q1016" i="1" s="1"/>
  <c r="R1016" i="1" s="1"/>
  <c r="S1016" i="1" s="1"/>
  <c r="T1016" i="1" s="1"/>
  <c r="J1010" i="1"/>
  <c r="K1010" i="1" s="1"/>
  <c r="L1010" i="1" s="1"/>
  <c r="M1010" i="1" s="1"/>
  <c r="N1010" i="1" s="1"/>
  <c r="O1010" i="1" s="1"/>
  <c r="P1010" i="1" s="1"/>
  <c r="Q1010" i="1" s="1"/>
  <c r="R1010" i="1" s="1"/>
  <c r="S1010" i="1" s="1"/>
  <c r="T1010" i="1" s="1"/>
  <c r="J1005" i="1"/>
  <c r="K1005" i="1" s="1"/>
  <c r="L1005" i="1" s="1"/>
  <c r="M1005" i="1" s="1"/>
  <c r="N1005" i="1" s="1"/>
  <c r="O1005" i="1" s="1"/>
  <c r="P1005" i="1" s="1"/>
  <c r="Q1005" i="1" s="1"/>
  <c r="R1005" i="1" s="1"/>
  <c r="S1005" i="1" s="1"/>
  <c r="T1005" i="1" s="1"/>
  <c r="S1003" i="1"/>
  <c r="Q1003" i="1"/>
  <c r="R1003" i="1"/>
  <c r="G1000" i="1"/>
  <c r="J999" i="1"/>
  <c r="K999" i="1" s="1"/>
  <c r="L999" i="1" s="1"/>
  <c r="M999" i="1" s="1"/>
  <c r="N999" i="1" s="1"/>
  <c r="O999" i="1" s="1"/>
  <c r="P999" i="1" s="1"/>
  <c r="Q999" i="1" s="1"/>
  <c r="R999" i="1" s="1"/>
  <c r="S999" i="1" s="1"/>
  <c r="T999" i="1" s="1"/>
  <c r="K61" i="8" l="1"/>
  <c r="K73" i="8"/>
  <c r="K80" i="8"/>
  <c r="K58" i="8"/>
  <c r="K66" i="8"/>
  <c r="K72" i="8"/>
  <c r="K84" i="8"/>
  <c r="K81" i="8"/>
  <c r="K78" i="8"/>
  <c r="K67" i="8"/>
  <c r="K71" i="8"/>
  <c r="K62" i="8"/>
  <c r="S1142" i="1"/>
  <c r="T1142" i="1"/>
  <c r="T1146" i="1" s="1"/>
  <c r="S1040" i="1"/>
  <c r="S1044" i="1" s="1"/>
  <c r="T1035" i="1"/>
  <c r="T1040" i="1" s="1"/>
  <c r="T1044" i="1" s="1"/>
  <c r="Q1136" i="1"/>
  <c r="R1136" i="1" s="1"/>
  <c r="R1142" i="1" s="1"/>
  <c r="R1146" i="1" s="1"/>
  <c r="N1142" i="1"/>
  <c r="N1146" i="1" s="1"/>
  <c r="N1040" i="1"/>
  <c r="N1044" i="1" s="1"/>
  <c r="S1146" i="1"/>
  <c r="O1040" i="1"/>
  <c r="O1044" i="1" s="1"/>
  <c r="O1142" i="1"/>
  <c r="O1146" i="1" s="1"/>
  <c r="Q1034" i="1"/>
  <c r="Q1142" i="1" l="1"/>
  <c r="Q1146" i="1" s="1"/>
  <c r="Q1040" i="1"/>
  <c r="Q1044" i="1" s="1"/>
  <c r="R1034" i="1"/>
  <c r="R1040" i="1" s="1"/>
  <c r="R1044" i="1" s="1"/>
  <c r="P768" i="1" l="1"/>
  <c r="O768" i="1"/>
  <c r="N768" i="1"/>
  <c r="M768" i="1"/>
  <c r="J805" i="1"/>
  <c r="I805" i="1"/>
  <c r="R805" i="1"/>
  <c r="S800" i="1"/>
  <c r="R798" i="1"/>
  <c r="Q796" i="1"/>
  <c r="Q805" i="1" s="1"/>
  <c r="P794" i="1"/>
  <c r="P805" i="1" s="1"/>
  <c r="O792" i="1"/>
  <c r="O805" i="1" s="1"/>
  <c r="M788" i="1"/>
  <c r="K787" i="1"/>
  <c r="J785" i="1"/>
  <c r="I783" i="1"/>
  <c r="I781" i="1"/>
  <c r="J781" i="1" s="1"/>
  <c r="K781" i="1" s="1"/>
  <c r="L781" i="1" s="1"/>
  <c r="M781" i="1" s="1"/>
  <c r="N781" i="1" s="1"/>
  <c r="O781" i="1" s="1"/>
  <c r="P781" i="1" s="1"/>
  <c r="Q781" i="1" s="1"/>
  <c r="R781" i="1" s="1"/>
  <c r="S781" i="1" s="1"/>
  <c r="T781" i="1" s="1"/>
  <c r="P779" i="1"/>
  <c r="O779" i="1"/>
  <c r="N779" i="1"/>
  <c r="M779" i="1"/>
  <c r="L779" i="1"/>
  <c r="K779" i="1"/>
  <c r="J779" i="1"/>
  <c r="I779" i="1"/>
  <c r="I775" i="1"/>
  <c r="J775" i="1" s="1"/>
  <c r="K775" i="1" s="1"/>
  <c r="L775" i="1" s="1"/>
  <c r="M775" i="1" s="1"/>
  <c r="N775" i="1" s="1"/>
  <c r="O775" i="1" s="1"/>
  <c r="P775" i="1" s="1"/>
  <c r="Q775" i="1" s="1"/>
  <c r="R775" i="1" s="1"/>
  <c r="S775" i="1" s="1"/>
  <c r="T775" i="1" s="1"/>
  <c r="I770" i="1"/>
  <c r="J770" i="1" s="1"/>
  <c r="K770" i="1" s="1"/>
  <c r="L770" i="1" s="1"/>
  <c r="M770" i="1" s="1"/>
  <c r="N770" i="1" s="1"/>
  <c r="O770" i="1" s="1"/>
  <c r="P770" i="1" s="1"/>
  <c r="Q770" i="1" s="1"/>
  <c r="R770" i="1" s="1"/>
  <c r="S770" i="1" s="1"/>
  <c r="T770" i="1" s="1"/>
  <c r="L768" i="1"/>
  <c r="K768" i="1"/>
  <c r="J768" i="1"/>
  <c r="I768" i="1"/>
  <c r="S768" i="1"/>
  <c r="R768" i="1"/>
  <c r="Q768" i="1"/>
  <c r="G765" i="1"/>
  <c r="I764" i="1"/>
  <c r="J764" i="1" s="1"/>
  <c r="K764" i="1" s="1"/>
  <c r="L764" i="1" s="1"/>
  <c r="M764" i="1" s="1"/>
  <c r="N764" i="1" s="1"/>
  <c r="O764" i="1" s="1"/>
  <c r="P764" i="1" s="1"/>
  <c r="Q764" i="1" s="1"/>
  <c r="R764" i="1" s="1"/>
  <c r="S764" i="1" s="1"/>
  <c r="T764" i="1" s="1"/>
  <c r="N622" i="1"/>
  <c r="M622" i="1"/>
  <c r="L622" i="1"/>
  <c r="K622" i="1"/>
  <c r="J622" i="1"/>
  <c r="I622" i="1"/>
  <c r="S613" i="1"/>
  <c r="N605" i="1"/>
  <c r="O605" i="1" s="1"/>
  <c r="N603" i="1"/>
  <c r="L601" i="1"/>
  <c r="M601" i="1" s="1"/>
  <c r="N601" i="1" s="1"/>
  <c r="K600" i="1"/>
  <c r="K599" i="1"/>
  <c r="L599" i="1" s="1"/>
  <c r="J598" i="1"/>
  <c r="J597" i="1"/>
  <c r="K597" i="1" s="1"/>
  <c r="I596" i="1"/>
  <c r="J595" i="1"/>
  <c r="I594" i="1"/>
  <c r="J594" i="1" s="1"/>
  <c r="K594" i="1" s="1"/>
  <c r="L594" i="1" s="1"/>
  <c r="M594" i="1" s="1"/>
  <c r="N594" i="1" s="1"/>
  <c r="O594" i="1" s="1"/>
  <c r="P594" i="1" s="1"/>
  <c r="Q594" i="1" s="1"/>
  <c r="R594" i="1" s="1"/>
  <c r="S594" i="1" s="1"/>
  <c r="T594" i="1" s="1"/>
  <c r="J588" i="1"/>
  <c r="K588" i="1" s="1"/>
  <c r="L588" i="1" s="1"/>
  <c r="M588" i="1" s="1"/>
  <c r="N588" i="1" s="1"/>
  <c r="O588" i="1" s="1"/>
  <c r="P588" i="1" s="1"/>
  <c r="Q588" i="1" s="1"/>
  <c r="R588" i="1" s="1"/>
  <c r="S588" i="1" s="1"/>
  <c r="T588" i="1" s="1"/>
  <c r="J583" i="1"/>
  <c r="K583" i="1" s="1"/>
  <c r="L583" i="1" s="1"/>
  <c r="M583" i="1" s="1"/>
  <c r="N583" i="1" s="1"/>
  <c r="O583" i="1" s="1"/>
  <c r="P583" i="1" s="1"/>
  <c r="Q583" i="1" s="1"/>
  <c r="R583" i="1" s="1"/>
  <c r="S583" i="1" s="1"/>
  <c r="T583" i="1" s="1"/>
  <c r="S581" i="1"/>
  <c r="R581" i="1"/>
  <c r="Q581" i="1"/>
  <c r="P581" i="1"/>
  <c r="O581" i="1"/>
  <c r="G578" i="1"/>
  <c r="J577" i="1"/>
  <c r="K577" i="1" s="1"/>
  <c r="L577" i="1" s="1"/>
  <c r="M577" i="1" s="1"/>
  <c r="N577" i="1" s="1"/>
  <c r="O577" i="1" s="1"/>
  <c r="P577" i="1" s="1"/>
  <c r="Q577" i="1" s="1"/>
  <c r="R577" i="1" s="1"/>
  <c r="S577" i="1" s="1"/>
  <c r="T577" i="1" s="1"/>
  <c r="N572" i="1"/>
  <c r="M572" i="1"/>
  <c r="L572" i="1"/>
  <c r="K572" i="1"/>
  <c r="J572" i="1"/>
  <c r="I572" i="1"/>
  <c r="S563" i="1"/>
  <c r="N555" i="1"/>
  <c r="O555" i="1" s="1"/>
  <c r="N553" i="1"/>
  <c r="L551" i="1"/>
  <c r="M551" i="1" s="1"/>
  <c r="N551" i="1" s="1"/>
  <c r="K550" i="1"/>
  <c r="K549" i="1"/>
  <c r="L549" i="1" s="1"/>
  <c r="J548" i="1"/>
  <c r="J547" i="1"/>
  <c r="K547" i="1" s="1"/>
  <c r="I546" i="1"/>
  <c r="J545" i="1"/>
  <c r="I544" i="1"/>
  <c r="J544" i="1" s="1"/>
  <c r="K544" i="1" s="1"/>
  <c r="L544" i="1" s="1"/>
  <c r="M544" i="1" s="1"/>
  <c r="N544" i="1" s="1"/>
  <c r="O544" i="1" s="1"/>
  <c r="P544" i="1" s="1"/>
  <c r="Q544" i="1" s="1"/>
  <c r="R544" i="1" s="1"/>
  <c r="S544" i="1" s="1"/>
  <c r="T544" i="1" s="1"/>
  <c r="J538" i="1"/>
  <c r="K538" i="1" s="1"/>
  <c r="L538" i="1" s="1"/>
  <c r="M538" i="1" s="1"/>
  <c r="N538" i="1" s="1"/>
  <c r="O538" i="1" s="1"/>
  <c r="P538" i="1" s="1"/>
  <c r="Q538" i="1" s="1"/>
  <c r="R538" i="1" s="1"/>
  <c r="S538" i="1" s="1"/>
  <c r="T538" i="1" s="1"/>
  <c r="J533" i="1"/>
  <c r="K533" i="1" s="1"/>
  <c r="L533" i="1" s="1"/>
  <c r="M533" i="1" s="1"/>
  <c r="N533" i="1" s="1"/>
  <c r="O533" i="1" s="1"/>
  <c r="P533" i="1" s="1"/>
  <c r="Q533" i="1" s="1"/>
  <c r="R533" i="1" s="1"/>
  <c r="S533" i="1" s="1"/>
  <c r="T533" i="1" s="1"/>
  <c r="S531" i="1"/>
  <c r="R531" i="1"/>
  <c r="Q531" i="1"/>
  <c r="P531" i="1"/>
  <c r="O531" i="1"/>
  <c r="G528" i="1"/>
  <c r="J527" i="1"/>
  <c r="K527" i="1" s="1"/>
  <c r="L527" i="1" s="1"/>
  <c r="M527" i="1" s="1"/>
  <c r="N527" i="1" s="1"/>
  <c r="O527" i="1" s="1"/>
  <c r="P527" i="1" s="1"/>
  <c r="Q527" i="1" s="1"/>
  <c r="R527" i="1" s="1"/>
  <c r="S527" i="1" s="1"/>
  <c r="T527" i="1" s="1"/>
  <c r="P481" i="1"/>
  <c r="N522" i="1"/>
  <c r="M522" i="1"/>
  <c r="L522" i="1"/>
  <c r="K522" i="1"/>
  <c r="J522" i="1"/>
  <c r="I522" i="1"/>
  <c r="S513" i="1"/>
  <c r="N505" i="1"/>
  <c r="O505" i="1" s="1"/>
  <c r="N503" i="1"/>
  <c r="L501" i="1"/>
  <c r="M501" i="1" s="1"/>
  <c r="N501" i="1" s="1"/>
  <c r="K500" i="1"/>
  <c r="K499" i="1"/>
  <c r="L499" i="1" s="1"/>
  <c r="J498" i="1"/>
  <c r="J497" i="1"/>
  <c r="K497" i="1" s="1"/>
  <c r="I496" i="1"/>
  <c r="J495" i="1"/>
  <c r="I494" i="1"/>
  <c r="J494" i="1" s="1"/>
  <c r="K494" i="1" s="1"/>
  <c r="L494" i="1" s="1"/>
  <c r="M494" i="1" s="1"/>
  <c r="N494" i="1" s="1"/>
  <c r="O494" i="1" s="1"/>
  <c r="P494" i="1" s="1"/>
  <c r="Q494" i="1" s="1"/>
  <c r="R494" i="1" s="1"/>
  <c r="S494" i="1" s="1"/>
  <c r="T494" i="1" s="1"/>
  <c r="J488" i="1"/>
  <c r="K488" i="1" s="1"/>
  <c r="L488" i="1" s="1"/>
  <c r="M488" i="1" s="1"/>
  <c r="N488" i="1" s="1"/>
  <c r="O488" i="1" s="1"/>
  <c r="P488" i="1" s="1"/>
  <c r="Q488" i="1" s="1"/>
  <c r="R488" i="1" s="1"/>
  <c r="S488" i="1" s="1"/>
  <c r="T488" i="1" s="1"/>
  <c r="J483" i="1"/>
  <c r="K483" i="1" s="1"/>
  <c r="L483" i="1" s="1"/>
  <c r="M483" i="1" s="1"/>
  <c r="N483" i="1" s="1"/>
  <c r="O483" i="1" s="1"/>
  <c r="P483" i="1" s="1"/>
  <c r="Q483" i="1" s="1"/>
  <c r="R483" i="1" s="1"/>
  <c r="S483" i="1" s="1"/>
  <c r="T483" i="1" s="1"/>
  <c r="S481" i="1"/>
  <c r="R481" i="1"/>
  <c r="O481" i="1"/>
  <c r="Q481" i="1"/>
  <c r="G478" i="1"/>
  <c r="J477" i="1"/>
  <c r="K477" i="1" s="1"/>
  <c r="L477" i="1" s="1"/>
  <c r="M477" i="1" s="1"/>
  <c r="N477" i="1" s="1"/>
  <c r="O477" i="1" s="1"/>
  <c r="P477" i="1" s="1"/>
  <c r="Q477" i="1" s="1"/>
  <c r="R477" i="1" s="1"/>
  <c r="S477" i="1" s="1"/>
  <c r="T477" i="1" s="1"/>
  <c r="O369" i="1"/>
  <c r="N369" i="1"/>
  <c r="M369" i="1"/>
  <c r="L369" i="1"/>
  <c r="K369" i="1"/>
  <c r="J369" i="1"/>
  <c r="I369" i="1"/>
  <c r="S365" i="1"/>
  <c r="R365" i="1"/>
  <c r="S360" i="1"/>
  <c r="P356" i="1"/>
  <c r="Q356" i="1" s="1"/>
  <c r="Q365" i="1" s="1"/>
  <c r="O354" i="1"/>
  <c r="P354" i="1" s="1"/>
  <c r="N352" i="1"/>
  <c r="O352" i="1" s="1"/>
  <c r="N350" i="1"/>
  <c r="L348" i="1"/>
  <c r="M348" i="1" s="1"/>
  <c r="N348" i="1" s="1"/>
  <c r="K347" i="1"/>
  <c r="K346" i="1"/>
  <c r="L346" i="1" s="1"/>
  <c r="J345" i="1"/>
  <c r="J344" i="1"/>
  <c r="K344" i="1" s="1"/>
  <c r="I343" i="1"/>
  <c r="J342" i="1"/>
  <c r="I341" i="1"/>
  <c r="J341" i="1" s="1"/>
  <c r="K341" i="1" s="1"/>
  <c r="L341" i="1" s="1"/>
  <c r="M341" i="1" s="1"/>
  <c r="N341" i="1" s="1"/>
  <c r="O341" i="1" s="1"/>
  <c r="P341" i="1" s="1"/>
  <c r="Q341" i="1" s="1"/>
  <c r="R341" i="1" s="1"/>
  <c r="S341" i="1" s="1"/>
  <c r="T341" i="1" s="1"/>
  <c r="J335" i="1"/>
  <c r="K335" i="1" s="1"/>
  <c r="L335" i="1" s="1"/>
  <c r="M335" i="1" s="1"/>
  <c r="N335" i="1" s="1"/>
  <c r="O335" i="1" s="1"/>
  <c r="P335" i="1" s="1"/>
  <c r="Q335" i="1" s="1"/>
  <c r="R335" i="1" s="1"/>
  <c r="S335" i="1" s="1"/>
  <c r="T335" i="1" s="1"/>
  <c r="J330" i="1"/>
  <c r="K330" i="1" s="1"/>
  <c r="L330" i="1" s="1"/>
  <c r="M330" i="1" s="1"/>
  <c r="N330" i="1" s="1"/>
  <c r="O330" i="1" s="1"/>
  <c r="P330" i="1" s="1"/>
  <c r="Q330" i="1" s="1"/>
  <c r="R330" i="1" s="1"/>
  <c r="S330" i="1" s="1"/>
  <c r="T330" i="1" s="1"/>
  <c r="S328" i="1"/>
  <c r="R328" i="1"/>
  <c r="Q328" i="1"/>
  <c r="G325" i="1"/>
  <c r="J324" i="1"/>
  <c r="K324" i="1" s="1"/>
  <c r="L324" i="1" s="1"/>
  <c r="M324" i="1" s="1"/>
  <c r="N324" i="1" s="1"/>
  <c r="O324" i="1" s="1"/>
  <c r="P324" i="1" s="1"/>
  <c r="Q324" i="1" s="1"/>
  <c r="R324" i="1" s="1"/>
  <c r="O318" i="1"/>
  <c r="N318" i="1"/>
  <c r="M318" i="1"/>
  <c r="L318" i="1"/>
  <c r="K318" i="1"/>
  <c r="J318" i="1"/>
  <c r="I318" i="1"/>
  <c r="S314" i="1"/>
  <c r="R314" i="1"/>
  <c r="P305" i="1"/>
  <c r="Q305" i="1" s="1"/>
  <c r="Q314" i="1" s="1"/>
  <c r="O303" i="1"/>
  <c r="P303" i="1" s="1"/>
  <c r="N301" i="1"/>
  <c r="O301" i="1" s="1"/>
  <c r="N299" i="1"/>
  <c r="L297" i="1"/>
  <c r="M297" i="1" s="1"/>
  <c r="N297" i="1" s="1"/>
  <c r="K296" i="1"/>
  <c r="K295" i="1"/>
  <c r="L295" i="1" s="1"/>
  <c r="J294" i="1"/>
  <c r="J293" i="1"/>
  <c r="K293" i="1" s="1"/>
  <c r="I292" i="1"/>
  <c r="J291" i="1"/>
  <c r="I290" i="1"/>
  <c r="J290" i="1" s="1"/>
  <c r="K290" i="1" s="1"/>
  <c r="L290" i="1" s="1"/>
  <c r="M290" i="1" s="1"/>
  <c r="N290" i="1" s="1"/>
  <c r="O290" i="1" s="1"/>
  <c r="P290" i="1" s="1"/>
  <c r="Q290" i="1" s="1"/>
  <c r="R290" i="1" s="1"/>
  <c r="S290" i="1" s="1"/>
  <c r="T290" i="1" s="1"/>
  <c r="J284" i="1"/>
  <c r="K284" i="1" s="1"/>
  <c r="L284" i="1" s="1"/>
  <c r="M284" i="1" s="1"/>
  <c r="N284" i="1" s="1"/>
  <c r="O284" i="1" s="1"/>
  <c r="P284" i="1" s="1"/>
  <c r="Q284" i="1" s="1"/>
  <c r="R284" i="1" s="1"/>
  <c r="S284" i="1" s="1"/>
  <c r="T284" i="1" s="1"/>
  <c r="J279" i="1"/>
  <c r="K279" i="1" s="1"/>
  <c r="L279" i="1" s="1"/>
  <c r="M279" i="1" s="1"/>
  <c r="N279" i="1" s="1"/>
  <c r="O279" i="1" s="1"/>
  <c r="P279" i="1" s="1"/>
  <c r="Q279" i="1" s="1"/>
  <c r="R279" i="1" s="1"/>
  <c r="S279" i="1" s="1"/>
  <c r="T279" i="1" s="1"/>
  <c r="S277" i="1"/>
  <c r="R277" i="1"/>
  <c r="Q277" i="1"/>
  <c r="G274" i="1"/>
  <c r="J273" i="1"/>
  <c r="K273" i="1" s="1"/>
  <c r="L273" i="1" s="1"/>
  <c r="M273" i="1" s="1"/>
  <c r="N273" i="1" s="1"/>
  <c r="O273" i="1" s="1"/>
  <c r="P273" i="1" s="1"/>
  <c r="Q273" i="1" s="1"/>
  <c r="R273" i="1" s="1"/>
  <c r="S273" i="1" s="1"/>
  <c r="T273" i="1" s="1"/>
  <c r="S1188" i="1"/>
  <c r="T1188" i="1" s="1"/>
  <c r="Q1187" i="1"/>
  <c r="R1186" i="1"/>
  <c r="P1185" i="1"/>
  <c r="Q1184" i="1"/>
  <c r="Q1193" i="1" s="1"/>
  <c r="O1183" i="1"/>
  <c r="P1182" i="1"/>
  <c r="P1193" i="1" s="1"/>
  <c r="N1181" i="1"/>
  <c r="O1180" i="1"/>
  <c r="O1193" i="1" s="1"/>
  <c r="G1180" i="1"/>
  <c r="M1179" i="1"/>
  <c r="G1179" i="1"/>
  <c r="N1178" i="1"/>
  <c r="N1193" i="1" s="1"/>
  <c r="G1178" i="1"/>
  <c r="L1177" i="1"/>
  <c r="G1177" i="1"/>
  <c r="L1176" i="1"/>
  <c r="M1176" i="1" s="1"/>
  <c r="M1193" i="1" s="1"/>
  <c r="G1176" i="1"/>
  <c r="K1175" i="1"/>
  <c r="G1175" i="1"/>
  <c r="K1174" i="1"/>
  <c r="L1174" i="1" s="1"/>
  <c r="G1174" i="1"/>
  <c r="J1173" i="1"/>
  <c r="G1173" i="1"/>
  <c r="J1172" i="1"/>
  <c r="K1172" i="1" s="1"/>
  <c r="G1172" i="1"/>
  <c r="I1171" i="1"/>
  <c r="G1171" i="1"/>
  <c r="I1170" i="1"/>
  <c r="J1170" i="1" s="1"/>
  <c r="G1170" i="1"/>
  <c r="I1169" i="1"/>
  <c r="J1169" i="1" s="1"/>
  <c r="K1169" i="1" s="1"/>
  <c r="L1169" i="1" s="1"/>
  <c r="M1169" i="1" s="1"/>
  <c r="N1169" i="1" s="1"/>
  <c r="O1169" i="1" s="1"/>
  <c r="P1169" i="1" s="1"/>
  <c r="Q1169" i="1" s="1"/>
  <c r="R1169" i="1" s="1"/>
  <c r="S1169" i="1" s="1"/>
  <c r="T1169" i="1" s="1"/>
  <c r="S1167" i="1"/>
  <c r="R1167" i="1"/>
  <c r="Q1167" i="1"/>
  <c r="P1167" i="1"/>
  <c r="O1167" i="1"/>
  <c r="N1167" i="1"/>
  <c r="M1167" i="1"/>
  <c r="L1167" i="1"/>
  <c r="K1167" i="1"/>
  <c r="J1167" i="1"/>
  <c r="I1167" i="1"/>
  <c r="S1156" i="1"/>
  <c r="R1156" i="1"/>
  <c r="Q1156" i="1"/>
  <c r="G1153" i="1"/>
  <c r="I1152" i="1"/>
  <c r="J1152" i="1" s="1"/>
  <c r="O267" i="1"/>
  <c r="N267" i="1"/>
  <c r="M267" i="1"/>
  <c r="L267" i="1"/>
  <c r="K267" i="1"/>
  <c r="J267" i="1"/>
  <c r="I267" i="1"/>
  <c r="S263" i="1"/>
  <c r="R263" i="1"/>
  <c r="S258" i="1"/>
  <c r="T258" i="1" s="1"/>
  <c r="P254" i="1"/>
  <c r="Q254" i="1" s="1"/>
  <c r="Q263" i="1" s="1"/>
  <c r="O252" i="1"/>
  <c r="P252" i="1" s="1"/>
  <c r="N250" i="1"/>
  <c r="O250" i="1" s="1"/>
  <c r="N248" i="1"/>
  <c r="L246" i="1"/>
  <c r="M246" i="1" s="1"/>
  <c r="N246" i="1" s="1"/>
  <c r="K245" i="1"/>
  <c r="K244" i="1"/>
  <c r="L244" i="1" s="1"/>
  <c r="J243" i="1"/>
  <c r="J242" i="1"/>
  <c r="K242" i="1" s="1"/>
  <c r="I241" i="1"/>
  <c r="J240" i="1"/>
  <c r="I239" i="1"/>
  <c r="J239" i="1" s="1"/>
  <c r="K239" i="1" s="1"/>
  <c r="L239" i="1" s="1"/>
  <c r="M239" i="1" s="1"/>
  <c r="N239" i="1" s="1"/>
  <c r="O239" i="1" s="1"/>
  <c r="P239" i="1" s="1"/>
  <c r="Q239" i="1" s="1"/>
  <c r="R239" i="1" s="1"/>
  <c r="S239" i="1" s="1"/>
  <c r="T239" i="1" s="1"/>
  <c r="J233" i="1"/>
  <c r="K233" i="1" s="1"/>
  <c r="L233" i="1" s="1"/>
  <c r="M233" i="1" s="1"/>
  <c r="N233" i="1" s="1"/>
  <c r="O233" i="1" s="1"/>
  <c r="P233" i="1" s="1"/>
  <c r="Q233" i="1" s="1"/>
  <c r="R233" i="1" s="1"/>
  <c r="S233" i="1" s="1"/>
  <c r="T233" i="1" s="1"/>
  <c r="J228" i="1"/>
  <c r="K228" i="1" s="1"/>
  <c r="L228" i="1" s="1"/>
  <c r="M228" i="1" s="1"/>
  <c r="N228" i="1" s="1"/>
  <c r="O228" i="1" s="1"/>
  <c r="P228" i="1" s="1"/>
  <c r="Q228" i="1" s="1"/>
  <c r="R228" i="1" s="1"/>
  <c r="S228" i="1" s="1"/>
  <c r="T228" i="1" s="1"/>
  <c r="Q226" i="1"/>
  <c r="R226" i="1"/>
  <c r="G223" i="1"/>
  <c r="J222" i="1"/>
  <c r="K222" i="1" s="1"/>
  <c r="L222" i="1" s="1"/>
  <c r="M222" i="1" s="1"/>
  <c r="N222" i="1" s="1"/>
  <c r="O222" i="1" s="1"/>
  <c r="P222" i="1" s="1"/>
  <c r="Q222" i="1" s="1"/>
  <c r="R222" i="1" s="1"/>
  <c r="S222" i="1" s="1"/>
  <c r="T222" i="1" s="1"/>
  <c r="K1193" i="1" l="1"/>
  <c r="K1197" i="1" s="1"/>
  <c r="S324" i="1"/>
  <c r="T324" i="1" s="1"/>
  <c r="L1193" i="1"/>
  <c r="L1197" i="1" s="1"/>
  <c r="S572" i="1"/>
  <c r="S522" i="1"/>
  <c r="S809" i="1"/>
  <c r="M790" i="1"/>
  <c r="N790" i="1" s="1"/>
  <c r="N805" i="1" s="1"/>
  <c r="J784" i="1"/>
  <c r="K784" i="1" s="1"/>
  <c r="P509" i="1"/>
  <c r="Q509" i="1" s="1"/>
  <c r="Q518" i="1" s="1"/>
  <c r="Q522" i="1" s="1"/>
  <c r="P559" i="1"/>
  <c r="Q559" i="1" s="1"/>
  <c r="Q568" i="1" s="1"/>
  <c r="Q572" i="1" s="1"/>
  <c r="P609" i="1"/>
  <c r="Q609" i="1" s="1"/>
  <c r="Q618" i="1" s="1"/>
  <c r="Q622" i="1" s="1"/>
  <c r="R809" i="1"/>
  <c r="R622" i="1"/>
  <c r="Q809" i="1"/>
  <c r="I782" i="1"/>
  <c r="J782" i="1" s="1"/>
  <c r="K786" i="1"/>
  <c r="L786" i="1" s="1"/>
  <c r="L805" i="1" s="1"/>
  <c r="J1193" i="1"/>
  <c r="R318" i="1"/>
  <c r="P1197" i="1"/>
  <c r="S622" i="1"/>
  <c r="S318" i="1"/>
  <c r="R369" i="1"/>
  <c r="O607" i="1"/>
  <c r="P607" i="1" s="1"/>
  <c r="P365" i="1"/>
  <c r="P369" i="1" s="1"/>
  <c r="R572" i="1"/>
  <c r="O557" i="1"/>
  <c r="P557" i="1" s="1"/>
  <c r="R522" i="1"/>
  <c r="O507" i="1"/>
  <c r="P314" i="1"/>
  <c r="P318" i="1" s="1"/>
  <c r="S369" i="1"/>
  <c r="M1197" i="1"/>
  <c r="Q1197" i="1"/>
  <c r="S267" i="1"/>
  <c r="Q369" i="1"/>
  <c r="Q318" i="1"/>
  <c r="N1197" i="1"/>
  <c r="P263" i="1"/>
  <c r="P267" i="1" s="1"/>
  <c r="O1197" i="1"/>
  <c r="I1193" i="1"/>
  <c r="R1193" i="1"/>
  <c r="I1158" i="1"/>
  <c r="I1163" i="1"/>
  <c r="R267" i="1"/>
  <c r="K1152" i="1"/>
  <c r="J1158" i="1"/>
  <c r="J1163" i="1"/>
  <c r="Q267" i="1"/>
  <c r="P568" i="1" l="1"/>
  <c r="P572" i="1" s="1"/>
  <c r="M805" i="1"/>
  <c r="P618" i="1"/>
  <c r="P622" i="1" s="1"/>
  <c r="J1197" i="1"/>
  <c r="O618" i="1"/>
  <c r="O622" i="1" s="1"/>
  <c r="S1193" i="1"/>
  <c r="O568" i="1"/>
  <c r="O572" i="1" s="1"/>
  <c r="O518" i="1"/>
  <c r="O522" i="1" s="1"/>
  <c r="P507" i="1"/>
  <c r="P518" i="1" s="1"/>
  <c r="P522" i="1" s="1"/>
  <c r="I1197" i="1"/>
  <c r="R1197" i="1"/>
  <c r="S1197" i="1"/>
  <c r="K1163" i="1"/>
  <c r="K1158" i="1"/>
  <c r="L1152" i="1"/>
  <c r="S851" i="1"/>
  <c r="R416" i="1"/>
  <c r="S411" i="1"/>
  <c r="S163" i="1"/>
  <c r="T165" i="1" s="1"/>
  <c r="S112" i="1"/>
  <c r="L1163" i="1" l="1"/>
  <c r="L1158" i="1"/>
  <c r="M1152" i="1"/>
  <c r="N1152" i="1" l="1"/>
  <c r="M1163" i="1"/>
  <c r="M1158" i="1"/>
  <c r="R2930" i="1"/>
  <c r="S2925" i="1"/>
  <c r="T2925" i="1" s="1"/>
  <c r="S1091" i="1"/>
  <c r="R1087" i="1"/>
  <c r="R1091" i="1" s="1"/>
  <c r="S1086" i="1"/>
  <c r="R1084" i="1"/>
  <c r="Q1082" i="1"/>
  <c r="S467" i="1"/>
  <c r="R463" i="1"/>
  <c r="S753" i="1"/>
  <c r="R753" i="1"/>
  <c r="S748" i="1"/>
  <c r="S1867" i="1"/>
  <c r="S1815" i="1"/>
  <c r="T1815" i="1" s="1"/>
  <c r="R1813" i="1"/>
  <c r="Q1811" i="1"/>
  <c r="S1617" i="1"/>
  <c r="R1615" i="1"/>
  <c r="Q1616" i="1"/>
  <c r="Q1613" i="1"/>
  <c r="P1614" i="1"/>
  <c r="P1611" i="1"/>
  <c r="S1242" i="1"/>
  <c r="R1242" i="1"/>
  <c r="Q1242" i="1"/>
  <c r="Q1246" i="1" s="1"/>
  <c r="L1242" i="1"/>
  <c r="L1246" i="1" s="1"/>
  <c r="K1242" i="1"/>
  <c r="K1246" i="1" s="1"/>
  <c r="J1242" i="1"/>
  <c r="J1246" i="1" s="1"/>
  <c r="I1242" i="1"/>
  <c r="I1246" i="1" s="1"/>
  <c r="S1241" i="1"/>
  <c r="R1239" i="1"/>
  <c r="Q1237" i="1"/>
  <c r="P1235" i="1"/>
  <c r="Q1235" i="1" s="1"/>
  <c r="P1233" i="1"/>
  <c r="P1242" i="1" s="1"/>
  <c r="P1246" i="1" s="1"/>
  <c r="N1231" i="1"/>
  <c r="O1231" i="1" s="1"/>
  <c r="O1242" i="1" s="1"/>
  <c r="O1246" i="1" s="1"/>
  <c r="N1229" i="1"/>
  <c r="L1227" i="1"/>
  <c r="M1227" i="1" s="1"/>
  <c r="K1226" i="1"/>
  <c r="K1225" i="1"/>
  <c r="L1225" i="1" s="1"/>
  <c r="J1224" i="1"/>
  <c r="J1223" i="1"/>
  <c r="K1223" i="1" s="1"/>
  <c r="I1222" i="1"/>
  <c r="J1221" i="1"/>
  <c r="I1220" i="1"/>
  <c r="J1220" i="1" s="1"/>
  <c r="K1220" i="1" s="1"/>
  <c r="L1220" i="1" s="1"/>
  <c r="M1220" i="1" s="1"/>
  <c r="N1220" i="1" s="1"/>
  <c r="O1220" i="1" s="1"/>
  <c r="P1220" i="1" s="1"/>
  <c r="Q1220" i="1" s="1"/>
  <c r="R1220" i="1" s="1"/>
  <c r="S1220" i="1" s="1"/>
  <c r="T1220" i="1" s="1"/>
  <c r="I1214" i="1"/>
  <c r="J1214" i="1" s="1"/>
  <c r="K1214" i="1" s="1"/>
  <c r="L1214" i="1" s="1"/>
  <c r="M1214" i="1" s="1"/>
  <c r="N1214" i="1" s="1"/>
  <c r="O1214" i="1" s="1"/>
  <c r="P1214" i="1" s="1"/>
  <c r="Q1214" i="1" s="1"/>
  <c r="R1214" i="1" s="1"/>
  <c r="S1214" i="1" s="1"/>
  <c r="T1214" i="1" s="1"/>
  <c r="I1209" i="1"/>
  <c r="J1209" i="1" s="1"/>
  <c r="K1209" i="1" s="1"/>
  <c r="L1209" i="1" s="1"/>
  <c r="M1209" i="1" s="1"/>
  <c r="N1209" i="1" s="1"/>
  <c r="O1209" i="1" s="1"/>
  <c r="P1209" i="1" s="1"/>
  <c r="Q1209" i="1" s="1"/>
  <c r="R1209" i="1" s="1"/>
  <c r="S1209" i="1" s="1"/>
  <c r="T1209" i="1" s="1"/>
  <c r="R1207" i="1"/>
  <c r="G1204" i="1"/>
  <c r="I1203" i="1"/>
  <c r="J1203" i="1" s="1"/>
  <c r="K1203" i="1" s="1"/>
  <c r="L1203" i="1" s="1"/>
  <c r="M1203" i="1" s="1"/>
  <c r="N1203" i="1" s="1"/>
  <c r="O1203" i="1" s="1"/>
  <c r="P1203" i="1" s="1"/>
  <c r="Q1203" i="1" s="1"/>
  <c r="R1203" i="1" s="1"/>
  <c r="S1203" i="1" s="1"/>
  <c r="T1203" i="1" s="1"/>
  <c r="S1289" i="1"/>
  <c r="R1287" i="1"/>
  <c r="S1287" i="1" s="1"/>
  <c r="T1287" i="1" s="1"/>
  <c r="Q1285" i="1"/>
  <c r="R1285" i="1" s="1"/>
  <c r="P1283" i="1"/>
  <c r="Q1283" i="1" s="1"/>
  <c r="P1281" i="1"/>
  <c r="S943" i="1"/>
  <c r="R941" i="1"/>
  <c r="S2235" i="1"/>
  <c r="S1246" i="1" l="1"/>
  <c r="S948" i="1"/>
  <c r="T943" i="1"/>
  <c r="T952" i="1" s="1"/>
  <c r="R467" i="1"/>
  <c r="R1237" i="1"/>
  <c r="S1239" i="1"/>
  <c r="O1152" i="1"/>
  <c r="N1163" i="1"/>
  <c r="N1158" i="1"/>
  <c r="R1246" i="1"/>
  <c r="N1242" i="1"/>
  <c r="N1246" i="1" s="1"/>
  <c r="M1242" i="1"/>
  <c r="M1246" i="1" s="1"/>
  <c r="N1227" i="1"/>
  <c r="R2233" i="1"/>
  <c r="R2240" i="1" s="1"/>
  <c r="D9" i="6"/>
  <c r="B50" i="6"/>
  <c r="B4" i="6"/>
  <c r="O1163" i="1" l="1"/>
  <c r="O1158" i="1"/>
  <c r="P1152" i="1"/>
  <c r="C20" i="6"/>
  <c r="P1163" i="1" l="1"/>
  <c r="P1158" i="1"/>
  <c r="Q1152" i="1"/>
  <c r="R1255" i="1"/>
  <c r="R1152" i="1" l="1"/>
  <c r="Q1163" i="1"/>
  <c r="Q1158" i="1"/>
  <c r="I1268" i="1"/>
  <c r="J1268" i="1" s="1"/>
  <c r="K1268" i="1" s="1"/>
  <c r="L1268" i="1" s="1"/>
  <c r="M1268" i="1" s="1"/>
  <c r="N1268" i="1" s="1"/>
  <c r="O1268" i="1" s="1"/>
  <c r="P1268" i="1" s="1"/>
  <c r="Q1268" i="1" s="1"/>
  <c r="R1268" i="1" s="1"/>
  <c r="S1268" i="1" s="1"/>
  <c r="T1268" i="1" s="1"/>
  <c r="I1262" i="1"/>
  <c r="J1262" i="1" s="1"/>
  <c r="K1262" i="1" s="1"/>
  <c r="L1262" i="1" s="1"/>
  <c r="M1262" i="1" s="1"/>
  <c r="N1262" i="1" s="1"/>
  <c r="O1262" i="1" s="1"/>
  <c r="P1262" i="1" s="1"/>
  <c r="Q1262" i="1" s="1"/>
  <c r="R1262" i="1" s="1"/>
  <c r="S1262" i="1" s="1"/>
  <c r="T1262" i="1" s="1"/>
  <c r="I1257" i="1"/>
  <c r="J1257" i="1" s="1"/>
  <c r="K1257" i="1" s="1"/>
  <c r="L1257" i="1" s="1"/>
  <c r="M1257" i="1" s="1"/>
  <c r="N1257" i="1" s="1"/>
  <c r="O1257" i="1" s="1"/>
  <c r="P1257" i="1" s="1"/>
  <c r="Q1257" i="1" s="1"/>
  <c r="R1257" i="1" s="1"/>
  <c r="S1257" i="1" s="1"/>
  <c r="T1257" i="1" s="1"/>
  <c r="I1251" i="1"/>
  <c r="J1251" i="1" s="1"/>
  <c r="K1251" i="1" s="1"/>
  <c r="L1251" i="1" s="1"/>
  <c r="M1251" i="1" s="1"/>
  <c r="N1251" i="1" s="1"/>
  <c r="O1251" i="1" s="1"/>
  <c r="P1251" i="1" s="1"/>
  <c r="Q1251" i="1" s="1"/>
  <c r="R1251" i="1" s="1"/>
  <c r="S1251" i="1" s="1"/>
  <c r="T1251" i="1" s="1"/>
  <c r="S2203" i="1"/>
  <c r="AB65" i="8" s="1"/>
  <c r="S911" i="1"/>
  <c r="S1152" i="1" l="1"/>
  <c r="T1152" i="1" s="1"/>
  <c r="R1158" i="1"/>
  <c r="R1163" i="1"/>
  <c r="S819" i="1"/>
  <c r="S131" i="1"/>
  <c r="R910" i="1"/>
  <c r="J2210" i="1"/>
  <c r="K2210" i="1" s="1"/>
  <c r="L2210" i="1" s="1"/>
  <c r="M2210" i="1" s="1"/>
  <c r="N2210" i="1" s="1"/>
  <c r="O2210" i="1" s="1"/>
  <c r="P2210" i="1" s="1"/>
  <c r="Q2210" i="1" s="1"/>
  <c r="R2210" i="1" s="1"/>
  <c r="S2210" i="1" s="1"/>
  <c r="T2210" i="1" s="1"/>
  <c r="J2205" i="1"/>
  <c r="K2205" i="1" s="1"/>
  <c r="L2205" i="1" s="1"/>
  <c r="M2205" i="1" s="1"/>
  <c r="N2205" i="1" s="1"/>
  <c r="O2205" i="1" s="1"/>
  <c r="P2205" i="1" s="1"/>
  <c r="Q2205" i="1" s="1"/>
  <c r="R2205" i="1" s="1"/>
  <c r="S2205" i="1" s="1"/>
  <c r="T2205" i="1" s="1"/>
  <c r="J2199" i="1"/>
  <c r="K2199" i="1" s="1"/>
  <c r="L2199" i="1" s="1"/>
  <c r="M2199" i="1" s="1"/>
  <c r="N2199" i="1" s="1"/>
  <c r="O2199" i="1" s="1"/>
  <c r="P2199" i="1" s="1"/>
  <c r="Q2199" i="1" s="1"/>
  <c r="R2199" i="1" s="1"/>
  <c r="S2199" i="1" s="1"/>
  <c r="T2199" i="1" s="1"/>
  <c r="J918" i="1"/>
  <c r="K918" i="1" s="1"/>
  <c r="L918" i="1" s="1"/>
  <c r="M918" i="1" s="1"/>
  <c r="N918" i="1" s="1"/>
  <c r="O918" i="1" s="1"/>
  <c r="P918" i="1" s="1"/>
  <c r="Q918" i="1" s="1"/>
  <c r="R918" i="1" s="1"/>
  <c r="S918" i="1" s="1"/>
  <c r="T918" i="1" s="1"/>
  <c r="J913" i="1"/>
  <c r="K913" i="1" s="1"/>
  <c r="L913" i="1" s="1"/>
  <c r="M913" i="1" s="1"/>
  <c r="N913" i="1" s="1"/>
  <c r="O913" i="1" s="1"/>
  <c r="P913" i="1" s="1"/>
  <c r="Q913" i="1" s="1"/>
  <c r="R913" i="1" s="1"/>
  <c r="S913" i="1" s="1"/>
  <c r="T913" i="1" s="1"/>
  <c r="J907" i="1"/>
  <c r="K907" i="1" s="1"/>
  <c r="L907" i="1" s="1"/>
  <c r="M907" i="1" s="1"/>
  <c r="N907" i="1" s="1"/>
  <c r="O907" i="1" s="1"/>
  <c r="P907" i="1" s="1"/>
  <c r="Q907" i="1" s="1"/>
  <c r="R907" i="1" s="1"/>
  <c r="S907" i="1" s="1"/>
  <c r="T907" i="1" s="1"/>
  <c r="J826" i="1"/>
  <c r="K826" i="1" s="1"/>
  <c r="L826" i="1" s="1"/>
  <c r="M826" i="1" s="1"/>
  <c r="N826" i="1" s="1"/>
  <c r="O826" i="1" s="1"/>
  <c r="P826" i="1" s="1"/>
  <c r="Q826" i="1" s="1"/>
  <c r="R826" i="1" s="1"/>
  <c r="S826" i="1" s="1"/>
  <c r="T826" i="1" s="1"/>
  <c r="J821" i="1"/>
  <c r="K821" i="1" s="1"/>
  <c r="L821" i="1" s="1"/>
  <c r="M821" i="1" s="1"/>
  <c r="N821" i="1" s="1"/>
  <c r="O821" i="1" s="1"/>
  <c r="P821" i="1" s="1"/>
  <c r="Q821" i="1" s="1"/>
  <c r="R821" i="1" s="1"/>
  <c r="S821" i="1" s="1"/>
  <c r="T821" i="1" s="1"/>
  <c r="J815" i="1"/>
  <c r="K815" i="1" s="1"/>
  <c r="L815" i="1" s="1"/>
  <c r="M815" i="1" s="1"/>
  <c r="N815" i="1" s="1"/>
  <c r="O815" i="1" s="1"/>
  <c r="P815" i="1" s="1"/>
  <c r="Q815" i="1" s="1"/>
  <c r="R815" i="1" s="1"/>
  <c r="S815" i="1" s="1"/>
  <c r="T815" i="1" s="1"/>
  <c r="J386" i="1"/>
  <c r="K386" i="1" s="1"/>
  <c r="L386" i="1" s="1"/>
  <c r="M386" i="1" s="1"/>
  <c r="N386" i="1" s="1"/>
  <c r="O386" i="1" s="1"/>
  <c r="P386" i="1" s="1"/>
  <c r="Q386" i="1" s="1"/>
  <c r="R386" i="1" s="1"/>
  <c r="S386" i="1" s="1"/>
  <c r="T386" i="1" s="1"/>
  <c r="J381" i="1"/>
  <c r="K381" i="1" s="1"/>
  <c r="L381" i="1" s="1"/>
  <c r="M381" i="1" s="1"/>
  <c r="N381" i="1" s="1"/>
  <c r="O381" i="1" s="1"/>
  <c r="P381" i="1" s="1"/>
  <c r="Q381" i="1" s="1"/>
  <c r="R381" i="1" s="1"/>
  <c r="S381" i="1" s="1"/>
  <c r="T381" i="1" s="1"/>
  <c r="J375" i="1"/>
  <c r="K375" i="1" s="1"/>
  <c r="L375" i="1" s="1"/>
  <c r="M375" i="1" s="1"/>
  <c r="N375" i="1" s="1"/>
  <c r="O375" i="1" s="1"/>
  <c r="P375" i="1" s="1"/>
  <c r="Q375" i="1" s="1"/>
  <c r="R375" i="1" s="1"/>
  <c r="S375" i="1" s="1"/>
  <c r="T375" i="1" s="1"/>
  <c r="J138" i="1"/>
  <c r="K138" i="1" s="1"/>
  <c r="L138" i="1" s="1"/>
  <c r="M138" i="1" s="1"/>
  <c r="N138" i="1" s="1"/>
  <c r="O138" i="1" s="1"/>
  <c r="P138" i="1" s="1"/>
  <c r="Q138" i="1" s="1"/>
  <c r="R138" i="1" s="1"/>
  <c r="S138" i="1" s="1"/>
  <c r="T138" i="1" s="1"/>
  <c r="J133" i="1"/>
  <c r="K133" i="1" s="1"/>
  <c r="L133" i="1" s="1"/>
  <c r="M133" i="1" s="1"/>
  <c r="N133" i="1" s="1"/>
  <c r="O133" i="1" s="1"/>
  <c r="P133" i="1" s="1"/>
  <c r="Q133" i="1" s="1"/>
  <c r="R133" i="1" s="1"/>
  <c r="S133" i="1" s="1"/>
  <c r="T133" i="1" s="1"/>
  <c r="J127" i="1"/>
  <c r="K127" i="1" s="1"/>
  <c r="L127" i="1" s="1"/>
  <c r="M127" i="1" s="1"/>
  <c r="N127" i="1" s="1"/>
  <c r="O127" i="1" s="1"/>
  <c r="P127" i="1" s="1"/>
  <c r="Q127" i="1" s="1"/>
  <c r="R127" i="1" s="1"/>
  <c r="S127" i="1" s="1"/>
  <c r="T127" i="1" s="1"/>
  <c r="J87" i="1"/>
  <c r="J82" i="1"/>
  <c r="K82" i="1" s="1"/>
  <c r="L82" i="1" s="1"/>
  <c r="M82" i="1" s="1"/>
  <c r="N82" i="1" s="1"/>
  <c r="O82" i="1" s="1"/>
  <c r="P82" i="1" s="1"/>
  <c r="Q82" i="1" s="1"/>
  <c r="R82" i="1" s="1"/>
  <c r="S82" i="1" s="1"/>
  <c r="T82" i="1" s="1"/>
  <c r="J76" i="1"/>
  <c r="K76" i="1" s="1"/>
  <c r="L76" i="1" s="1"/>
  <c r="M76" i="1" s="1"/>
  <c r="N76" i="1" s="1"/>
  <c r="O76" i="1" s="1"/>
  <c r="P76" i="1" s="1"/>
  <c r="Q76" i="1" s="1"/>
  <c r="R76" i="1" s="1"/>
  <c r="S76" i="1" s="1"/>
  <c r="T76" i="1" s="1"/>
  <c r="R856" i="1"/>
  <c r="R378" i="1"/>
  <c r="R131" i="1"/>
  <c r="R2456" i="1"/>
  <c r="AA70" i="8" s="1"/>
  <c r="R1065" i="1"/>
  <c r="R1054" i="1"/>
  <c r="R460" i="1"/>
  <c r="R441" i="1"/>
  <c r="R430" i="1"/>
  <c r="R746" i="1"/>
  <c r="R716" i="1"/>
  <c r="R2904" i="1"/>
  <c r="R2893" i="1"/>
  <c r="AA79" i="8" s="1"/>
  <c r="R2688" i="1"/>
  <c r="T2688" i="1" s="1"/>
  <c r="R2669" i="1"/>
  <c r="R2658" i="1"/>
  <c r="AA74" i="8" s="1"/>
  <c r="R1726" i="1"/>
  <c r="R1689" i="1"/>
  <c r="R1478" i="1"/>
  <c r="R1452" i="1"/>
  <c r="R1441" i="1"/>
  <c r="R1674" i="1"/>
  <c r="R1648" i="1"/>
  <c r="R1637" i="1"/>
  <c r="R2365" i="1"/>
  <c r="R2354" i="1"/>
  <c r="AA68" i="8" s="1"/>
  <c r="R1425" i="1"/>
  <c r="R1407" i="1"/>
  <c r="R1396" i="1"/>
  <c r="AA48" i="8" s="1"/>
  <c r="R194" i="1"/>
  <c r="R183" i="1"/>
  <c r="AA23" i="8" s="1"/>
  <c r="R1865" i="1"/>
  <c r="R1846" i="1"/>
  <c r="R1794" i="1"/>
  <c r="R1783" i="1"/>
  <c r="R1824" i="1" s="1"/>
  <c r="R1596" i="1"/>
  <c r="R1585" i="1"/>
  <c r="S379" i="1"/>
  <c r="S80" i="1"/>
  <c r="S121" i="1" s="1"/>
  <c r="Q80" i="1"/>
  <c r="T1163" i="1" l="1"/>
  <c r="T1158" i="1"/>
  <c r="R911" i="1"/>
  <c r="R2202" i="1"/>
  <c r="R2203" i="1" s="1"/>
  <c r="R379" i="1"/>
  <c r="R818" i="1"/>
  <c r="R819" i="1" s="1"/>
  <c r="R860" i="1" s="1"/>
  <c r="R2487" i="1"/>
  <c r="R2689" i="1"/>
  <c r="R2385" i="1"/>
  <c r="K87" i="1"/>
  <c r="S1163" i="1"/>
  <c r="S1158" i="1"/>
  <c r="R2934" i="1"/>
  <c r="R216" i="1"/>
  <c r="R1095" i="1"/>
  <c r="R2395" i="1"/>
  <c r="R1482" i="1"/>
  <c r="R757" i="1"/>
  <c r="R1730" i="1"/>
  <c r="R1678" i="1"/>
  <c r="R1429" i="1"/>
  <c r="R172" i="1"/>
  <c r="R2244" i="1" l="1"/>
  <c r="AA65" i="8"/>
  <c r="L79" i="8"/>
  <c r="L68" i="8"/>
  <c r="L65" i="8"/>
  <c r="L48" i="8"/>
  <c r="L23" i="8"/>
  <c r="R420" i="1"/>
  <c r="R471" i="1"/>
  <c r="L87" i="1"/>
  <c r="M87" i="1" s="1"/>
  <c r="N87" i="1" s="1"/>
  <c r="O87" i="1" s="1"/>
  <c r="P87" i="1" s="1"/>
  <c r="Q87" i="1" s="1"/>
  <c r="R87" i="1" s="1"/>
  <c r="S87" i="1" s="1"/>
  <c r="T87" i="1" s="1"/>
  <c r="O809" i="1"/>
  <c r="K809" i="1"/>
  <c r="L809" i="1"/>
  <c r="N809" i="1"/>
  <c r="J809" i="1"/>
  <c r="M809" i="1"/>
  <c r="I809" i="1"/>
  <c r="P809" i="1"/>
  <c r="R942" i="1"/>
  <c r="S1054" i="1"/>
  <c r="S430" i="1"/>
  <c r="S716" i="1"/>
  <c r="S2893" i="1"/>
  <c r="AB79" i="8" s="1"/>
  <c r="Q2658" i="1"/>
  <c r="Z74" i="8" s="1"/>
  <c r="S1689" i="1"/>
  <c r="S1637" i="1"/>
  <c r="S1835" i="1"/>
  <c r="S1783" i="1"/>
  <c r="R1872" i="1" l="1"/>
  <c r="R1876" i="1" s="1"/>
  <c r="S1820" i="1"/>
  <c r="S1824" i="1" s="1"/>
  <c r="R948" i="1"/>
  <c r="R952" i="1" s="1"/>
  <c r="S1585" i="1"/>
  <c r="R1622" i="1" l="1"/>
  <c r="R1626" i="1" s="1"/>
  <c r="C6" i="6"/>
  <c r="D6" i="6" l="1"/>
  <c r="C22" i="6"/>
  <c r="C16" i="6"/>
  <c r="C11" i="6"/>
  <c r="C50" i="6"/>
  <c r="E6" i="6" l="1"/>
  <c r="D50" i="6"/>
  <c r="D11" i="6"/>
  <c r="D22" i="6"/>
  <c r="D16" i="6"/>
  <c r="Q910" i="1"/>
  <c r="Q911" i="1" s="1"/>
  <c r="P910" i="1"/>
  <c r="F6" i="6" l="1"/>
  <c r="E11" i="6"/>
  <c r="E16" i="6"/>
  <c r="E50" i="6"/>
  <c r="E22" i="6"/>
  <c r="Q1054" i="1"/>
  <c r="Q430" i="1"/>
  <c r="Q716" i="1"/>
  <c r="Q1689" i="1"/>
  <c r="Q1441" i="1"/>
  <c r="Q1637" i="1"/>
  <c r="Q2354" i="1"/>
  <c r="Z68" i="8" s="1"/>
  <c r="Q1835" i="1"/>
  <c r="Q1783" i="1"/>
  <c r="Q1585" i="1"/>
  <c r="G6" i="6" l="1"/>
  <c r="F16" i="6"/>
  <c r="F22" i="6"/>
  <c r="F11" i="6"/>
  <c r="F50" i="6"/>
  <c r="H6" i="6" l="1"/>
  <c r="G22" i="6"/>
  <c r="G50" i="6"/>
  <c r="G16" i="6"/>
  <c r="G11" i="6"/>
  <c r="P159" i="1"/>
  <c r="P168" i="1" s="1"/>
  <c r="I6" i="6" l="1"/>
  <c r="H50" i="6"/>
  <c r="H11" i="6"/>
  <c r="H22" i="6"/>
  <c r="H16" i="6"/>
  <c r="S2244" i="1"/>
  <c r="J2217" i="1"/>
  <c r="Q939" i="1"/>
  <c r="Q948" i="1" s="1"/>
  <c r="P847" i="1"/>
  <c r="S856" i="1"/>
  <c r="S860" i="1" s="1"/>
  <c r="O860" i="1"/>
  <c r="S416" i="1"/>
  <c r="S420" i="1" s="1"/>
  <c r="P407" i="1"/>
  <c r="Q407" i="1" s="1"/>
  <c r="Q416" i="1" s="1"/>
  <c r="Q159" i="1"/>
  <c r="Q168" i="1" s="1"/>
  <c r="S172" i="1"/>
  <c r="J96" i="1"/>
  <c r="J97" i="1"/>
  <c r="K98" i="1"/>
  <c r="K99" i="1"/>
  <c r="N102" i="1"/>
  <c r="P130" i="1"/>
  <c r="P2456" i="1"/>
  <c r="Y70" i="8" s="1"/>
  <c r="Q2456" i="1"/>
  <c r="Z70" i="8" s="1"/>
  <c r="S2456" i="1"/>
  <c r="AB70" i="8" s="1"/>
  <c r="K96" i="1" l="1"/>
  <c r="M65" i="8"/>
  <c r="M100" i="1"/>
  <c r="L98" i="1"/>
  <c r="J6" i="6"/>
  <c r="I11" i="6"/>
  <c r="I16" i="6"/>
  <c r="I50" i="6"/>
  <c r="I22" i="6"/>
  <c r="Q847" i="1"/>
  <c r="Q856" i="1" s="1"/>
  <c r="P818" i="1"/>
  <c r="P378" i="1"/>
  <c r="P108" i="1"/>
  <c r="Q108" i="1" s="1"/>
  <c r="Q117" i="1" s="1"/>
  <c r="Q1091" i="1"/>
  <c r="J1068" i="1"/>
  <c r="I1069" i="1"/>
  <c r="J1071" i="1"/>
  <c r="K1073" i="1"/>
  <c r="M1074" i="1"/>
  <c r="N1074" i="1" s="1"/>
  <c r="L1075" i="1"/>
  <c r="O1078" i="1"/>
  <c r="P1080" i="1"/>
  <c r="P1091" i="1" s="1"/>
  <c r="Q441" i="1"/>
  <c r="S441" i="1"/>
  <c r="S462" i="1"/>
  <c r="Q458" i="1"/>
  <c r="Q467" i="1" s="1"/>
  <c r="Q744" i="1"/>
  <c r="Q753" i="1" s="1"/>
  <c r="Q2930" i="1"/>
  <c r="N100" i="1" l="1"/>
  <c r="K6" i="6"/>
  <c r="L6" i="6" s="1"/>
  <c r="L50" i="6" s="1"/>
  <c r="J16" i="6"/>
  <c r="J22" i="6"/>
  <c r="J11" i="6"/>
  <c r="J50" i="6"/>
  <c r="S471" i="1" l="1"/>
  <c r="L22" i="6"/>
  <c r="L11" i="6"/>
  <c r="M6" i="6"/>
  <c r="N6" i="6" s="1"/>
  <c r="L16" i="6"/>
  <c r="K22" i="6"/>
  <c r="K16" i="6"/>
  <c r="K11" i="6"/>
  <c r="K50" i="6"/>
  <c r="S2688" i="1"/>
  <c r="Q2686" i="1"/>
  <c r="Q2695" i="1" s="1"/>
  <c r="P2684" i="1"/>
  <c r="P2695" i="1" s="1"/>
  <c r="J2672" i="1"/>
  <c r="I2673" i="1"/>
  <c r="K2674" i="1"/>
  <c r="J2675" i="1"/>
  <c r="L2676" i="1"/>
  <c r="K2677" i="1"/>
  <c r="M2678" i="1"/>
  <c r="L2679" i="1"/>
  <c r="M2681" i="1"/>
  <c r="J1703" i="1"/>
  <c r="I1704" i="1"/>
  <c r="K1705" i="1"/>
  <c r="J1706" i="1"/>
  <c r="L1707" i="1"/>
  <c r="K1708" i="1"/>
  <c r="M1709" i="1"/>
  <c r="N1709" i="1" s="1"/>
  <c r="L1710" i="1"/>
  <c r="N1711" i="1"/>
  <c r="N1714" i="1"/>
  <c r="S1425" i="1"/>
  <c r="Q1596" i="1"/>
  <c r="Q1863" i="1"/>
  <c r="Q1872" i="1" s="1"/>
  <c r="P1861" i="1"/>
  <c r="P1872" i="1" s="1"/>
  <c r="I1850" i="1"/>
  <c r="J1852" i="1"/>
  <c r="K1854" i="1"/>
  <c r="O1859" i="1"/>
  <c r="O1872" i="1" s="1"/>
  <c r="P1809" i="1"/>
  <c r="J1797" i="1"/>
  <c r="I1798" i="1"/>
  <c r="I1820" i="1" s="1"/>
  <c r="J1800" i="1"/>
  <c r="K1802" i="1"/>
  <c r="O1807" i="1"/>
  <c r="N11" i="6" l="1"/>
  <c r="N22" i="6"/>
  <c r="N50" i="6"/>
  <c r="N16" i="6"/>
  <c r="M50" i="6"/>
  <c r="M11" i="6"/>
  <c r="M22" i="6"/>
  <c r="M16" i="6"/>
  <c r="R2695" i="1"/>
  <c r="R2699" i="1" l="1"/>
  <c r="Q1622" i="1"/>
  <c r="O1612" i="1"/>
  <c r="P1622" i="1"/>
  <c r="O1609" i="1"/>
  <c r="O1622" i="1" s="1"/>
  <c r="G1609" i="1"/>
  <c r="G1608" i="1"/>
  <c r="G1607" i="1"/>
  <c r="G1606" i="1"/>
  <c r="G1605" i="1"/>
  <c r="G1604" i="1"/>
  <c r="G1603" i="1"/>
  <c r="G1602" i="1"/>
  <c r="G1601" i="1"/>
  <c r="G1600" i="1"/>
  <c r="G1599" i="1"/>
  <c r="J1599" i="1"/>
  <c r="I1600" i="1"/>
  <c r="I1622" i="1" s="1"/>
  <c r="J1602" i="1"/>
  <c r="K1604" i="1"/>
  <c r="M1607" i="1"/>
  <c r="N1610" i="1"/>
  <c r="L74" i="8" l="1"/>
  <c r="N1607" i="1"/>
  <c r="N1622" i="1" s="1"/>
  <c r="S1596" i="1" l="1"/>
  <c r="S1794" i="1"/>
  <c r="S1846" i="1"/>
  <c r="S183" i="1"/>
  <c r="S194" i="1"/>
  <c r="S1396" i="1"/>
  <c r="AB48" i="8" s="1"/>
  <c r="S1407" i="1"/>
  <c r="S2354" i="1"/>
  <c r="AB68" i="8" s="1"/>
  <c r="S2365" i="1"/>
  <c r="S1648" i="1"/>
  <c r="S1674" i="1"/>
  <c r="S1441" i="1"/>
  <c r="S1452" i="1"/>
  <c r="S1478" i="1"/>
  <c r="S1726" i="1"/>
  <c r="S2658" i="1"/>
  <c r="AB74" i="8" s="1"/>
  <c r="S2669" i="1"/>
  <c r="S2904" i="1"/>
  <c r="S1065" i="1"/>
  <c r="AB23" i="8" l="1"/>
  <c r="S2934" i="1"/>
  <c r="S1626" i="1"/>
  <c r="S216" i="1"/>
  <c r="S1876" i="1"/>
  <c r="S757" i="1"/>
  <c r="S1429" i="1"/>
  <c r="S1482" i="1"/>
  <c r="S1730" i="1"/>
  <c r="S2395" i="1"/>
  <c r="S1678" i="1"/>
  <c r="M20" i="6"/>
  <c r="M23" i="8" l="1"/>
  <c r="M68" i="8"/>
  <c r="M79" i="8"/>
  <c r="M48" i="8"/>
  <c r="S1095" i="1"/>
  <c r="J1269" i="1"/>
  <c r="I1270" i="1"/>
  <c r="J1271" i="1"/>
  <c r="K1271" i="1" s="1"/>
  <c r="J1272" i="1"/>
  <c r="K1273" i="1"/>
  <c r="L1273" i="1" s="1"/>
  <c r="K1274" i="1"/>
  <c r="L1275" i="1"/>
  <c r="M1275" i="1" s="1"/>
  <c r="N1275" i="1" s="1"/>
  <c r="N1277" i="1"/>
  <c r="N1279" i="1"/>
  <c r="O1279" i="1" s="1"/>
  <c r="I1290" i="1"/>
  <c r="J1290" i="1"/>
  <c r="K1290" i="1"/>
  <c r="L1290" i="1"/>
  <c r="O1290" i="1" l="1"/>
  <c r="O1294" i="1" s="1"/>
  <c r="R1290" i="1"/>
  <c r="R1294" i="1" l="1"/>
  <c r="P1290" i="1"/>
  <c r="P1294" i="1" s="1"/>
  <c r="P209" i="1"/>
  <c r="I2908" i="1"/>
  <c r="J2910" i="1"/>
  <c r="K2912" i="1"/>
  <c r="N2917" i="1"/>
  <c r="O2917" i="1" s="1"/>
  <c r="P2919" i="1"/>
  <c r="P2930" i="1" s="1"/>
  <c r="Q1290" i="1" l="1"/>
  <c r="Q1294" i="1" s="1"/>
  <c r="S1290" i="1"/>
  <c r="O1091" i="1"/>
  <c r="I731" i="1"/>
  <c r="J733" i="1"/>
  <c r="K735" i="1"/>
  <c r="M736" i="1"/>
  <c r="O740" i="1"/>
  <c r="O753" i="1" s="1"/>
  <c r="P742" i="1"/>
  <c r="P753" i="1" s="1"/>
  <c r="O456" i="1"/>
  <c r="O1065" i="1"/>
  <c r="P1065" i="1"/>
  <c r="Q1065" i="1"/>
  <c r="O2456" i="1"/>
  <c r="X70" i="8" s="1"/>
  <c r="J444" i="1"/>
  <c r="I445" i="1"/>
  <c r="J447" i="1"/>
  <c r="K449" i="1"/>
  <c r="M450" i="1"/>
  <c r="N450" i="1" s="1"/>
  <c r="O454" i="1"/>
  <c r="O441" i="1"/>
  <c r="P441" i="1"/>
  <c r="O155" i="1"/>
  <c r="O157" i="1"/>
  <c r="P172" i="1" s="1"/>
  <c r="O379" i="1"/>
  <c r="S1294" i="1" l="1"/>
  <c r="M151" i="1"/>
  <c r="P456" i="1"/>
  <c r="P467" i="1" s="1"/>
  <c r="O467" i="1"/>
  <c r="P1095" i="1"/>
  <c r="O1095" i="1"/>
  <c r="J393" i="1"/>
  <c r="I394" i="1"/>
  <c r="J395" i="1"/>
  <c r="K395" i="1" s="1"/>
  <c r="J396" i="1"/>
  <c r="K397" i="1"/>
  <c r="L397" i="1" s="1"/>
  <c r="K398" i="1"/>
  <c r="L399" i="1"/>
  <c r="M399" i="1" s="1"/>
  <c r="N399" i="1" s="1"/>
  <c r="N401" i="1"/>
  <c r="N403" i="1"/>
  <c r="O403" i="1" s="1"/>
  <c r="P471" i="1" l="1"/>
  <c r="O471" i="1"/>
  <c r="J833" i="1"/>
  <c r="I834" i="1"/>
  <c r="J835" i="1"/>
  <c r="K835" i="1" s="1"/>
  <c r="J836" i="1"/>
  <c r="K837" i="1"/>
  <c r="L837" i="1" s="1"/>
  <c r="K838" i="1"/>
  <c r="L839" i="1"/>
  <c r="N841" i="1"/>
  <c r="N843" i="1"/>
  <c r="O843" i="1" s="1"/>
  <c r="O845" i="1"/>
  <c r="P845" i="1" s="1"/>
  <c r="P856" i="1" s="1"/>
  <c r="P860" i="1" s="1"/>
  <c r="M839" i="1" l="1"/>
  <c r="P2231" i="1"/>
  <c r="I2218" i="1"/>
  <c r="J2219" i="1"/>
  <c r="K2219" i="1" s="1"/>
  <c r="J2220" i="1"/>
  <c r="K2221" i="1"/>
  <c r="L2221" i="1" s="1"/>
  <c r="K2222" i="1"/>
  <c r="L2223" i="1"/>
  <c r="M2223" i="1" s="1"/>
  <c r="N2223" i="1" s="1"/>
  <c r="N2225" i="1"/>
  <c r="P2229" i="1"/>
  <c r="P2240" i="1" l="1"/>
  <c r="P2244" i="1" s="1"/>
  <c r="Q2231" i="1"/>
  <c r="N2227" i="1"/>
  <c r="O2227" i="1" s="1"/>
  <c r="O2240" i="1" s="1"/>
  <c r="J65" i="8" l="1"/>
  <c r="Q2240" i="1"/>
  <c r="P1726" i="1"/>
  <c r="Q1726" i="1"/>
  <c r="Q1730" i="1" s="1"/>
  <c r="P2904" i="1"/>
  <c r="Q2904" i="1"/>
  <c r="Q2669" i="1"/>
  <c r="N1466" i="1"/>
  <c r="P1452" i="1"/>
  <c r="Q1452" i="1"/>
  <c r="P1478" i="1"/>
  <c r="Q1478" i="1"/>
  <c r="N1662" i="1"/>
  <c r="P1648" i="1"/>
  <c r="Q1648" i="1"/>
  <c r="P1674" i="1"/>
  <c r="Q1674" i="1"/>
  <c r="N2379" i="1"/>
  <c r="P2365" i="1"/>
  <c r="Q2365" i="1"/>
  <c r="P1422" i="1"/>
  <c r="P1407" i="1"/>
  <c r="Q1407" i="1"/>
  <c r="Q1396" i="1"/>
  <c r="Z48" i="8" s="1"/>
  <c r="P1424" i="1"/>
  <c r="Q1424" i="1" s="1"/>
  <c r="Q1425" i="1" s="1"/>
  <c r="P194" i="1"/>
  <c r="Q194" i="1"/>
  <c r="P211" i="1"/>
  <c r="Q183" i="1"/>
  <c r="Z23" i="8" s="1"/>
  <c r="P1846" i="1"/>
  <c r="Q1846" i="1"/>
  <c r="P1794" i="1"/>
  <c r="Q1794" i="1"/>
  <c r="Q1824" i="1" s="1"/>
  <c r="P1596" i="1"/>
  <c r="P2934" i="1" l="1"/>
  <c r="Q1678" i="1"/>
  <c r="P1678" i="1"/>
  <c r="Q2699" i="1"/>
  <c r="P1730" i="1"/>
  <c r="P1425" i="1"/>
  <c r="Q211" i="1"/>
  <c r="P212" i="1"/>
  <c r="S2695" i="1"/>
  <c r="S2699" i="1" s="1"/>
  <c r="Q1429" i="1"/>
  <c r="K74" i="8" l="1"/>
  <c r="M74" i="8"/>
  <c r="K48" i="8"/>
  <c r="J79" i="8"/>
  <c r="P1626" i="1"/>
  <c r="Q212" i="1"/>
  <c r="P216" i="1"/>
  <c r="P1429" i="1"/>
  <c r="K9" i="6"/>
  <c r="J48" i="8" l="1"/>
  <c r="J23" i="8"/>
  <c r="Q216" i="1"/>
  <c r="K20" i="6"/>
  <c r="K23" i="8" l="1"/>
  <c r="A22" i="8"/>
  <c r="AC22" i="8" s="1"/>
  <c r="A24" i="8"/>
  <c r="AC24" i="8" s="1"/>
  <c r="A25" i="8"/>
  <c r="AC25" i="8" s="1"/>
  <c r="A26" i="8"/>
  <c r="AC26" i="8" s="1"/>
  <c r="A27" i="8"/>
  <c r="AC27" i="8" s="1"/>
  <c r="A28" i="8"/>
  <c r="AC28" i="8" s="1"/>
  <c r="A29" i="8"/>
  <c r="AC29" i="8" s="1"/>
  <c r="A30" i="8"/>
  <c r="AC30" i="8" s="1"/>
  <c r="A31" i="8"/>
  <c r="AC31" i="8" s="1"/>
  <c r="A34" i="8"/>
  <c r="AC34" i="8" s="1"/>
  <c r="A35" i="8"/>
  <c r="AC35" i="8" s="1"/>
  <c r="A36" i="8"/>
  <c r="AC36" i="8" s="1"/>
  <c r="A38" i="8"/>
  <c r="AC38" i="8" s="1"/>
  <c r="A40" i="8"/>
  <c r="AC40" i="8" s="1"/>
  <c r="A41" i="8"/>
  <c r="AC41" i="8" s="1"/>
  <c r="A42" i="8"/>
  <c r="AC42" i="8" s="1"/>
  <c r="A43" i="8"/>
  <c r="AC43" i="8" s="1"/>
  <c r="A44" i="8"/>
  <c r="AC44" i="8" s="1"/>
  <c r="A45" i="8"/>
  <c r="AC45" i="8" s="1"/>
  <c r="A47" i="8"/>
  <c r="AC47" i="8" s="1"/>
  <c r="A49" i="8"/>
  <c r="AC49" i="8" s="1"/>
  <c r="A51" i="8"/>
  <c r="AC51" i="8" s="1"/>
  <c r="A52" i="8"/>
  <c r="AC52" i="8" s="1"/>
  <c r="A53" i="8"/>
  <c r="AC53" i="8" s="1"/>
  <c r="A54" i="8"/>
  <c r="AC54" i="8" s="1"/>
  <c r="A56" i="8"/>
  <c r="AC56" i="8" s="1"/>
  <c r="A57" i="8"/>
  <c r="AC57" i="8" s="1"/>
  <c r="U42" i="8" l="1"/>
  <c r="AA42" i="8"/>
  <c r="R42" i="8"/>
  <c r="Y42" i="8"/>
  <c r="S42" i="8"/>
  <c r="Z42" i="8"/>
  <c r="T42" i="8"/>
  <c r="AB42" i="8"/>
  <c r="W42" i="8"/>
  <c r="V42" i="8"/>
  <c r="X42" i="8"/>
  <c r="P42" i="8"/>
  <c r="AA34" i="8"/>
  <c r="AB34" i="8"/>
  <c r="V34" i="8"/>
  <c r="W34" i="8"/>
  <c r="Y34" i="8"/>
  <c r="X34" i="8"/>
  <c r="Z34" i="8"/>
  <c r="P34" i="8"/>
  <c r="U26" i="8"/>
  <c r="AA26" i="8"/>
  <c r="V26" i="8"/>
  <c r="W26" i="8"/>
  <c r="X26" i="8"/>
  <c r="R26" i="8"/>
  <c r="Y26" i="8"/>
  <c r="T26" i="8"/>
  <c r="AB26" i="8"/>
  <c r="S26" i="8"/>
  <c r="Z26" i="8"/>
  <c r="P26" i="8"/>
  <c r="AA41" i="8"/>
  <c r="W41" i="8"/>
  <c r="X41" i="8"/>
  <c r="Y41" i="8"/>
  <c r="AB41" i="8"/>
  <c r="V41" i="8"/>
  <c r="Z41" i="8"/>
  <c r="P41" i="8"/>
  <c r="U31" i="8"/>
  <c r="AA31" i="8"/>
  <c r="T31" i="8"/>
  <c r="AB31" i="8"/>
  <c r="V31" i="8"/>
  <c r="W31" i="8"/>
  <c r="R31" i="8"/>
  <c r="Y31" i="8"/>
  <c r="S31" i="8"/>
  <c r="X31" i="8"/>
  <c r="Z31" i="8"/>
  <c r="P31" i="8"/>
  <c r="U25" i="8"/>
  <c r="AA25" i="8"/>
  <c r="S25" i="8"/>
  <c r="Z25" i="8"/>
  <c r="T25" i="8"/>
  <c r="AB25" i="8"/>
  <c r="V25" i="8"/>
  <c r="W25" i="8"/>
  <c r="R25" i="8"/>
  <c r="Y25" i="8"/>
  <c r="X25" i="8"/>
  <c r="P25" i="8"/>
  <c r="U56" i="8"/>
  <c r="AA56" i="8"/>
  <c r="W56" i="8"/>
  <c r="X56" i="8"/>
  <c r="R56" i="8"/>
  <c r="Y56" i="8"/>
  <c r="S56" i="8"/>
  <c r="T56" i="8"/>
  <c r="V56" i="8"/>
  <c r="Z56" i="8"/>
  <c r="AB56" i="8"/>
  <c r="P56" i="8"/>
  <c r="U40" i="8"/>
  <c r="AA40" i="8"/>
  <c r="T40" i="8"/>
  <c r="AB40" i="8"/>
  <c r="V40" i="8"/>
  <c r="W40" i="8"/>
  <c r="R40" i="8"/>
  <c r="Y40" i="8"/>
  <c r="S40" i="8"/>
  <c r="X40" i="8"/>
  <c r="Z40" i="8"/>
  <c r="P40" i="8"/>
  <c r="U30" i="8"/>
  <c r="AA30" i="8"/>
  <c r="R30" i="8"/>
  <c r="Y30" i="8"/>
  <c r="S30" i="8"/>
  <c r="Z30" i="8"/>
  <c r="T30" i="8"/>
  <c r="AB30" i="8"/>
  <c r="W30" i="8"/>
  <c r="X30" i="8"/>
  <c r="V30" i="8"/>
  <c r="P30" i="8"/>
  <c r="U24" i="8"/>
  <c r="AA24" i="8"/>
  <c r="X24" i="8"/>
  <c r="R24" i="8"/>
  <c r="Y24" i="8"/>
  <c r="S24" i="8"/>
  <c r="Z24" i="8"/>
  <c r="T24" i="8"/>
  <c r="AB24" i="8"/>
  <c r="W24" i="8"/>
  <c r="V24" i="8"/>
  <c r="P24" i="8"/>
  <c r="U57" i="8"/>
  <c r="AA57" i="8"/>
  <c r="R57" i="8"/>
  <c r="Y57" i="8"/>
  <c r="S57" i="8"/>
  <c r="Z57" i="8"/>
  <c r="T57" i="8"/>
  <c r="AB57" i="8"/>
  <c r="V57" i="8"/>
  <c r="W57" i="8"/>
  <c r="X57" i="8"/>
  <c r="P57" i="8"/>
  <c r="U54" i="8"/>
  <c r="AA54" i="8"/>
  <c r="Y54" i="8"/>
  <c r="S54" i="8"/>
  <c r="Z54" i="8"/>
  <c r="T54" i="8"/>
  <c r="AB54" i="8"/>
  <c r="X54" i="8"/>
  <c r="V54" i="8"/>
  <c r="W54" i="8"/>
  <c r="P54" i="8"/>
  <c r="U38" i="8"/>
  <c r="AA38" i="8"/>
  <c r="W38" i="8"/>
  <c r="X38" i="8"/>
  <c r="R38" i="8"/>
  <c r="Y38" i="8"/>
  <c r="T38" i="8"/>
  <c r="AB38" i="8"/>
  <c r="S38" i="8"/>
  <c r="V38" i="8"/>
  <c r="Z38" i="8"/>
  <c r="P38" i="8"/>
  <c r="U29" i="8"/>
  <c r="AA29" i="8"/>
  <c r="W29" i="8"/>
  <c r="X29" i="8"/>
  <c r="R29" i="8"/>
  <c r="Y29" i="8"/>
  <c r="T29" i="8"/>
  <c r="AB29" i="8"/>
  <c r="S29" i="8"/>
  <c r="V29" i="8"/>
  <c r="Z29" i="8"/>
  <c r="P29" i="8"/>
  <c r="U22" i="8"/>
  <c r="AA22" i="8"/>
  <c r="S22" i="8"/>
  <c r="T22" i="8"/>
  <c r="AB22" i="8"/>
  <c r="V22" i="8"/>
  <c r="W22" i="8"/>
  <c r="R22" i="8"/>
  <c r="Y22" i="8"/>
  <c r="X22" i="8"/>
  <c r="P22" i="8"/>
  <c r="U51" i="8"/>
  <c r="AA51" i="8"/>
  <c r="R51" i="8"/>
  <c r="Y51" i="8"/>
  <c r="S51" i="8"/>
  <c r="Z51" i="8"/>
  <c r="T51" i="8"/>
  <c r="AB51" i="8"/>
  <c r="W51" i="8"/>
  <c r="V51" i="8"/>
  <c r="X51" i="8"/>
  <c r="P51" i="8"/>
  <c r="U47" i="8"/>
  <c r="AA47" i="8"/>
  <c r="W47" i="8"/>
  <c r="X47" i="8"/>
  <c r="R47" i="8"/>
  <c r="Y47" i="8"/>
  <c r="T47" i="8"/>
  <c r="AB47" i="8"/>
  <c r="S47" i="8"/>
  <c r="V47" i="8"/>
  <c r="Z47" i="8"/>
  <c r="P47" i="8"/>
  <c r="U44" i="8"/>
  <c r="AA44" i="8"/>
  <c r="W44" i="8"/>
  <c r="X44" i="8"/>
  <c r="R44" i="8"/>
  <c r="Y44" i="8"/>
  <c r="T44" i="8"/>
  <c r="AB44" i="8"/>
  <c r="S44" i="8"/>
  <c r="V44" i="8"/>
  <c r="Z44" i="8"/>
  <c r="P44" i="8"/>
  <c r="U36" i="8"/>
  <c r="AA36" i="8"/>
  <c r="R36" i="8"/>
  <c r="Y36" i="8"/>
  <c r="S36" i="8"/>
  <c r="T36" i="8"/>
  <c r="AB36" i="8"/>
  <c r="W36" i="8"/>
  <c r="V36" i="8"/>
  <c r="X36" i="8"/>
  <c r="P36" i="8"/>
  <c r="AA28" i="8"/>
  <c r="Z28" i="8"/>
  <c r="AB28" i="8"/>
  <c r="V28" i="8"/>
  <c r="W28" i="8"/>
  <c r="Y28" i="8"/>
  <c r="X28" i="8"/>
  <c r="P28" i="8"/>
  <c r="U49" i="8"/>
  <c r="AA49" i="8"/>
  <c r="T49" i="8"/>
  <c r="AB49" i="8"/>
  <c r="V49" i="8"/>
  <c r="W49" i="8"/>
  <c r="Y49" i="8"/>
  <c r="S49" i="8"/>
  <c r="X49" i="8"/>
  <c r="Z49" i="8"/>
  <c r="P49" i="8"/>
  <c r="U45" i="8"/>
  <c r="AA45" i="8"/>
  <c r="R45" i="8"/>
  <c r="Y45" i="8"/>
  <c r="S45" i="8"/>
  <c r="Z45" i="8"/>
  <c r="T45" i="8"/>
  <c r="AB45" i="8"/>
  <c r="W45" i="8"/>
  <c r="V45" i="8"/>
  <c r="X45" i="8"/>
  <c r="P45" i="8"/>
  <c r="U53" i="8"/>
  <c r="AA53" i="8"/>
  <c r="W53" i="8"/>
  <c r="X53" i="8"/>
  <c r="Y53" i="8"/>
  <c r="V53" i="8"/>
  <c r="Z53" i="8"/>
  <c r="AB53" i="8"/>
  <c r="S53" i="8"/>
  <c r="T53" i="8"/>
  <c r="P53" i="8"/>
  <c r="U52" i="8"/>
  <c r="AA52" i="8"/>
  <c r="T52" i="8"/>
  <c r="AB52" i="8"/>
  <c r="V52" i="8"/>
  <c r="W52" i="8"/>
  <c r="R52" i="8"/>
  <c r="S52" i="8"/>
  <c r="X52" i="8"/>
  <c r="Y52" i="8"/>
  <c r="Z52" i="8"/>
  <c r="P52" i="8"/>
  <c r="U43" i="8"/>
  <c r="AA43" i="8"/>
  <c r="T43" i="8"/>
  <c r="AB43" i="8"/>
  <c r="V43" i="8"/>
  <c r="W43" i="8"/>
  <c r="R43" i="8"/>
  <c r="Y43" i="8"/>
  <c r="S43" i="8"/>
  <c r="X43" i="8"/>
  <c r="Z43" i="8"/>
  <c r="P43" i="8"/>
  <c r="U35" i="8"/>
  <c r="AA35" i="8"/>
  <c r="W35" i="8"/>
  <c r="X35" i="8"/>
  <c r="R35" i="8"/>
  <c r="Y35" i="8"/>
  <c r="T35" i="8"/>
  <c r="AB35" i="8"/>
  <c r="S35" i="8"/>
  <c r="V35" i="8"/>
  <c r="Z35" i="8"/>
  <c r="P35" i="8"/>
  <c r="U27" i="8"/>
  <c r="AA27" i="8"/>
  <c r="X27" i="8"/>
  <c r="R27" i="8"/>
  <c r="Y27" i="8"/>
  <c r="S27" i="8"/>
  <c r="T27" i="8"/>
  <c r="AB27" i="8"/>
  <c r="W27" i="8"/>
  <c r="V27" i="8"/>
  <c r="P27" i="8"/>
  <c r="L49" i="8"/>
  <c r="M49" i="8"/>
  <c r="D49" i="8"/>
  <c r="N49" i="8"/>
  <c r="M41" i="8"/>
  <c r="L41" i="8"/>
  <c r="N41" i="8"/>
  <c r="I41" i="8"/>
  <c r="J41" i="8"/>
  <c r="G31" i="8"/>
  <c r="M31" i="8"/>
  <c r="C31" i="8"/>
  <c r="J31" i="8"/>
  <c r="D31" i="8"/>
  <c r="K31" i="8"/>
  <c r="E31" i="8"/>
  <c r="L31" i="8"/>
  <c r="F31" i="8"/>
  <c r="H31" i="8"/>
  <c r="I31" i="8"/>
  <c r="N31" i="8"/>
  <c r="C25" i="8"/>
  <c r="I25" i="8"/>
  <c r="H25" i="8"/>
  <c r="E25" i="8"/>
  <c r="M25" i="8"/>
  <c r="F25" i="8"/>
  <c r="N25" i="8"/>
  <c r="G25" i="8"/>
  <c r="D25" i="8"/>
  <c r="J25" i="8"/>
  <c r="L25" i="8"/>
  <c r="K25" i="8"/>
  <c r="G40" i="8"/>
  <c r="M40" i="8"/>
  <c r="C40" i="8"/>
  <c r="J40" i="8"/>
  <c r="D40" i="8"/>
  <c r="K40" i="8"/>
  <c r="F40" i="8"/>
  <c r="H40" i="8"/>
  <c r="I40" i="8"/>
  <c r="L40" i="8"/>
  <c r="E40" i="8"/>
  <c r="N40" i="8"/>
  <c r="G30" i="8"/>
  <c r="M30" i="8"/>
  <c r="H30" i="8"/>
  <c r="I30" i="8"/>
  <c r="C30" i="8"/>
  <c r="J30" i="8"/>
  <c r="D30" i="8"/>
  <c r="E30" i="8"/>
  <c r="F30" i="8"/>
  <c r="K30" i="8"/>
  <c r="N30" i="8"/>
  <c r="L30" i="8"/>
  <c r="E24" i="8"/>
  <c r="K24" i="8"/>
  <c r="F24" i="8"/>
  <c r="L24" i="8"/>
  <c r="J24" i="8"/>
  <c r="C24" i="8"/>
  <c r="M24" i="8"/>
  <c r="D24" i="8"/>
  <c r="N24" i="8"/>
  <c r="G24" i="8"/>
  <c r="I24" i="8"/>
  <c r="H24" i="8"/>
  <c r="L56" i="8"/>
  <c r="K56" i="8"/>
  <c r="M56" i="8"/>
  <c r="N56" i="8"/>
  <c r="L54" i="8"/>
  <c r="J54" i="8"/>
  <c r="K54" i="8"/>
  <c r="M54" i="8"/>
  <c r="N54" i="8"/>
  <c r="D54" i="8"/>
  <c r="M45" i="8"/>
  <c r="I45" i="8"/>
  <c r="K45" i="8"/>
  <c r="L45" i="8"/>
  <c r="N45" i="8"/>
  <c r="J45" i="8"/>
  <c r="L38" i="8"/>
  <c r="N38" i="8"/>
  <c r="G29" i="8"/>
  <c r="M29" i="8"/>
  <c r="E29" i="8"/>
  <c r="L29" i="8"/>
  <c r="F29" i="8"/>
  <c r="N29" i="8"/>
  <c r="H29" i="8"/>
  <c r="C29" i="8"/>
  <c r="D29" i="8"/>
  <c r="I29" i="8"/>
  <c r="J29" i="8"/>
  <c r="K29" i="8"/>
  <c r="L22" i="8"/>
  <c r="J22" i="8"/>
  <c r="M22" i="8"/>
  <c r="N22" i="8"/>
  <c r="L53" i="8"/>
  <c r="K53" i="8"/>
  <c r="J53" i="8"/>
  <c r="M53" i="8"/>
  <c r="D53" i="8"/>
  <c r="N53" i="8"/>
  <c r="M28" i="8"/>
  <c r="J28" i="8"/>
  <c r="L28" i="8"/>
  <c r="N28" i="8"/>
  <c r="I28" i="8"/>
  <c r="E47" i="8"/>
  <c r="K47" i="8"/>
  <c r="F47" i="8"/>
  <c r="L47" i="8"/>
  <c r="H47" i="8"/>
  <c r="I47" i="8"/>
  <c r="J47" i="8"/>
  <c r="C47" i="8"/>
  <c r="M47" i="8"/>
  <c r="D47" i="8"/>
  <c r="G47" i="8"/>
  <c r="N47" i="8"/>
  <c r="M36" i="8"/>
  <c r="I36" i="8"/>
  <c r="L36" i="8"/>
  <c r="N36" i="8"/>
  <c r="J36" i="8"/>
  <c r="L52" i="8"/>
  <c r="J52" i="8"/>
  <c r="M52" i="8"/>
  <c r="N52" i="8"/>
  <c r="G43" i="8"/>
  <c r="M43" i="8"/>
  <c r="C43" i="8"/>
  <c r="J43" i="8"/>
  <c r="D43" i="8"/>
  <c r="K43" i="8"/>
  <c r="N43" i="8"/>
  <c r="E43" i="8"/>
  <c r="F43" i="8"/>
  <c r="H43" i="8"/>
  <c r="I43" i="8"/>
  <c r="L43" i="8"/>
  <c r="G35" i="8"/>
  <c r="M35" i="8"/>
  <c r="E35" i="8"/>
  <c r="L35" i="8"/>
  <c r="F35" i="8"/>
  <c r="N35" i="8"/>
  <c r="K35" i="8"/>
  <c r="C35" i="8"/>
  <c r="D35" i="8"/>
  <c r="H35" i="8"/>
  <c r="I35" i="8"/>
  <c r="J35" i="8"/>
  <c r="M27" i="8"/>
  <c r="L27" i="8"/>
  <c r="N27" i="8"/>
  <c r="L57" i="8"/>
  <c r="N57" i="8"/>
  <c r="M57" i="8"/>
  <c r="G44" i="8"/>
  <c r="M44" i="8"/>
  <c r="E44" i="8"/>
  <c r="L44" i="8"/>
  <c r="F44" i="8"/>
  <c r="N44" i="8"/>
  <c r="K44" i="8"/>
  <c r="C44" i="8"/>
  <c r="D44" i="8"/>
  <c r="H44" i="8"/>
  <c r="J44" i="8"/>
  <c r="I44" i="8"/>
  <c r="F51" i="8"/>
  <c r="L51" i="8"/>
  <c r="C51" i="8"/>
  <c r="I51" i="8"/>
  <c r="E51" i="8"/>
  <c r="K51" i="8"/>
  <c r="H51" i="8"/>
  <c r="M51" i="8"/>
  <c r="D51" i="8"/>
  <c r="G51" i="8"/>
  <c r="J51" i="8"/>
  <c r="N51" i="8"/>
  <c r="G42" i="8"/>
  <c r="M42" i="8"/>
  <c r="H42" i="8"/>
  <c r="I42" i="8"/>
  <c r="D42" i="8"/>
  <c r="N42" i="8"/>
  <c r="E42" i="8"/>
  <c r="F42" i="8"/>
  <c r="J42" i="8"/>
  <c r="L42" i="8"/>
  <c r="C42" i="8"/>
  <c r="K42" i="8"/>
  <c r="M34" i="8"/>
  <c r="L34" i="8"/>
  <c r="N34" i="8"/>
  <c r="C26" i="8"/>
  <c r="I26" i="8"/>
  <c r="D26" i="8"/>
  <c r="K26" i="8"/>
  <c r="J26" i="8"/>
  <c r="L26" i="8"/>
  <c r="E26" i="8"/>
  <c r="M26" i="8"/>
  <c r="F26" i="8"/>
  <c r="G26" i="8"/>
  <c r="H26" i="8"/>
  <c r="N26" i="8"/>
  <c r="O1726" i="1"/>
  <c r="O1478" i="1"/>
  <c r="O1674" i="1"/>
  <c r="P1876" i="1"/>
  <c r="P1824" i="1"/>
  <c r="J9" i="6"/>
  <c r="J56" i="8" l="1"/>
  <c r="J57" i="8"/>
  <c r="O937" i="1"/>
  <c r="P937" i="1" s="1"/>
  <c r="P948" i="1" s="1"/>
  <c r="G2200" i="1"/>
  <c r="L1294" i="1"/>
  <c r="K1294" i="1"/>
  <c r="J1294" i="1"/>
  <c r="I1294" i="1"/>
  <c r="N1290" i="1"/>
  <c r="M1290" i="1"/>
  <c r="G1252" i="1"/>
  <c r="L2240" i="1"/>
  <c r="L2244" i="1" s="1"/>
  <c r="K2240" i="1"/>
  <c r="K2244" i="1" s="1"/>
  <c r="J2240" i="1"/>
  <c r="J2244" i="1" s="1"/>
  <c r="I2240" i="1"/>
  <c r="I2244" i="1" s="1"/>
  <c r="M2240" i="1"/>
  <c r="I2216" i="1"/>
  <c r="J2216" i="1" s="1"/>
  <c r="K2216" i="1" s="1"/>
  <c r="L2216" i="1" s="1"/>
  <c r="M2216" i="1" s="1"/>
  <c r="N2216" i="1" s="1"/>
  <c r="O2216" i="1" s="1"/>
  <c r="P2216" i="1" s="1"/>
  <c r="Q2216" i="1" s="1"/>
  <c r="R2216" i="1" s="1"/>
  <c r="S2216" i="1" s="1"/>
  <c r="T2216" i="1" s="1"/>
  <c r="O405" i="1"/>
  <c r="O80" i="1"/>
  <c r="F65" i="8" l="1"/>
  <c r="E45" i="8"/>
  <c r="C65" i="8"/>
  <c r="F45" i="8"/>
  <c r="C45" i="8"/>
  <c r="D65" i="8"/>
  <c r="E65" i="8"/>
  <c r="D45" i="8"/>
  <c r="O106" i="1"/>
  <c r="P952" i="1"/>
  <c r="P405" i="1"/>
  <c r="P416" i="1" s="1"/>
  <c r="P420" i="1" s="1"/>
  <c r="O416" i="1"/>
  <c r="N2240" i="1"/>
  <c r="N2244" i="1" s="1"/>
  <c r="N1294" i="1"/>
  <c r="M1294" i="1"/>
  <c r="M2244" i="1"/>
  <c r="O117" i="1" l="1"/>
  <c r="H65" i="8"/>
  <c r="H45" i="8"/>
  <c r="J27" i="8"/>
  <c r="G65" i="8"/>
  <c r="J38" i="8"/>
  <c r="G45" i="8"/>
  <c r="P106" i="1"/>
  <c r="O2244" i="1"/>
  <c r="L948" i="1"/>
  <c r="L952" i="1" s="1"/>
  <c r="K948" i="1"/>
  <c r="K952" i="1" s="1"/>
  <c r="J948" i="1"/>
  <c r="J952" i="1" s="1"/>
  <c r="I948" i="1"/>
  <c r="I952" i="1" s="1"/>
  <c r="N935" i="1"/>
  <c r="N933" i="1"/>
  <c r="L931" i="1"/>
  <c r="K930" i="1"/>
  <c r="K929" i="1"/>
  <c r="L929" i="1" s="1"/>
  <c r="J928" i="1"/>
  <c r="J927" i="1"/>
  <c r="K927" i="1" s="1"/>
  <c r="I926" i="1"/>
  <c r="J925" i="1"/>
  <c r="I924" i="1"/>
  <c r="J924" i="1" s="1"/>
  <c r="K924" i="1" s="1"/>
  <c r="L924" i="1" s="1"/>
  <c r="M924" i="1" s="1"/>
  <c r="N924" i="1" s="1"/>
  <c r="O924" i="1" s="1"/>
  <c r="P924" i="1" s="1"/>
  <c r="Q924" i="1" s="1"/>
  <c r="R924" i="1" s="1"/>
  <c r="S924" i="1" s="1"/>
  <c r="T924" i="1" s="1"/>
  <c r="G908" i="1"/>
  <c r="L860" i="1"/>
  <c r="K860" i="1"/>
  <c r="J860" i="1"/>
  <c r="I860" i="1"/>
  <c r="I832" i="1"/>
  <c r="J832" i="1" s="1"/>
  <c r="K832" i="1" s="1"/>
  <c r="L832" i="1" s="1"/>
  <c r="M832" i="1" s="1"/>
  <c r="N832" i="1" s="1"/>
  <c r="O832" i="1" s="1"/>
  <c r="P832" i="1" s="1"/>
  <c r="Q832" i="1" s="1"/>
  <c r="R832" i="1" s="1"/>
  <c r="S832" i="1" s="1"/>
  <c r="T832" i="1" s="1"/>
  <c r="G816" i="1"/>
  <c r="L420" i="1"/>
  <c r="K420" i="1"/>
  <c r="J420" i="1"/>
  <c r="I420" i="1"/>
  <c r="M420" i="1"/>
  <c r="I392" i="1"/>
  <c r="J392" i="1" s="1"/>
  <c r="K392" i="1" s="1"/>
  <c r="L392" i="1" s="1"/>
  <c r="M392" i="1" s="1"/>
  <c r="N392" i="1" s="1"/>
  <c r="O392" i="1" s="1"/>
  <c r="P392" i="1" s="1"/>
  <c r="Q392" i="1" s="1"/>
  <c r="R392" i="1" s="1"/>
  <c r="S392" i="1" s="1"/>
  <c r="T392" i="1" s="1"/>
  <c r="G376" i="1"/>
  <c r="L172" i="1"/>
  <c r="K172" i="1"/>
  <c r="J172" i="1"/>
  <c r="I172" i="1"/>
  <c r="I144" i="1"/>
  <c r="J144" i="1" s="1"/>
  <c r="K144" i="1" s="1"/>
  <c r="L144" i="1" s="1"/>
  <c r="M144" i="1" s="1"/>
  <c r="N144" i="1" s="1"/>
  <c r="O144" i="1" s="1"/>
  <c r="P144" i="1" s="1"/>
  <c r="Q144" i="1" s="1"/>
  <c r="R144" i="1" s="1"/>
  <c r="S144" i="1" s="1"/>
  <c r="T144" i="1" s="1"/>
  <c r="G128" i="1"/>
  <c r="L121" i="1"/>
  <c r="K121" i="1"/>
  <c r="J121" i="1"/>
  <c r="I93" i="1"/>
  <c r="J93" i="1" s="1"/>
  <c r="K93" i="1" s="1"/>
  <c r="L93" i="1" s="1"/>
  <c r="M93" i="1" s="1"/>
  <c r="N93" i="1" s="1"/>
  <c r="O93" i="1" s="1"/>
  <c r="P93" i="1" s="1"/>
  <c r="Q93" i="1" s="1"/>
  <c r="R93" i="1" s="1"/>
  <c r="S93" i="1" s="1"/>
  <c r="T93" i="1" s="1"/>
  <c r="G77" i="1"/>
  <c r="O727" i="1"/>
  <c r="P727" i="1"/>
  <c r="P757" i="1" s="1"/>
  <c r="N2456" i="1"/>
  <c r="W70" i="8" s="1"/>
  <c r="O2365" i="1"/>
  <c r="P117" i="1" l="1"/>
  <c r="P121" i="1" s="1"/>
  <c r="D22" i="8"/>
  <c r="C27" i="8"/>
  <c r="C36" i="8"/>
  <c r="F38" i="8"/>
  <c r="E22" i="8"/>
  <c r="D27" i="8"/>
  <c r="D36" i="8"/>
  <c r="I65" i="8"/>
  <c r="F22" i="8"/>
  <c r="E27" i="8"/>
  <c r="E36" i="8"/>
  <c r="J34" i="8"/>
  <c r="F27" i="8"/>
  <c r="F36" i="8"/>
  <c r="C38" i="8"/>
  <c r="D38" i="8"/>
  <c r="C22" i="8"/>
  <c r="G27" i="8"/>
  <c r="E38" i="8"/>
  <c r="M931" i="1"/>
  <c r="N948" i="1"/>
  <c r="N952" i="1" s="1"/>
  <c r="O2395" i="1"/>
  <c r="O121" i="1"/>
  <c r="O172" i="1"/>
  <c r="O420" i="1"/>
  <c r="O935" i="1"/>
  <c r="O948" i="1" s="1"/>
  <c r="N121" i="1"/>
  <c r="N860" i="1"/>
  <c r="N420" i="1"/>
  <c r="N172" i="1"/>
  <c r="M860" i="1"/>
  <c r="M172" i="1"/>
  <c r="M121" i="1"/>
  <c r="G22" i="8" l="1"/>
  <c r="H36" i="8"/>
  <c r="I68" i="8"/>
  <c r="H38" i="8"/>
  <c r="G36" i="8"/>
  <c r="I27" i="8"/>
  <c r="H22" i="8"/>
  <c r="I22" i="8"/>
  <c r="H27" i="8"/>
  <c r="M948" i="1"/>
  <c r="M952" i="1" s="1"/>
  <c r="O757" i="1"/>
  <c r="O952" i="1"/>
  <c r="I34" i="8" l="1"/>
  <c r="G38" i="8"/>
  <c r="I38" i="8"/>
  <c r="O1452" i="1"/>
  <c r="O1648" i="1"/>
  <c r="O1407" i="1"/>
  <c r="O194" i="1"/>
  <c r="O1678" i="1" l="1"/>
  <c r="O1482" i="1"/>
  <c r="N2480" i="1"/>
  <c r="O2480" i="1" s="1"/>
  <c r="P2669" i="1"/>
  <c r="I49" i="8" l="1"/>
  <c r="I53" i="8"/>
  <c r="O2493" i="1"/>
  <c r="O2497" i="1" s="1"/>
  <c r="R2493" i="1"/>
  <c r="R2497" i="1" s="1"/>
  <c r="J20" i="6"/>
  <c r="M2915" i="1"/>
  <c r="N2915" i="1" s="1"/>
  <c r="L70" i="8" l="1"/>
  <c r="I70" i="8"/>
  <c r="P2493" i="1"/>
  <c r="L1605" i="1"/>
  <c r="K1603" i="1"/>
  <c r="L1603" i="1" s="1"/>
  <c r="J1601" i="1"/>
  <c r="J1799" i="1"/>
  <c r="K1801" i="1"/>
  <c r="L1801" i="1" s="1"/>
  <c r="L1820" i="1" s="1"/>
  <c r="L1803" i="1"/>
  <c r="M1803" i="1" s="1"/>
  <c r="M1805" i="1"/>
  <c r="I1849" i="1"/>
  <c r="J1849" i="1" s="1"/>
  <c r="J1851" i="1"/>
  <c r="K1851" i="1" s="1"/>
  <c r="K1853" i="1"/>
  <c r="L1853" i="1" s="1"/>
  <c r="L1855" i="1"/>
  <c r="M1855" i="1" s="1"/>
  <c r="M1857" i="1"/>
  <c r="N1857" i="1" s="1"/>
  <c r="N1872" i="1" s="1"/>
  <c r="M2658" i="1"/>
  <c r="V74" i="8" s="1"/>
  <c r="M738" i="1"/>
  <c r="M452" i="1"/>
  <c r="M1605" i="1" l="1"/>
  <c r="M1622" i="1" s="1"/>
  <c r="N452" i="1"/>
  <c r="P2497" i="1"/>
  <c r="M2680" i="1"/>
  <c r="N2680" i="1" s="1"/>
  <c r="L1622" i="1"/>
  <c r="N1805" i="1"/>
  <c r="N1820" i="1" s="1"/>
  <c r="S2497" i="1"/>
  <c r="Q2493" i="1"/>
  <c r="Q2497" i="1" s="1"/>
  <c r="N2682" i="1"/>
  <c r="O2682" i="1" s="1"/>
  <c r="K1799" i="1"/>
  <c r="K1820" i="1" s="1"/>
  <c r="J1820" i="1"/>
  <c r="M1872" i="1"/>
  <c r="K1601" i="1"/>
  <c r="K1622" i="1" s="1"/>
  <c r="J1622" i="1"/>
  <c r="L1872" i="1"/>
  <c r="M1820" i="1"/>
  <c r="N738" i="1"/>
  <c r="N753" i="1" s="1"/>
  <c r="M753" i="1"/>
  <c r="M1076" i="1"/>
  <c r="N1076" i="1" s="1"/>
  <c r="K70" i="8" l="1"/>
  <c r="J70" i="8"/>
  <c r="M70" i="8"/>
  <c r="N467" i="1"/>
  <c r="O2695" i="1"/>
  <c r="O2904" i="1"/>
  <c r="N1659" i="1"/>
  <c r="L1417" i="1"/>
  <c r="G1420" i="1"/>
  <c r="M1419" i="1"/>
  <c r="G1419" i="1"/>
  <c r="M206" i="1"/>
  <c r="L204" i="1"/>
  <c r="G207" i="1"/>
  <c r="G206" i="1"/>
  <c r="E9" i="6" l="1"/>
  <c r="F9" i="6"/>
  <c r="J2456" i="1"/>
  <c r="S70" i="8" s="1"/>
  <c r="K2456" i="1"/>
  <c r="T70" i="8" s="1"/>
  <c r="L2456" i="1"/>
  <c r="U70" i="8" s="1"/>
  <c r="I2456" i="1"/>
  <c r="R70" i="8" s="1"/>
  <c r="J1054" i="1"/>
  <c r="S41" i="8" s="1"/>
  <c r="K1054" i="1"/>
  <c r="T41" i="8" s="1"/>
  <c r="L1054" i="1"/>
  <c r="U41" i="8" s="1"/>
  <c r="I1054" i="1"/>
  <c r="R41" i="8" s="1"/>
  <c r="J430" i="1"/>
  <c r="S28" i="8" s="1"/>
  <c r="K430" i="1"/>
  <c r="T28" i="8" s="1"/>
  <c r="L430" i="1"/>
  <c r="I430" i="1"/>
  <c r="J716" i="1"/>
  <c r="S34" i="8" s="1"/>
  <c r="K716" i="1"/>
  <c r="T34" i="8" s="1"/>
  <c r="L716" i="1"/>
  <c r="U34" i="8" s="1"/>
  <c r="I716" i="1"/>
  <c r="R34" i="8" s="1"/>
  <c r="J2893" i="1"/>
  <c r="S79" i="8" s="1"/>
  <c r="K2893" i="1"/>
  <c r="T79" i="8" s="1"/>
  <c r="L2893" i="1"/>
  <c r="U79" i="8" s="1"/>
  <c r="I2893" i="1"/>
  <c r="R79" i="8" s="1"/>
  <c r="J2658" i="1"/>
  <c r="S74" i="8" s="1"/>
  <c r="K2658" i="1"/>
  <c r="T74" i="8" s="1"/>
  <c r="L2658" i="1"/>
  <c r="U74" i="8" s="1"/>
  <c r="I2658" i="1"/>
  <c r="R74" i="8" s="1"/>
  <c r="I1689" i="1"/>
  <c r="R54" i="8" s="1"/>
  <c r="I1441" i="1"/>
  <c r="R49" i="8" s="1"/>
  <c r="I1637" i="1"/>
  <c r="R53" i="8" s="1"/>
  <c r="M1464" i="1"/>
  <c r="R28" i="8" l="1"/>
  <c r="U28" i="8"/>
  <c r="K2911" i="1"/>
  <c r="L2911" i="1" s="1"/>
  <c r="K448" i="1"/>
  <c r="L448" i="1" s="1"/>
  <c r="J2909" i="1"/>
  <c r="K2909" i="1" s="1"/>
  <c r="J446" i="1"/>
  <c r="K446" i="1" s="1"/>
  <c r="I2907" i="1"/>
  <c r="J2907" i="1" s="1"/>
  <c r="I730" i="1"/>
  <c r="K734" i="1"/>
  <c r="L734" i="1" s="1"/>
  <c r="K1072" i="1"/>
  <c r="L1072" i="1" s="1"/>
  <c r="J732" i="1"/>
  <c r="K732" i="1" s="1"/>
  <c r="J1070" i="1"/>
  <c r="K1070" i="1" s="1"/>
  <c r="L2913" i="1"/>
  <c r="M2913" i="1" l="1"/>
  <c r="J730" i="1"/>
  <c r="O2930" i="1"/>
  <c r="O2934" i="1" l="1"/>
  <c r="I79" i="8" l="1"/>
  <c r="G2453" i="1"/>
  <c r="I2452" i="1"/>
  <c r="J2452" i="1" s="1"/>
  <c r="K2452" i="1" s="1"/>
  <c r="L2452" i="1" s="1"/>
  <c r="M2452" i="1" s="1"/>
  <c r="N2452" i="1" s="1"/>
  <c r="O2452" i="1" s="1"/>
  <c r="P2452" i="1" s="1"/>
  <c r="J2472" i="1"/>
  <c r="K2474" i="1"/>
  <c r="M2478" i="1"/>
  <c r="I2458" i="1"/>
  <c r="J2458" i="1" s="1"/>
  <c r="K2458" i="1" s="1"/>
  <c r="L2458" i="1" s="1"/>
  <c r="M2458" i="1" s="1"/>
  <c r="N2458" i="1" s="1"/>
  <c r="O2458" i="1" s="1"/>
  <c r="I2463" i="1"/>
  <c r="J2463" i="1" s="1"/>
  <c r="K2463" i="1" s="1"/>
  <c r="L2463" i="1" s="1"/>
  <c r="M2463" i="1" s="1"/>
  <c r="N2463" i="1" s="1"/>
  <c r="O2463" i="1" s="1"/>
  <c r="I2467" i="1"/>
  <c r="J2467" i="1"/>
  <c r="K2467" i="1"/>
  <c r="L2467" i="1"/>
  <c r="M2467" i="1"/>
  <c r="N2467" i="1"/>
  <c r="I2469" i="1"/>
  <c r="J2469" i="1" s="1"/>
  <c r="K2469" i="1" s="1"/>
  <c r="L2469" i="1" s="1"/>
  <c r="M2469" i="1" s="1"/>
  <c r="N2469" i="1" s="1"/>
  <c r="O2469" i="1" s="1"/>
  <c r="J2470" i="1"/>
  <c r="I2471" i="1"/>
  <c r="J2473" i="1"/>
  <c r="K2475" i="1"/>
  <c r="M2476" i="1"/>
  <c r="I2493" i="1"/>
  <c r="J2493" i="1"/>
  <c r="K2493" i="1"/>
  <c r="L2493" i="1"/>
  <c r="L2474" i="1" l="1"/>
  <c r="K2472" i="1"/>
  <c r="P2463" i="1"/>
  <c r="P2469" i="1"/>
  <c r="P2458" i="1"/>
  <c r="Q2452" i="1"/>
  <c r="K2497" i="1"/>
  <c r="N2478" i="1"/>
  <c r="M2493" i="1"/>
  <c r="J2497" i="1"/>
  <c r="L2497" i="1"/>
  <c r="I2497" i="1"/>
  <c r="C70" i="8" l="1"/>
  <c r="F70" i="8"/>
  <c r="D70" i="8"/>
  <c r="E70" i="8"/>
  <c r="R2452" i="1"/>
  <c r="Q2469" i="1"/>
  <c r="Q2463" i="1"/>
  <c r="Q2458" i="1"/>
  <c r="N2493" i="1"/>
  <c r="N2497" i="1" s="1"/>
  <c r="M2497" i="1"/>
  <c r="O2669" i="1"/>
  <c r="I2930" i="1"/>
  <c r="J2930" i="1"/>
  <c r="L2695" i="1"/>
  <c r="K2695" i="1"/>
  <c r="I2695" i="1"/>
  <c r="M1726" i="1"/>
  <c r="L1726" i="1"/>
  <c r="K1726" i="1"/>
  <c r="I1726" i="1"/>
  <c r="L1462" i="1"/>
  <c r="M1461" i="1"/>
  <c r="K1460" i="1"/>
  <c r="L1459" i="1"/>
  <c r="J1458" i="1"/>
  <c r="K1457" i="1"/>
  <c r="I1456" i="1"/>
  <c r="J1455" i="1"/>
  <c r="O1730" i="1"/>
  <c r="N2376" i="1"/>
  <c r="M2377" i="1"/>
  <c r="O1846" i="1"/>
  <c r="O1876" i="1" s="1"/>
  <c r="O1794" i="1"/>
  <c r="O1596" i="1"/>
  <c r="I57" i="8" l="1"/>
  <c r="I54" i="8"/>
  <c r="G70" i="8"/>
  <c r="H70" i="8"/>
  <c r="I1478" i="1"/>
  <c r="K1478" i="1"/>
  <c r="M1478" i="1"/>
  <c r="L1478" i="1"/>
  <c r="S2452" i="1"/>
  <c r="T2452" i="1" s="1"/>
  <c r="R2469" i="1"/>
  <c r="R2463" i="1"/>
  <c r="R2458" i="1"/>
  <c r="O2699" i="1"/>
  <c r="O1824" i="1"/>
  <c r="J1478" i="1"/>
  <c r="J1726" i="1"/>
  <c r="J2695" i="1"/>
  <c r="N1726" i="1"/>
  <c r="A33" i="6"/>
  <c r="A32" i="6"/>
  <c r="I56" i="8" l="1"/>
  <c r="I74" i="8"/>
  <c r="T2463" i="1"/>
  <c r="T2458" i="1"/>
  <c r="T2469" i="1"/>
  <c r="O1626" i="1"/>
  <c r="S2458" i="1"/>
  <c r="S2469" i="1"/>
  <c r="S2463" i="1"/>
  <c r="I9" i="6"/>
  <c r="I52" i="8" l="1"/>
  <c r="I20" i="6"/>
  <c r="L467" i="1" l="1"/>
  <c r="I467" i="1"/>
  <c r="K467" i="1" l="1"/>
  <c r="J467" i="1"/>
  <c r="J753" i="1"/>
  <c r="I753" i="1"/>
  <c r="L1065" i="1" l="1"/>
  <c r="M1065" i="1"/>
  <c r="N1065" i="1"/>
  <c r="M467" i="1"/>
  <c r="L441" i="1"/>
  <c r="M441" i="1"/>
  <c r="N441" i="1"/>
  <c r="L727" i="1"/>
  <c r="M727" i="1"/>
  <c r="N727" i="1"/>
  <c r="N1091" i="1" l="1"/>
  <c r="M1091" i="1"/>
  <c r="N2930" i="1"/>
  <c r="M2930" i="1"/>
  <c r="M757" i="1"/>
  <c r="L1091" i="1"/>
  <c r="G34" i="8" l="1"/>
  <c r="N471" i="1"/>
  <c r="N1095" i="1"/>
  <c r="M471" i="1"/>
  <c r="N757" i="1"/>
  <c r="L1095" i="1"/>
  <c r="M1095" i="1"/>
  <c r="H34" i="8" l="1"/>
  <c r="G28" i="8"/>
  <c r="H41" i="8"/>
  <c r="H28" i="8"/>
  <c r="G41" i="8"/>
  <c r="F41" i="8"/>
  <c r="G1418" i="1"/>
  <c r="G1417" i="1"/>
  <c r="G205" i="1"/>
  <c r="G204" i="1"/>
  <c r="L1658" i="1"/>
  <c r="L2375" i="1"/>
  <c r="L2904" i="1" l="1"/>
  <c r="M2904" i="1"/>
  <c r="N2904" i="1"/>
  <c r="N2934" i="1" l="1"/>
  <c r="H79" i="8" l="1"/>
  <c r="M2934" i="1"/>
  <c r="G79" i="8" l="1"/>
  <c r="A31" i="6"/>
  <c r="A30" i="6"/>
  <c r="N1596" i="1" l="1"/>
  <c r="N1626" i="1" s="1"/>
  <c r="N1794" i="1"/>
  <c r="N1824" i="1" s="1"/>
  <c r="N1846" i="1"/>
  <c r="N194" i="1"/>
  <c r="N1420" i="1"/>
  <c r="O1420" i="1" s="1"/>
  <c r="O1425" i="1" s="1"/>
  <c r="O1429" i="1" s="1"/>
  <c r="N1407" i="1"/>
  <c r="N2365" i="1"/>
  <c r="N1648" i="1"/>
  <c r="N1452" i="1"/>
  <c r="N1700" i="1"/>
  <c r="N2669" i="1"/>
  <c r="H9" i="6"/>
  <c r="I48" i="8" l="1"/>
  <c r="H52" i="8"/>
  <c r="N1730" i="1"/>
  <c r="N207" i="1"/>
  <c r="H20" i="6"/>
  <c r="H54" i="8" l="1"/>
  <c r="O207" i="1"/>
  <c r="A29" i="6"/>
  <c r="A28" i="6"/>
  <c r="O212" i="1" l="1"/>
  <c r="O216" i="1" s="1"/>
  <c r="K1656" i="1"/>
  <c r="J1654" i="1"/>
  <c r="K2373" i="1"/>
  <c r="J2371" i="1"/>
  <c r="G1416" i="1"/>
  <c r="K1415" i="1"/>
  <c r="G1415" i="1"/>
  <c r="G1414" i="1"/>
  <c r="J1413" i="1"/>
  <c r="G1413" i="1"/>
  <c r="G1412" i="1"/>
  <c r="G203" i="1"/>
  <c r="K202" i="1"/>
  <c r="G202" i="1"/>
  <c r="G201" i="1"/>
  <c r="J200" i="1"/>
  <c r="G200" i="1"/>
  <c r="G199" i="1"/>
  <c r="M2669" i="1"/>
  <c r="M1700" i="1"/>
  <c r="M1452" i="1"/>
  <c r="M1648" i="1"/>
  <c r="M2365" i="1"/>
  <c r="M1407" i="1"/>
  <c r="M1418" i="1"/>
  <c r="N1418" i="1" s="1"/>
  <c r="N1425" i="1" s="1"/>
  <c r="N1429" i="1" s="1"/>
  <c r="M194" i="1"/>
  <c r="M205" i="1"/>
  <c r="M1846" i="1"/>
  <c r="M1794" i="1"/>
  <c r="M1824" i="1" s="1"/>
  <c r="M1596" i="1"/>
  <c r="M1626" i="1" s="1"/>
  <c r="G9" i="6"/>
  <c r="H48" i="8" l="1"/>
  <c r="G52" i="8"/>
  <c r="I23" i="8"/>
  <c r="N205" i="1"/>
  <c r="N1876" i="1"/>
  <c r="M2695" i="1"/>
  <c r="G20" i="6"/>
  <c r="A27" i="6"/>
  <c r="H57" i="8" l="1"/>
  <c r="N212" i="1"/>
  <c r="N216" i="1" s="1"/>
  <c r="N2695" i="1"/>
  <c r="L2669" i="1"/>
  <c r="L1700" i="1"/>
  <c r="L1452" i="1"/>
  <c r="L1648" i="1"/>
  <c r="M1657" i="1"/>
  <c r="L2365" i="1"/>
  <c r="M2374" i="1"/>
  <c r="M2391" i="1" s="1"/>
  <c r="L1407" i="1"/>
  <c r="L1416" i="1"/>
  <c r="M1416" i="1" s="1"/>
  <c r="M1425" i="1" s="1"/>
  <c r="L194" i="1"/>
  <c r="L203" i="1"/>
  <c r="L1846" i="1"/>
  <c r="L1794" i="1"/>
  <c r="L1596" i="1"/>
  <c r="L1626" i="1" s="1"/>
  <c r="H23" i="8" l="1"/>
  <c r="F52" i="8"/>
  <c r="M203" i="1"/>
  <c r="M212" i="1" s="1"/>
  <c r="M216" i="1" s="1"/>
  <c r="M1730" i="1"/>
  <c r="M1482" i="1"/>
  <c r="M1429" i="1"/>
  <c r="M1674" i="1"/>
  <c r="M1678" i="1" s="1"/>
  <c r="N1657" i="1"/>
  <c r="N1674" i="1" s="1"/>
  <c r="M2395" i="1"/>
  <c r="G48" i="8" l="1"/>
  <c r="G53" i="8"/>
  <c r="G49" i="8"/>
  <c r="G54" i="8"/>
  <c r="G68" i="8"/>
  <c r="G23" i="8"/>
  <c r="N1678" i="1"/>
  <c r="N2699" i="1"/>
  <c r="B21" i="8"/>
  <c r="Q21" i="8" s="1"/>
  <c r="A21" i="8"/>
  <c r="AC21" i="8" s="1"/>
  <c r="A26" i="6"/>
  <c r="A25" i="6"/>
  <c r="A24" i="6"/>
  <c r="A23" i="6"/>
  <c r="G1411" i="1"/>
  <c r="G1410" i="1"/>
  <c r="G198" i="1"/>
  <c r="G197" i="1"/>
  <c r="L471" i="1"/>
  <c r="L753" i="1"/>
  <c r="L757" i="1" s="1"/>
  <c r="L1730" i="1"/>
  <c r="L1482" i="1"/>
  <c r="L1655" i="1"/>
  <c r="L2372" i="1"/>
  <c r="L1414" i="1"/>
  <c r="L1425" i="1" s="1"/>
  <c r="L1429" i="1" s="1"/>
  <c r="I1410" i="1"/>
  <c r="J1410" i="1" s="1"/>
  <c r="K201" i="1"/>
  <c r="J199" i="1"/>
  <c r="I197" i="1"/>
  <c r="K1065" i="1"/>
  <c r="J1065" i="1"/>
  <c r="I1065" i="1"/>
  <c r="K441" i="1"/>
  <c r="J441" i="1"/>
  <c r="I441" i="1"/>
  <c r="K727" i="1"/>
  <c r="J727" i="1"/>
  <c r="I727" i="1"/>
  <c r="K2904" i="1"/>
  <c r="J2904" i="1"/>
  <c r="I2904" i="1"/>
  <c r="K2669" i="1"/>
  <c r="J2669" i="1"/>
  <c r="I2669" i="1"/>
  <c r="K1700" i="1"/>
  <c r="J1700" i="1"/>
  <c r="I1700" i="1"/>
  <c r="K1452" i="1"/>
  <c r="J1452" i="1"/>
  <c r="I1452" i="1"/>
  <c r="K1648" i="1"/>
  <c r="J1648" i="1"/>
  <c r="I1648" i="1"/>
  <c r="K2365" i="1"/>
  <c r="J2365" i="1"/>
  <c r="I2365" i="1"/>
  <c r="K1407" i="1"/>
  <c r="J1407" i="1"/>
  <c r="I1407" i="1"/>
  <c r="K194" i="1"/>
  <c r="J194" i="1"/>
  <c r="I194" i="1"/>
  <c r="K1846" i="1"/>
  <c r="J1846" i="1"/>
  <c r="I1846" i="1"/>
  <c r="K1794" i="1"/>
  <c r="J1794" i="1"/>
  <c r="I1794" i="1"/>
  <c r="K1596" i="1"/>
  <c r="J1596" i="1"/>
  <c r="I1596" i="1"/>
  <c r="G1051" i="1"/>
  <c r="G427" i="1"/>
  <c r="G713" i="1"/>
  <c r="G2890" i="1"/>
  <c r="G2655" i="1"/>
  <c r="G1686" i="1"/>
  <c r="G1438" i="1"/>
  <c r="G1634" i="1"/>
  <c r="G2351" i="1"/>
  <c r="G1393" i="1"/>
  <c r="G180" i="1"/>
  <c r="G1832" i="1"/>
  <c r="G1780" i="1"/>
  <c r="G1582" i="1"/>
  <c r="B23" i="7"/>
  <c r="B24" i="7" s="1"/>
  <c r="B25" i="7" s="1"/>
  <c r="B26" i="7" s="1"/>
  <c r="B30" i="7" s="1"/>
  <c r="B31" i="7" s="1"/>
  <c r="B32" i="7" s="1"/>
  <c r="B33" i="7" s="1"/>
  <c r="B34" i="7" s="1"/>
  <c r="B35" i="7" s="1"/>
  <c r="B36" i="7" s="1"/>
  <c r="B37" i="7" s="1"/>
  <c r="B38" i="7" s="1"/>
  <c r="B39" i="7" s="1"/>
  <c r="B40" i="7" s="1"/>
  <c r="K1091" i="1"/>
  <c r="I198" i="1"/>
  <c r="I1411" i="1"/>
  <c r="I2369" i="1"/>
  <c r="I2391" i="1" s="1"/>
  <c r="I1652" i="1"/>
  <c r="I1091" i="1"/>
  <c r="J2368" i="1"/>
  <c r="J2391" i="1" s="1"/>
  <c r="J1651" i="1"/>
  <c r="I1067" i="1"/>
  <c r="J1067" i="1" s="1"/>
  <c r="K1067" i="1" s="1"/>
  <c r="L1067" i="1" s="1"/>
  <c r="M1067" i="1" s="1"/>
  <c r="N1067" i="1" s="1"/>
  <c r="O1067" i="1" s="1"/>
  <c r="P1067" i="1" s="1"/>
  <c r="Q1067" i="1" s="1"/>
  <c r="R1067" i="1" s="1"/>
  <c r="S1067" i="1" s="1"/>
  <c r="T1067" i="1" s="1"/>
  <c r="I443" i="1"/>
  <c r="J443" i="1" s="1"/>
  <c r="K443" i="1" s="1"/>
  <c r="L443" i="1" s="1"/>
  <c r="M443" i="1" s="1"/>
  <c r="N443" i="1" s="1"/>
  <c r="O443" i="1" s="1"/>
  <c r="P443" i="1" s="1"/>
  <c r="Q443" i="1" s="1"/>
  <c r="R443" i="1" s="1"/>
  <c r="S443" i="1" s="1"/>
  <c r="T443" i="1" s="1"/>
  <c r="I729" i="1"/>
  <c r="J729" i="1" s="1"/>
  <c r="K729" i="1" s="1"/>
  <c r="L729" i="1" s="1"/>
  <c r="M729" i="1" s="1"/>
  <c r="N729" i="1" s="1"/>
  <c r="O729" i="1" s="1"/>
  <c r="P729" i="1" s="1"/>
  <c r="Q729" i="1" s="1"/>
  <c r="R729" i="1" s="1"/>
  <c r="S729" i="1" s="1"/>
  <c r="T729" i="1" s="1"/>
  <c r="I2906" i="1"/>
  <c r="J2906" i="1" s="1"/>
  <c r="K2906" i="1" s="1"/>
  <c r="L2906" i="1" s="1"/>
  <c r="M2906" i="1" s="1"/>
  <c r="N2906" i="1" s="1"/>
  <c r="O2906" i="1" s="1"/>
  <c r="I2671" i="1"/>
  <c r="J2671" i="1" s="1"/>
  <c r="K2671" i="1" s="1"/>
  <c r="L2671" i="1" s="1"/>
  <c r="M2671" i="1" s="1"/>
  <c r="N2671" i="1" s="1"/>
  <c r="O2671" i="1" s="1"/>
  <c r="P2671" i="1" s="1"/>
  <c r="Q2671" i="1" s="1"/>
  <c r="R2671" i="1" s="1"/>
  <c r="S2671" i="1" s="1"/>
  <c r="T2671" i="1" s="1"/>
  <c r="I1702" i="1"/>
  <c r="J1702" i="1" s="1"/>
  <c r="K1702" i="1" s="1"/>
  <c r="L1702" i="1" s="1"/>
  <c r="M1702" i="1" s="1"/>
  <c r="N1702" i="1" s="1"/>
  <c r="O1702" i="1" s="1"/>
  <c r="P1702" i="1" s="1"/>
  <c r="Q1702" i="1" s="1"/>
  <c r="R1702" i="1" s="1"/>
  <c r="S1702" i="1" s="1"/>
  <c r="T1702" i="1" s="1"/>
  <c r="I1454" i="1"/>
  <c r="J1454" i="1" s="1"/>
  <c r="K1454" i="1" s="1"/>
  <c r="L1454" i="1" s="1"/>
  <c r="M1454" i="1" s="1"/>
  <c r="N1454" i="1" s="1"/>
  <c r="O1454" i="1" s="1"/>
  <c r="P1454" i="1" s="1"/>
  <c r="Q1454" i="1" s="1"/>
  <c r="R1454" i="1" s="1"/>
  <c r="S1454" i="1" s="1"/>
  <c r="T1454" i="1" s="1"/>
  <c r="I1650" i="1"/>
  <c r="J1650" i="1" s="1"/>
  <c r="K1650" i="1" s="1"/>
  <c r="L1650" i="1" s="1"/>
  <c r="M1650" i="1" s="1"/>
  <c r="N1650" i="1" s="1"/>
  <c r="O1650" i="1" s="1"/>
  <c r="P1650" i="1" s="1"/>
  <c r="Q1650" i="1" s="1"/>
  <c r="R1650" i="1" s="1"/>
  <c r="S1650" i="1" s="1"/>
  <c r="T1650" i="1" s="1"/>
  <c r="I2367" i="1"/>
  <c r="J2367" i="1" s="1"/>
  <c r="K2367" i="1" s="1"/>
  <c r="L2367" i="1" s="1"/>
  <c r="M2367" i="1" s="1"/>
  <c r="N2367" i="1" s="1"/>
  <c r="O2367" i="1" s="1"/>
  <c r="P2367" i="1" s="1"/>
  <c r="Q2367" i="1" s="1"/>
  <c r="R2367" i="1" s="1"/>
  <c r="S2367" i="1" s="1"/>
  <c r="T2367" i="1" s="1"/>
  <c r="I1409" i="1"/>
  <c r="J1409" i="1" s="1"/>
  <c r="K1409" i="1" s="1"/>
  <c r="L1409" i="1" s="1"/>
  <c r="M1409" i="1" s="1"/>
  <c r="N1409" i="1" s="1"/>
  <c r="O1409" i="1" s="1"/>
  <c r="P1409" i="1" s="1"/>
  <c r="Q1409" i="1" s="1"/>
  <c r="R1409" i="1" s="1"/>
  <c r="S1409" i="1" s="1"/>
  <c r="T1409" i="1" s="1"/>
  <c r="I196" i="1"/>
  <c r="J196" i="1" s="1"/>
  <c r="I1848" i="1"/>
  <c r="J1848" i="1" s="1"/>
  <c r="K1848" i="1" s="1"/>
  <c r="L1848" i="1" s="1"/>
  <c r="M1848" i="1" s="1"/>
  <c r="N1848" i="1" s="1"/>
  <c r="O1848" i="1" s="1"/>
  <c r="P1848" i="1" s="1"/>
  <c r="Q1848" i="1" s="1"/>
  <c r="R1848" i="1" s="1"/>
  <c r="S1848" i="1" s="1"/>
  <c r="T1848" i="1" s="1"/>
  <c r="I1796" i="1"/>
  <c r="J1796" i="1" s="1"/>
  <c r="K1796" i="1" s="1"/>
  <c r="L1796" i="1" s="1"/>
  <c r="M1796" i="1" s="1"/>
  <c r="N1796" i="1" s="1"/>
  <c r="O1796" i="1" s="1"/>
  <c r="P1796" i="1" s="1"/>
  <c r="Q1796" i="1" s="1"/>
  <c r="R1796" i="1" s="1"/>
  <c r="S1796" i="1" s="1"/>
  <c r="T1796" i="1" s="1"/>
  <c r="I1598" i="1"/>
  <c r="J1598" i="1" s="1"/>
  <c r="K1598" i="1" s="1"/>
  <c r="L1598" i="1" s="1"/>
  <c r="M1598" i="1" s="1"/>
  <c r="N1598" i="1" s="1"/>
  <c r="O1598" i="1" s="1"/>
  <c r="P1598" i="1" s="1"/>
  <c r="Q1598" i="1" s="1"/>
  <c r="R1598" i="1" s="1"/>
  <c r="S1598" i="1" s="1"/>
  <c r="T1598" i="1" s="1"/>
  <c r="I1061" i="1"/>
  <c r="J1061" i="1" s="1"/>
  <c r="K1061" i="1" s="1"/>
  <c r="L1061" i="1" s="1"/>
  <c r="M1061" i="1" s="1"/>
  <c r="N1061" i="1" s="1"/>
  <c r="O1061" i="1" s="1"/>
  <c r="P1061" i="1" s="1"/>
  <c r="Q1061" i="1" s="1"/>
  <c r="R1061" i="1" s="1"/>
  <c r="S1061" i="1" s="1"/>
  <c r="T1061" i="1" s="1"/>
  <c r="I1056" i="1"/>
  <c r="J1056" i="1" s="1"/>
  <c r="K1056" i="1" s="1"/>
  <c r="L1056" i="1" s="1"/>
  <c r="M1056" i="1" s="1"/>
  <c r="N1056" i="1" s="1"/>
  <c r="O1056" i="1" s="1"/>
  <c r="P1056" i="1" s="1"/>
  <c r="Q1056" i="1" s="1"/>
  <c r="R1056" i="1" s="1"/>
  <c r="S1056" i="1" s="1"/>
  <c r="T1056" i="1" s="1"/>
  <c r="I437" i="1"/>
  <c r="J437" i="1" s="1"/>
  <c r="K437" i="1" s="1"/>
  <c r="L437" i="1" s="1"/>
  <c r="M437" i="1" s="1"/>
  <c r="N437" i="1" s="1"/>
  <c r="O437" i="1" s="1"/>
  <c r="P437" i="1" s="1"/>
  <c r="Q437" i="1" s="1"/>
  <c r="R437" i="1" s="1"/>
  <c r="S437" i="1" s="1"/>
  <c r="T437" i="1" s="1"/>
  <c r="I432" i="1"/>
  <c r="J432" i="1" s="1"/>
  <c r="K432" i="1" s="1"/>
  <c r="L432" i="1" s="1"/>
  <c r="M432" i="1" s="1"/>
  <c r="N432" i="1" s="1"/>
  <c r="O432" i="1" s="1"/>
  <c r="P432" i="1" s="1"/>
  <c r="Q432" i="1" s="1"/>
  <c r="R432" i="1" s="1"/>
  <c r="S432" i="1" s="1"/>
  <c r="T432" i="1" s="1"/>
  <c r="I723" i="1"/>
  <c r="J723" i="1" s="1"/>
  <c r="K723" i="1" s="1"/>
  <c r="L723" i="1" s="1"/>
  <c r="M723" i="1" s="1"/>
  <c r="N723" i="1" s="1"/>
  <c r="O723" i="1" s="1"/>
  <c r="P723" i="1" s="1"/>
  <c r="Q723" i="1" s="1"/>
  <c r="R723" i="1" s="1"/>
  <c r="S723" i="1" s="1"/>
  <c r="T723" i="1" s="1"/>
  <c r="I718" i="1"/>
  <c r="J718" i="1" s="1"/>
  <c r="K718" i="1" s="1"/>
  <c r="L718" i="1" s="1"/>
  <c r="M718" i="1" s="1"/>
  <c r="N718" i="1" s="1"/>
  <c r="O718" i="1" s="1"/>
  <c r="P718" i="1" s="1"/>
  <c r="Q718" i="1" s="1"/>
  <c r="R718" i="1" s="1"/>
  <c r="S718" i="1" s="1"/>
  <c r="T718" i="1" s="1"/>
  <c r="I2900" i="1"/>
  <c r="J2900" i="1" s="1"/>
  <c r="K2900" i="1" s="1"/>
  <c r="L2900" i="1" s="1"/>
  <c r="M2900" i="1" s="1"/>
  <c r="N2900" i="1" s="1"/>
  <c r="O2900" i="1" s="1"/>
  <c r="I2895" i="1"/>
  <c r="J2895" i="1" s="1"/>
  <c r="K2895" i="1" s="1"/>
  <c r="L2895" i="1" s="1"/>
  <c r="M2895" i="1" s="1"/>
  <c r="N2895" i="1" s="1"/>
  <c r="O2895" i="1" s="1"/>
  <c r="I2665" i="1"/>
  <c r="J2665" i="1" s="1"/>
  <c r="K2665" i="1" s="1"/>
  <c r="I2660" i="1"/>
  <c r="J2660" i="1" s="1"/>
  <c r="K2660" i="1" s="1"/>
  <c r="I1696" i="1"/>
  <c r="J1696" i="1" s="1"/>
  <c r="K1696" i="1" s="1"/>
  <c r="I1691" i="1"/>
  <c r="J1691" i="1" s="1"/>
  <c r="K1691" i="1" s="1"/>
  <c r="I1448" i="1"/>
  <c r="J1448" i="1" s="1"/>
  <c r="K1448" i="1" s="1"/>
  <c r="I1443" i="1"/>
  <c r="J1443" i="1" s="1"/>
  <c r="K1443" i="1" s="1"/>
  <c r="I1644" i="1"/>
  <c r="J1644" i="1" s="1"/>
  <c r="K1644" i="1" s="1"/>
  <c r="I1639" i="1"/>
  <c r="J1639" i="1" s="1"/>
  <c r="K1639" i="1" s="1"/>
  <c r="I2361" i="1"/>
  <c r="J2361" i="1" s="1"/>
  <c r="K2361" i="1" s="1"/>
  <c r="I2356" i="1"/>
  <c r="J2356" i="1" s="1"/>
  <c r="K2356" i="1" s="1"/>
  <c r="I1403" i="1"/>
  <c r="J1403" i="1" s="1"/>
  <c r="K1403" i="1" s="1"/>
  <c r="I1398" i="1"/>
  <c r="J1398" i="1" s="1"/>
  <c r="K1398" i="1" s="1"/>
  <c r="I190" i="1"/>
  <c r="J190" i="1" s="1"/>
  <c r="K190" i="1" s="1"/>
  <c r="I185" i="1"/>
  <c r="J185" i="1" s="1"/>
  <c r="K185" i="1" s="1"/>
  <c r="I1842" i="1"/>
  <c r="J1842" i="1" s="1"/>
  <c r="K1842" i="1" s="1"/>
  <c r="I1837" i="1"/>
  <c r="J1837" i="1" s="1"/>
  <c r="K1837" i="1" s="1"/>
  <c r="I1790" i="1"/>
  <c r="J1790" i="1" s="1"/>
  <c r="K1790" i="1" s="1"/>
  <c r="I1785" i="1"/>
  <c r="J1785" i="1" s="1"/>
  <c r="K1785" i="1" s="1"/>
  <c r="I1050" i="1"/>
  <c r="J1050" i="1" s="1"/>
  <c r="K1050" i="1" s="1"/>
  <c r="L1050" i="1" s="1"/>
  <c r="M1050" i="1" s="1"/>
  <c r="N1050" i="1" s="1"/>
  <c r="O1050" i="1" s="1"/>
  <c r="P1050" i="1" s="1"/>
  <c r="Q1050" i="1" s="1"/>
  <c r="R1050" i="1" s="1"/>
  <c r="S1050" i="1" s="1"/>
  <c r="T1050" i="1" s="1"/>
  <c r="I426" i="1"/>
  <c r="J426" i="1" s="1"/>
  <c r="K426" i="1" s="1"/>
  <c r="L426" i="1" s="1"/>
  <c r="M426" i="1" s="1"/>
  <c r="N426" i="1" s="1"/>
  <c r="O426" i="1" s="1"/>
  <c r="P426" i="1" s="1"/>
  <c r="Q426" i="1" s="1"/>
  <c r="R426" i="1" s="1"/>
  <c r="S426" i="1" s="1"/>
  <c r="T426" i="1" s="1"/>
  <c r="I712" i="1"/>
  <c r="J712" i="1" s="1"/>
  <c r="K712" i="1" s="1"/>
  <c r="L712" i="1" s="1"/>
  <c r="M712" i="1" s="1"/>
  <c r="N712" i="1" s="1"/>
  <c r="O712" i="1" s="1"/>
  <c r="P712" i="1" s="1"/>
  <c r="Q712" i="1" s="1"/>
  <c r="R712" i="1" s="1"/>
  <c r="S712" i="1" s="1"/>
  <c r="T712" i="1" s="1"/>
  <c r="I2889" i="1"/>
  <c r="J2889" i="1" s="1"/>
  <c r="K2889" i="1" s="1"/>
  <c r="L2889" i="1" s="1"/>
  <c r="M2889" i="1" s="1"/>
  <c r="N2889" i="1" s="1"/>
  <c r="O2889" i="1" s="1"/>
  <c r="P2889" i="1" s="1"/>
  <c r="I2654" i="1"/>
  <c r="J2654" i="1" s="1"/>
  <c r="K2654" i="1" s="1"/>
  <c r="L2654" i="1" s="1"/>
  <c r="M2654" i="1" s="1"/>
  <c r="N2654" i="1" s="1"/>
  <c r="O2654" i="1" s="1"/>
  <c r="P2654" i="1" s="1"/>
  <c r="Q2654" i="1" s="1"/>
  <c r="R2654" i="1" s="1"/>
  <c r="S2654" i="1" s="1"/>
  <c r="T2654" i="1" s="1"/>
  <c r="I1685" i="1"/>
  <c r="J1685" i="1" s="1"/>
  <c r="K1685" i="1" s="1"/>
  <c r="L1685" i="1" s="1"/>
  <c r="M1685" i="1" s="1"/>
  <c r="N1685" i="1" s="1"/>
  <c r="O1685" i="1" s="1"/>
  <c r="I1592" i="1"/>
  <c r="J1592" i="1" s="1"/>
  <c r="K1592" i="1" s="1"/>
  <c r="I1587" i="1"/>
  <c r="J1587" i="1" s="1"/>
  <c r="K1587" i="1" s="1"/>
  <c r="I1831" i="1"/>
  <c r="J1831" i="1" s="1"/>
  <c r="K1831" i="1" s="1"/>
  <c r="L1831" i="1" s="1"/>
  <c r="M1831" i="1" s="1"/>
  <c r="N1831" i="1" s="1"/>
  <c r="O1831" i="1" s="1"/>
  <c r="P1831" i="1" s="1"/>
  <c r="Q1831" i="1" s="1"/>
  <c r="R1831" i="1" s="1"/>
  <c r="S1831" i="1" s="1"/>
  <c r="T1831" i="1" s="1"/>
  <c r="I1779" i="1"/>
  <c r="J1779" i="1" s="1"/>
  <c r="K1779" i="1" s="1"/>
  <c r="L1779" i="1" s="1"/>
  <c r="M1779" i="1" s="1"/>
  <c r="N1779" i="1" s="1"/>
  <c r="O1779" i="1" s="1"/>
  <c r="P1779" i="1" s="1"/>
  <c r="Q1779" i="1" s="1"/>
  <c r="I1437" i="1"/>
  <c r="J1437" i="1" s="1"/>
  <c r="K1437" i="1" s="1"/>
  <c r="L1437" i="1" s="1"/>
  <c r="M1437" i="1" s="1"/>
  <c r="N1437" i="1" s="1"/>
  <c r="O1437" i="1" s="1"/>
  <c r="P1437" i="1" s="1"/>
  <c r="Q1437" i="1" s="1"/>
  <c r="R1437" i="1" s="1"/>
  <c r="S1437" i="1" s="1"/>
  <c r="T1437" i="1" s="1"/>
  <c r="I1633" i="1"/>
  <c r="J1633" i="1" s="1"/>
  <c r="K1633" i="1" s="1"/>
  <c r="L1633" i="1" s="1"/>
  <c r="M1633" i="1" s="1"/>
  <c r="N1633" i="1" s="1"/>
  <c r="O1633" i="1" s="1"/>
  <c r="P1633" i="1" s="1"/>
  <c r="Q1633" i="1" s="1"/>
  <c r="R1633" i="1" s="1"/>
  <c r="S1633" i="1" s="1"/>
  <c r="T1633" i="1" s="1"/>
  <c r="I2350" i="1"/>
  <c r="J2350" i="1" s="1"/>
  <c r="K2350" i="1" s="1"/>
  <c r="L2350" i="1" s="1"/>
  <c r="M2350" i="1" s="1"/>
  <c r="N2350" i="1" s="1"/>
  <c r="O2350" i="1" s="1"/>
  <c r="P2350" i="1" s="1"/>
  <c r="Q2350" i="1" s="1"/>
  <c r="R2350" i="1" s="1"/>
  <c r="S2350" i="1" s="1"/>
  <c r="T2350" i="1" s="1"/>
  <c r="I1392" i="1"/>
  <c r="J1392" i="1" s="1"/>
  <c r="K1392" i="1" s="1"/>
  <c r="L1392" i="1" s="1"/>
  <c r="M1392" i="1" s="1"/>
  <c r="N1392" i="1" s="1"/>
  <c r="O1392" i="1" s="1"/>
  <c r="I179" i="1"/>
  <c r="J179" i="1" s="1"/>
  <c r="K179" i="1" s="1"/>
  <c r="L179" i="1" s="1"/>
  <c r="M179" i="1" s="1"/>
  <c r="N179" i="1" s="1"/>
  <c r="O179" i="1" s="1"/>
  <c r="P179" i="1" s="1"/>
  <c r="Q179" i="1" s="1"/>
  <c r="R179" i="1" s="1"/>
  <c r="S179" i="1" s="1"/>
  <c r="T179" i="1" s="1"/>
  <c r="I1581" i="1"/>
  <c r="J1581" i="1" s="1"/>
  <c r="K1581" i="1" s="1"/>
  <c r="L1581" i="1" s="1"/>
  <c r="M1581" i="1" s="1"/>
  <c r="N1581" i="1" s="1"/>
  <c r="O1581" i="1" s="1"/>
  <c r="P1581" i="1" s="1"/>
  <c r="Q1581" i="1" s="1"/>
  <c r="AC8" i="8" l="1"/>
  <c r="AC11" i="8"/>
  <c r="AC12" i="8"/>
  <c r="AC9" i="8"/>
  <c r="AC13" i="8"/>
  <c r="AC7" i="8"/>
  <c r="AC6" i="8"/>
  <c r="AC10" i="8"/>
  <c r="AC5" i="8"/>
  <c r="X21" i="8"/>
  <c r="X18" i="8" s="1"/>
  <c r="R21" i="8"/>
  <c r="R18" i="8" s="1"/>
  <c r="W21" i="8"/>
  <c r="W18" i="8" s="1"/>
  <c r="AB21" i="8"/>
  <c r="AB18" i="8" s="1"/>
  <c r="V21" i="8"/>
  <c r="V18" i="8" s="1"/>
  <c r="AA21" i="8"/>
  <c r="AA18" i="8" s="1"/>
  <c r="U21" i="8"/>
  <c r="U18" i="8" s="1"/>
  <c r="Z21" i="8"/>
  <c r="T21" i="8"/>
  <c r="T18" i="8" s="1"/>
  <c r="Y21" i="8"/>
  <c r="Y18" i="8" s="1"/>
  <c r="S21" i="8"/>
  <c r="S18" i="8" s="1"/>
  <c r="P21" i="8"/>
  <c r="U7" i="8"/>
  <c r="AA7" i="8"/>
  <c r="U8" i="8"/>
  <c r="AA8" i="8"/>
  <c r="U9" i="8"/>
  <c r="AA9" i="8"/>
  <c r="U10" i="8"/>
  <c r="AA10" i="8"/>
  <c r="U11" i="8"/>
  <c r="AA11" i="8"/>
  <c r="U12" i="8"/>
  <c r="AA12" i="8"/>
  <c r="U13" i="8"/>
  <c r="AA13" i="8"/>
  <c r="AB5" i="8"/>
  <c r="U5" i="8"/>
  <c r="V7" i="8"/>
  <c r="AB7" i="8"/>
  <c r="V8" i="8"/>
  <c r="AB8" i="8"/>
  <c r="V9" i="8"/>
  <c r="AB9" i="8"/>
  <c r="V10" i="8"/>
  <c r="AB10" i="8"/>
  <c r="V11" i="8"/>
  <c r="AB11" i="8"/>
  <c r="V12" i="8"/>
  <c r="AB12" i="8"/>
  <c r="V13" i="8"/>
  <c r="AB13" i="8"/>
  <c r="V5" i="8"/>
  <c r="W7" i="8"/>
  <c r="W8" i="8"/>
  <c r="W9" i="8"/>
  <c r="W10" i="8"/>
  <c r="W11" i="8"/>
  <c r="W12" i="8"/>
  <c r="W13" i="8"/>
  <c r="X5" i="8"/>
  <c r="W5" i="8"/>
  <c r="R7" i="8"/>
  <c r="X7" i="8"/>
  <c r="R8" i="8"/>
  <c r="X8" i="8"/>
  <c r="R9" i="8"/>
  <c r="X9" i="8"/>
  <c r="R10" i="8"/>
  <c r="X10" i="8"/>
  <c r="R11" i="8"/>
  <c r="X11" i="8"/>
  <c r="R12" i="8"/>
  <c r="X12" i="8"/>
  <c r="R13" i="8"/>
  <c r="X13" i="8"/>
  <c r="Y5" i="8"/>
  <c r="R5" i="8"/>
  <c r="S7" i="8"/>
  <c r="Y7" i="8"/>
  <c r="S8" i="8"/>
  <c r="Y8" i="8"/>
  <c r="S9" i="8"/>
  <c r="Y9" i="8"/>
  <c r="S10" i="8"/>
  <c r="Y10" i="8"/>
  <c r="S11" i="8"/>
  <c r="Y11" i="8"/>
  <c r="S12" i="8"/>
  <c r="Y12" i="8"/>
  <c r="S13" i="8"/>
  <c r="Y13" i="8"/>
  <c r="Z5" i="8"/>
  <c r="S5" i="8"/>
  <c r="T7" i="8"/>
  <c r="Z7" i="8"/>
  <c r="T8" i="8"/>
  <c r="Z8" i="8"/>
  <c r="T9" i="8"/>
  <c r="Z9" i="8"/>
  <c r="T10" i="8"/>
  <c r="Z10" i="8"/>
  <c r="T11" i="8"/>
  <c r="Z11" i="8"/>
  <c r="T12" i="8"/>
  <c r="Z12" i="8"/>
  <c r="T13" i="8"/>
  <c r="Z13" i="8"/>
  <c r="AA5" i="8"/>
  <c r="T5" i="8"/>
  <c r="F54" i="8"/>
  <c r="F34" i="8"/>
  <c r="H74" i="8"/>
  <c r="F48" i="8"/>
  <c r="F28" i="8"/>
  <c r="H56" i="8"/>
  <c r="H53" i="8"/>
  <c r="F49" i="8"/>
  <c r="L21" i="8"/>
  <c r="L6" i="8" s="1"/>
  <c r="F21" i="8"/>
  <c r="F6" i="8" s="1"/>
  <c r="E21" i="8"/>
  <c r="E6" i="8" s="1"/>
  <c r="I21" i="8"/>
  <c r="I6" i="8" s="1"/>
  <c r="H21" i="8"/>
  <c r="H6" i="8" s="1"/>
  <c r="G21" i="8"/>
  <c r="G6" i="8" s="1"/>
  <c r="N21" i="8"/>
  <c r="N18" i="8" s="1"/>
  <c r="D21" i="8"/>
  <c r="D6" i="8" s="1"/>
  <c r="M21" i="8"/>
  <c r="J21" i="8"/>
  <c r="J6" i="8" s="1"/>
  <c r="C21" i="8"/>
  <c r="C6" i="8" s="1"/>
  <c r="L2391" i="1"/>
  <c r="L2395" i="1" s="1"/>
  <c r="T185" i="1"/>
  <c r="T190" i="1"/>
  <c r="T1842" i="1"/>
  <c r="T1837" i="1"/>
  <c r="T2361" i="1"/>
  <c r="T2356" i="1"/>
  <c r="T1644" i="1"/>
  <c r="T1639" i="1"/>
  <c r="T2665" i="1"/>
  <c r="T2660" i="1"/>
  <c r="T1443" i="1"/>
  <c r="T1448" i="1"/>
  <c r="N5" i="8"/>
  <c r="N11" i="8"/>
  <c r="N12" i="8"/>
  <c r="N7" i="8"/>
  <c r="N13" i="8"/>
  <c r="N8" i="8"/>
  <c r="N9" i="8"/>
  <c r="N10" i="8"/>
  <c r="L5" i="8"/>
  <c r="L7" i="8"/>
  <c r="F8" i="8"/>
  <c r="J8" i="8"/>
  <c r="D9" i="8"/>
  <c r="H9" i="8"/>
  <c r="L9" i="8"/>
  <c r="D11" i="8"/>
  <c r="H11" i="8"/>
  <c r="L11" i="8"/>
  <c r="F12" i="8"/>
  <c r="J12" i="8"/>
  <c r="D13" i="8"/>
  <c r="H13" i="8"/>
  <c r="L13" i="8"/>
  <c r="C8" i="8"/>
  <c r="C12" i="8"/>
  <c r="I5" i="8"/>
  <c r="M5" i="8"/>
  <c r="I7" i="8"/>
  <c r="M7" i="8"/>
  <c r="G8" i="8"/>
  <c r="K8" i="8"/>
  <c r="E9" i="8"/>
  <c r="I9" i="8"/>
  <c r="M9" i="8"/>
  <c r="E11" i="8"/>
  <c r="I11" i="8"/>
  <c r="M11" i="8"/>
  <c r="G12" i="8"/>
  <c r="K12" i="8"/>
  <c r="E13" i="8"/>
  <c r="I13" i="8"/>
  <c r="M13" i="8"/>
  <c r="C9" i="8"/>
  <c r="C13" i="8"/>
  <c r="D8" i="8"/>
  <c r="H8" i="8"/>
  <c r="L8" i="8"/>
  <c r="F9" i="8"/>
  <c r="J9" i="8"/>
  <c r="F11" i="8"/>
  <c r="J11" i="8"/>
  <c r="D12" i="8"/>
  <c r="H12" i="8"/>
  <c r="L12" i="8"/>
  <c r="F13" i="8"/>
  <c r="J13" i="8"/>
  <c r="G7" i="8"/>
  <c r="E8" i="8"/>
  <c r="I8" i="8"/>
  <c r="M8" i="8"/>
  <c r="G9" i="8"/>
  <c r="K9" i="8"/>
  <c r="G11" i="8"/>
  <c r="K11" i="8"/>
  <c r="E12" i="8"/>
  <c r="I12" i="8"/>
  <c r="M12" i="8"/>
  <c r="G13" i="8"/>
  <c r="K13" i="8"/>
  <c r="C11" i="8"/>
  <c r="K196" i="1"/>
  <c r="K199" i="1"/>
  <c r="I1674" i="1"/>
  <c r="I1678" i="1" s="1"/>
  <c r="L201" i="1"/>
  <c r="J197" i="1"/>
  <c r="L1674" i="1"/>
  <c r="L1678" i="1" s="1"/>
  <c r="Q1587" i="1"/>
  <c r="R1581" i="1"/>
  <c r="Q1592" i="1"/>
  <c r="R1779" i="1"/>
  <c r="Q1785" i="1"/>
  <c r="Q1790" i="1"/>
  <c r="Q2889" i="1"/>
  <c r="P2900" i="1"/>
  <c r="P2906" i="1"/>
  <c r="P2895" i="1"/>
  <c r="Q2895" i="1" s="1"/>
  <c r="R2895" i="1" s="1"/>
  <c r="S2895" i="1" s="1"/>
  <c r="T2895" i="1" s="1"/>
  <c r="R190" i="1"/>
  <c r="R185" i="1"/>
  <c r="R2356" i="1"/>
  <c r="R2361" i="1"/>
  <c r="R1644" i="1"/>
  <c r="R1639" i="1"/>
  <c r="R1842" i="1"/>
  <c r="R1837" i="1"/>
  <c r="R1448" i="1"/>
  <c r="R1443" i="1"/>
  <c r="S2665" i="1"/>
  <c r="S2660" i="1"/>
  <c r="Q2665" i="1"/>
  <c r="Q2660" i="1"/>
  <c r="P1443" i="1"/>
  <c r="P1448" i="1"/>
  <c r="P1639" i="1"/>
  <c r="P1644" i="1"/>
  <c r="P2356" i="1"/>
  <c r="P2361" i="1"/>
  <c r="P185" i="1"/>
  <c r="P190" i="1"/>
  <c r="P1837" i="1"/>
  <c r="P1842" i="1"/>
  <c r="P1592" i="1"/>
  <c r="P1587" i="1"/>
  <c r="O1842" i="1"/>
  <c r="O1644" i="1"/>
  <c r="O2361" i="1"/>
  <c r="P1392" i="1"/>
  <c r="Q1392" i="1" s="1"/>
  <c r="R1392" i="1" s="1"/>
  <c r="S1392" i="1" s="1"/>
  <c r="T1392" i="1" s="1"/>
  <c r="O1403" i="1"/>
  <c r="O1448" i="1"/>
  <c r="O1443" i="1"/>
  <c r="P1685" i="1"/>
  <c r="Q1685" i="1" s="1"/>
  <c r="R1685" i="1" s="1"/>
  <c r="S1685" i="1" s="1"/>
  <c r="T1685" i="1" s="1"/>
  <c r="O1691" i="1"/>
  <c r="O1696" i="1"/>
  <c r="P2665" i="1"/>
  <c r="P2660" i="1"/>
  <c r="P1785" i="1"/>
  <c r="P1790" i="1"/>
  <c r="I1872" i="1"/>
  <c r="O190" i="1"/>
  <c r="O185" i="1"/>
  <c r="O1837" i="1"/>
  <c r="O2665" i="1"/>
  <c r="O2660" i="1"/>
  <c r="O1790" i="1"/>
  <c r="O1785" i="1"/>
  <c r="O2356" i="1"/>
  <c r="L2930" i="1"/>
  <c r="L2934" i="1" s="1"/>
  <c r="O1398" i="1"/>
  <c r="O1639" i="1"/>
  <c r="O1592" i="1"/>
  <c r="O1587" i="1"/>
  <c r="K757" i="1"/>
  <c r="N1592" i="1"/>
  <c r="N1587" i="1"/>
  <c r="N1790" i="1"/>
  <c r="N1785" i="1"/>
  <c r="N185" i="1"/>
  <c r="N190" i="1"/>
  <c r="N1842" i="1"/>
  <c r="N1837" i="1"/>
  <c r="N1403" i="1"/>
  <c r="N1398" i="1"/>
  <c r="N1696" i="1"/>
  <c r="N1691" i="1"/>
  <c r="N2356" i="1"/>
  <c r="N2361" i="1"/>
  <c r="N1644" i="1"/>
  <c r="N1639" i="1"/>
  <c r="N1448" i="1"/>
  <c r="N1443" i="1"/>
  <c r="N2660" i="1"/>
  <c r="N2665" i="1"/>
  <c r="I1425" i="1"/>
  <c r="I212" i="1"/>
  <c r="I471" i="1"/>
  <c r="I2934" i="1"/>
  <c r="J1425" i="1"/>
  <c r="K1412" i="1"/>
  <c r="K1425" i="1" s="1"/>
  <c r="K1653" i="1"/>
  <c r="J1674" i="1"/>
  <c r="K2370" i="1"/>
  <c r="K2391" i="1" s="1"/>
  <c r="I1824" i="1"/>
  <c r="I1095" i="1"/>
  <c r="K2934" i="1"/>
  <c r="I757" i="1"/>
  <c r="J1091" i="1"/>
  <c r="J757" i="1"/>
  <c r="M185" i="1"/>
  <c r="M190" i="1"/>
  <c r="M1842" i="1"/>
  <c r="M1837" i="1"/>
  <c r="M1403" i="1"/>
  <c r="M1398" i="1"/>
  <c r="M1443" i="1"/>
  <c r="M1448" i="1"/>
  <c r="M2665" i="1"/>
  <c r="M2660" i="1"/>
  <c r="M2361" i="1"/>
  <c r="M2356" i="1"/>
  <c r="M1644" i="1"/>
  <c r="M1639" i="1"/>
  <c r="M1696" i="1"/>
  <c r="M1691" i="1"/>
  <c r="M1592" i="1"/>
  <c r="M1587" i="1"/>
  <c r="M1785" i="1"/>
  <c r="M1790" i="1"/>
  <c r="K1095" i="1"/>
  <c r="L2665" i="1"/>
  <c r="L2660" i="1"/>
  <c r="L1696" i="1"/>
  <c r="L1691" i="1"/>
  <c r="L1448" i="1"/>
  <c r="L1443" i="1"/>
  <c r="L1644" i="1"/>
  <c r="L1639" i="1"/>
  <c r="L2361" i="1"/>
  <c r="L2356" i="1"/>
  <c r="L1403" i="1"/>
  <c r="L1398" i="1"/>
  <c r="L190" i="1"/>
  <c r="L185" i="1"/>
  <c r="L1842" i="1"/>
  <c r="L1837" i="1"/>
  <c r="L1790" i="1"/>
  <c r="L1785" i="1"/>
  <c r="L1592" i="1"/>
  <c r="L1587" i="1"/>
  <c r="I1730" i="1"/>
  <c r="I1482" i="1"/>
  <c r="I188" i="1"/>
  <c r="I1626" i="1"/>
  <c r="E20" i="6"/>
  <c r="F20" i="6"/>
  <c r="I2699" i="1"/>
  <c r="I1401" i="1"/>
  <c r="D20" i="6"/>
  <c r="J1626" i="1"/>
  <c r="K1626" i="1"/>
  <c r="U6" i="8" l="1"/>
  <c r="X6" i="8"/>
  <c r="X14" i="8" s="1"/>
  <c r="R6" i="8"/>
  <c r="R14" i="8" s="1"/>
  <c r="AC14" i="8"/>
  <c r="N12" i="6" s="1"/>
  <c r="H5" i="8"/>
  <c r="T6" i="8"/>
  <c r="T14" i="8" s="1"/>
  <c r="W6" i="8"/>
  <c r="W14" i="8" s="1"/>
  <c r="AA6" i="8"/>
  <c r="AA14" i="8" s="1"/>
  <c r="AB6" i="8"/>
  <c r="AB14" i="8" s="1"/>
  <c r="V6" i="8"/>
  <c r="V14" i="8" s="1"/>
  <c r="Y6" i="8"/>
  <c r="Y14" i="8" s="1"/>
  <c r="S6" i="8"/>
  <c r="S14" i="8" s="1"/>
  <c r="U14" i="8"/>
  <c r="N6" i="8"/>
  <c r="N14" i="8" s="1"/>
  <c r="D52" i="8"/>
  <c r="E41" i="8"/>
  <c r="C41" i="8"/>
  <c r="F79" i="8"/>
  <c r="F68" i="8"/>
  <c r="E52" i="8"/>
  <c r="C52" i="8"/>
  <c r="C49" i="8"/>
  <c r="C56" i="8"/>
  <c r="C79" i="8"/>
  <c r="E34" i="8"/>
  <c r="F53" i="8"/>
  <c r="C74" i="8"/>
  <c r="C54" i="8"/>
  <c r="D34" i="8"/>
  <c r="C28" i="8"/>
  <c r="C34" i="8"/>
  <c r="C53" i="8"/>
  <c r="E79" i="8"/>
  <c r="T1398" i="1"/>
  <c r="T1403" i="1"/>
  <c r="T1691" i="1"/>
  <c r="T1696" i="1"/>
  <c r="J212" i="1"/>
  <c r="J216" i="1" s="1"/>
  <c r="L212" i="1"/>
  <c r="L216" i="1" s="1"/>
  <c r="K212" i="1"/>
  <c r="L196" i="1"/>
  <c r="M196" i="1" s="1"/>
  <c r="N196" i="1" s="1"/>
  <c r="O196" i="1" s="1"/>
  <c r="P196" i="1" s="1"/>
  <c r="Q196" i="1" s="1"/>
  <c r="R196" i="1" s="1"/>
  <c r="S196" i="1" s="1"/>
  <c r="T196" i="1" s="1"/>
  <c r="S1309" i="1"/>
  <c r="O1309" i="1"/>
  <c r="K1309" i="1"/>
  <c r="R1309" i="1"/>
  <c r="N1309" i="1"/>
  <c r="J1309" i="1"/>
  <c r="Q1309" i="1"/>
  <c r="M1309" i="1"/>
  <c r="I1309" i="1"/>
  <c r="P1309" i="1"/>
  <c r="L1309" i="1"/>
  <c r="K1674" i="1"/>
  <c r="K1678" i="1" s="1"/>
  <c r="K471" i="1"/>
  <c r="I2395" i="1"/>
  <c r="R1785" i="1"/>
  <c r="R1790" i="1"/>
  <c r="S1779" i="1"/>
  <c r="T1779" i="1" s="1"/>
  <c r="Q2900" i="1"/>
  <c r="Q2906" i="1"/>
  <c r="R2889" i="1"/>
  <c r="R1587" i="1"/>
  <c r="R1592" i="1"/>
  <c r="S1581" i="1"/>
  <c r="T1581" i="1" s="1"/>
  <c r="R2665" i="1"/>
  <c r="R2660" i="1"/>
  <c r="R1691" i="1"/>
  <c r="R1696" i="1"/>
  <c r="R1403" i="1"/>
  <c r="R1398" i="1"/>
  <c r="K216" i="1"/>
  <c r="S1448" i="1"/>
  <c r="S1443" i="1"/>
  <c r="S1842" i="1"/>
  <c r="S1837" i="1"/>
  <c r="S1644" i="1"/>
  <c r="S1639" i="1"/>
  <c r="S185" i="1"/>
  <c r="S190" i="1"/>
  <c r="S2361" i="1"/>
  <c r="S2356" i="1"/>
  <c r="P1691" i="1"/>
  <c r="P1696" i="1"/>
  <c r="Q1443" i="1"/>
  <c r="Q1448" i="1"/>
  <c r="Q1639" i="1"/>
  <c r="Q1644" i="1"/>
  <c r="Q2356" i="1"/>
  <c r="Q2361" i="1"/>
  <c r="P1403" i="1"/>
  <c r="P1398" i="1"/>
  <c r="Q1837" i="1"/>
  <c r="Q1842" i="1"/>
  <c r="Q185" i="1"/>
  <c r="Q190" i="1"/>
  <c r="J1429" i="1"/>
  <c r="I1876" i="1"/>
  <c r="K1482" i="1"/>
  <c r="J2934" i="1"/>
  <c r="I216" i="1"/>
  <c r="K1429" i="1"/>
  <c r="I1429" i="1"/>
  <c r="K2395" i="1"/>
  <c r="J1095" i="1"/>
  <c r="K1730" i="1"/>
  <c r="J2699" i="1"/>
  <c r="J471" i="1"/>
  <c r="L2699" i="1"/>
  <c r="M2699" i="1"/>
  <c r="J2395" i="1"/>
  <c r="K2699" i="1"/>
  <c r="F12" i="6" l="1"/>
  <c r="G12" i="6"/>
  <c r="I12" i="6"/>
  <c r="N14" i="6"/>
  <c r="M12" i="6"/>
  <c r="C12" i="6"/>
  <c r="L12" i="6"/>
  <c r="H12" i="6"/>
  <c r="D12" i="6"/>
  <c r="E12" i="6"/>
  <c r="J12" i="6"/>
  <c r="F7" i="8"/>
  <c r="D48" i="8"/>
  <c r="G13" i="6"/>
  <c r="F23" i="8"/>
  <c r="C48" i="8"/>
  <c r="C68" i="8"/>
  <c r="C7" i="8" s="1"/>
  <c r="I13" i="6"/>
  <c r="D28" i="8"/>
  <c r="E48" i="8"/>
  <c r="E23" i="8"/>
  <c r="E28" i="8"/>
  <c r="K13" i="6"/>
  <c r="M13" i="6"/>
  <c r="D23" i="8"/>
  <c r="D74" i="8"/>
  <c r="E53" i="8"/>
  <c r="D13" i="6"/>
  <c r="E54" i="8"/>
  <c r="E74" i="8"/>
  <c r="D41" i="8"/>
  <c r="L13" i="6"/>
  <c r="F74" i="8"/>
  <c r="C23" i="8"/>
  <c r="D79" i="8"/>
  <c r="F13" i="6"/>
  <c r="H13" i="6"/>
  <c r="D68" i="8"/>
  <c r="D7" i="8" s="1"/>
  <c r="E49" i="8"/>
  <c r="J13" i="6"/>
  <c r="G74" i="8"/>
  <c r="E68" i="8"/>
  <c r="C57" i="8"/>
  <c r="C13" i="6"/>
  <c r="E13" i="6"/>
  <c r="T1592" i="1"/>
  <c r="T1587" i="1"/>
  <c r="T1785" i="1"/>
  <c r="T1790" i="1"/>
  <c r="I1335" i="1"/>
  <c r="N1335" i="1"/>
  <c r="S1335" i="1"/>
  <c r="J1335" i="1"/>
  <c r="M1335" i="1"/>
  <c r="R1335" i="1"/>
  <c r="P1335" i="1"/>
  <c r="O1335" i="1"/>
  <c r="L1335" i="1"/>
  <c r="Q1335" i="1"/>
  <c r="K1335" i="1"/>
  <c r="S2889" i="1"/>
  <c r="T2889" i="1" s="1"/>
  <c r="R2906" i="1"/>
  <c r="R2900" i="1"/>
  <c r="S1587" i="1"/>
  <c r="S1592" i="1"/>
  <c r="S1785" i="1"/>
  <c r="S1790" i="1"/>
  <c r="S1696" i="1"/>
  <c r="S1691" i="1"/>
  <c r="S1398" i="1"/>
  <c r="S1403" i="1"/>
  <c r="Q1691" i="1"/>
  <c r="Q1696" i="1"/>
  <c r="Q1403" i="1"/>
  <c r="Q1398" i="1"/>
  <c r="G14" i="6" l="1"/>
  <c r="F14" i="6"/>
  <c r="E14" i="6"/>
  <c r="D14" i="6"/>
  <c r="C14" i="6"/>
  <c r="J14" i="6"/>
  <c r="H14" i="6"/>
  <c r="M14" i="6"/>
  <c r="I14" i="6"/>
  <c r="E7" i="8"/>
  <c r="E46" i="8"/>
  <c r="E10" i="8" s="1"/>
  <c r="I46" i="8"/>
  <c r="I18" i="8" s="1"/>
  <c r="J46" i="8"/>
  <c r="K46" i="8"/>
  <c r="K10" i="8" s="1"/>
  <c r="C46" i="8"/>
  <c r="C18" i="8" s="1"/>
  <c r="G46" i="8"/>
  <c r="G10" i="8" s="1"/>
  <c r="D46" i="8"/>
  <c r="D10" i="8" s="1"/>
  <c r="C5" i="8"/>
  <c r="H46" i="8"/>
  <c r="F46" i="8"/>
  <c r="F10" i="8" s="1"/>
  <c r="L46" i="8"/>
  <c r="L18" i="8" s="1"/>
  <c r="M46" i="8"/>
  <c r="M10" i="8" s="1"/>
  <c r="T2900" i="1"/>
  <c r="T2906" i="1"/>
  <c r="S2906" i="1"/>
  <c r="S2900" i="1"/>
  <c r="C10" i="8" l="1"/>
  <c r="C14" i="8" s="1"/>
  <c r="J10" i="8"/>
  <c r="L10" i="8"/>
  <c r="L14" i="8" s="1"/>
  <c r="H10" i="8"/>
  <c r="I10" i="8"/>
  <c r="I14" i="8" s="1"/>
  <c r="J1872" i="1" l="1"/>
  <c r="K1872" i="1"/>
  <c r="L1824" i="1"/>
  <c r="L1876" i="1"/>
  <c r="M1876" i="1"/>
  <c r="F57" i="8" l="1"/>
  <c r="G57" i="8"/>
  <c r="G56" i="8"/>
  <c r="F56" i="8"/>
  <c r="J1876" i="1"/>
  <c r="J1824" i="1"/>
  <c r="G5" i="8" l="1"/>
  <c r="G14" i="8" s="1"/>
  <c r="F5" i="8"/>
  <c r="F14" i="8" s="1"/>
  <c r="D56" i="8"/>
  <c r="D57" i="8"/>
  <c r="F18" i="8"/>
  <c r="G18" i="8"/>
  <c r="K1876" i="1"/>
  <c r="K1824" i="1"/>
  <c r="D5" i="8" l="1"/>
  <c r="D14" i="8" s="1"/>
  <c r="D18" i="8"/>
  <c r="E56" i="8"/>
  <c r="E57" i="8"/>
  <c r="N1463" i="1"/>
  <c r="E18" i="8" l="1"/>
  <c r="E5" i="8"/>
  <c r="E14" i="8" s="1"/>
  <c r="N1478" i="1"/>
  <c r="N1482" i="1" l="1"/>
  <c r="N2378" i="1"/>
  <c r="H49" i="8" l="1"/>
  <c r="N2391" i="1"/>
  <c r="N2395" i="1" s="1"/>
  <c r="H68" i="8" l="1"/>
  <c r="H7" i="8" s="1"/>
  <c r="H14" i="8" s="1"/>
  <c r="S952" i="1"/>
  <c r="H18" i="8" l="1"/>
  <c r="M38" i="8"/>
  <c r="M18" i="8" s="1"/>
  <c r="Q952" i="1"/>
  <c r="Q130" i="1"/>
  <c r="Q131" i="1" s="1"/>
  <c r="Z22" i="8" s="1"/>
  <c r="Q378" i="1"/>
  <c r="Q379" i="1" s="1"/>
  <c r="Z27" i="8" s="1"/>
  <c r="Q2203" i="1"/>
  <c r="Z65" i="8" s="1"/>
  <c r="Q818" i="1"/>
  <c r="Q121" i="1"/>
  <c r="K38" i="8" l="1"/>
  <c r="K21" i="8"/>
  <c r="M6" i="8"/>
  <c r="M14" i="8" s="1"/>
  <c r="Q420" i="1"/>
  <c r="Q2244" i="1"/>
  <c r="Q819" i="1"/>
  <c r="Z36" i="8" s="1"/>
  <c r="Z6" i="8" s="1"/>
  <c r="Z14" i="8" s="1"/>
  <c r="Q172" i="1"/>
  <c r="Q471" i="1"/>
  <c r="L14" i="6" l="1"/>
  <c r="K12" i="6"/>
  <c r="K14" i="6" s="1"/>
  <c r="Z18" i="8"/>
  <c r="K28" i="8"/>
  <c r="K22" i="8"/>
  <c r="K65" i="8"/>
  <c r="K27" i="8"/>
  <c r="Q860" i="1"/>
  <c r="Q1482" i="1"/>
  <c r="K36" i="8" l="1"/>
  <c r="K6" i="8" s="1"/>
  <c r="K49" i="8"/>
  <c r="Q2395" i="1"/>
  <c r="Q1876" i="1"/>
  <c r="K57" i="8" l="1"/>
  <c r="K68" i="8"/>
  <c r="K7" i="8" s="1"/>
  <c r="Q1626" i="1"/>
  <c r="K52" i="8" l="1"/>
  <c r="P1482" i="1"/>
  <c r="J49" i="8" l="1"/>
  <c r="P2395" i="1"/>
  <c r="J68" i="8" l="1"/>
  <c r="J7" i="8" s="1"/>
  <c r="Q757" i="1"/>
  <c r="Q1095" i="1"/>
  <c r="K34" i="8" l="1"/>
  <c r="K41" i="8"/>
  <c r="Q2934" i="1"/>
  <c r="K79" i="8" l="1"/>
  <c r="K5" i="8" s="1"/>
  <c r="K14" i="8" s="1"/>
  <c r="P2699" i="1"/>
  <c r="N45" i="6" l="1"/>
  <c r="L41" i="6"/>
  <c r="J36" i="6"/>
  <c r="M43" i="6"/>
  <c r="L42" i="6"/>
  <c r="J37" i="6"/>
  <c r="M44" i="6"/>
  <c r="L39" i="6"/>
  <c r="K40" i="6"/>
  <c r="M41" i="6"/>
  <c r="M42" i="6"/>
  <c r="K39" i="6"/>
  <c r="N44" i="6"/>
  <c r="N43" i="6"/>
  <c r="K37" i="6"/>
  <c r="L40" i="6"/>
  <c r="J35" i="6"/>
  <c r="K38" i="6"/>
  <c r="I34" i="6"/>
  <c r="I33" i="6"/>
  <c r="I35" i="6"/>
  <c r="C24" i="6"/>
  <c r="D24" i="6"/>
  <c r="E27" i="6"/>
  <c r="F27" i="6"/>
  <c r="C23" i="6"/>
  <c r="F28" i="6"/>
  <c r="D23" i="6"/>
  <c r="H31" i="6"/>
  <c r="F30" i="6"/>
  <c r="G31" i="6"/>
  <c r="H34" i="6"/>
  <c r="G32" i="6"/>
  <c r="E25" i="6"/>
  <c r="D25" i="6"/>
  <c r="H32" i="6"/>
  <c r="G29" i="6"/>
  <c r="F29" i="6"/>
  <c r="E26" i="6"/>
  <c r="H33" i="6"/>
  <c r="G30" i="6"/>
  <c r="K18" i="8"/>
  <c r="J74" i="8"/>
  <c r="J18" i="8" s="1"/>
  <c r="J46" i="6" l="1"/>
  <c r="J51" i="6" s="1"/>
  <c r="N46" i="6"/>
  <c r="N51" i="6" s="1"/>
  <c r="M46" i="6"/>
  <c r="M51" i="6" s="1"/>
  <c r="K46" i="6"/>
  <c r="K51" i="6" s="1"/>
  <c r="L46" i="6"/>
  <c r="L51" i="6" s="1"/>
  <c r="I46" i="6"/>
  <c r="I51" i="6" s="1"/>
  <c r="H46" i="6"/>
  <c r="H51" i="6" s="1"/>
  <c r="E46" i="6"/>
  <c r="E51" i="6" s="1"/>
  <c r="G46" i="6"/>
  <c r="G51" i="6" s="1"/>
  <c r="F46" i="6"/>
  <c r="F51" i="6" s="1"/>
  <c r="J5" i="8"/>
  <c r="J14" i="8" s="1"/>
  <c r="C46" i="6" l="1"/>
  <c r="C51" i="6" s="1"/>
  <c r="D46" i="6" l="1"/>
  <c r="D51" i="6" s="1"/>
</calcChain>
</file>

<file path=xl/sharedStrings.xml><?xml version="1.0" encoding="utf-8"?>
<sst xmlns="http://schemas.openxmlformats.org/spreadsheetml/2006/main" count="3307" uniqueCount="322">
  <si>
    <t>Eligible</t>
  </si>
  <si>
    <t>Not Eligible</t>
  </si>
  <si>
    <t>---</t>
  </si>
  <si>
    <t>Reporting Entity:</t>
  </si>
  <si>
    <t>Facility Name:</t>
  </si>
  <si>
    <t>Reporting Date:</t>
  </si>
  <si>
    <t>Distributed Generation Bonus</t>
  </si>
  <si>
    <t>Quantity Required for Compliance</t>
  </si>
  <si>
    <t>Start Year</t>
  </si>
  <si>
    <t>WA State RCW 19.285 Requirement</t>
  </si>
  <si>
    <t>Extra Apprenticeship Credit</t>
  </si>
  <si>
    <t>Delivered Load to Retail Customers (MWh)</t>
  </si>
  <si>
    <t>Adjustment for Events Beyond Control</t>
  </si>
  <si>
    <t>Facility WREGIS ID:</t>
  </si>
  <si>
    <t>Extra Apprenticeship Credit Eligibility:</t>
  </si>
  <si>
    <t>Distributed Generation Bonus Eligibility:</t>
  </si>
  <si>
    <t>Sales and Transfers</t>
  </si>
  <si>
    <t>Net Surplus Adjustments</t>
  </si>
  <si>
    <t>RCW 19.285 Compliance Need</t>
  </si>
  <si>
    <t>Eligible Quantity Acquired</t>
  </si>
  <si>
    <t>Percent of Qualifying MWh Allocated to WA</t>
  </si>
  <si>
    <t>MWh Allocated to WA Compliance</t>
  </si>
  <si>
    <t>Eligible MWh Available for RCW 19.285 Compliance</t>
  </si>
  <si>
    <t>Bonus Incentives Transferred</t>
  </si>
  <si>
    <t>Total Quantity Available for RCW 19.285 Compliance</t>
  </si>
  <si>
    <t>Percent of MWh Qualifying Under RCW 19.285</t>
  </si>
  <si>
    <t>Contribution to RCW 19.285 Compliance</t>
  </si>
  <si>
    <t>RCW 19.285 Compliance Surplus / (Deficit)</t>
  </si>
  <si>
    <t>Extra Apprenticeship Labor Bonus</t>
  </si>
  <si>
    <t>Bonus Incentive Eligibility</t>
  </si>
  <si>
    <t>REC Sales / Transfers</t>
  </si>
  <si>
    <t>Qualifying MWh Allocated to WA</t>
  </si>
  <si>
    <t>Checklist Item</t>
  </si>
  <si>
    <t>Cell/Row Description</t>
  </si>
  <si>
    <t>Units</t>
  </si>
  <si>
    <t>Cell/Row</t>
  </si>
  <si>
    <t>Comments</t>
  </si>
  <si>
    <t>Text</t>
  </si>
  <si>
    <t>Year</t>
  </si>
  <si>
    <t>Reporting Entity</t>
  </si>
  <si>
    <t>Reporting Date</t>
  </si>
  <si>
    <t>Delivered Load to Retail Customers</t>
  </si>
  <si>
    <t>MWh</t>
  </si>
  <si>
    <t>Enter the name of the reporting entity</t>
  </si>
  <si>
    <t xml:space="preserve">Enter the MWh delivered to customers </t>
  </si>
  <si>
    <t>Enter "X" When Complete</t>
  </si>
  <si>
    <t>Enter the date the report is submitted</t>
  </si>
  <si>
    <t>Quantity of RECs Sold</t>
  </si>
  <si>
    <t>Facility Name</t>
  </si>
  <si>
    <t>B2:B31</t>
  </si>
  <si>
    <t>Enter the name of the qualifying facility or contract</t>
  </si>
  <si>
    <t>WREGIS ID</t>
  </si>
  <si>
    <t>C2:C31</t>
  </si>
  <si>
    <t>Enter the WREGIS ID for the qualifying facility</t>
  </si>
  <si>
    <t>Extra Apprenticeship Credit Eligibility</t>
  </si>
  <si>
    <t>Toggle</t>
  </si>
  <si>
    <t>D2:D31</t>
  </si>
  <si>
    <t>E2:E31</t>
  </si>
  <si>
    <t>For facilities that qualify for extra apprenticeship credits select "Eligible". Select "Not Eligible for non-qualifying facilities.</t>
  </si>
  <si>
    <t>For facilities that qualify for distributed generation select "Eligible". Select "Not Eligible for non-qualifying facilities.</t>
  </si>
  <si>
    <t>Total MWh Produced from Facility</t>
  </si>
  <si>
    <t>Number</t>
  </si>
  <si>
    <t>Percent of MWh Qualifying</t>
  </si>
  <si>
    <t>D39:F39</t>
  </si>
  <si>
    <t>Quantity of RECs from MWh Sold</t>
  </si>
  <si>
    <t>%</t>
  </si>
  <si>
    <t>Percent of Qualifying MWh Allocated to WA State Compliance</t>
  </si>
  <si>
    <t>D51:F51</t>
  </si>
  <si>
    <t>2011 Surplus Applied to 2012</t>
  </si>
  <si>
    <t>2012 Surplus Applied to 2011</t>
  </si>
  <si>
    <t>2012 Surplus Applied to 2013</t>
  </si>
  <si>
    <t>2013 Surplus Applied to 2012</t>
  </si>
  <si>
    <t>Enter the amount of RECs procured in 2011 used for compliance in 2012</t>
  </si>
  <si>
    <t>Enter the amount of RECs procured in 2012 used for compliance in 2011</t>
  </si>
  <si>
    <t>Enter the amount of RECs procured in 2012 used for compliance in 2013</t>
  </si>
  <si>
    <t>Enter the amount of RECs procured in 2013 used for compliance in 2012</t>
  </si>
  <si>
    <t>Distributed Generation Eligibility</t>
  </si>
  <si>
    <t>Enter the annual amount of transferred RECs procured from bonus incentives</t>
  </si>
  <si>
    <t>Enter the percent of qualifying MWh used for compliance with RCW 19.285. Used for facilities that are utilized for RPS compliance in two or more states.</t>
  </si>
  <si>
    <t>Enter the percent of MWh produced that are eligible for meeting RCW 19.285</t>
  </si>
  <si>
    <t>Enter the annual MWh output from the qualifying facility</t>
  </si>
  <si>
    <t>"Facility Detail" Worksheet</t>
  </si>
  <si>
    <t>General Instructions:</t>
  </si>
  <si>
    <t>White shading indicate formulated cells</t>
  </si>
  <si>
    <t>Yellow shading indicate cells where inputs are entered</t>
  </si>
  <si>
    <t>Green shading indicate cells with dropdown lists</t>
  </si>
  <si>
    <t>Blue shading indicates summary calculations</t>
  </si>
  <si>
    <t>Grey shading indicates cells where information is not required</t>
  </si>
  <si>
    <t>Enter the annual amount of RECs sold.  For Multi-Jurisdictional Utilities, enter in annual WA allocated amount of RECs sold.</t>
  </si>
  <si>
    <t>Bonus Incentives Not Realized</t>
  </si>
  <si>
    <t>Total Sold / Transferred / Unrealized</t>
  </si>
  <si>
    <t>D40:F40</t>
  </si>
  <si>
    <t>D41:F41</t>
  </si>
  <si>
    <t>D52:F52</t>
  </si>
  <si>
    <t>E58</t>
  </si>
  <si>
    <t>Enter the annual MWh not produced due to events beyond control as outlined in RCW 19.285.040 (2)(i)</t>
  </si>
  <si>
    <t>Enter the annual number of bonus incentives that were not realized</t>
  </si>
  <si>
    <t>B2</t>
  </si>
  <si>
    <t>B4</t>
  </si>
  <si>
    <t>B7:E7</t>
  </si>
  <si>
    <t>Adjustments</t>
  </si>
  <si>
    <t>D50:F50</t>
  </si>
  <si>
    <t>D56</t>
  </si>
  <si>
    <t>E57</t>
  </si>
  <si>
    <t>F59</t>
  </si>
  <si>
    <t>D62:F62</t>
  </si>
  <si>
    <t>Facility Types</t>
  </si>
  <si>
    <t>Wind</t>
  </si>
  <si>
    <t>Solar</t>
  </si>
  <si>
    <t>Geothermal</t>
  </si>
  <si>
    <t>Landfill Gas</t>
  </si>
  <si>
    <t>Wave, Ocean, Tidal</t>
  </si>
  <si>
    <t>Biomass</t>
  </si>
  <si>
    <t>Sewage Treatment Gas</t>
  </si>
  <si>
    <t>Water (Incremental Hydro)</t>
  </si>
  <si>
    <t>Facility Type</t>
  </si>
  <si>
    <t>F2:F31</t>
  </si>
  <si>
    <t>Select the generation type for the qualifying facility</t>
  </si>
  <si>
    <t>Non REC Eligible Generation</t>
  </si>
  <si>
    <t>Biodiesel Fuel</t>
  </si>
  <si>
    <t>Total Quantity from Non REC Eligible Generation</t>
  </si>
  <si>
    <t>Quantity from Non REC Eligible Generation</t>
  </si>
  <si>
    <t>"Compliance Summary" Worksheet</t>
  </si>
  <si>
    <t>Instructions in the section are for the cells B2:F31.  Each row represents a different facility.</t>
  </si>
  <si>
    <t>Instructions in this section identify the input locations for the 1st facility found in the "Facility Detail" worksheet.  Inputs for facilities 2 through 30, also found in the "Facility Detail" worksheet, are identical to facility 1.</t>
  </si>
  <si>
    <t>Online Date:</t>
  </si>
  <si>
    <t>In both the "Compliance Summary" and "Facility Detail" worksheets, utilities may need to protect commercially sensitive information by use of the CONFIDENTIAL designation.</t>
  </si>
  <si>
    <t>Goodnoe Hills</t>
  </si>
  <si>
    <t>W536</t>
  </si>
  <si>
    <t>Leaning Juniper</t>
  </si>
  <si>
    <t>Marengo I</t>
  </si>
  <si>
    <t>W185</t>
  </si>
  <si>
    <t>Marengo II</t>
  </si>
  <si>
    <t>W772</t>
  </si>
  <si>
    <t>Bennett Creek Windfarm - REC Only</t>
  </si>
  <si>
    <t>W542</t>
  </si>
  <si>
    <t>Hot Springs Windfarm - REC Only</t>
  </si>
  <si>
    <t>W543</t>
  </si>
  <si>
    <t>Prospect 2 (Upgrade 1999)</t>
  </si>
  <si>
    <t>W140</t>
  </si>
  <si>
    <t>Lemolo 1 (Upgrade 2003)</t>
  </si>
  <si>
    <t>W157</t>
  </si>
  <si>
    <t>W180</t>
  </si>
  <si>
    <t>W158</t>
  </si>
  <si>
    <t>PACIFICORP Notes and Assumptions</t>
  </si>
  <si>
    <t xml:space="preserve">REC Sales: </t>
  </si>
  <si>
    <t>The company does not plan to sell any excess RECs and will hold any excess RECs and apply to a future year target.</t>
  </si>
  <si>
    <t>Revised 2/11/2011</t>
  </si>
  <si>
    <t xml:space="preserve"> </t>
  </si>
  <si>
    <t>Renewable Report</t>
  </si>
  <si>
    <t>WASHINGTON UTILITIES AND TRANSPORTATION COMMISSION</t>
  </si>
  <si>
    <t>RPS Reporting Tool</t>
  </si>
  <si>
    <t>CONFIDENTIAL</t>
  </si>
  <si>
    <r>
      <rPr>
        <b/>
        <sz val="11"/>
        <rFont val="Calibri"/>
        <family val="2"/>
      </rPr>
      <t>Retail Sales:</t>
    </r>
    <r>
      <rPr>
        <sz val="11"/>
        <rFont val="Calibri"/>
        <family val="2"/>
      </rPr>
      <t xml:space="preserve"> </t>
    </r>
  </si>
  <si>
    <t>Facility Generation:</t>
  </si>
  <si>
    <t>Top of the World</t>
  </si>
  <si>
    <t>W1749</t>
  </si>
  <si>
    <t>Dunlap I</t>
  </si>
  <si>
    <t>W1687</t>
  </si>
  <si>
    <t>Campbell Hill/Three Buttes</t>
  </si>
  <si>
    <t>W1383</t>
  </si>
  <si>
    <t>Glenrock Wind I</t>
  </si>
  <si>
    <t>W964</t>
  </si>
  <si>
    <t>Rolling Hills</t>
  </si>
  <si>
    <t>W928</t>
  </si>
  <si>
    <t>TBD</t>
  </si>
  <si>
    <t>Seven Mile Hill I</t>
  </si>
  <si>
    <t>W975</t>
  </si>
  <si>
    <t>2017 Surplus Applied to 2016</t>
  </si>
  <si>
    <t>2017 Surplus Applied to 2018</t>
  </si>
  <si>
    <t>`</t>
  </si>
  <si>
    <t>2013 Surplus Applied to 2014</t>
  </si>
  <si>
    <t>2014 Surplus Applied to 2013</t>
  </si>
  <si>
    <t>2014 Surplus Applied to 2015</t>
  </si>
  <si>
    <t>2015 Surplus Applied to 2014</t>
  </si>
  <si>
    <t>2015 Surplus Applied to 2016</t>
  </si>
  <si>
    <t>2016 Surplus Applied to 2015</t>
  </si>
  <si>
    <t>2016 Surplus Applied to 2017</t>
  </si>
  <si>
    <t>Adams Solar</t>
  </si>
  <si>
    <t>Bear Creek Solar</t>
  </si>
  <si>
    <t>Bly Solar</t>
  </si>
  <si>
    <t>Elbe Solar</t>
  </si>
  <si>
    <t>Enterprise Solar</t>
  </si>
  <si>
    <t>Pavant Solar</t>
  </si>
  <si>
    <t>W4619</t>
  </si>
  <si>
    <t>W4938</t>
  </si>
  <si>
    <t>2018 Surplus Applied to 2017</t>
  </si>
  <si>
    <t>2018 Surplus Applied to 2019</t>
  </si>
  <si>
    <t>2019 Surplus Applied to 2018</t>
  </si>
  <si>
    <t>2019 Surplus Applied to 2020</t>
  </si>
  <si>
    <t>2020 Surplus Applied to 2019</t>
  </si>
  <si>
    <t>2020 Surplus Applied to 2021</t>
  </si>
  <si>
    <t>Allocation Factors:</t>
  </si>
  <si>
    <t>W7039</t>
  </si>
  <si>
    <t>W7046</t>
  </si>
  <si>
    <t>W7044</t>
  </si>
  <si>
    <t>W4942</t>
  </si>
  <si>
    <t>W4943</t>
  </si>
  <si>
    <t>Granite Mountain East</t>
  </si>
  <si>
    <t>Granite Mountain West</t>
  </si>
  <si>
    <t>2021 Surplus Applied to 2020</t>
  </si>
  <si>
    <t>2021 Surplus Applied to 2022</t>
  </si>
  <si>
    <t>PacifiCorp</t>
  </si>
  <si>
    <t>Bennett Creek Wind Farm - REC Only</t>
  </si>
  <si>
    <t>Hot Springs Wind Farm - REC Only</t>
  </si>
  <si>
    <t>JC Boyle (Upgrate 2005)</t>
  </si>
  <si>
    <t>Lemolo 2 (Upgrage 2009)</t>
  </si>
  <si>
    <t>Bigfork</t>
  </si>
  <si>
    <t>Blundell</t>
  </si>
  <si>
    <t>Blundell II</t>
  </si>
  <si>
    <t>Campbell Hill</t>
  </si>
  <si>
    <t>Cedar Springs Wind I</t>
  </si>
  <si>
    <t>Cedar Springs Wind II</t>
  </si>
  <si>
    <t>Cedar Springs Wind III</t>
  </si>
  <si>
    <t>Ekola Flats Wind</t>
  </si>
  <si>
    <t>Enterprise</t>
  </si>
  <si>
    <t>Foote Creek I</t>
  </si>
  <si>
    <t>Glenrock I</t>
  </si>
  <si>
    <t>Glenrock III</t>
  </si>
  <si>
    <t>High Plains</t>
  </si>
  <si>
    <t xml:space="preserve">JC Boyle </t>
  </si>
  <si>
    <t>Latigo Wind</t>
  </si>
  <si>
    <t xml:space="preserve">Lemolo 1 </t>
  </si>
  <si>
    <t xml:space="preserve">Lemolo 2 </t>
  </si>
  <si>
    <t>McFadden Ridge</t>
  </si>
  <si>
    <t>Mountain Wind 1</t>
  </si>
  <si>
    <t>Mountain Wind 2</t>
  </si>
  <si>
    <t>Pavant</t>
  </si>
  <si>
    <t>Pavant Solar II LLC</t>
  </si>
  <si>
    <t>Pioneer Wind Park I LLC</t>
  </si>
  <si>
    <t xml:space="preserve">Prospect 2 </t>
  </si>
  <si>
    <t xml:space="preserve">Rock River I </t>
  </si>
  <si>
    <t>Sage Solar I, LLC</t>
  </si>
  <si>
    <t>Sage Solar II, LLC</t>
  </si>
  <si>
    <t>Sage Solar III, LLC</t>
  </si>
  <si>
    <t>Sweetwater Solar, LLC</t>
  </si>
  <si>
    <t xml:space="preserve">Wolverine Creek </t>
  </si>
  <si>
    <t>W179</t>
  </si>
  <si>
    <t>W194</t>
  </si>
  <si>
    <t>W230</t>
  </si>
  <si>
    <t>W10953</t>
  </si>
  <si>
    <t>W10972</t>
  </si>
  <si>
    <t>W201</t>
  </si>
  <si>
    <t>W965</t>
  </si>
  <si>
    <t>W1334</t>
  </si>
  <si>
    <t>W1341</t>
  </si>
  <si>
    <t>W1022</t>
  </si>
  <si>
    <t>W1023</t>
  </si>
  <si>
    <t>W5057</t>
  </si>
  <si>
    <t>W5126</t>
  </si>
  <si>
    <t>W187</t>
  </si>
  <si>
    <t>W8800</t>
  </si>
  <si>
    <t>W8808</t>
  </si>
  <si>
    <t>W8811</t>
  </si>
  <si>
    <t>W7365</t>
  </si>
  <si>
    <t>W188</t>
  </si>
  <si>
    <t>W7047</t>
  </si>
  <si>
    <t>W200</t>
  </si>
  <si>
    <t>Latigo</t>
  </si>
  <si>
    <t xml:space="preserve">McFadden Ridge </t>
  </si>
  <si>
    <t>Mountain Wind I</t>
  </si>
  <si>
    <t>Mountain Wind II</t>
  </si>
  <si>
    <t>Pavant Solar II</t>
  </si>
  <si>
    <t>Pioneer Wind Park</t>
  </si>
  <si>
    <t>Rock River</t>
  </si>
  <si>
    <t>Sage Solar I</t>
  </si>
  <si>
    <t>Sage Solar II</t>
  </si>
  <si>
    <t>Sage Solar III</t>
  </si>
  <si>
    <t>Sweetwater Solar</t>
  </si>
  <si>
    <t>TB Flats Wind I</t>
  </si>
  <si>
    <t>TB Flats Wind II</t>
  </si>
  <si>
    <t>Wolverine Creek</t>
  </si>
  <si>
    <t>*Tuana Springs - REC Only</t>
  </si>
  <si>
    <t>W1503</t>
  </si>
  <si>
    <t>1,063 RECs from Power County Wind Park South</t>
  </si>
  <si>
    <t>Wanapum (Upgrade)</t>
  </si>
  <si>
    <t>NA</t>
  </si>
  <si>
    <t>Nine Canyon Wind Project - REC Only</t>
  </si>
  <si>
    <t>W684</t>
  </si>
  <si>
    <t>SPI Aberdeen - REC Only</t>
  </si>
  <si>
    <t>W1640</t>
  </si>
  <si>
    <t>Fighting Creek - REC Only</t>
  </si>
  <si>
    <t>W2659</t>
  </si>
  <si>
    <t>Hidden Hollow - REC Only</t>
  </si>
  <si>
    <t>W1634</t>
  </si>
  <si>
    <t>Elkhorn Valley Wind - REC Only</t>
  </si>
  <si>
    <t>W186</t>
  </si>
  <si>
    <t>Lower Snake – Phalen Gulch - REC Only</t>
  </si>
  <si>
    <t>W2670</t>
  </si>
  <si>
    <t>Condon Wind Power Project - Condon Wind Power Project - REC Only</t>
  </si>
  <si>
    <t>W774</t>
  </si>
  <si>
    <t>Condon Wind Power Project - Condon Phase II - REC Only</t>
  </si>
  <si>
    <t>W833</t>
  </si>
  <si>
    <t>Klondike I - Klondike Wind Power LLC - REC Only</t>
  </si>
  <si>
    <t>W238</t>
  </si>
  <si>
    <t>Meadow Creek Wind Farm - Five Pine Project - REC Only</t>
  </si>
  <si>
    <t>W3186</t>
  </si>
  <si>
    <t>Meadow Creek Wind Farm - North Point Wind Farm - REC Only</t>
  </si>
  <si>
    <t>W3185</t>
  </si>
  <si>
    <t>Nine Canyon Wind Project - Nine Canyon Phase 3 - REC Only</t>
  </si>
  <si>
    <t>W697</t>
  </si>
  <si>
    <t>Stateline (WA) - FPL Energy Vansycle LLC - REC Only</t>
  </si>
  <si>
    <t>W248</t>
  </si>
  <si>
    <t>Seven Mile Hill II</t>
  </si>
  <si>
    <t>W976</t>
  </si>
  <si>
    <t>W11072</t>
  </si>
  <si>
    <t>W11488</t>
  </si>
  <si>
    <t>W4909</t>
  </si>
  <si>
    <t xml:space="preserve">2011 - 2021 actual System Generation (SG) and Control Area Generation West (CAGW) allocation factors. Forecast factors (2021 onward). </t>
  </si>
  <si>
    <t>2011 - 2021 is based on actual generation or REC purchase data. Generation forecast begins January 2022. 
The Company uses one of three patterning methods to model wind resources.  First, and if the appropriate data is available, historical monthly/seasonal patterns are developed using hourly data available over the life of the plant. This is the Company’s preferred method.  Second, if historical information is unavailable, but hourly data from wind site studies is, on/off peak engineering estimate patterns are developed.  Third, if neither of the first two types of data is available, Energy Information Agency (EIA) wind patterning is used. 
The forecasts for wind resources include generation attributed to the Company's planned repowering efforts.</t>
  </si>
  <si>
    <t>2022 Surplus Applied to 2023</t>
  </si>
  <si>
    <t>2022 Surplus Applied to 2021</t>
  </si>
  <si>
    <t xml:space="preserve">SG </t>
  </si>
  <si>
    <t>CAGW</t>
  </si>
  <si>
    <t>Sum</t>
  </si>
  <si>
    <t xml:space="preserve">TOTAL </t>
  </si>
  <si>
    <t>Contribution to RCW 19.285 Compliance by Generation Type</t>
  </si>
  <si>
    <t>Eligible MWh Available for RCW 19.285 Compliance Contribution by Generation Type</t>
  </si>
  <si>
    <t>W12023</t>
  </si>
  <si>
    <t>W12157</t>
  </si>
  <si>
    <r>
      <rPr>
        <b/>
        <sz val="11"/>
        <color theme="1"/>
        <rFont val="Calibri"/>
        <family val="2"/>
      </rPr>
      <t>Note 1</t>
    </r>
    <r>
      <rPr>
        <sz val="11"/>
        <color theme="1"/>
        <rFont val="Calibri"/>
        <family val="2"/>
      </rPr>
      <t>: Any surplus or deficit in row 46 (RCW 19.285 Compliance Surplus / (Deficit)) is a result of rounding in the Facility Detail tab. The correct target amount of RECs have been/will be retired for all compliance years.</t>
    </r>
  </si>
  <si>
    <t>2010 - 2021 actual retail sales. 2022 load forecast based on 2021 IRP progress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</si>
</sst>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_(* #,##0_);_(* \(#,##0\);_(* &quot;-&quot;??_);_(@_)"/>
    <numFmt numFmtId="165" formatCode="[$-409]mmmm\ d\,\ yyyy;@"/>
    <numFmt numFmtId="166" formatCode="0.000000"/>
    <numFmt numFmtId="167" formatCode="[$-409]d\-mmm\-yy;@"/>
    <numFmt numFmtId="168" formatCode="_(* #,##0.000_);_(* \(#,##0.000\);_(* &quot;-&quot;??_);_(@_)"/>
    <numFmt numFmtId="169" formatCode="0_);\(0\)"/>
  </numFmts>
  <fonts count="32">
    <font>
      <sz val="10"/>
      <name val="Arial"/>
    </font>
    <font>
      <sz val="10"/>
      <name val="Arial"/>
      <family val="2"/>
    </font>
    <font>
      <sz val="11"/>
      <name val="Calibri"/>
      <family val="2"/>
    </font>
    <font>
      <b/>
      <sz val="11"/>
      <name val="Calibri"/>
      <family val="2"/>
    </font>
    <font>
      <b/>
      <sz val="14"/>
      <name val="Calibri"/>
      <family val="2"/>
    </font>
    <font>
      <sz val="8"/>
      <name val="Arial"/>
      <family val="2"/>
    </font>
    <font>
      <b/>
      <sz val="16"/>
      <name val="Calibri"/>
      <family val="2"/>
    </font>
    <font>
      <b/>
      <sz val="12"/>
      <name val="Calibri"/>
      <family val="2"/>
    </font>
    <font>
      <sz val="10"/>
      <name val="Calibri"/>
      <family val="2"/>
    </font>
    <font>
      <sz val="10"/>
      <name val="Calibri"/>
      <family val="2"/>
      <scheme val="minor"/>
    </font>
    <font>
      <sz val="11"/>
      <name val="Calibri"/>
      <family val="2"/>
      <scheme val="minor"/>
    </font>
    <font>
      <b/>
      <sz val="11"/>
      <name val="Calibri"/>
      <family val="2"/>
      <scheme val="minor"/>
    </font>
    <font>
      <b/>
      <sz val="16"/>
      <name val="Calibri"/>
      <family val="2"/>
      <scheme val="minor"/>
    </font>
    <font>
      <b/>
      <sz val="12"/>
      <name val="Calibri"/>
      <family val="2"/>
      <scheme val="minor"/>
    </font>
    <font>
      <sz val="11"/>
      <color rgb="FFFF0000"/>
      <name val="Calibri"/>
      <family val="2"/>
    </font>
    <font>
      <sz val="10"/>
      <color theme="0"/>
      <name val="Arial"/>
      <family val="2"/>
    </font>
    <font>
      <b/>
      <sz val="12"/>
      <name val="Helvetica"/>
      <family val="2"/>
    </font>
    <font>
      <sz val="13"/>
      <name val="Palatino"/>
      <family val="1"/>
    </font>
    <font>
      <b/>
      <sz val="16"/>
      <name val="Arial"/>
      <family val="2"/>
    </font>
    <font>
      <b/>
      <sz val="10"/>
      <name val="Arial"/>
      <family val="2"/>
    </font>
    <font>
      <b/>
      <sz val="10"/>
      <color indexed="10"/>
      <name val="Arial"/>
      <family val="2"/>
    </font>
    <font>
      <b/>
      <sz val="13"/>
      <name val="Helvetica"/>
      <family val="2"/>
    </font>
    <font>
      <b/>
      <sz val="16"/>
      <name val="Helvetica"/>
      <family val="2"/>
    </font>
    <font>
      <b/>
      <sz val="13"/>
      <name val="Helvatica"/>
    </font>
    <font>
      <sz val="11"/>
      <color rgb="FFC00000"/>
      <name val="Calibri"/>
      <family val="2"/>
    </font>
    <font>
      <sz val="10"/>
      <name val="MS Sans Serif"/>
      <family val="2"/>
    </font>
    <font>
      <sz val="11"/>
      <color theme="1"/>
      <name val="Calibri"/>
      <family val="2"/>
    </font>
    <font>
      <b/>
      <sz val="11"/>
      <color theme="1"/>
      <name val="Calibri"/>
      <family val="2"/>
    </font>
    <font>
      <b/>
      <sz val="22"/>
      <color rgb="FFFF0000"/>
      <name val="Calibri"/>
      <family val="2"/>
    </font>
    <font>
      <sz val="16"/>
      <name val="Calibri"/>
      <family val="2"/>
    </font>
    <font>
      <b/>
      <sz val="10"/>
      <name val="Calibri"/>
      <family val="2"/>
      <scheme val="minor"/>
    </font>
    <font>
      <b/>
      <sz val="10"/>
      <name val="Calibri"/>
      <family val="2"/>
    </font>
  </fonts>
  <fills count="14">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9"/>
        <bgColor indexed="64"/>
      </patternFill>
    </fill>
    <fill>
      <patternFill patternType="solid">
        <fgColor indexed="65"/>
        <bgColor indexed="64"/>
      </patternFill>
    </fill>
    <fill>
      <patternFill patternType="solid">
        <fgColor indexed="44"/>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rgb="FFFFFF99"/>
        <bgColor indexed="64"/>
      </patternFill>
    </fill>
    <fill>
      <patternFill patternType="solid">
        <fgColor rgb="FF00B050"/>
        <bgColor indexed="64"/>
      </patternFill>
    </fill>
    <fill>
      <patternFill patternType="solid">
        <fgColor rgb="FFFFFFCC"/>
        <bgColor indexed="64"/>
      </patternFill>
    </fill>
  </fills>
  <borders count="58">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mediumDashDotDot">
        <color indexed="64"/>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diagonal/>
    </border>
    <border>
      <left/>
      <right style="hair">
        <color indexed="64"/>
      </right>
      <top style="hair">
        <color indexed="64"/>
      </top>
      <bottom style="hair">
        <color indexed="64"/>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top/>
      <bottom style="mediumDashDotDot">
        <color indexed="64"/>
      </bottom>
      <diagonal/>
    </border>
    <border>
      <left/>
      <right/>
      <top/>
      <bottom style="mediumDashDot">
        <color indexed="64"/>
      </bottom>
      <diagonal/>
    </border>
    <border>
      <left style="thin">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bottom style="hair">
        <color indexed="64"/>
      </bottom>
      <diagonal/>
    </border>
    <border>
      <left style="hair">
        <color indexed="64"/>
      </left>
      <right style="thin">
        <color indexed="64"/>
      </right>
      <top/>
      <bottom/>
      <diagonal/>
    </border>
    <border>
      <left style="hair">
        <color indexed="64"/>
      </left>
      <right style="hair">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hair">
        <color indexed="64"/>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166" fontId="1" fillId="0" borderId="0">
      <alignment horizontal="left" wrapText="1"/>
    </xf>
    <xf numFmtId="9" fontId="1" fillId="0" borderId="0" applyFont="0" applyFill="0" applyBorder="0" applyAlignment="0" applyProtection="0"/>
    <xf numFmtId="40" fontId="25" fillId="0" borderId="0" applyFont="0" applyFill="0" applyBorder="0" applyAlignment="0" applyProtection="0"/>
  </cellStyleXfs>
  <cellXfs count="361">
    <xf numFmtId="0" fontId="0" fillId="0" borderId="0" xfId="0"/>
    <xf numFmtId="0" fontId="2" fillId="0" borderId="0" xfId="0" applyFont="1"/>
    <xf numFmtId="0" fontId="2" fillId="0" borderId="0" xfId="0" applyFont="1" applyAlignment="1">
      <alignment horizontal="center"/>
    </xf>
    <xf numFmtId="164" fontId="2" fillId="2" borderId="1" xfId="1" applyNumberFormat="1" applyFont="1" applyFill="1" applyBorder="1"/>
    <xf numFmtId="164" fontId="2" fillId="2" borderId="2" xfId="1" applyNumberFormat="1" applyFont="1" applyFill="1" applyBorder="1"/>
    <xf numFmtId="164" fontId="2" fillId="2" borderId="3" xfId="1" applyNumberFormat="1" applyFont="1" applyFill="1" applyBorder="1"/>
    <xf numFmtId="0" fontId="3" fillId="0" borderId="0" xfId="0" applyFont="1"/>
    <xf numFmtId="164" fontId="3" fillId="0" borderId="0" xfId="1" applyNumberFormat="1" applyFont="1"/>
    <xf numFmtId="0" fontId="2" fillId="0" borderId="4" xfId="0" applyFont="1" applyBorder="1"/>
    <xf numFmtId="0" fontId="4" fillId="0" borderId="0" xfId="0" applyFont="1"/>
    <xf numFmtId="164" fontId="2" fillId="2" borderId="5" xfId="1" applyNumberFormat="1" applyFont="1" applyFill="1" applyBorder="1"/>
    <xf numFmtId="164" fontId="2" fillId="0" borderId="2" xfId="1" applyNumberFormat="1" applyFont="1" applyBorder="1"/>
    <xf numFmtId="43" fontId="2" fillId="0" borderId="0" xfId="0" applyNumberFormat="1" applyFont="1"/>
    <xf numFmtId="0" fontId="6" fillId="0" borderId="0" xfId="0" applyFont="1"/>
    <xf numFmtId="164" fontId="2" fillId="0" borderId="0" xfId="1" applyNumberFormat="1" applyFont="1" applyFill="1" applyBorder="1" applyAlignment="1">
      <alignment horizontal="center"/>
    </xf>
    <xf numFmtId="0" fontId="2" fillId="2" borderId="6" xfId="0" applyFont="1" applyFill="1" applyBorder="1"/>
    <xf numFmtId="0" fontId="2" fillId="2" borderId="7" xfId="0" applyFont="1" applyFill="1" applyBorder="1" applyAlignment="1">
      <alignment horizontal="center"/>
    </xf>
    <xf numFmtId="0" fontId="2" fillId="2" borderId="8" xfId="0" applyFont="1" applyFill="1" applyBorder="1"/>
    <xf numFmtId="0" fontId="2" fillId="2" borderId="9" xfId="0" quotePrefix="1" applyFont="1" applyFill="1" applyBorder="1"/>
    <xf numFmtId="164" fontId="3" fillId="0" borderId="0" xfId="1" applyNumberFormat="1" applyFont="1" applyFill="1" applyBorder="1" applyAlignment="1">
      <alignment horizontal="center" vertical="center"/>
    </xf>
    <xf numFmtId="164" fontId="7" fillId="0" borderId="0" xfId="1" applyNumberFormat="1" applyFont="1" applyFill="1" applyBorder="1" applyAlignment="1">
      <alignment horizontal="center"/>
    </xf>
    <xf numFmtId="0" fontId="3" fillId="0" borderId="0" xfId="0" applyFont="1" applyFill="1" applyBorder="1" applyAlignment="1">
      <alignment horizontal="center"/>
    </xf>
    <xf numFmtId="9" fontId="2" fillId="0" borderId="0" xfId="3" applyFont="1" applyFill="1" applyBorder="1" applyAlignment="1">
      <alignment horizontal="center"/>
    </xf>
    <xf numFmtId="0" fontId="2" fillId="0" borderId="0" xfId="0" applyFont="1" applyFill="1" applyBorder="1"/>
    <xf numFmtId="164" fontId="2" fillId="0" borderId="0" xfId="1" applyNumberFormat="1" applyFont="1" applyFill="1" applyBorder="1"/>
    <xf numFmtId="0" fontId="2" fillId="0" borderId="0"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164" fontId="3" fillId="0" borderId="0" xfId="1" applyNumberFormat="1" applyFont="1" applyFill="1" applyBorder="1"/>
    <xf numFmtId="0" fontId="3" fillId="0" borderId="0" xfId="0" applyFont="1" applyFill="1" applyBorder="1" applyAlignment="1">
      <alignment horizontal="center" vertical="center" wrapText="1"/>
    </xf>
    <xf numFmtId="0" fontId="2" fillId="0" borderId="0" xfId="0" applyFont="1" applyBorder="1"/>
    <xf numFmtId="164" fontId="2" fillId="0" borderId="0" xfId="1" applyNumberFormat="1" applyFont="1" applyBorder="1"/>
    <xf numFmtId="0" fontId="7" fillId="0" borderId="0" xfId="0" applyFont="1" applyAlignment="1">
      <alignment horizontal="center" vertical="center" wrapText="1"/>
    </xf>
    <xf numFmtId="0" fontId="3" fillId="0" borderId="0" xfId="0" applyFont="1" applyAlignment="1">
      <alignment horizontal="left"/>
    </xf>
    <xf numFmtId="0" fontId="2" fillId="2" borderId="2" xfId="0" applyFont="1" applyFill="1" applyBorder="1" applyAlignment="1">
      <alignment horizontal="center"/>
    </xf>
    <xf numFmtId="0" fontId="2" fillId="2" borderId="5" xfId="0" applyFont="1" applyFill="1" applyBorder="1" applyAlignment="1">
      <alignment horizontal="center"/>
    </xf>
    <xf numFmtId="164" fontId="2" fillId="4" borderId="0" xfId="1" applyNumberFormat="1" applyFont="1" applyFill="1" applyBorder="1"/>
    <xf numFmtId="164" fontId="3" fillId="4" borderId="13" xfId="1" applyNumberFormat="1" applyFont="1" applyFill="1" applyBorder="1"/>
    <xf numFmtId="164" fontId="2" fillId="5" borderId="0" xfId="1" applyNumberFormat="1" applyFont="1" applyFill="1" applyBorder="1"/>
    <xf numFmtId="164" fontId="3" fillId="5" borderId="13" xfId="1" applyNumberFormat="1" applyFont="1" applyFill="1" applyBorder="1"/>
    <xf numFmtId="164" fontId="3" fillId="0" borderId="13" xfId="1" applyNumberFormat="1" applyFont="1" applyBorder="1"/>
    <xf numFmtId="0" fontId="4" fillId="0" borderId="0" xfId="0" applyFont="1" applyBorder="1"/>
    <xf numFmtId="0" fontId="4" fillId="0" borderId="0" xfId="0" applyFont="1" applyFill="1" applyBorder="1"/>
    <xf numFmtId="164" fontId="3" fillId="5" borderId="0" xfId="1" applyNumberFormat="1" applyFont="1" applyFill="1" applyBorder="1"/>
    <xf numFmtId="164" fontId="2" fillId="0" borderId="19" xfId="1" applyNumberFormat="1" applyFont="1" applyFill="1" applyBorder="1"/>
    <xf numFmtId="9" fontId="2" fillId="2" borderId="12" xfId="3" applyFont="1" applyFill="1" applyBorder="1"/>
    <xf numFmtId="9" fontId="2" fillId="2" borderId="18" xfId="3" applyFont="1" applyFill="1" applyBorder="1"/>
    <xf numFmtId="164" fontId="2" fillId="0" borderId="1" xfId="1" applyNumberFormat="1" applyFont="1" applyFill="1" applyBorder="1"/>
    <xf numFmtId="164" fontId="2" fillId="0" borderId="11" xfId="1" applyNumberFormat="1" applyFont="1" applyFill="1" applyBorder="1"/>
    <xf numFmtId="164" fontId="2" fillId="2" borderId="20" xfId="1" applyNumberFormat="1" applyFont="1" applyFill="1" applyBorder="1"/>
    <xf numFmtId="9" fontId="2" fillId="2" borderId="20" xfId="3" applyFont="1" applyFill="1" applyBorder="1"/>
    <xf numFmtId="9" fontId="2" fillId="2" borderId="21" xfId="3" applyFont="1" applyFill="1" applyBorder="1"/>
    <xf numFmtId="164" fontId="2" fillId="2" borderId="11" xfId="1" applyNumberFormat="1" applyFont="1" applyFill="1" applyBorder="1" applyAlignment="1"/>
    <xf numFmtId="164" fontId="2" fillId="2" borderId="12" xfId="1" applyNumberFormat="1" applyFont="1" applyFill="1" applyBorder="1" applyAlignment="1"/>
    <xf numFmtId="164" fontId="2" fillId="2" borderId="18" xfId="1" applyNumberFormat="1" applyFont="1" applyFill="1" applyBorder="1" applyAlignment="1"/>
    <xf numFmtId="164" fontId="2" fillId="0" borderId="2" xfId="1" applyNumberFormat="1" applyFont="1" applyFill="1" applyBorder="1"/>
    <xf numFmtId="164" fontId="2" fillId="7" borderId="3" xfId="1" applyNumberFormat="1" applyFont="1" applyFill="1" applyBorder="1"/>
    <xf numFmtId="164" fontId="2" fillId="7" borderId="10" xfId="1" applyNumberFormat="1" applyFont="1" applyFill="1" applyBorder="1"/>
    <xf numFmtId="164" fontId="2" fillId="7" borderId="11" xfId="1" applyNumberFormat="1" applyFont="1" applyFill="1" applyBorder="1"/>
    <xf numFmtId="164" fontId="2" fillId="7" borderId="1" xfId="1" applyNumberFormat="1" applyFont="1" applyFill="1" applyBorder="1"/>
    <xf numFmtId="164" fontId="2" fillId="7" borderId="1" xfId="1" applyNumberFormat="1" applyFont="1" applyFill="1" applyBorder="1" applyAlignment="1">
      <alignment horizontal="center"/>
    </xf>
    <xf numFmtId="164" fontId="2" fillId="7" borderId="11" xfId="1" applyNumberFormat="1" applyFont="1" applyFill="1" applyBorder="1" applyAlignment="1">
      <alignment horizontal="left" vertical="center" wrapText="1" shrinkToFit="1"/>
    </xf>
    <xf numFmtId="164" fontId="7" fillId="7" borderId="15" xfId="1" applyNumberFormat="1" applyFont="1" applyFill="1" applyBorder="1" applyAlignment="1">
      <alignment horizontal="center" vertical="center"/>
    </xf>
    <xf numFmtId="0" fontId="7" fillId="0" borderId="0" xfId="0" applyFont="1" applyAlignment="1">
      <alignment horizontal="left" vertical="center" wrapText="1"/>
    </xf>
    <xf numFmtId="164" fontId="2" fillId="0" borderId="2" xfId="1" applyNumberFormat="1" applyFont="1" applyFill="1" applyBorder="1" applyAlignment="1">
      <alignment horizontal="center"/>
    </xf>
    <xf numFmtId="164" fontId="2" fillId="0" borderId="5" xfId="1" applyNumberFormat="1" applyFont="1" applyFill="1" applyBorder="1"/>
    <xf numFmtId="0" fontId="2" fillId="0" borderId="23" xfId="0" applyFont="1" applyBorder="1"/>
    <xf numFmtId="164" fontId="2" fillId="7" borderId="24" xfId="1" applyNumberFormat="1" applyFont="1" applyFill="1" applyBorder="1"/>
    <xf numFmtId="164" fontId="2" fillId="0" borderId="25" xfId="1" applyNumberFormat="1" applyFont="1" applyBorder="1"/>
    <xf numFmtId="164" fontId="2" fillId="7" borderId="5" xfId="1" applyNumberFormat="1" applyFont="1" applyFill="1" applyBorder="1"/>
    <xf numFmtId="0" fontId="3" fillId="0" borderId="0" xfId="0" applyFont="1" applyAlignment="1">
      <alignment horizontal="left" indent="2"/>
    </xf>
    <xf numFmtId="0" fontId="3" fillId="0" borderId="0" xfId="0" applyFont="1" applyFill="1" applyBorder="1" applyAlignment="1">
      <alignment horizontal="left"/>
    </xf>
    <xf numFmtId="0" fontId="3" fillId="0" borderId="0" xfId="0" applyFont="1" applyBorder="1"/>
    <xf numFmtId="0" fontId="3" fillId="0" borderId="0" xfId="0" applyFont="1" applyBorder="1" applyAlignment="1">
      <alignment horizontal="left"/>
    </xf>
    <xf numFmtId="0" fontId="2" fillId="0" borderId="0" xfId="0" applyFont="1" applyBorder="1" applyAlignment="1">
      <alignment horizontal="left"/>
    </xf>
    <xf numFmtId="0" fontId="2" fillId="0" borderId="0" xfId="0" applyFont="1" applyBorder="1" applyAlignment="1">
      <alignment horizontal="left" vertical="center"/>
    </xf>
    <xf numFmtId="0" fontId="2" fillId="0" borderId="23" xfId="0" applyFont="1" applyBorder="1" applyAlignment="1">
      <alignment horizontal="left" indent="2"/>
    </xf>
    <xf numFmtId="0" fontId="2" fillId="0" borderId="23" xfId="0" applyFont="1" applyBorder="1" applyAlignment="1">
      <alignment horizontal="left" vertical="center" wrapText="1" indent="2" shrinkToFit="1"/>
    </xf>
    <xf numFmtId="0" fontId="8" fillId="0" borderId="0" xfId="0" applyFont="1"/>
    <xf numFmtId="166" fontId="7" fillId="6" borderId="7" xfId="2" applyFont="1" applyFill="1" applyBorder="1" applyAlignment="1">
      <alignment horizontal="center" vertical="center" wrapText="1"/>
    </xf>
    <xf numFmtId="166" fontId="2" fillId="0" borderId="7" xfId="2" applyFont="1" applyBorder="1" applyAlignment="1">
      <alignment vertical="center" wrapText="1"/>
    </xf>
    <xf numFmtId="1" fontId="2" fillId="0" borderId="7" xfId="2" applyNumberFormat="1" applyFont="1" applyBorder="1" applyAlignment="1">
      <alignment horizontal="center" vertical="center" wrapText="1"/>
    </xf>
    <xf numFmtId="166" fontId="2" fillId="0" borderId="7" xfId="2" applyFont="1" applyBorder="1" applyAlignment="1">
      <alignment horizontal="center" vertical="center" wrapText="1"/>
    </xf>
    <xf numFmtId="166" fontId="2" fillId="0" borderId="7" xfId="2" applyFont="1" applyFill="1" applyBorder="1" applyAlignment="1">
      <alignment horizontal="center" vertical="center" wrapText="1"/>
    </xf>
    <xf numFmtId="164" fontId="2" fillId="2" borderId="1" xfId="1" applyNumberFormat="1" applyFont="1" applyFill="1" applyBorder="1" applyAlignment="1"/>
    <xf numFmtId="164" fontId="2" fillId="2" borderId="2" xfId="1" applyNumberFormat="1" applyFont="1" applyFill="1" applyBorder="1" applyAlignment="1"/>
    <xf numFmtId="164" fontId="2" fillId="2" borderId="3" xfId="1" applyNumberFormat="1" applyFont="1" applyFill="1" applyBorder="1" applyAlignment="1"/>
    <xf numFmtId="164" fontId="2" fillId="2" borderId="10" xfId="1" applyNumberFormat="1" applyFont="1" applyFill="1" applyBorder="1" applyAlignment="1"/>
    <xf numFmtId="164" fontId="2" fillId="2" borderId="5" xfId="1" applyNumberFormat="1" applyFont="1" applyFill="1" applyBorder="1" applyAlignment="1"/>
    <xf numFmtId="164" fontId="2" fillId="2" borderId="22" xfId="1" applyNumberFormat="1" applyFont="1" applyFill="1" applyBorder="1" applyAlignment="1"/>
    <xf numFmtId="0" fontId="2" fillId="0" borderId="0" xfId="0" applyFont="1" applyFill="1" applyBorder="1" applyAlignment="1">
      <alignment horizontal="left" vertical="center"/>
    </xf>
    <xf numFmtId="164" fontId="2" fillId="7" borderId="19" xfId="1" applyNumberFormat="1" applyFont="1" applyFill="1" applyBorder="1" applyAlignment="1">
      <alignment horizontal="left" vertical="center" wrapText="1" shrinkToFit="1"/>
    </xf>
    <xf numFmtId="166" fontId="2" fillId="0" borderId="7" xfId="2" applyFont="1" applyFill="1" applyBorder="1" applyAlignment="1">
      <alignment vertical="center" wrapText="1"/>
    </xf>
    <xf numFmtId="9" fontId="2" fillId="0" borderId="12" xfId="3" applyFont="1" applyBorder="1" applyAlignment="1">
      <alignment horizontal="center"/>
    </xf>
    <xf numFmtId="164" fontId="2" fillId="7" borderId="15" xfId="1" applyNumberFormat="1" applyFont="1" applyFill="1" applyBorder="1"/>
    <xf numFmtId="164" fontId="2" fillId="0" borderId="16" xfId="1" applyNumberFormat="1" applyFont="1" applyBorder="1"/>
    <xf numFmtId="0" fontId="2" fillId="0" borderId="0" xfId="0" applyFont="1" applyBorder="1" applyAlignment="1">
      <alignment horizontal="left" indent="2"/>
    </xf>
    <xf numFmtId="0" fontId="3" fillId="0" borderId="0" xfId="0" applyFont="1" applyFill="1" applyBorder="1" applyAlignment="1">
      <alignment horizontal="left" indent="2"/>
    </xf>
    <xf numFmtId="0" fontId="2" fillId="2" borderId="9" xfId="0" applyFont="1" applyFill="1" applyBorder="1"/>
    <xf numFmtId="0" fontId="9" fillId="0" borderId="0" xfId="0" applyFont="1"/>
    <xf numFmtId="0" fontId="10" fillId="0" borderId="0" xfId="0" applyFont="1"/>
    <xf numFmtId="0" fontId="10" fillId="0" borderId="0" xfId="0" applyFont="1" applyAlignment="1">
      <alignment horizontal="center"/>
    </xf>
    <xf numFmtId="0" fontId="10" fillId="0" borderId="6" xfId="0" applyFont="1" applyBorder="1"/>
    <xf numFmtId="164" fontId="10" fillId="0" borderId="1" xfId="1" applyNumberFormat="1" applyFont="1" applyBorder="1"/>
    <xf numFmtId="0" fontId="11" fillId="0" borderId="0" xfId="0" applyFont="1" applyAlignment="1">
      <alignment horizontal="center"/>
    </xf>
    <xf numFmtId="0" fontId="11" fillId="0" borderId="0" xfId="0" applyFont="1" applyAlignment="1">
      <alignment horizontal="left"/>
    </xf>
    <xf numFmtId="0" fontId="12" fillId="0" borderId="0" xfId="0" applyFont="1"/>
    <xf numFmtId="0" fontId="13" fillId="0" borderId="0" xfId="0" applyFont="1"/>
    <xf numFmtId="164" fontId="13" fillId="0" borderId="0" xfId="1" applyNumberFormat="1" applyFont="1"/>
    <xf numFmtId="166" fontId="2" fillId="0" borderId="13" xfId="2" applyFont="1" applyBorder="1" applyAlignment="1">
      <alignment horizontal="center" vertical="center" wrapText="1"/>
    </xf>
    <xf numFmtId="1" fontId="2" fillId="0" borderId="13" xfId="2" applyNumberFormat="1" applyFont="1" applyBorder="1" applyAlignment="1">
      <alignment horizontal="center" vertical="center" wrapText="1"/>
    </xf>
    <xf numFmtId="166" fontId="2" fillId="0" borderId="13" xfId="2" applyFont="1" applyBorder="1" applyAlignment="1">
      <alignment vertical="center" wrapText="1"/>
    </xf>
    <xf numFmtId="0" fontId="2" fillId="3" borderId="26" xfId="0" applyFont="1" applyFill="1" applyBorder="1" applyAlignment="1">
      <alignment horizontal="center"/>
    </xf>
    <xf numFmtId="0" fontId="2" fillId="3" borderId="27" xfId="0" applyFont="1" applyFill="1" applyBorder="1" applyAlignment="1">
      <alignment horizontal="center"/>
    </xf>
    <xf numFmtId="167" fontId="2" fillId="2" borderId="22" xfId="0" applyNumberFormat="1" applyFont="1" applyFill="1" applyBorder="1" applyAlignment="1">
      <alignment horizontal="center"/>
    </xf>
    <xf numFmtId="0" fontId="0" fillId="4" borderId="0" xfId="0" applyFill="1"/>
    <xf numFmtId="0" fontId="15" fillId="4" borderId="0" xfId="0" applyFont="1" applyFill="1"/>
    <xf numFmtId="0" fontId="0" fillId="7" borderId="0" xfId="0" applyFill="1"/>
    <xf numFmtId="0" fontId="0" fillId="4" borderId="0" xfId="0" applyFill="1" applyProtection="1">
      <protection locked="0"/>
    </xf>
    <xf numFmtId="0" fontId="19" fillId="4" borderId="0" xfId="0" applyFont="1" applyFill="1" applyProtection="1">
      <protection locked="0"/>
    </xf>
    <xf numFmtId="0" fontId="21" fillId="4" borderId="0" xfId="0" applyFont="1" applyFill="1" applyAlignment="1" applyProtection="1">
      <alignment vertical="center" wrapText="1"/>
      <protection locked="0"/>
    </xf>
    <xf numFmtId="0" fontId="0" fillId="4" borderId="0" xfId="0" applyFill="1" applyBorder="1"/>
    <xf numFmtId="0" fontId="17" fillId="4" borderId="0" xfId="0" applyFont="1" applyFill="1" applyBorder="1" applyAlignment="1">
      <alignment vertical="justify" wrapText="1"/>
    </xf>
    <xf numFmtId="164" fontId="2" fillId="7" borderId="2" xfId="1" applyNumberFormat="1" applyFont="1" applyFill="1" applyBorder="1"/>
    <xf numFmtId="164" fontId="2" fillId="7" borderId="20" xfId="1" applyNumberFormat="1" applyFont="1" applyFill="1" applyBorder="1"/>
    <xf numFmtId="164" fontId="2" fillId="9" borderId="12" xfId="1" applyNumberFormat="1" applyFont="1" applyFill="1" applyBorder="1"/>
    <xf numFmtId="168" fontId="3" fillId="5" borderId="0" xfId="1" applyNumberFormat="1" applyFont="1" applyFill="1" applyBorder="1"/>
    <xf numFmtId="168" fontId="2" fillId="0" borderId="0" xfId="0" applyNumberFormat="1" applyFont="1"/>
    <xf numFmtId="168" fontId="3" fillId="0" borderId="0" xfId="1" applyNumberFormat="1" applyFont="1" applyFill="1" applyBorder="1" applyAlignment="1">
      <alignment horizontal="center" vertical="center"/>
    </xf>
    <xf numFmtId="168" fontId="2" fillId="0" borderId="0" xfId="1" applyNumberFormat="1" applyFont="1" applyFill="1" applyBorder="1" applyAlignment="1">
      <alignment horizontal="center"/>
    </xf>
    <xf numFmtId="164" fontId="2" fillId="2" borderId="20" xfId="3" applyNumberFormat="1" applyFont="1" applyFill="1" applyBorder="1"/>
    <xf numFmtId="164" fontId="2" fillId="7" borderId="19" xfId="1" applyNumberFormat="1" applyFont="1" applyFill="1" applyBorder="1"/>
    <xf numFmtId="164" fontId="2" fillId="0" borderId="20" xfId="1" applyNumberFormat="1" applyFont="1" applyFill="1" applyBorder="1"/>
    <xf numFmtId="164" fontId="2" fillId="9" borderId="20" xfId="1" applyNumberFormat="1" applyFont="1" applyFill="1" applyBorder="1"/>
    <xf numFmtId="164" fontId="2" fillId="0" borderId="32" xfId="1" applyNumberFormat="1" applyFont="1" applyBorder="1"/>
    <xf numFmtId="164" fontId="2" fillId="9" borderId="5" xfId="1" applyNumberFormat="1" applyFont="1" applyFill="1" applyBorder="1"/>
    <xf numFmtId="164" fontId="2" fillId="0" borderId="5" xfId="1" applyNumberFormat="1" applyFont="1" applyBorder="1"/>
    <xf numFmtId="164" fontId="2" fillId="10" borderId="5" xfId="1" applyNumberFormat="1" applyFont="1" applyFill="1" applyBorder="1"/>
    <xf numFmtId="164" fontId="2" fillId="11" borderId="5" xfId="1" applyNumberFormat="1" applyFont="1" applyFill="1" applyBorder="1"/>
    <xf numFmtId="164" fontId="2" fillId="9" borderId="22" xfId="1" applyNumberFormat="1" applyFont="1" applyFill="1" applyBorder="1"/>
    <xf numFmtId="164" fontId="2" fillId="11" borderId="12" xfId="1" applyNumberFormat="1" applyFont="1" applyFill="1" applyBorder="1"/>
    <xf numFmtId="164" fontId="2" fillId="0" borderId="20" xfId="1" applyNumberFormat="1" applyFont="1" applyBorder="1"/>
    <xf numFmtId="164" fontId="2" fillId="9" borderId="36" xfId="1" applyNumberFormat="1" applyFont="1" applyFill="1" applyBorder="1"/>
    <xf numFmtId="164" fontId="2" fillId="2" borderId="5" xfId="3" applyNumberFormat="1" applyFont="1" applyFill="1" applyBorder="1"/>
    <xf numFmtId="164" fontId="2" fillId="0" borderId="10" xfId="1" applyNumberFormat="1" applyFont="1" applyFill="1" applyBorder="1"/>
    <xf numFmtId="164" fontId="2" fillId="7" borderId="22" xfId="1" applyNumberFormat="1" applyFont="1" applyFill="1" applyBorder="1"/>
    <xf numFmtId="164" fontId="2" fillId="7" borderId="38" xfId="1" applyNumberFormat="1" applyFont="1" applyFill="1" applyBorder="1"/>
    <xf numFmtId="164" fontId="2" fillId="7" borderId="37" xfId="1" applyNumberFormat="1" applyFont="1" applyFill="1" applyBorder="1"/>
    <xf numFmtId="0" fontId="2" fillId="0" borderId="34" xfId="0" applyFont="1" applyBorder="1" applyAlignment="1">
      <alignment horizontal="center"/>
    </xf>
    <xf numFmtId="164" fontId="2" fillId="9" borderId="39" xfId="1" applyNumberFormat="1" applyFont="1" applyFill="1" applyBorder="1"/>
    <xf numFmtId="164" fontId="2" fillId="0" borderId="40" xfId="1" applyNumberFormat="1" applyFont="1" applyFill="1" applyBorder="1"/>
    <xf numFmtId="164" fontId="2" fillId="9" borderId="41" xfId="1" applyNumberFormat="1" applyFont="1" applyFill="1" applyBorder="1"/>
    <xf numFmtId="0" fontId="1" fillId="0" borderId="0" xfId="0" applyFont="1" applyBorder="1" applyAlignment="1"/>
    <xf numFmtId="0" fontId="1" fillId="0" borderId="23" xfId="0" applyFont="1" applyBorder="1" applyAlignment="1"/>
    <xf numFmtId="0" fontId="24" fillId="0" borderId="0" xfId="0" applyFont="1"/>
    <xf numFmtId="164" fontId="2" fillId="9" borderId="0" xfId="1" applyNumberFormat="1" applyFont="1" applyFill="1" applyBorder="1"/>
    <xf numFmtId="164" fontId="3" fillId="0" borderId="0" xfId="1" applyNumberFormat="1" applyFont="1" applyBorder="1"/>
    <xf numFmtId="0" fontId="2" fillId="0" borderId="43" xfId="0" applyFont="1" applyBorder="1"/>
    <xf numFmtId="164" fontId="2" fillId="7" borderId="44" xfId="1" applyNumberFormat="1" applyFont="1" applyFill="1" applyBorder="1"/>
    <xf numFmtId="164" fontId="2" fillId="9" borderId="32" xfId="1" applyNumberFormat="1" applyFont="1" applyFill="1" applyBorder="1"/>
    <xf numFmtId="164" fontId="2" fillId="11" borderId="32" xfId="1" applyNumberFormat="1" applyFont="1" applyFill="1" applyBorder="1"/>
    <xf numFmtId="164" fontId="2" fillId="0" borderId="32" xfId="1" applyNumberFormat="1" applyFont="1" applyFill="1" applyBorder="1"/>
    <xf numFmtId="164" fontId="3" fillId="0" borderId="34" xfId="1" applyNumberFormat="1" applyFont="1" applyBorder="1"/>
    <xf numFmtId="0" fontId="2" fillId="0" borderId="0" xfId="0" applyFont="1" applyAlignment="1">
      <alignment wrapText="1"/>
    </xf>
    <xf numFmtId="164" fontId="2" fillId="9" borderId="27" xfId="1" applyNumberFormat="1" applyFont="1" applyFill="1" applyBorder="1"/>
    <xf numFmtId="3" fontId="2" fillId="0" borderId="13" xfId="1" applyNumberFormat="1" applyFont="1" applyFill="1" applyBorder="1" applyAlignment="1">
      <alignment horizontal="center"/>
    </xf>
    <xf numFmtId="3" fontId="2" fillId="0" borderId="13" xfId="1" applyNumberFormat="1" applyFont="1" applyBorder="1" applyAlignment="1">
      <alignment horizontal="center"/>
    </xf>
    <xf numFmtId="164" fontId="2" fillId="11" borderId="27" xfId="1" applyNumberFormat="1" applyFont="1" applyFill="1" applyBorder="1"/>
    <xf numFmtId="164" fontId="2" fillId="10" borderId="27" xfId="1" applyNumberFormat="1" applyFont="1" applyFill="1" applyBorder="1"/>
    <xf numFmtId="164" fontId="2" fillId="10" borderId="0" xfId="1" applyNumberFormat="1" applyFont="1" applyFill="1" applyBorder="1"/>
    <xf numFmtId="0" fontId="2" fillId="2" borderId="1" xfId="0" applyFont="1" applyFill="1" applyBorder="1" applyAlignment="1">
      <alignment horizontal="left"/>
    </xf>
    <xf numFmtId="0" fontId="2" fillId="2" borderId="10" xfId="0" applyFont="1" applyFill="1" applyBorder="1" applyAlignment="1">
      <alignment horizontal="left"/>
    </xf>
    <xf numFmtId="164" fontId="3" fillId="0" borderId="0" xfId="1" applyNumberFormat="1" applyFont="1" applyAlignment="1">
      <alignment horizontal="center"/>
    </xf>
    <xf numFmtId="164" fontId="2" fillId="2" borderId="15" xfId="1" applyNumberFormat="1" applyFont="1" applyFill="1" applyBorder="1" applyAlignment="1">
      <alignment horizontal="center"/>
    </xf>
    <xf numFmtId="164" fontId="2" fillId="2" borderId="16" xfId="1" applyNumberFormat="1" applyFont="1" applyFill="1" applyBorder="1" applyAlignment="1">
      <alignment horizontal="center"/>
    </xf>
    <xf numFmtId="164" fontId="7" fillId="6" borderId="15" xfId="1" applyNumberFormat="1" applyFont="1" applyFill="1" applyBorder="1" applyAlignment="1">
      <alignment horizontal="center"/>
    </xf>
    <xf numFmtId="164" fontId="7" fillId="6" borderId="16" xfId="1" applyNumberFormat="1" applyFont="1" applyFill="1" applyBorder="1" applyAlignment="1">
      <alignment horizontal="center"/>
    </xf>
    <xf numFmtId="3" fontId="2" fillId="10" borderId="2" xfId="1" applyNumberFormat="1" applyFont="1" applyFill="1" applyBorder="1" applyAlignment="1">
      <alignment horizontal="center"/>
    </xf>
    <xf numFmtId="3" fontId="2" fillId="10" borderId="26" xfId="1" applyNumberFormat="1" applyFont="1" applyFill="1" applyBorder="1" applyAlignment="1">
      <alignment horizontal="center"/>
    </xf>
    <xf numFmtId="164" fontId="3" fillId="0" borderId="13" xfId="1" applyNumberFormat="1" applyFont="1" applyFill="1" applyBorder="1"/>
    <xf numFmtId="164" fontId="3" fillId="0" borderId="0" xfId="1" applyNumberFormat="1" applyFont="1" applyFill="1"/>
    <xf numFmtId="0" fontId="2" fillId="0" borderId="0" xfId="0" applyFont="1" applyFill="1"/>
    <xf numFmtId="164" fontId="2" fillId="9" borderId="21" xfId="1" applyNumberFormat="1" applyFont="1" applyFill="1" applyBorder="1"/>
    <xf numFmtId="164" fontId="3" fillId="0" borderId="0" xfId="1" applyNumberFormat="1" applyFont="1" applyFill="1" applyAlignment="1">
      <alignment horizontal="center"/>
    </xf>
    <xf numFmtId="168" fontId="3" fillId="0" borderId="0" xfId="1" applyNumberFormat="1" applyFont="1" applyFill="1" applyBorder="1"/>
    <xf numFmtId="3" fontId="2" fillId="0" borderId="26" xfId="1" applyNumberFormat="1" applyFont="1" applyFill="1" applyBorder="1" applyAlignment="1">
      <alignment horizontal="center"/>
    </xf>
    <xf numFmtId="9" fontId="2" fillId="0" borderId="12" xfId="3" applyFont="1" applyFill="1" applyBorder="1" applyAlignment="1">
      <alignment horizontal="center"/>
    </xf>
    <xf numFmtId="168" fontId="2" fillId="0" borderId="0" xfId="0" applyNumberFormat="1" applyFont="1" applyFill="1"/>
    <xf numFmtId="164" fontId="2" fillId="10" borderId="34" xfId="1" applyNumberFormat="1" applyFont="1" applyFill="1" applyBorder="1"/>
    <xf numFmtId="164" fontId="3" fillId="10" borderId="0" xfId="1" applyNumberFormat="1" applyFont="1" applyFill="1"/>
    <xf numFmtId="0" fontId="2" fillId="0" borderId="0" xfId="0" applyFont="1" applyFill="1" applyAlignment="1">
      <alignment wrapText="1"/>
    </xf>
    <xf numFmtId="0" fontId="2" fillId="0" borderId="0" xfId="0" applyFont="1" applyFill="1" applyAlignment="1"/>
    <xf numFmtId="0" fontId="28" fillId="0" borderId="0" xfId="0" applyFont="1" applyFill="1" applyAlignment="1">
      <alignment wrapText="1"/>
    </xf>
    <xf numFmtId="43" fontId="6" fillId="10" borderId="28" xfId="0" applyNumberFormat="1" applyFont="1" applyFill="1" applyBorder="1" applyAlignment="1">
      <alignment vertical="center"/>
    </xf>
    <xf numFmtId="43" fontId="6" fillId="10" borderId="29" xfId="0" applyNumberFormat="1" applyFont="1" applyFill="1" applyBorder="1" applyAlignment="1">
      <alignment vertical="center"/>
    </xf>
    <xf numFmtId="43" fontId="6" fillId="10" borderId="14" xfId="0" applyNumberFormat="1" applyFont="1" applyFill="1" applyBorder="1" applyAlignment="1">
      <alignment vertical="center"/>
    </xf>
    <xf numFmtId="164" fontId="2" fillId="0" borderId="0" xfId="0" applyNumberFormat="1" applyFont="1"/>
    <xf numFmtId="164" fontId="2" fillId="11" borderId="20" xfId="1" applyNumberFormat="1" applyFont="1" applyFill="1" applyBorder="1"/>
    <xf numFmtId="0" fontId="9" fillId="0" borderId="0" xfId="0" applyFont="1" applyFill="1"/>
    <xf numFmtId="0" fontId="10" fillId="0" borderId="0" xfId="0" applyFont="1" applyFill="1" applyAlignment="1">
      <alignment horizontal="center"/>
    </xf>
    <xf numFmtId="0" fontId="2" fillId="0" borderId="48" xfId="0" applyFont="1" applyFill="1" applyBorder="1"/>
    <xf numFmtId="0" fontId="6" fillId="0" borderId="46" xfId="0" applyFont="1" applyBorder="1"/>
    <xf numFmtId="0" fontId="6" fillId="0" borderId="45" xfId="0" applyFont="1" applyFill="1" applyBorder="1" applyAlignment="1">
      <alignment horizontal="left"/>
    </xf>
    <xf numFmtId="0" fontId="2" fillId="2" borderId="44" xfId="0" applyFont="1" applyFill="1" applyBorder="1" applyAlignment="1">
      <alignment horizontal="left"/>
    </xf>
    <xf numFmtId="0" fontId="2" fillId="2" borderId="32" xfId="0" applyFont="1" applyFill="1" applyBorder="1" applyAlignment="1">
      <alignment horizontal="center"/>
    </xf>
    <xf numFmtId="0" fontId="2" fillId="3" borderId="32" xfId="0" applyFont="1" applyFill="1" applyBorder="1" applyAlignment="1">
      <alignment horizontal="center"/>
    </xf>
    <xf numFmtId="0" fontId="2" fillId="3" borderId="49" xfId="0" applyFont="1" applyFill="1" applyBorder="1" applyAlignment="1">
      <alignment horizontal="center"/>
    </xf>
    <xf numFmtId="167" fontId="2" fillId="2" borderId="50" xfId="0" applyNumberFormat="1" applyFont="1" applyFill="1" applyBorder="1" applyAlignment="1">
      <alignment horizontal="center"/>
    </xf>
    <xf numFmtId="0" fontId="6" fillId="0" borderId="0" xfId="0" applyFont="1" applyFill="1" applyBorder="1" applyAlignment="1">
      <alignment horizontal="centerContinuous"/>
    </xf>
    <xf numFmtId="0" fontId="6" fillId="0" borderId="48" xfId="0" applyFont="1" applyFill="1" applyBorder="1" applyAlignment="1">
      <alignment horizontal="centerContinuous"/>
    </xf>
    <xf numFmtId="0" fontId="6" fillId="0" borderId="46" xfId="0" applyFont="1" applyBorder="1" applyAlignment="1"/>
    <xf numFmtId="0" fontId="6" fillId="0" borderId="48" xfId="0" applyFont="1" applyFill="1" applyBorder="1" applyAlignment="1"/>
    <xf numFmtId="0" fontId="6" fillId="0" borderId="46" xfId="0" applyFont="1" applyFill="1" applyBorder="1" applyAlignment="1">
      <alignment horizontal="left"/>
    </xf>
    <xf numFmtId="0" fontId="6" fillId="0" borderId="47" xfId="0" applyFont="1" applyFill="1" applyBorder="1" applyAlignment="1">
      <alignment horizontal="centerContinuous"/>
    </xf>
    <xf numFmtId="0" fontId="2" fillId="0" borderId="0" xfId="0" applyFont="1" applyFill="1" applyBorder="1" applyAlignment="1">
      <alignment horizontal="left"/>
    </xf>
    <xf numFmtId="0" fontId="6" fillId="0" borderId="48" xfId="0" applyFont="1" applyFill="1" applyBorder="1" applyAlignment="1">
      <alignment horizontal="left"/>
    </xf>
    <xf numFmtId="0" fontId="29" fillId="0" borderId="48" xfId="0" applyFont="1" applyFill="1" applyBorder="1" applyAlignment="1">
      <alignment horizontal="centerContinuous"/>
    </xf>
    <xf numFmtId="0" fontId="3" fillId="0" borderId="23" xfId="0" applyFont="1" applyBorder="1" applyAlignment="1">
      <alignment horizontal="left" vertical="center" wrapText="1" indent="2" shrinkToFit="1"/>
    </xf>
    <xf numFmtId="164" fontId="2" fillId="0" borderId="16" xfId="1" applyNumberFormat="1" applyFont="1" applyFill="1" applyBorder="1" applyAlignment="1">
      <alignment horizontal="center"/>
    </xf>
    <xf numFmtId="164" fontId="2" fillId="0" borderId="33" xfId="1" applyNumberFormat="1" applyFont="1" applyFill="1" applyBorder="1"/>
    <xf numFmtId="164" fontId="2" fillId="7" borderId="32" xfId="1" applyNumberFormat="1" applyFont="1" applyFill="1" applyBorder="1"/>
    <xf numFmtId="0" fontId="2" fillId="0" borderId="0" xfId="0" applyFont="1" applyAlignment="1">
      <alignment horizontal="left"/>
    </xf>
    <xf numFmtId="164" fontId="2" fillId="0" borderId="12" xfId="1" applyNumberFormat="1" applyFont="1" applyBorder="1"/>
    <xf numFmtId="0" fontId="2" fillId="0" borderId="0" xfId="0" applyFont="1" applyAlignment="1">
      <alignment horizontal="left" vertical="center"/>
    </xf>
    <xf numFmtId="0" fontId="1" fillId="0" borderId="23" xfId="0" applyFont="1" applyBorder="1"/>
    <xf numFmtId="0" fontId="1" fillId="0" borderId="0" xfId="0" applyFont="1"/>
    <xf numFmtId="164" fontId="2" fillId="7" borderId="21" xfId="1" applyNumberFormat="1" applyFont="1" applyFill="1" applyBorder="1"/>
    <xf numFmtId="164" fontId="2" fillId="9" borderId="18" xfId="1" applyNumberFormat="1" applyFont="1" applyFill="1" applyBorder="1"/>
    <xf numFmtId="164" fontId="2" fillId="7" borderId="12" xfId="1" applyNumberFormat="1" applyFont="1" applyFill="1" applyBorder="1"/>
    <xf numFmtId="164" fontId="2" fillId="7" borderId="18" xfId="1" applyNumberFormat="1" applyFont="1" applyFill="1" applyBorder="1"/>
    <xf numFmtId="0" fontId="6" fillId="0" borderId="46" xfId="0" applyFont="1" applyBorder="1" applyAlignment="1">
      <alignment horizontal="left"/>
    </xf>
    <xf numFmtId="0" fontId="6" fillId="0" borderId="47" xfId="0" applyFont="1" applyBorder="1" applyAlignment="1">
      <alignment horizontal="centerContinuous"/>
    </xf>
    <xf numFmtId="0" fontId="2" fillId="0" borderId="48" xfId="0" applyFont="1" applyBorder="1"/>
    <xf numFmtId="0" fontId="6" fillId="0" borderId="52" xfId="0" applyFont="1" applyBorder="1" applyAlignment="1">
      <alignment horizontal="centerContinuous"/>
    </xf>
    <xf numFmtId="0" fontId="6" fillId="0" borderId="48" xfId="0" applyFont="1" applyBorder="1" applyAlignment="1">
      <alignment horizontal="centerContinuous"/>
    </xf>
    <xf numFmtId="0" fontId="2" fillId="0" borderId="47" xfId="0" applyFont="1" applyBorder="1"/>
    <xf numFmtId="0" fontId="6" fillId="0" borderId="47" xfId="0" applyFont="1" applyBorder="1" applyAlignment="1">
      <alignment horizontal="left"/>
    </xf>
    <xf numFmtId="0" fontId="2" fillId="0" borderId="47" xfId="0" applyFont="1" applyBorder="1" applyAlignment="1">
      <alignment horizontal="left"/>
    </xf>
    <xf numFmtId="164" fontId="2" fillId="2" borderId="1" xfId="1" applyNumberFormat="1" applyFont="1" applyFill="1" applyBorder="1" applyAlignment="1">
      <alignment horizontal="center"/>
    </xf>
    <xf numFmtId="164" fontId="2" fillId="7" borderId="2" xfId="1" applyNumberFormat="1" applyFont="1" applyFill="1" applyBorder="1" applyAlignment="1">
      <alignment horizontal="center"/>
    </xf>
    <xf numFmtId="164" fontId="2" fillId="0" borderId="10" xfId="1" applyNumberFormat="1" applyFont="1" applyFill="1" applyBorder="1" applyAlignment="1">
      <alignment horizontal="center"/>
    </xf>
    <xf numFmtId="164" fontId="2" fillId="2" borderId="5" xfId="1" applyNumberFormat="1" applyFont="1" applyFill="1" applyBorder="1" applyAlignment="1">
      <alignment horizontal="center"/>
    </xf>
    <xf numFmtId="164" fontId="2" fillId="7" borderId="5" xfId="1" applyNumberFormat="1" applyFont="1" applyFill="1" applyBorder="1" applyAlignment="1">
      <alignment horizontal="center"/>
    </xf>
    <xf numFmtId="164" fontId="2" fillId="7" borderId="10" xfId="1" applyNumberFormat="1" applyFont="1" applyFill="1" applyBorder="1" applyAlignment="1">
      <alignment horizontal="center"/>
    </xf>
    <xf numFmtId="164" fontId="2" fillId="0" borderId="5" xfId="1" applyNumberFormat="1" applyFont="1" applyFill="1" applyBorder="1" applyAlignment="1">
      <alignment horizontal="center"/>
    </xf>
    <xf numFmtId="164" fontId="2" fillId="2" borderId="5" xfId="3" applyNumberFormat="1" applyFont="1" applyFill="1" applyBorder="1" applyAlignment="1">
      <alignment horizontal="center"/>
    </xf>
    <xf numFmtId="164" fontId="2" fillId="9" borderId="5" xfId="1" applyNumberFormat="1" applyFont="1" applyFill="1" applyBorder="1" applyAlignment="1">
      <alignment horizontal="center"/>
    </xf>
    <xf numFmtId="164" fontId="2" fillId="0" borderId="5" xfId="1" applyNumberFormat="1" applyFont="1" applyBorder="1" applyAlignment="1">
      <alignment horizontal="center"/>
    </xf>
    <xf numFmtId="164" fontId="2" fillId="10" borderId="5" xfId="1" applyNumberFormat="1" applyFont="1" applyFill="1" applyBorder="1" applyAlignment="1">
      <alignment horizontal="center"/>
    </xf>
    <xf numFmtId="164" fontId="2" fillId="11" borderId="5" xfId="1" applyNumberFormat="1" applyFont="1" applyFill="1" applyBorder="1" applyAlignment="1">
      <alignment horizontal="center"/>
    </xf>
    <xf numFmtId="164" fontId="2" fillId="10" borderId="0" xfId="1" applyNumberFormat="1" applyFont="1" applyFill="1" applyBorder="1" applyAlignment="1">
      <alignment horizontal="center"/>
    </xf>
    <xf numFmtId="164" fontId="2" fillId="7" borderId="11" xfId="1" applyNumberFormat="1" applyFont="1" applyFill="1" applyBorder="1" applyAlignment="1">
      <alignment horizontal="center"/>
    </xf>
    <xf numFmtId="164" fontId="2" fillId="9" borderId="12" xfId="1" applyNumberFormat="1" applyFont="1" applyFill="1" applyBorder="1" applyAlignment="1">
      <alignment horizontal="center"/>
    </xf>
    <xf numFmtId="0" fontId="10" fillId="12" borderId="6" xfId="0" applyFont="1" applyFill="1" applyBorder="1"/>
    <xf numFmtId="0" fontId="14" fillId="0" borderId="0" xfId="0" applyFont="1"/>
    <xf numFmtId="0" fontId="14" fillId="0" borderId="0" xfId="0" applyFont="1" applyBorder="1"/>
    <xf numFmtId="164" fontId="2" fillId="7" borderId="26" xfId="1" applyNumberFormat="1" applyFont="1" applyFill="1" applyBorder="1"/>
    <xf numFmtId="164" fontId="2" fillId="7" borderId="27" xfId="1" applyNumberFormat="1" applyFont="1" applyFill="1" applyBorder="1"/>
    <xf numFmtId="164" fontId="2" fillId="11" borderId="18" xfId="1" applyNumberFormat="1" applyFont="1" applyFill="1" applyBorder="1"/>
    <xf numFmtId="0" fontId="3" fillId="0" borderId="23" xfId="0" applyFont="1" applyBorder="1"/>
    <xf numFmtId="164" fontId="2" fillId="2" borderId="7" xfId="1" applyNumberFormat="1" applyFont="1" applyFill="1" applyBorder="1"/>
    <xf numFmtId="9" fontId="2" fillId="2" borderId="7" xfId="3" applyFont="1" applyFill="1" applyBorder="1"/>
    <xf numFmtId="9" fontId="2" fillId="2" borderId="7" xfId="3" applyFont="1" applyFill="1" applyBorder="1" applyAlignment="1">
      <alignment horizontal="right"/>
    </xf>
    <xf numFmtId="9" fontId="14" fillId="2" borderId="7" xfId="3" applyFont="1" applyFill="1" applyBorder="1"/>
    <xf numFmtId="164" fontId="2" fillId="0" borderId="3" xfId="1" applyNumberFormat="1" applyFont="1" applyBorder="1"/>
    <xf numFmtId="164" fontId="2" fillId="0" borderId="18" xfId="1" applyNumberFormat="1" applyFont="1" applyBorder="1"/>
    <xf numFmtId="0" fontId="14" fillId="0" borderId="0" xfId="0" applyFont="1" applyAlignment="1">
      <alignment wrapText="1"/>
    </xf>
    <xf numFmtId="0" fontId="14" fillId="0" borderId="0" xfId="0" applyFont="1" applyFill="1"/>
    <xf numFmtId="0" fontId="30" fillId="0" borderId="7" xfId="0" applyFont="1" applyBorder="1" applyAlignment="1">
      <alignment horizontal="left" indent="1"/>
    </xf>
    <xf numFmtId="164" fontId="30" fillId="0" borderId="0" xfId="0" applyNumberFormat="1" applyFont="1"/>
    <xf numFmtId="0" fontId="30" fillId="0" borderId="0" xfId="0" applyFont="1"/>
    <xf numFmtId="1" fontId="2" fillId="0" borderId="10" xfId="1" applyNumberFormat="1" applyFont="1" applyFill="1" applyBorder="1"/>
    <xf numFmtId="1" fontId="2" fillId="2" borderId="1" xfId="1" applyNumberFormat="1" applyFont="1" applyFill="1" applyBorder="1"/>
    <xf numFmtId="1" fontId="2" fillId="0" borderId="2" xfId="1" applyNumberFormat="1" applyFont="1" applyFill="1" applyBorder="1"/>
    <xf numFmtId="1" fontId="2" fillId="7" borderId="2" xfId="1" applyNumberFormat="1" applyFont="1" applyFill="1" applyBorder="1"/>
    <xf numFmtId="1" fontId="2" fillId="7" borderId="3" xfId="1" applyNumberFormat="1" applyFont="1" applyFill="1" applyBorder="1"/>
    <xf numFmtId="1" fontId="2" fillId="2" borderId="5" xfId="1" applyNumberFormat="1" applyFont="1" applyFill="1" applyBorder="1"/>
    <xf numFmtId="1" fontId="2" fillId="7" borderId="5" xfId="1" applyNumberFormat="1" applyFont="1" applyFill="1" applyBorder="1"/>
    <xf numFmtId="1" fontId="2" fillId="7" borderId="22" xfId="1" applyNumberFormat="1" applyFont="1" applyFill="1" applyBorder="1"/>
    <xf numFmtId="1" fontId="2" fillId="7" borderId="10" xfId="1" applyNumberFormat="1" applyFont="1" applyFill="1" applyBorder="1"/>
    <xf numFmtId="1" fontId="2" fillId="0" borderId="5" xfId="1" applyNumberFormat="1" applyFont="1" applyFill="1" applyBorder="1"/>
    <xf numFmtId="1" fontId="2" fillId="2" borderId="5" xfId="3" applyNumberFormat="1" applyFont="1" applyFill="1" applyBorder="1"/>
    <xf numFmtId="1" fontId="2" fillId="9" borderId="5" xfId="1" applyNumberFormat="1" applyFont="1" applyFill="1" applyBorder="1"/>
    <xf numFmtId="1" fontId="2" fillId="0" borderId="5" xfId="1" applyNumberFormat="1" applyFont="1" applyBorder="1"/>
    <xf numFmtId="1" fontId="2" fillId="9" borderId="22" xfId="1" applyNumberFormat="1" applyFont="1" applyFill="1" applyBorder="1"/>
    <xf numFmtId="1" fontId="2" fillId="11" borderId="27" xfId="1" applyNumberFormat="1" applyFont="1" applyFill="1" applyBorder="1"/>
    <xf numFmtId="1" fontId="2" fillId="10" borderId="5" xfId="1" applyNumberFormat="1" applyFont="1" applyFill="1" applyBorder="1"/>
    <xf numFmtId="1" fontId="2" fillId="10" borderId="27" xfId="1" applyNumberFormat="1" applyFont="1" applyFill="1" applyBorder="1"/>
    <xf numFmtId="1" fontId="2" fillId="11" borderId="5" xfId="1" applyNumberFormat="1" applyFont="1" applyFill="1" applyBorder="1"/>
    <xf numFmtId="1" fontId="2" fillId="11" borderId="0" xfId="1" applyNumberFormat="1" applyFont="1" applyFill="1" applyBorder="1"/>
    <xf numFmtId="1" fontId="2" fillId="10" borderId="0" xfId="1" applyNumberFormat="1" applyFont="1" applyFill="1" applyBorder="1"/>
    <xf numFmtId="1" fontId="2" fillId="11" borderId="20" xfId="1" applyNumberFormat="1" applyFont="1" applyFill="1" applyBorder="1"/>
    <xf numFmtId="1" fontId="2" fillId="10" borderId="23" xfId="1" applyNumberFormat="1" applyFont="1" applyFill="1" applyBorder="1"/>
    <xf numFmtId="1" fontId="2" fillId="11" borderId="21" xfId="1" applyNumberFormat="1" applyFont="1" applyFill="1" applyBorder="1"/>
    <xf numFmtId="1" fontId="2" fillId="7" borderId="11" xfId="1" applyNumberFormat="1" applyFont="1" applyFill="1" applyBorder="1"/>
    <xf numFmtId="1" fontId="2" fillId="9" borderId="12" xfId="1" applyNumberFormat="1" applyFont="1" applyFill="1" applyBorder="1"/>
    <xf numFmtId="1" fontId="2" fillId="11" borderId="18" xfId="1" applyNumberFormat="1" applyFont="1" applyFill="1" applyBorder="1"/>
    <xf numFmtId="169" fontId="3" fillId="0" borderId="0" xfId="1" applyNumberFormat="1" applyFont="1" applyAlignment="1">
      <alignment horizontal="center"/>
    </xf>
    <xf numFmtId="164" fontId="2" fillId="13" borderId="51" xfId="1" applyNumberFormat="1" applyFont="1" applyFill="1" applyBorder="1"/>
    <xf numFmtId="164" fontId="2" fillId="13" borderId="33" xfId="1" applyNumberFormat="1" applyFont="1" applyFill="1" applyBorder="1"/>
    <xf numFmtId="164" fontId="2" fillId="0" borderId="35" xfId="1" applyNumberFormat="1" applyFont="1" applyFill="1" applyBorder="1"/>
    <xf numFmtId="164" fontId="2" fillId="0" borderId="30" xfId="1" applyNumberFormat="1" applyFont="1" applyFill="1" applyBorder="1"/>
    <xf numFmtId="164" fontId="2" fillId="13" borderId="30" xfId="1" applyNumberFormat="1" applyFont="1" applyFill="1" applyBorder="1"/>
    <xf numFmtId="164" fontId="2" fillId="13" borderId="31" xfId="1" applyNumberFormat="1" applyFont="1" applyFill="1" applyBorder="1"/>
    <xf numFmtId="164" fontId="2" fillId="7" borderId="33" xfId="1" applyNumberFormat="1" applyFont="1" applyFill="1" applyBorder="1"/>
    <xf numFmtId="164" fontId="31" fillId="7" borderId="5" xfId="1" applyNumberFormat="1" applyFont="1" applyFill="1" applyBorder="1" applyAlignment="1">
      <alignment horizontal="right"/>
    </xf>
    <xf numFmtId="37" fontId="7" fillId="6" borderId="16" xfId="1" applyNumberFormat="1" applyFont="1" applyFill="1" applyBorder="1" applyAlignment="1">
      <alignment horizontal="center" vertical="center"/>
    </xf>
    <xf numFmtId="0" fontId="4" fillId="0" borderId="0" xfId="0" applyFont="1" applyFill="1" applyAlignment="1">
      <alignment wrapText="1"/>
    </xf>
    <xf numFmtId="0" fontId="31" fillId="0" borderId="0" xfId="0" applyFont="1" applyAlignment="1">
      <alignment horizontal="right"/>
    </xf>
    <xf numFmtId="167" fontId="2" fillId="2" borderId="3" xfId="0" applyNumberFormat="1" applyFont="1" applyFill="1" applyBorder="1" applyAlignment="1">
      <alignment horizontal="center"/>
    </xf>
    <xf numFmtId="0" fontId="2" fillId="2" borderId="53" xfId="0" applyFont="1" applyFill="1" applyBorder="1" applyAlignment="1">
      <alignment horizontal="left"/>
    </xf>
    <xf numFmtId="0" fontId="2" fillId="2" borderId="51" xfId="0" applyFont="1" applyFill="1" applyBorder="1" applyAlignment="1">
      <alignment horizontal="center"/>
    </xf>
    <xf numFmtId="0" fontId="2" fillId="3" borderId="51" xfId="0" applyFont="1" applyFill="1" applyBorder="1" applyAlignment="1">
      <alignment horizontal="center"/>
    </xf>
    <xf numFmtId="0" fontId="2" fillId="3" borderId="54" xfId="0" applyFont="1" applyFill="1" applyBorder="1" applyAlignment="1">
      <alignment horizontal="center"/>
    </xf>
    <xf numFmtId="167" fontId="2" fillId="2" borderId="21" xfId="0" applyNumberFormat="1" applyFont="1" applyFill="1" applyBorder="1" applyAlignment="1">
      <alignment horizontal="center"/>
    </xf>
    <xf numFmtId="0" fontId="2" fillId="2" borderId="11" xfId="0" applyFont="1" applyFill="1" applyBorder="1" applyAlignment="1">
      <alignment horizontal="left"/>
    </xf>
    <xf numFmtId="0" fontId="2" fillId="2" borderId="12" xfId="0" applyFont="1" applyFill="1" applyBorder="1" applyAlignment="1">
      <alignment horizontal="center"/>
    </xf>
    <xf numFmtId="0" fontId="2" fillId="3" borderId="12" xfId="0" applyFont="1" applyFill="1" applyBorder="1" applyAlignment="1">
      <alignment horizontal="center"/>
    </xf>
    <xf numFmtId="0" fontId="2" fillId="3" borderId="55" xfId="0" applyFont="1" applyFill="1" applyBorder="1" applyAlignment="1">
      <alignment horizontal="center"/>
    </xf>
    <xf numFmtId="167" fontId="2" fillId="2" borderId="18" xfId="0" applyNumberFormat="1" applyFont="1" applyFill="1" applyBorder="1" applyAlignment="1">
      <alignment horizontal="center"/>
    </xf>
    <xf numFmtId="164" fontId="2" fillId="2" borderId="17" xfId="1" applyNumberFormat="1" applyFont="1" applyFill="1" applyBorder="1" applyAlignment="1">
      <alignment horizontal="center"/>
    </xf>
    <xf numFmtId="164" fontId="7" fillId="6" borderId="17" xfId="1" applyNumberFormat="1" applyFont="1" applyFill="1" applyBorder="1" applyAlignment="1">
      <alignment horizontal="center"/>
    </xf>
    <xf numFmtId="164" fontId="2" fillId="9" borderId="23" xfId="1" applyNumberFormat="1" applyFont="1" applyFill="1" applyBorder="1"/>
    <xf numFmtId="164" fontId="2" fillId="10" borderId="22" xfId="1" applyNumberFormat="1" applyFont="1" applyFill="1" applyBorder="1"/>
    <xf numFmtId="164" fontId="2" fillId="11" borderId="22" xfId="1" applyNumberFormat="1" applyFont="1" applyFill="1" applyBorder="1"/>
    <xf numFmtId="9" fontId="2" fillId="2" borderId="19" xfId="3" applyFont="1" applyFill="1" applyBorder="1"/>
    <xf numFmtId="9" fontId="2" fillId="2" borderId="11" xfId="3" applyFont="1" applyFill="1" applyBorder="1"/>
    <xf numFmtId="0" fontId="2" fillId="0" borderId="56" xfId="0" applyFont="1" applyBorder="1" applyAlignment="1">
      <alignment horizontal="center"/>
    </xf>
    <xf numFmtId="0" fontId="2" fillId="0" borderId="13" xfId="0" applyFont="1" applyBorder="1" applyAlignment="1">
      <alignment horizontal="center"/>
    </xf>
    <xf numFmtId="0" fontId="2" fillId="0" borderId="57" xfId="0" applyFont="1" applyBorder="1" applyAlignment="1">
      <alignment horizontal="center"/>
    </xf>
    <xf numFmtId="164" fontId="2" fillId="0" borderId="12" xfId="1" applyNumberFormat="1" applyFont="1" applyFill="1" applyBorder="1"/>
    <xf numFmtId="164" fontId="2" fillId="10" borderId="12" xfId="1" applyNumberFormat="1" applyFont="1" applyFill="1" applyBorder="1"/>
    <xf numFmtId="164" fontId="2" fillId="7" borderId="3" xfId="1" applyNumberFormat="1" applyFont="1" applyFill="1" applyBorder="1" applyAlignment="1">
      <alignment horizontal="center"/>
    </xf>
    <xf numFmtId="164" fontId="2" fillId="7" borderId="22" xfId="1" applyNumberFormat="1" applyFont="1" applyFill="1" applyBorder="1" applyAlignment="1">
      <alignment horizontal="center"/>
    </xf>
    <xf numFmtId="164" fontId="2" fillId="9" borderId="22" xfId="1" applyNumberFormat="1" applyFont="1" applyFill="1" applyBorder="1" applyAlignment="1">
      <alignment horizontal="center"/>
    </xf>
    <xf numFmtId="164" fontId="2" fillId="11" borderId="12" xfId="1" applyNumberFormat="1" applyFont="1" applyFill="1" applyBorder="1" applyAlignment="1">
      <alignment horizontal="center"/>
    </xf>
    <xf numFmtId="164" fontId="2" fillId="0" borderId="12" xfId="1" applyNumberFormat="1" applyFont="1" applyBorder="1" applyAlignment="1">
      <alignment horizontal="center"/>
    </xf>
    <xf numFmtId="164" fontId="2" fillId="9" borderId="18" xfId="1" applyNumberFormat="1" applyFont="1" applyFill="1" applyBorder="1" applyAlignment="1">
      <alignment horizontal="center"/>
    </xf>
    <xf numFmtId="164" fontId="2" fillId="10" borderId="34" xfId="1" applyNumberFormat="1" applyFont="1" applyFill="1" applyBorder="1" applyAlignment="1">
      <alignment horizontal="center"/>
    </xf>
    <xf numFmtId="0" fontId="22" fillId="4" borderId="0" xfId="0" applyFont="1" applyFill="1" applyAlignment="1" applyProtection="1">
      <alignment horizontal="center" vertical="center" wrapText="1"/>
      <protection locked="0"/>
    </xf>
    <xf numFmtId="0" fontId="23" fillId="4" borderId="0" xfId="0" applyFont="1" applyFill="1" applyAlignment="1" applyProtection="1">
      <alignment horizontal="center" vertical="center" wrapText="1"/>
      <protection locked="0"/>
    </xf>
    <xf numFmtId="165" fontId="22" fillId="4" borderId="0" xfId="0" applyNumberFormat="1" applyFont="1" applyFill="1" applyAlignment="1" applyProtection="1">
      <alignment horizontal="center" vertical="center" wrapText="1"/>
      <protection locked="0"/>
    </xf>
    <xf numFmtId="0" fontId="20" fillId="4" borderId="0" xfId="0" applyFont="1" applyFill="1" applyAlignment="1" applyProtection="1">
      <alignment horizontal="center"/>
      <protection locked="0"/>
    </xf>
    <xf numFmtId="0" fontId="16" fillId="4" borderId="0" xfId="0" applyFont="1" applyFill="1" applyAlignment="1">
      <alignment horizontal="center"/>
    </xf>
    <xf numFmtId="0" fontId="17" fillId="4" borderId="0" xfId="0" applyFont="1" applyFill="1" applyBorder="1" applyAlignment="1">
      <alignment horizontal="left" vertical="justify" wrapText="1"/>
    </xf>
    <xf numFmtId="0" fontId="17" fillId="4" borderId="0" xfId="0" applyFont="1" applyFill="1" applyAlignment="1">
      <alignment horizontal="center"/>
    </xf>
    <xf numFmtId="0" fontId="18" fillId="4" borderId="0" xfId="0" applyFont="1" applyFill="1" applyAlignment="1" applyProtection="1">
      <alignment horizontal="center"/>
      <protection locked="0"/>
    </xf>
    <xf numFmtId="166" fontId="7" fillId="0" borderId="28" xfId="2" applyFont="1" applyBorder="1" applyAlignment="1">
      <alignment vertical="center" wrapText="1"/>
    </xf>
    <xf numFmtId="166" fontId="7" fillId="0" borderId="29" xfId="2" applyFont="1" applyBorder="1" applyAlignment="1">
      <alignment vertical="center" wrapText="1"/>
    </xf>
    <xf numFmtId="166" fontId="7" fillId="0" borderId="14" xfId="2" applyFont="1" applyBorder="1" applyAlignment="1">
      <alignment vertical="center" wrapText="1"/>
    </xf>
    <xf numFmtId="165" fontId="4" fillId="10" borderId="28" xfId="0" applyNumberFormat="1" applyFont="1" applyFill="1" applyBorder="1" applyAlignment="1">
      <alignment horizontal="center" vertical="center"/>
    </xf>
    <xf numFmtId="165" fontId="4" fillId="10" borderId="14" xfId="0" applyNumberFormat="1" applyFont="1" applyFill="1" applyBorder="1" applyAlignment="1">
      <alignment horizontal="center" vertical="center"/>
    </xf>
    <xf numFmtId="0" fontId="2" fillId="0" borderId="0" xfId="0" quotePrefix="1" applyFont="1" applyAlignment="1">
      <alignment horizontal="left" vertical="center" wrapText="1"/>
    </xf>
    <xf numFmtId="0" fontId="14" fillId="8" borderId="0" xfId="0" applyFont="1" applyFill="1" applyAlignment="1">
      <alignment horizontal="center" wrapText="1"/>
    </xf>
    <xf numFmtId="0" fontId="3" fillId="8" borderId="0" xfId="0" applyFont="1" applyFill="1" applyAlignment="1">
      <alignment horizontal="center" wrapText="1"/>
    </xf>
    <xf numFmtId="0" fontId="2" fillId="0" borderId="0" xfId="0" applyFont="1" applyFill="1" applyAlignment="1">
      <alignment horizontal="left" wrapText="1"/>
    </xf>
    <xf numFmtId="0" fontId="3" fillId="0" borderId="0" xfId="0" applyFont="1" applyFill="1" applyAlignment="1">
      <alignment horizontal="left" wrapText="1"/>
    </xf>
    <xf numFmtId="0" fontId="2" fillId="0" borderId="0" xfId="0" applyFont="1" applyAlignment="1">
      <alignment horizontal="left" vertical="center" wrapText="1"/>
    </xf>
    <xf numFmtId="0" fontId="26" fillId="0" borderId="0" xfId="0" applyFont="1" applyAlignment="1">
      <alignment horizontal="left" wrapText="1"/>
    </xf>
    <xf numFmtId="0" fontId="2" fillId="0" borderId="0" xfId="0" applyFont="1" applyFill="1" applyBorder="1" applyAlignment="1">
      <alignment horizontal="left" wrapText="1"/>
    </xf>
    <xf numFmtId="0" fontId="2" fillId="0" borderId="42" xfId="0" applyFont="1" applyBorder="1" applyAlignment="1">
      <alignment horizontal="left" vertical="center" wrapText="1"/>
    </xf>
  </cellXfs>
  <cellStyles count="5">
    <cellStyle name="Comma" xfId="1" builtinId="3"/>
    <cellStyle name="Comma 2" xfId="4" xr:uid="{00000000-0005-0000-0000-000001000000}"/>
    <cellStyle name="Normal" xfId="0" builtinId="0"/>
    <cellStyle name="Normal_Inputs PSM 14-9_TEMPLATE" xfId="2" xr:uid="{00000000-0005-0000-0000-000003000000}"/>
    <cellStyle name="Percent" xfId="3" builtinId="5"/>
  </cellStyles>
  <dxfs count="4">
    <dxf>
      <font>
        <condense val="0"/>
        <extend val="0"/>
        <color indexed="10"/>
      </font>
    </dxf>
    <dxf>
      <font>
        <condense val="0"/>
        <extend val="0"/>
        <color indexed="10"/>
      </font>
    </dxf>
    <dxf>
      <fill>
        <patternFill>
          <bgColor indexed="42"/>
        </patternFill>
      </fill>
    </dxf>
    <dxf>
      <fill>
        <patternFill>
          <bgColor indexed="42"/>
        </patternFill>
      </fill>
    </dxf>
  </dxfs>
  <tableStyles count="0" defaultTableStyle="TableStyleMedium9"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X:\Filings\_WA\2021\1.%202021%20WUTC%20-%20RPS%20Report\_DRAFTS\A.%20RPS%20Reporting%20Spreadsheet\2020%20for%20REFERENCE%20Attach%20A%20PacifiCorp%20RPS%20Report%20Tool_refi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Page"/>
      <sheetName val="Instructions"/>
      <sheetName val="Compliance Summary"/>
      <sheetName val="Facility Detail"/>
      <sheetName val="Generation Rollup"/>
    </sheetNames>
    <sheetDataSet>
      <sheetData sheetId="0"/>
      <sheetData sheetId="1"/>
      <sheetData sheetId="2"/>
      <sheetData sheetId="3">
        <row r="1914">
          <cell r="B1914">
            <v>0.2</v>
          </cell>
        </row>
        <row r="1917">
          <cell r="B1917">
            <v>2011</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dimension ref="A1:J51"/>
  <sheetViews>
    <sheetView workbookViewId="0">
      <selection activeCell="O35" sqref="O35"/>
    </sheetView>
  </sheetViews>
  <sheetFormatPr defaultRowHeight="12.5"/>
  <cols>
    <col min="1" max="1" width="9.1796875" style="117"/>
    <col min="2" max="2" width="16.7265625" style="117" bestFit="1" customWidth="1"/>
    <col min="3" max="6" width="9.1796875" style="117"/>
    <col min="7" max="7" width="9.81640625" style="117" customWidth="1"/>
    <col min="8" max="255" width="9.1796875" style="117"/>
    <col min="256" max="256" width="16.7265625" style="117" bestFit="1" customWidth="1"/>
    <col min="257" max="260" width="9.1796875" style="117"/>
    <col min="261" max="261" width="9.81640625" style="117" customWidth="1"/>
    <col min="262" max="511" width="9.1796875" style="117"/>
    <col min="512" max="512" width="16.7265625" style="117" bestFit="1" customWidth="1"/>
    <col min="513" max="516" width="9.1796875" style="117"/>
    <col min="517" max="517" width="9.81640625" style="117" customWidth="1"/>
    <col min="518" max="767" width="9.1796875" style="117"/>
    <col min="768" max="768" width="16.7265625" style="117" bestFit="1" customWidth="1"/>
    <col min="769" max="772" width="9.1796875" style="117"/>
    <col min="773" max="773" width="9.81640625" style="117" customWidth="1"/>
    <col min="774" max="1023" width="9.1796875" style="117"/>
    <col min="1024" max="1024" width="16.7265625" style="117" bestFit="1" customWidth="1"/>
    <col min="1025" max="1028" width="9.1796875" style="117"/>
    <col min="1029" max="1029" width="9.81640625" style="117" customWidth="1"/>
    <col min="1030" max="1279" width="9.1796875" style="117"/>
    <col min="1280" max="1280" width="16.7265625" style="117" bestFit="1" customWidth="1"/>
    <col min="1281" max="1284" width="9.1796875" style="117"/>
    <col min="1285" max="1285" width="9.81640625" style="117" customWidth="1"/>
    <col min="1286" max="1535" width="9.1796875" style="117"/>
    <col min="1536" max="1536" width="16.7265625" style="117" bestFit="1" customWidth="1"/>
    <col min="1537" max="1540" width="9.1796875" style="117"/>
    <col min="1541" max="1541" width="9.81640625" style="117" customWidth="1"/>
    <col min="1542" max="1791" width="9.1796875" style="117"/>
    <col min="1792" max="1792" width="16.7265625" style="117" bestFit="1" customWidth="1"/>
    <col min="1793" max="1796" width="9.1796875" style="117"/>
    <col min="1797" max="1797" width="9.81640625" style="117" customWidth="1"/>
    <col min="1798" max="2047" width="9.1796875" style="117"/>
    <col min="2048" max="2048" width="16.7265625" style="117" bestFit="1" customWidth="1"/>
    <col min="2049" max="2052" width="9.1796875" style="117"/>
    <col min="2053" max="2053" width="9.81640625" style="117" customWidth="1"/>
    <col min="2054" max="2303" width="9.1796875" style="117"/>
    <col min="2304" max="2304" width="16.7265625" style="117" bestFit="1" customWidth="1"/>
    <col min="2305" max="2308" width="9.1796875" style="117"/>
    <col min="2309" max="2309" width="9.81640625" style="117" customWidth="1"/>
    <col min="2310" max="2559" width="9.1796875" style="117"/>
    <col min="2560" max="2560" width="16.7265625" style="117" bestFit="1" customWidth="1"/>
    <col min="2561" max="2564" width="9.1796875" style="117"/>
    <col min="2565" max="2565" width="9.81640625" style="117" customWidth="1"/>
    <col min="2566" max="2815" width="9.1796875" style="117"/>
    <col min="2816" max="2816" width="16.7265625" style="117" bestFit="1" customWidth="1"/>
    <col min="2817" max="2820" width="9.1796875" style="117"/>
    <col min="2821" max="2821" width="9.81640625" style="117" customWidth="1"/>
    <col min="2822" max="3071" width="9.1796875" style="117"/>
    <col min="3072" max="3072" width="16.7265625" style="117" bestFit="1" customWidth="1"/>
    <col min="3073" max="3076" width="9.1796875" style="117"/>
    <col min="3077" max="3077" width="9.81640625" style="117" customWidth="1"/>
    <col min="3078" max="3327" width="9.1796875" style="117"/>
    <col min="3328" max="3328" width="16.7265625" style="117" bestFit="1" customWidth="1"/>
    <col min="3329" max="3332" width="9.1796875" style="117"/>
    <col min="3333" max="3333" width="9.81640625" style="117" customWidth="1"/>
    <col min="3334" max="3583" width="9.1796875" style="117"/>
    <col min="3584" max="3584" width="16.7265625" style="117" bestFit="1" customWidth="1"/>
    <col min="3585" max="3588" width="9.1796875" style="117"/>
    <col min="3589" max="3589" width="9.81640625" style="117" customWidth="1"/>
    <col min="3590" max="3839" width="9.1796875" style="117"/>
    <col min="3840" max="3840" width="16.7265625" style="117" bestFit="1" customWidth="1"/>
    <col min="3841" max="3844" width="9.1796875" style="117"/>
    <col min="3845" max="3845" width="9.81640625" style="117" customWidth="1"/>
    <col min="3846" max="4095" width="9.1796875" style="117"/>
    <col min="4096" max="4096" width="16.7265625" style="117" bestFit="1" customWidth="1"/>
    <col min="4097" max="4100" width="9.1796875" style="117"/>
    <col min="4101" max="4101" width="9.81640625" style="117" customWidth="1"/>
    <col min="4102" max="4351" width="9.1796875" style="117"/>
    <col min="4352" max="4352" width="16.7265625" style="117" bestFit="1" customWidth="1"/>
    <col min="4353" max="4356" width="9.1796875" style="117"/>
    <col min="4357" max="4357" width="9.81640625" style="117" customWidth="1"/>
    <col min="4358" max="4607" width="9.1796875" style="117"/>
    <col min="4608" max="4608" width="16.7265625" style="117" bestFit="1" customWidth="1"/>
    <col min="4609" max="4612" width="9.1796875" style="117"/>
    <col min="4613" max="4613" width="9.81640625" style="117" customWidth="1"/>
    <col min="4614" max="4863" width="9.1796875" style="117"/>
    <col min="4864" max="4864" width="16.7265625" style="117" bestFit="1" customWidth="1"/>
    <col min="4865" max="4868" width="9.1796875" style="117"/>
    <col min="4869" max="4869" width="9.81640625" style="117" customWidth="1"/>
    <col min="4870" max="5119" width="9.1796875" style="117"/>
    <col min="5120" max="5120" width="16.7265625" style="117" bestFit="1" customWidth="1"/>
    <col min="5121" max="5124" width="9.1796875" style="117"/>
    <col min="5125" max="5125" width="9.81640625" style="117" customWidth="1"/>
    <col min="5126" max="5375" width="9.1796875" style="117"/>
    <col min="5376" max="5376" width="16.7265625" style="117" bestFit="1" customWidth="1"/>
    <col min="5377" max="5380" width="9.1796875" style="117"/>
    <col min="5381" max="5381" width="9.81640625" style="117" customWidth="1"/>
    <col min="5382" max="5631" width="9.1796875" style="117"/>
    <col min="5632" max="5632" width="16.7265625" style="117" bestFit="1" customWidth="1"/>
    <col min="5633" max="5636" width="9.1796875" style="117"/>
    <col min="5637" max="5637" width="9.81640625" style="117" customWidth="1"/>
    <col min="5638" max="5887" width="9.1796875" style="117"/>
    <col min="5888" max="5888" width="16.7265625" style="117" bestFit="1" customWidth="1"/>
    <col min="5889" max="5892" width="9.1796875" style="117"/>
    <col min="5893" max="5893" width="9.81640625" style="117" customWidth="1"/>
    <col min="5894" max="6143" width="9.1796875" style="117"/>
    <col min="6144" max="6144" width="16.7265625" style="117" bestFit="1" customWidth="1"/>
    <col min="6145" max="6148" width="9.1796875" style="117"/>
    <col min="6149" max="6149" width="9.81640625" style="117" customWidth="1"/>
    <col min="6150" max="6399" width="9.1796875" style="117"/>
    <col min="6400" max="6400" width="16.7265625" style="117" bestFit="1" customWidth="1"/>
    <col min="6401" max="6404" width="9.1796875" style="117"/>
    <col min="6405" max="6405" width="9.81640625" style="117" customWidth="1"/>
    <col min="6406" max="6655" width="9.1796875" style="117"/>
    <col min="6656" max="6656" width="16.7265625" style="117" bestFit="1" customWidth="1"/>
    <col min="6657" max="6660" width="9.1796875" style="117"/>
    <col min="6661" max="6661" width="9.81640625" style="117" customWidth="1"/>
    <col min="6662" max="6911" width="9.1796875" style="117"/>
    <col min="6912" max="6912" width="16.7265625" style="117" bestFit="1" customWidth="1"/>
    <col min="6913" max="6916" width="9.1796875" style="117"/>
    <col min="6917" max="6917" width="9.81640625" style="117" customWidth="1"/>
    <col min="6918" max="7167" width="9.1796875" style="117"/>
    <col min="7168" max="7168" width="16.7265625" style="117" bestFit="1" customWidth="1"/>
    <col min="7169" max="7172" width="9.1796875" style="117"/>
    <col min="7173" max="7173" width="9.81640625" style="117" customWidth="1"/>
    <col min="7174" max="7423" width="9.1796875" style="117"/>
    <col min="7424" max="7424" width="16.7265625" style="117" bestFit="1" customWidth="1"/>
    <col min="7425" max="7428" width="9.1796875" style="117"/>
    <col min="7429" max="7429" width="9.81640625" style="117" customWidth="1"/>
    <col min="7430" max="7679" width="9.1796875" style="117"/>
    <col min="7680" max="7680" width="16.7265625" style="117" bestFit="1" customWidth="1"/>
    <col min="7681" max="7684" width="9.1796875" style="117"/>
    <col min="7685" max="7685" width="9.81640625" style="117" customWidth="1"/>
    <col min="7686" max="7935" width="9.1796875" style="117"/>
    <col min="7936" max="7936" width="16.7265625" style="117" bestFit="1" customWidth="1"/>
    <col min="7937" max="7940" width="9.1796875" style="117"/>
    <col min="7941" max="7941" width="9.81640625" style="117" customWidth="1"/>
    <col min="7942" max="8191" width="9.1796875" style="117"/>
    <col min="8192" max="8192" width="16.7265625" style="117" bestFit="1" customWidth="1"/>
    <col min="8193" max="8196" width="9.1796875" style="117"/>
    <col min="8197" max="8197" width="9.81640625" style="117" customWidth="1"/>
    <col min="8198" max="8447" width="9.1796875" style="117"/>
    <col min="8448" max="8448" width="16.7265625" style="117" bestFit="1" customWidth="1"/>
    <col min="8449" max="8452" width="9.1796875" style="117"/>
    <col min="8453" max="8453" width="9.81640625" style="117" customWidth="1"/>
    <col min="8454" max="8703" width="9.1796875" style="117"/>
    <col min="8704" max="8704" width="16.7265625" style="117" bestFit="1" customWidth="1"/>
    <col min="8705" max="8708" width="9.1796875" style="117"/>
    <col min="8709" max="8709" width="9.81640625" style="117" customWidth="1"/>
    <col min="8710" max="8959" width="9.1796875" style="117"/>
    <col min="8960" max="8960" width="16.7265625" style="117" bestFit="1" customWidth="1"/>
    <col min="8961" max="8964" width="9.1796875" style="117"/>
    <col min="8965" max="8965" width="9.81640625" style="117" customWidth="1"/>
    <col min="8966" max="9215" width="9.1796875" style="117"/>
    <col min="9216" max="9216" width="16.7265625" style="117" bestFit="1" customWidth="1"/>
    <col min="9217" max="9220" width="9.1796875" style="117"/>
    <col min="9221" max="9221" width="9.81640625" style="117" customWidth="1"/>
    <col min="9222" max="9471" width="9.1796875" style="117"/>
    <col min="9472" max="9472" width="16.7265625" style="117" bestFit="1" customWidth="1"/>
    <col min="9473" max="9476" width="9.1796875" style="117"/>
    <col min="9477" max="9477" width="9.81640625" style="117" customWidth="1"/>
    <col min="9478" max="9727" width="9.1796875" style="117"/>
    <col min="9728" max="9728" width="16.7265625" style="117" bestFit="1" customWidth="1"/>
    <col min="9729" max="9732" width="9.1796875" style="117"/>
    <col min="9733" max="9733" width="9.81640625" style="117" customWidth="1"/>
    <col min="9734" max="9983" width="9.1796875" style="117"/>
    <col min="9984" max="9984" width="16.7265625" style="117" bestFit="1" customWidth="1"/>
    <col min="9985" max="9988" width="9.1796875" style="117"/>
    <col min="9989" max="9989" width="9.81640625" style="117" customWidth="1"/>
    <col min="9990" max="10239" width="9.1796875" style="117"/>
    <col min="10240" max="10240" width="16.7265625" style="117" bestFit="1" customWidth="1"/>
    <col min="10241" max="10244" width="9.1796875" style="117"/>
    <col min="10245" max="10245" width="9.81640625" style="117" customWidth="1"/>
    <col min="10246" max="10495" width="9.1796875" style="117"/>
    <col min="10496" max="10496" width="16.7265625" style="117" bestFit="1" customWidth="1"/>
    <col min="10497" max="10500" width="9.1796875" style="117"/>
    <col min="10501" max="10501" width="9.81640625" style="117" customWidth="1"/>
    <col min="10502" max="10751" width="9.1796875" style="117"/>
    <col min="10752" max="10752" width="16.7265625" style="117" bestFit="1" customWidth="1"/>
    <col min="10753" max="10756" width="9.1796875" style="117"/>
    <col min="10757" max="10757" width="9.81640625" style="117" customWidth="1"/>
    <col min="10758" max="11007" width="9.1796875" style="117"/>
    <col min="11008" max="11008" width="16.7265625" style="117" bestFit="1" customWidth="1"/>
    <col min="11009" max="11012" width="9.1796875" style="117"/>
    <col min="11013" max="11013" width="9.81640625" style="117" customWidth="1"/>
    <col min="11014" max="11263" width="9.1796875" style="117"/>
    <col min="11264" max="11264" width="16.7265625" style="117" bestFit="1" customWidth="1"/>
    <col min="11265" max="11268" width="9.1796875" style="117"/>
    <col min="11269" max="11269" width="9.81640625" style="117" customWidth="1"/>
    <col min="11270" max="11519" width="9.1796875" style="117"/>
    <col min="11520" max="11520" width="16.7265625" style="117" bestFit="1" customWidth="1"/>
    <col min="11521" max="11524" width="9.1796875" style="117"/>
    <col min="11525" max="11525" width="9.81640625" style="117" customWidth="1"/>
    <col min="11526" max="11775" width="9.1796875" style="117"/>
    <col min="11776" max="11776" width="16.7265625" style="117" bestFit="1" customWidth="1"/>
    <col min="11777" max="11780" width="9.1796875" style="117"/>
    <col min="11781" max="11781" width="9.81640625" style="117" customWidth="1"/>
    <col min="11782" max="12031" width="9.1796875" style="117"/>
    <col min="12032" max="12032" width="16.7265625" style="117" bestFit="1" customWidth="1"/>
    <col min="12033" max="12036" width="9.1796875" style="117"/>
    <col min="12037" max="12037" width="9.81640625" style="117" customWidth="1"/>
    <col min="12038" max="12287" width="9.1796875" style="117"/>
    <col min="12288" max="12288" width="16.7265625" style="117" bestFit="1" customWidth="1"/>
    <col min="12289" max="12292" width="9.1796875" style="117"/>
    <col min="12293" max="12293" width="9.81640625" style="117" customWidth="1"/>
    <col min="12294" max="12543" width="9.1796875" style="117"/>
    <col min="12544" max="12544" width="16.7265625" style="117" bestFit="1" customWidth="1"/>
    <col min="12545" max="12548" width="9.1796875" style="117"/>
    <col min="12549" max="12549" width="9.81640625" style="117" customWidth="1"/>
    <col min="12550" max="12799" width="9.1796875" style="117"/>
    <col min="12800" max="12800" width="16.7265625" style="117" bestFit="1" customWidth="1"/>
    <col min="12801" max="12804" width="9.1796875" style="117"/>
    <col min="12805" max="12805" width="9.81640625" style="117" customWidth="1"/>
    <col min="12806" max="13055" width="9.1796875" style="117"/>
    <col min="13056" max="13056" width="16.7265625" style="117" bestFit="1" customWidth="1"/>
    <col min="13057" max="13060" width="9.1796875" style="117"/>
    <col min="13061" max="13061" width="9.81640625" style="117" customWidth="1"/>
    <col min="13062" max="13311" width="9.1796875" style="117"/>
    <col min="13312" max="13312" width="16.7265625" style="117" bestFit="1" customWidth="1"/>
    <col min="13313" max="13316" width="9.1796875" style="117"/>
    <col min="13317" max="13317" width="9.81640625" style="117" customWidth="1"/>
    <col min="13318" max="13567" width="9.1796875" style="117"/>
    <col min="13568" max="13568" width="16.7265625" style="117" bestFit="1" customWidth="1"/>
    <col min="13569" max="13572" width="9.1796875" style="117"/>
    <col min="13573" max="13573" width="9.81640625" style="117" customWidth="1"/>
    <col min="13574" max="13823" width="9.1796875" style="117"/>
    <col min="13824" max="13824" width="16.7265625" style="117" bestFit="1" customWidth="1"/>
    <col min="13825" max="13828" width="9.1796875" style="117"/>
    <col min="13829" max="13829" width="9.81640625" style="117" customWidth="1"/>
    <col min="13830" max="14079" width="9.1796875" style="117"/>
    <col min="14080" max="14080" width="16.7265625" style="117" bestFit="1" customWidth="1"/>
    <col min="14081" max="14084" width="9.1796875" style="117"/>
    <col min="14085" max="14085" width="9.81640625" style="117" customWidth="1"/>
    <col min="14086" max="14335" width="9.1796875" style="117"/>
    <col min="14336" max="14336" width="16.7265625" style="117" bestFit="1" customWidth="1"/>
    <col min="14337" max="14340" width="9.1796875" style="117"/>
    <col min="14341" max="14341" width="9.81640625" style="117" customWidth="1"/>
    <col min="14342" max="14591" width="9.1796875" style="117"/>
    <col min="14592" max="14592" width="16.7265625" style="117" bestFit="1" customWidth="1"/>
    <col min="14593" max="14596" width="9.1796875" style="117"/>
    <col min="14597" max="14597" width="9.81640625" style="117" customWidth="1"/>
    <col min="14598" max="14847" width="9.1796875" style="117"/>
    <col min="14848" max="14848" width="16.7265625" style="117" bestFit="1" customWidth="1"/>
    <col min="14849" max="14852" width="9.1796875" style="117"/>
    <col min="14853" max="14853" width="9.81640625" style="117" customWidth="1"/>
    <col min="14854" max="15103" width="9.1796875" style="117"/>
    <col min="15104" max="15104" width="16.7265625" style="117" bestFit="1" customWidth="1"/>
    <col min="15105" max="15108" width="9.1796875" style="117"/>
    <col min="15109" max="15109" width="9.81640625" style="117" customWidth="1"/>
    <col min="15110" max="15359" width="9.1796875" style="117"/>
    <col min="15360" max="15360" width="16.7265625" style="117" bestFit="1" customWidth="1"/>
    <col min="15361" max="15364" width="9.1796875" style="117"/>
    <col min="15365" max="15365" width="9.81640625" style="117" customWidth="1"/>
    <col min="15366" max="15615" width="9.1796875" style="117"/>
    <col min="15616" max="15616" width="16.7265625" style="117" bestFit="1" customWidth="1"/>
    <col min="15617" max="15620" width="9.1796875" style="117"/>
    <col min="15621" max="15621" width="9.81640625" style="117" customWidth="1"/>
    <col min="15622" max="15871" width="9.1796875" style="117"/>
    <col min="15872" max="15872" width="16.7265625" style="117" bestFit="1" customWidth="1"/>
    <col min="15873" max="15876" width="9.1796875" style="117"/>
    <col min="15877" max="15877" width="9.81640625" style="117" customWidth="1"/>
    <col min="15878" max="16127" width="9.1796875" style="117"/>
    <col min="16128" max="16128" width="16.7265625" style="117" bestFit="1" customWidth="1"/>
    <col min="16129" max="16132" width="9.1796875" style="117"/>
    <col min="16133" max="16133" width="9.81640625" style="117" customWidth="1"/>
    <col min="16134" max="16384" width="9.1796875" style="117"/>
  </cols>
  <sheetData>
    <row r="1" spans="1:10">
      <c r="A1" s="115"/>
      <c r="B1" s="115"/>
      <c r="C1" s="115"/>
      <c r="D1" s="115"/>
      <c r="E1" s="115"/>
      <c r="F1" s="115"/>
      <c r="G1" s="115"/>
      <c r="H1" s="116" t="s">
        <v>147</v>
      </c>
      <c r="I1" s="115"/>
      <c r="J1" s="115"/>
    </row>
    <row r="2" spans="1:10">
      <c r="A2" s="115"/>
      <c r="B2" s="115"/>
      <c r="C2" s="115"/>
      <c r="D2" s="115"/>
      <c r="E2" s="115"/>
      <c r="F2" s="115"/>
      <c r="G2" s="115"/>
      <c r="H2" s="115"/>
      <c r="I2" s="115"/>
      <c r="J2" s="115"/>
    </row>
    <row r="3" spans="1:10">
      <c r="A3" s="115"/>
      <c r="B3" s="115"/>
      <c r="C3" s="115"/>
      <c r="D3" s="115"/>
      <c r="E3" s="115"/>
      <c r="F3" s="115"/>
      <c r="G3" s="115"/>
      <c r="H3" s="115"/>
      <c r="I3" s="115"/>
      <c r="J3" s="115"/>
    </row>
    <row r="4" spans="1:10">
      <c r="A4" s="115"/>
      <c r="B4" s="115"/>
      <c r="C4" s="115"/>
      <c r="D4" s="115"/>
      <c r="E4" s="115"/>
      <c r="F4" s="115" t="s">
        <v>148</v>
      </c>
      <c r="G4" s="115"/>
      <c r="H4" s="115"/>
      <c r="I4" s="115"/>
      <c r="J4" s="115"/>
    </row>
    <row r="5" spans="1:10" ht="15.5">
      <c r="A5" s="115"/>
      <c r="B5" s="343" t="s">
        <v>150</v>
      </c>
      <c r="C5" s="343"/>
      <c r="D5" s="343"/>
      <c r="E5" s="343"/>
      <c r="F5" s="343"/>
      <c r="G5" s="343"/>
      <c r="H5" s="343"/>
      <c r="I5" s="343"/>
      <c r="J5" s="115"/>
    </row>
    <row r="6" spans="1:10">
      <c r="A6" s="115"/>
      <c r="B6" s="115"/>
      <c r="C6" s="115"/>
      <c r="D6" s="115"/>
      <c r="E6" s="115"/>
      <c r="F6" s="115"/>
      <c r="G6" s="115"/>
      <c r="H6" s="115"/>
      <c r="I6" s="115"/>
      <c r="J6" s="115"/>
    </row>
    <row r="7" spans="1:10">
      <c r="A7" s="115"/>
      <c r="B7" s="121"/>
      <c r="C7" s="121"/>
      <c r="D7" s="121"/>
      <c r="E7" s="121"/>
      <c r="F7" s="121"/>
      <c r="G7" s="121"/>
      <c r="H7" s="115"/>
      <c r="I7" s="115"/>
      <c r="J7" s="115"/>
    </row>
    <row r="8" spans="1:10" ht="12.75" customHeight="1">
      <c r="A8" s="115"/>
      <c r="B8" s="344"/>
      <c r="C8" s="344"/>
      <c r="D8" s="344"/>
      <c r="E8" s="344"/>
      <c r="F8" s="344"/>
      <c r="G8" s="122"/>
      <c r="H8" s="115"/>
      <c r="I8" s="115"/>
      <c r="J8" s="115"/>
    </row>
    <row r="9" spans="1:10" ht="12.75" customHeight="1">
      <c r="A9" s="115"/>
      <c r="B9" s="344"/>
      <c r="C9" s="344"/>
      <c r="D9" s="344"/>
      <c r="E9" s="344"/>
      <c r="F9" s="344"/>
      <c r="G9" s="122"/>
      <c r="H9" s="115"/>
      <c r="I9" s="115"/>
      <c r="J9" s="115"/>
    </row>
    <row r="10" spans="1:10" ht="16.5">
      <c r="A10" s="115"/>
      <c r="B10" s="344"/>
      <c r="C10" s="344"/>
      <c r="D10" s="344"/>
      <c r="E10" s="344"/>
      <c r="F10" s="344"/>
      <c r="G10" s="122"/>
      <c r="H10" s="345"/>
      <c r="I10" s="345"/>
      <c r="J10" s="115"/>
    </row>
    <row r="11" spans="1:10" ht="16.5">
      <c r="A11" s="115"/>
      <c r="B11" s="344"/>
      <c r="C11" s="344"/>
      <c r="D11" s="344"/>
      <c r="E11" s="344"/>
      <c r="F11" s="344"/>
      <c r="G11" s="122"/>
      <c r="H11" s="345"/>
      <c r="I11" s="345"/>
      <c r="J11" s="115"/>
    </row>
    <row r="12" spans="1:10" ht="16.5" customHeight="1">
      <c r="A12" s="115"/>
      <c r="B12" s="344"/>
      <c r="C12" s="344"/>
      <c r="D12" s="344"/>
      <c r="E12" s="344"/>
      <c r="F12" s="344"/>
      <c r="G12" s="121"/>
      <c r="H12" s="115"/>
      <c r="I12" s="115"/>
      <c r="J12" s="115"/>
    </row>
    <row r="13" spans="1:10">
      <c r="A13" s="115"/>
      <c r="B13" s="121"/>
      <c r="C13" s="121"/>
      <c r="D13" s="121"/>
      <c r="E13" s="121"/>
      <c r="F13" s="121"/>
      <c r="G13" s="121"/>
      <c r="H13" s="115"/>
      <c r="I13" s="115"/>
      <c r="J13" s="115"/>
    </row>
    <row r="14" spans="1:10">
      <c r="A14" s="115"/>
      <c r="B14" s="121"/>
      <c r="C14" s="121"/>
      <c r="D14" s="121"/>
      <c r="E14" s="121"/>
      <c r="F14" s="121"/>
      <c r="G14" s="121"/>
      <c r="H14" s="115"/>
      <c r="I14" s="115"/>
      <c r="J14" s="115"/>
    </row>
    <row r="15" spans="1:10">
      <c r="A15" s="115"/>
      <c r="B15" s="115"/>
      <c r="C15" s="115"/>
      <c r="D15" s="115"/>
      <c r="E15" s="115"/>
      <c r="F15" s="115"/>
      <c r="G15" s="115"/>
      <c r="H15" s="115"/>
      <c r="I15" s="115"/>
      <c r="J15" s="115"/>
    </row>
    <row r="16" spans="1:10" ht="20">
      <c r="A16" s="118"/>
      <c r="B16" s="346" t="s">
        <v>202</v>
      </c>
      <c r="C16" s="346"/>
      <c r="D16" s="346"/>
      <c r="E16" s="346"/>
      <c r="F16" s="346"/>
      <c r="G16" s="346"/>
      <c r="H16" s="346"/>
      <c r="I16" s="346"/>
      <c r="J16" s="118"/>
    </row>
    <row r="17" spans="1:10" ht="16.5" customHeight="1">
      <c r="A17" s="118"/>
      <c r="B17" s="118"/>
      <c r="C17" s="119"/>
      <c r="D17" s="119"/>
      <c r="E17" s="342"/>
      <c r="F17" s="342"/>
      <c r="G17" s="342"/>
      <c r="H17" s="119"/>
      <c r="I17" s="119"/>
      <c r="J17" s="118"/>
    </row>
    <row r="18" spans="1:10" ht="12.75" customHeight="1">
      <c r="A18" s="118"/>
      <c r="B18" s="118"/>
      <c r="C18" s="120"/>
      <c r="D18" s="120"/>
      <c r="E18" s="120"/>
      <c r="F18" s="120"/>
      <c r="G18" s="120"/>
      <c r="H18" s="120"/>
      <c r="I18" s="120"/>
      <c r="J18" s="118"/>
    </row>
    <row r="19" spans="1:10" ht="25.5" customHeight="1">
      <c r="A19" s="118"/>
      <c r="B19" s="339" t="s">
        <v>149</v>
      </c>
      <c r="C19" s="339"/>
      <c r="D19" s="339"/>
      <c r="E19" s="339"/>
      <c r="F19" s="339"/>
      <c r="G19" s="339"/>
      <c r="H19" s="339"/>
      <c r="I19" s="339"/>
      <c r="J19" s="118"/>
    </row>
    <row r="20" spans="1:10" ht="12.75" customHeight="1">
      <c r="A20" s="118"/>
      <c r="B20" s="120"/>
      <c r="C20" s="120"/>
      <c r="D20" s="120"/>
      <c r="E20" s="120"/>
      <c r="F20" s="120"/>
      <c r="G20" s="120"/>
      <c r="H20" s="120"/>
      <c r="I20" s="120"/>
      <c r="J20" s="118"/>
    </row>
    <row r="21" spans="1:10" ht="12.75" customHeight="1">
      <c r="A21" s="118"/>
      <c r="B21" s="120"/>
      <c r="C21" s="120"/>
      <c r="D21" s="120"/>
      <c r="E21" s="120"/>
      <c r="F21" s="120"/>
      <c r="G21" s="120"/>
      <c r="H21" s="120"/>
      <c r="I21" s="120"/>
      <c r="J21" s="118"/>
    </row>
    <row r="22" spans="1:10" ht="20.25" customHeight="1">
      <c r="A22" s="118"/>
      <c r="B22" s="341" t="s">
        <v>151</v>
      </c>
      <c r="C22" s="341"/>
      <c r="D22" s="341"/>
      <c r="E22" s="341"/>
      <c r="F22" s="341"/>
      <c r="G22" s="341"/>
      <c r="H22" s="341"/>
      <c r="I22" s="341"/>
      <c r="J22" s="118"/>
    </row>
    <row r="23" spans="1:10" ht="20">
      <c r="A23" s="118"/>
      <c r="B23" s="341"/>
      <c r="C23" s="341"/>
      <c r="D23" s="341"/>
      <c r="E23" s="341"/>
      <c r="F23" s="341"/>
      <c r="G23" s="341"/>
      <c r="H23" s="341"/>
      <c r="I23" s="341"/>
      <c r="J23" s="118"/>
    </row>
    <row r="24" spans="1:10">
      <c r="A24" s="118"/>
      <c r="B24" s="118"/>
      <c r="C24" s="118"/>
      <c r="D24" s="118"/>
      <c r="E24" s="118"/>
      <c r="F24" s="118"/>
      <c r="G24" s="118"/>
      <c r="H24" s="118"/>
      <c r="I24" s="118"/>
      <c r="J24" s="118"/>
    </row>
    <row r="25" spans="1:10" ht="20">
      <c r="A25" s="118"/>
      <c r="B25" s="341" t="s">
        <v>152</v>
      </c>
      <c r="C25" s="341"/>
      <c r="D25" s="341"/>
      <c r="E25" s="341"/>
      <c r="F25" s="341"/>
      <c r="G25" s="341"/>
      <c r="H25" s="341"/>
      <c r="I25" s="341"/>
      <c r="J25" s="118"/>
    </row>
    <row r="26" spans="1:10">
      <c r="A26" s="118"/>
      <c r="B26" s="118"/>
      <c r="C26" s="118"/>
      <c r="D26" s="118"/>
      <c r="E26" s="118"/>
      <c r="F26" s="118"/>
      <c r="G26" s="118"/>
      <c r="H26" s="118"/>
      <c r="I26" s="118"/>
      <c r="J26" s="118"/>
    </row>
    <row r="27" spans="1:10">
      <c r="A27" s="118"/>
      <c r="B27" s="118"/>
      <c r="C27" s="118"/>
      <c r="D27" s="118"/>
      <c r="E27" s="118"/>
      <c r="F27" s="118"/>
      <c r="G27" s="118"/>
      <c r="H27" s="118"/>
      <c r="I27" s="118"/>
      <c r="J27" s="118"/>
    </row>
    <row r="28" spans="1:10" ht="12.75" customHeight="1">
      <c r="A28" s="340"/>
      <c r="B28" s="340"/>
      <c r="C28" s="340"/>
      <c r="D28" s="340"/>
      <c r="E28" s="340"/>
      <c r="F28" s="340"/>
      <c r="G28" s="340"/>
      <c r="H28" s="340"/>
      <c r="I28" s="340"/>
      <c r="J28" s="340"/>
    </row>
    <row r="29" spans="1:10" ht="12.75" customHeight="1">
      <c r="A29" s="340"/>
      <c r="B29" s="340"/>
      <c r="C29" s="340"/>
      <c r="D29" s="340"/>
      <c r="E29" s="340"/>
      <c r="F29" s="340"/>
      <c r="G29" s="340"/>
      <c r="H29" s="340"/>
      <c r="I29" s="340"/>
      <c r="J29" s="340"/>
    </row>
    <row r="30" spans="1:10" ht="12.75" customHeight="1">
      <c r="A30" s="340"/>
      <c r="B30" s="340"/>
      <c r="C30" s="340"/>
      <c r="D30" s="340"/>
      <c r="E30" s="340"/>
      <c r="F30" s="340"/>
      <c r="G30" s="340"/>
      <c r="H30" s="340"/>
      <c r="I30" s="340"/>
      <c r="J30" s="340"/>
    </row>
    <row r="31" spans="1:10" ht="12.75" customHeight="1">
      <c r="A31" s="340"/>
      <c r="B31" s="340"/>
      <c r="C31" s="340"/>
      <c r="D31" s="340"/>
      <c r="E31" s="340"/>
      <c r="F31" s="340"/>
      <c r="G31" s="340"/>
      <c r="H31" s="340"/>
      <c r="I31" s="340"/>
      <c r="J31" s="340"/>
    </row>
    <row r="32" spans="1:10" ht="12.75" customHeight="1">
      <c r="A32" s="340"/>
      <c r="B32" s="340"/>
      <c r="C32" s="340"/>
      <c r="D32" s="340"/>
      <c r="E32" s="340"/>
      <c r="F32" s="340"/>
      <c r="G32" s="340"/>
      <c r="H32" s="340"/>
      <c r="I32" s="340"/>
      <c r="J32" s="340"/>
    </row>
    <row r="33" spans="1:10" ht="12.75" customHeight="1">
      <c r="A33" s="340"/>
      <c r="B33" s="340"/>
      <c r="C33" s="340"/>
      <c r="D33" s="340"/>
      <c r="E33" s="340"/>
      <c r="F33" s="340"/>
      <c r="G33" s="340"/>
      <c r="H33" s="340"/>
      <c r="I33" s="340"/>
      <c r="J33" s="340"/>
    </row>
    <row r="34" spans="1:10" ht="12.75" customHeight="1">
      <c r="A34" s="340"/>
      <c r="B34" s="340"/>
      <c r="C34" s="340"/>
      <c r="D34" s="340"/>
      <c r="E34" s="340"/>
      <c r="F34" s="340"/>
      <c r="G34" s="340"/>
      <c r="H34" s="340"/>
      <c r="I34" s="340"/>
      <c r="J34" s="340"/>
    </row>
    <row r="35" spans="1:10" ht="12.75" customHeight="1">
      <c r="A35" s="340"/>
      <c r="B35" s="340"/>
      <c r="C35" s="340"/>
      <c r="D35" s="340"/>
      <c r="E35" s="340"/>
      <c r="F35" s="340"/>
      <c r="G35" s="340"/>
      <c r="H35" s="340"/>
      <c r="I35" s="340"/>
      <c r="J35" s="340"/>
    </row>
    <row r="36" spans="1:10">
      <c r="A36" s="118"/>
      <c r="B36" s="118"/>
      <c r="C36" s="118"/>
      <c r="D36" s="118"/>
      <c r="E36" s="118"/>
      <c r="F36" s="118"/>
      <c r="G36" s="118"/>
      <c r="H36" s="118"/>
      <c r="I36" s="118"/>
      <c r="J36" s="118"/>
    </row>
    <row r="37" spans="1:10">
      <c r="A37" s="118"/>
      <c r="B37" s="118"/>
      <c r="C37" s="118"/>
      <c r="D37" s="118"/>
      <c r="E37" s="118"/>
      <c r="F37" s="118"/>
      <c r="G37" s="118"/>
      <c r="H37" s="118"/>
      <c r="I37" s="118"/>
      <c r="J37" s="118"/>
    </row>
    <row r="38" spans="1:10">
      <c r="A38" s="118"/>
      <c r="B38" s="118"/>
      <c r="C38" s="118"/>
      <c r="D38" s="118"/>
      <c r="E38" s="118"/>
      <c r="F38" s="118"/>
      <c r="G38" s="118"/>
      <c r="H38" s="118"/>
      <c r="I38" s="118"/>
      <c r="J38" s="118"/>
    </row>
    <row r="39" spans="1:10" ht="20">
      <c r="A39" s="118"/>
      <c r="B39" s="341">
        <v>44713</v>
      </c>
      <c r="C39" s="341"/>
      <c r="D39" s="341"/>
      <c r="E39" s="341"/>
      <c r="F39" s="341"/>
      <c r="G39" s="341"/>
      <c r="H39" s="341"/>
      <c r="I39" s="341"/>
      <c r="J39" s="118"/>
    </row>
    <row r="40" spans="1:10">
      <c r="A40" s="118"/>
      <c r="B40" s="118"/>
      <c r="C40" s="118"/>
      <c r="D40" s="118"/>
      <c r="E40" s="118"/>
      <c r="F40" s="118"/>
      <c r="G40" s="118"/>
      <c r="H40" s="118"/>
      <c r="I40" s="118"/>
      <c r="J40" s="118"/>
    </row>
    <row r="41" spans="1:10">
      <c r="A41" s="118"/>
      <c r="B41" s="118"/>
      <c r="C41" s="118"/>
      <c r="D41" s="118"/>
      <c r="E41" s="118"/>
      <c r="F41" s="118"/>
      <c r="G41" s="118"/>
      <c r="H41" s="118"/>
      <c r="I41" s="118"/>
      <c r="J41" s="118"/>
    </row>
    <row r="42" spans="1:10">
      <c r="A42" s="118"/>
      <c r="B42" s="118"/>
      <c r="C42" s="118"/>
      <c r="D42" s="118"/>
      <c r="E42" s="118"/>
      <c r="F42" s="118"/>
      <c r="G42" s="118"/>
      <c r="H42" s="118"/>
      <c r="I42" s="118"/>
      <c r="J42" s="118"/>
    </row>
    <row r="43" spans="1:10">
      <c r="A43" s="118"/>
      <c r="B43" s="118"/>
      <c r="C43" s="118"/>
      <c r="D43" s="118"/>
      <c r="E43" s="118"/>
      <c r="F43" s="118"/>
      <c r="G43" s="118"/>
      <c r="H43" s="118"/>
      <c r="I43" s="118"/>
      <c r="J43" s="118"/>
    </row>
    <row r="44" spans="1:10">
      <c r="A44" s="118"/>
      <c r="B44" s="118"/>
      <c r="C44" s="118"/>
      <c r="D44" s="118"/>
      <c r="E44" s="118"/>
      <c r="F44" s="118"/>
      <c r="G44" s="118"/>
      <c r="H44" s="118"/>
      <c r="I44" s="118"/>
      <c r="J44" s="118"/>
    </row>
    <row r="45" spans="1:10">
      <c r="A45" s="118"/>
      <c r="B45" s="118"/>
      <c r="C45" s="118"/>
      <c r="D45" s="118"/>
      <c r="E45" s="118"/>
      <c r="F45" s="118"/>
      <c r="G45" s="118"/>
      <c r="H45" s="118"/>
      <c r="I45" s="118"/>
      <c r="J45" s="118"/>
    </row>
    <row r="46" spans="1:10">
      <c r="A46" s="118"/>
      <c r="B46" s="118"/>
      <c r="C46" s="118"/>
      <c r="D46" s="118"/>
      <c r="E46" s="118"/>
      <c r="F46" s="118"/>
      <c r="G46" s="118"/>
      <c r="H46" s="118"/>
      <c r="I46" s="118"/>
      <c r="J46" s="118"/>
    </row>
    <row r="47" spans="1:10">
      <c r="A47" s="118"/>
      <c r="B47" s="118"/>
      <c r="C47" s="118"/>
      <c r="D47" s="118"/>
      <c r="E47" s="118"/>
      <c r="F47" s="118"/>
      <c r="G47" s="118"/>
      <c r="H47" s="118"/>
      <c r="I47" s="118"/>
      <c r="J47" s="118"/>
    </row>
    <row r="48" spans="1:10">
      <c r="A48" s="118"/>
      <c r="B48" s="118"/>
      <c r="C48" s="118"/>
      <c r="D48" s="118"/>
      <c r="E48" s="118"/>
      <c r="F48" s="118"/>
      <c r="G48" s="118"/>
      <c r="H48" s="118"/>
      <c r="I48" s="118"/>
      <c r="J48" s="118"/>
    </row>
    <row r="49" spans="1:10">
      <c r="A49" s="118"/>
      <c r="B49" s="118"/>
      <c r="C49" s="118"/>
      <c r="D49" s="118"/>
      <c r="E49" s="118"/>
      <c r="F49" s="118"/>
      <c r="G49" s="118"/>
      <c r="H49" s="118"/>
      <c r="I49" s="118"/>
      <c r="J49" s="118"/>
    </row>
    <row r="50" spans="1:10">
      <c r="A50" s="118"/>
      <c r="B50" s="118"/>
      <c r="C50" s="118"/>
      <c r="D50" s="118"/>
      <c r="E50" s="118"/>
      <c r="F50" s="118"/>
      <c r="G50" s="118"/>
      <c r="H50" s="118"/>
      <c r="I50" s="118"/>
      <c r="J50" s="118"/>
    </row>
    <row r="51" spans="1:10">
      <c r="A51" s="118"/>
      <c r="B51" s="118"/>
      <c r="C51" s="118"/>
      <c r="D51" s="118"/>
      <c r="E51" s="118"/>
      <c r="F51" s="118"/>
      <c r="G51" s="118"/>
      <c r="H51" s="118"/>
      <c r="I51" s="118"/>
      <c r="J51" s="118"/>
    </row>
  </sheetData>
  <mergeCells count="12">
    <mergeCell ref="E17:G17"/>
    <mergeCell ref="B5:I5"/>
    <mergeCell ref="B8:F12"/>
    <mergeCell ref="H10:I10"/>
    <mergeCell ref="H11:I11"/>
    <mergeCell ref="B16:I16"/>
    <mergeCell ref="B19:I19"/>
    <mergeCell ref="A28:J35"/>
    <mergeCell ref="B23:I23"/>
    <mergeCell ref="B39:I39"/>
    <mergeCell ref="B22:I22"/>
    <mergeCell ref="B25:I25"/>
  </mergeCells>
  <printOptions horizontalCentered="1"/>
  <pageMargins left="0.7" right="0.7" top="0.75" bottom="0.75" header="0.3" footer="0.3"/>
  <pageSetup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F40"/>
  <sheetViews>
    <sheetView showGridLines="0" tabSelected="1" view="pageBreakPreview" topLeftCell="A16" zoomScale="90" zoomScaleNormal="100" zoomScaleSheetLayoutView="90" workbookViewId="0">
      <selection activeCell="O35" sqref="O35"/>
    </sheetView>
  </sheetViews>
  <sheetFormatPr defaultColWidth="9.1796875" defaultRowHeight="13"/>
  <cols>
    <col min="1" max="1" width="17.1796875" style="78" customWidth="1"/>
    <col min="2" max="2" width="10.81640625" style="78" customWidth="1"/>
    <col min="3" max="3" width="25.1796875" style="78" customWidth="1"/>
    <col min="4" max="4" width="13.453125" style="78" customWidth="1"/>
    <col min="5" max="5" width="12.26953125" style="78" customWidth="1"/>
    <col min="6" max="6" width="40" style="78" customWidth="1"/>
    <col min="7" max="16384" width="9.1796875" style="78"/>
  </cols>
  <sheetData>
    <row r="2" spans="1:6" ht="21">
      <c r="A2" s="13" t="s">
        <v>82</v>
      </c>
    </row>
    <row r="3" spans="1:6" ht="14.5">
      <c r="A3" s="1" t="s">
        <v>87</v>
      </c>
    </row>
    <row r="4" spans="1:6" ht="14.5">
      <c r="A4" s="1" t="s">
        <v>84</v>
      </c>
    </row>
    <row r="5" spans="1:6" ht="14.5">
      <c r="A5" s="1" t="s">
        <v>85</v>
      </c>
    </row>
    <row r="6" spans="1:6" ht="14.5">
      <c r="A6" s="1" t="s">
        <v>83</v>
      </c>
    </row>
    <row r="7" spans="1:6" ht="14.5">
      <c r="A7" s="1" t="s">
        <v>86</v>
      </c>
    </row>
    <row r="9" spans="1:6" ht="21">
      <c r="A9" s="13" t="s">
        <v>122</v>
      </c>
    </row>
    <row r="11" spans="1:6" ht="30.75" customHeight="1">
      <c r="A11" s="79" t="s">
        <v>45</v>
      </c>
      <c r="B11" s="79" t="s">
        <v>32</v>
      </c>
      <c r="C11" s="79" t="s">
        <v>33</v>
      </c>
      <c r="D11" s="79" t="s">
        <v>34</v>
      </c>
      <c r="E11" s="79" t="s">
        <v>35</v>
      </c>
      <c r="F11" s="79" t="s">
        <v>36</v>
      </c>
    </row>
    <row r="12" spans="1:6" ht="14.5">
      <c r="A12" s="82"/>
      <c r="B12" s="81">
        <v>1</v>
      </c>
      <c r="C12" s="80" t="s">
        <v>39</v>
      </c>
      <c r="D12" s="82" t="s">
        <v>37</v>
      </c>
      <c r="E12" s="82" t="s">
        <v>97</v>
      </c>
      <c r="F12" s="80" t="s">
        <v>43</v>
      </c>
    </row>
    <row r="13" spans="1:6" ht="14.5">
      <c r="A13" s="82"/>
      <c r="B13" s="81">
        <v>2</v>
      </c>
      <c r="C13" s="80" t="s">
        <v>40</v>
      </c>
      <c r="D13" s="82" t="s">
        <v>38</v>
      </c>
      <c r="E13" s="83" t="s">
        <v>98</v>
      </c>
      <c r="F13" s="80" t="s">
        <v>46</v>
      </c>
    </row>
    <row r="14" spans="1:6" ht="29">
      <c r="A14" s="82"/>
      <c r="B14" s="81">
        <v>3</v>
      </c>
      <c r="C14" s="80" t="s">
        <v>41</v>
      </c>
      <c r="D14" s="82" t="s">
        <v>42</v>
      </c>
      <c r="E14" s="83" t="s">
        <v>99</v>
      </c>
      <c r="F14" s="80" t="s">
        <v>44</v>
      </c>
    </row>
    <row r="18" spans="1:6" ht="21">
      <c r="A18" s="13" t="s">
        <v>81</v>
      </c>
    </row>
    <row r="20" spans="1:6" ht="31">
      <c r="A20" s="79" t="s">
        <v>45</v>
      </c>
      <c r="B20" s="79" t="s">
        <v>32</v>
      </c>
      <c r="C20" s="79" t="s">
        <v>33</v>
      </c>
      <c r="D20" s="79" t="s">
        <v>34</v>
      </c>
      <c r="E20" s="79" t="s">
        <v>35</v>
      </c>
      <c r="F20" s="79" t="s">
        <v>36</v>
      </c>
    </row>
    <row r="21" spans="1:6" ht="27" customHeight="1">
      <c r="A21" s="347" t="s">
        <v>123</v>
      </c>
      <c r="B21" s="348"/>
      <c r="C21" s="348"/>
      <c r="D21" s="348"/>
      <c r="E21" s="348"/>
      <c r="F21" s="349"/>
    </row>
    <row r="22" spans="1:6" ht="29">
      <c r="A22" s="82"/>
      <c r="B22" s="81">
        <v>1</v>
      </c>
      <c r="C22" s="80" t="s">
        <v>48</v>
      </c>
      <c r="D22" s="82" t="s">
        <v>37</v>
      </c>
      <c r="E22" s="82" t="s">
        <v>49</v>
      </c>
      <c r="F22" s="80" t="s">
        <v>50</v>
      </c>
    </row>
    <row r="23" spans="1:6" ht="14.5">
      <c r="A23" s="82"/>
      <c r="B23" s="81">
        <f>B22+1</f>
        <v>2</v>
      </c>
      <c r="C23" s="80" t="s">
        <v>51</v>
      </c>
      <c r="D23" s="82" t="s">
        <v>37</v>
      </c>
      <c r="E23" s="83" t="s">
        <v>52</v>
      </c>
      <c r="F23" s="80" t="s">
        <v>53</v>
      </c>
    </row>
    <row r="24" spans="1:6" ht="29">
      <c r="A24" s="82"/>
      <c r="B24" s="81">
        <f>B23+1</f>
        <v>3</v>
      </c>
      <c r="C24" s="80" t="s">
        <v>115</v>
      </c>
      <c r="D24" s="82" t="s">
        <v>55</v>
      </c>
      <c r="E24" s="83" t="s">
        <v>56</v>
      </c>
      <c r="F24" s="80" t="s">
        <v>117</v>
      </c>
    </row>
    <row r="25" spans="1:6" ht="43.5">
      <c r="A25" s="82"/>
      <c r="B25" s="81">
        <f>B24+1</f>
        <v>4</v>
      </c>
      <c r="C25" s="80" t="s">
        <v>54</v>
      </c>
      <c r="D25" s="82" t="s">
        <v>55</v>
      </c>
      <c r="E25" s="83" t="s">
        <v>57</v>
      </c>
      <c r="F25" s="80" t="s">
        <v>58</v>
      </c>
    </row>
    <row r="26" spans="1:6" ht="43.5">
      <c r="A26" s="82"/>
      <c r="B26" s="81">
        <f>B25+1</f>
        <v>5</v>
      </c>
      <c r="C26" s="80" t="s">
        <v>76</v>
      </c>
      <c r="D26" s="82" t="s">
        <v>55</v>
      </c>
      <c r="E26" s="82" t="s">
        <v>116</v>
      </c>
      <c r="F26" s="80" t="s">
        <v>59</v>
      </c>
    </row>
    <row r="27" spans="1:6" ht="14.5">
      <c r="A27" s="109"/>
      <c r="B27" s="110"/>
      <c r="C27" s="111"/>
      <c r="D27" s="109"/>
      <c r="E27" s="109"/>
      <c r="F27" s="111"/>
    </row>
    <row r="28" spans="1:6" ht="31">
      <c r="A28" s="79" t="s">
        <v>45</v>
      </c>
      <c r="B28" s="79" t="s">
        <v>32</v>
      </c>
      <c r="C28" s="79" t="s">
        <v>33</v>
      </c>
      <c r="D28" s="79" t="s">
        <v>34</v>
      </c>
      <c r="E28" s="79" t="s">
        <v>35</v>
      </c>
      <c r="F28" s="79" t="s">
        <v>36</v>
      </c>
    </row>
    <row r="29" spans="1:6" ht="48.75" customHeight="1">
      <c r="A29" s="347" t="s">
        <v>124</v>
      </c>
      <c r="B29" s="348"/>
      <c r="C29" s="348"/>
      <c r="D29" s="348"/>
      <c r="E29" s="348"/>
      <c r="F29" s="349"/>
    </row>
    <row r="30" spans="1:6" ht="29">
      <c r="A30" s="82"/>
      <c r="B30" s="81">
        <f>B26+1</f>
        <v>6</v>
      </c>
      <c r="C30" s="80" t="s">
        <v>60</v>
      </c>
      <c r="D30" s="82" t="s">
        <v>61</v>
      </c>
      <c r="E30" s="82" t="s">
        <v>63</v>
      </c>
      <c r="F30" s="80" t="s">
        <v>80</v>
      </c>
    </row>
    <row r="31" spans="1:6" ht="29">
      <c r="A31" s="82"/>
      <c r="B31" s="81">
        <f t="shared" ref="B31:B39" si="0">B30+1</f>
        <v>7</v>
      </c>
      <c r="C31" s="80" t="s">
        <v>62</v>
      </c>
      <c r="D31" s="82" t="s">
        <v>65</v>
      </c>
      <c r="E31" s="82" t="s">
        <v>91</v>
      </c>
      <c r="F31" s="80" t="s">
        <v>79</v>
      </c>
    </row>
    <row r="32" spans="1:6" ht="58">
      <c r="A32" s="82"/>
      <c r="B32" s="81">
        <f t="shared" si="0"/>
        <v>8</v>
      </c>
      <c r="C32" s="80" t="s">
        <v>66</v>
      </c>
      <c r="D32" s="82" t="s">
        <v>65</v>
      </c>
      <c r="E32" s="82" t="s">
        <v>92</v>
      </c>
      <c r="F32" s="80" t="s">
        <v>78</v>
      </c>
    </row>
    <row r="33" spans="1:6" ht="43.5">
      <c r="A33" s="82"/>
      <c r="B33" s="81">
        <f t="shared" si="0"/>
        <v>9</v>
      </c>
      <c r="C33" s="80" t="s">
        <v>64</v>
      </c>
      <c r="D33" s="82" t="s">
        <v>61</v>
      </c>
      <c r="E33" s="82" t="s">
        <v>101</v>
      </c>
      <c r="F33" s="80" t="s">
        <v>88</v>
      </c>
    </row>
    <row r="34" spans="1:6" ht="29">
      <c r="A34" s="82"/>
      <c r="B34" s="81">
        <f t="shared" si="0"/>
        <v>10</v>
      </c>
      <c r="C34" s="80" t="s">
        <v>23</v>
      </c>
      <c r="D34" s="82" t="s">
        <v>61</v>
      </c>
      <c r="E34" s="82" t="s">
        <v>67</v>
      </c>
      <c r="F34" s="80" t="s">
        <v>77</v>
      </c>
    </row>
    <row r="35" spans="1:6" ht="29">
      <c r="A35" s="82"/>
      <c r="B35" s="81">
        <f t="shared" si="0"/>
        <v>11</v>
      </c>
      <c r="C35" s="80" t="s">
        <v>89</v>
      </c>
      <c r="D35" s="82" t="s">
        <v>61</v>
      </c>
      <c r="E35" s="82" t="s">
        <v>93</v>
      </c>
      <c r="F35" s="92" t="s">
        <v>96</v>
      </c>
    </row>
    <row r="36" spans="1:6" ht="29">
      <c r="A36" s="82"/>
      <c r="B36" s="81">
        <f t="shared" si="0"/>
        <v>12</v>
      </c>
      <c r="C36" s="80" t="s">
        <v>68</v>
      </c>
      <c r="D36" s="82" t="s">
        <v>61</v>
      </c>
      <c r="E36" s="82" t="s">
        <v>102</v>
      </c>
      <c r="F36" s="80" t="s">
        <v>72</v>
      </c>
    </row>
    <row r="37" spans="1:6" ht="29">
      <c r="A37" s="82"/>
      <c r="B37" s="81">
        <f t="shared" si="0"/>
        <v>13</v>
      </c>
      <c r="C37" s="80" t="s">
        <v>69</v>
      </c>
      <c r="D37" s="82" t="s">
        <v>61</v>
      </c>
      <c r="E37" s="82" t="s">
        <v>103</v>
      </c>
      <c r="F37" s="80" t="s">
        <v>73</v>
      </c>
    </row>
    <row r="38" spans="1:6" ht="29">
      <c r="A38" s="82"/>
      <c r="B38" s="81">
        <f t="shared" si="0"/>
        <v>14</v>
      </c>
      <c r="C38" s="80" t="s">
        <v>70</v>
      </c>
      <c r="D38" s="82" t="s">
        <v>61</v>
      </c>
      <c r="E38" s="82" t="s">
        <v>94</v>
      </c>
      <c r="F38" s="80" t="s">
        <v>74</v>
      </c>
    </row>
    <row r="39" spans="1:6" ht="29">
      <c r="A39" s="82"/>
      <c r="B39" s="81">
        <f t="shared" si="0"/>
        <v>15</v>
      </c>
      <c r="C39" s="80" t="s">
        <v>71</v>
      </c>
      <c r="D39" s="82" t="s">
        <v>61</v>
      </c>
      <c r="E39" s="82" t="s">
        <v>104</v>
      </c>
      <c r="F39" s="80" t="s">
        <v>75</v>
      </c>
    </row>
    <row r="40" spans="1:6" ht="43.5">
      <c r="A40" s="82"/>
      <c r="B40" s="81">
        <f>B39+1</f>
        <v>16</v>
      </c>
      <c r="C40" s="80" t="s">
        <v>12</v>
      </c>
      <c r="D40" s="82" t="s">
        <v>61</v>
      </c>
      <c r="E40" s="82" t="s">
        <v>105</v>
      </c>
      <c r="F40" s="92" t="s">
        <v>95</v>
      </c>
    </row>
  </sheetData>
  <mergeCells count="2">
    <mergeCell ref="A29:F29"/>
    <mergeCell ref="A21:F21"/>
  </mergeCells>
  <phoneticPr fontId="5" type="noConversion"/>
  <conditionalFormatting sqref="A12:A14 A21:A27 A29:A40">
    <cfRule type="cellIs" dxfId="3" priority="1" stopIfTrue="1" operator="equal">
      <formula>"X"</formula>
    </cfRule>
    <cfRule type="cellIs" dxfId="2" priority="2" stopIfTrue="1" operator="equal">
      <formula>"x"</formula>
    </cfRule>
  </conditionalFormatting>
  <printOptions horizontalCentered="1"/>
  <pageMargins left="0.75" right="0.75" top="1" bottom="1" header="0.5" footer="0.5"/>
  <pageSetup scale="6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4"/>
    <pageSetUpPr fitToPage="1"/>
  </sheetPr>
  <dimension ref="A1:O72"/>
  <sheetViews>
    <sheetView showGridLines="0" tabSelected="1" view="pageLayout" topLeftCell="A63" zoomScale="55" zoomScaleNormal="100" zoomScaleSheetLayoutView="70" zoomScalePageLayoutView="55" workbookViewId="0">
      <selection activeCell="O35" sqref="O35"/>
    </sheetView>
  </sheetViews>
  <sheetFormatPr defaultColWidth="12.1796875" defaultRowHeight="14.5"/>
  <cols>
    <col min="1" max="1" width="44.1796875" style="1" customWidth="1"/>
    <col min="2" max="12" width="19.1796875" style="1" customWidth="1"/>
    <col min="13" max="13" width="19.1796875" style="254" customWidth="1"/>
    <col min="14" max="14" width="20.54296875" style="254" customWidth="1"/>
    <col min="15" max="16384" width="12.1796875" style="1"/>
  </cols>
  <sheetData>
    <row r="1" spans="1:15">
      <c r="B1" s="12"/>
      <c r="C1" s="12"/>
      <c r="M1" s="1"/>
      <c r="N1" s="1"/>
    </row>
    <row r="2" spans="1:15" ht="21">
      <c r="A2" s="13" t="s">
        <v>3</v>
      </c>
      <c r="B2" s="193" t="s">
        <v>202</v>
      </c>
      <c r="C2" s="194"/>
      <c r="D2" s="194"/>
      <c r="E2" s="194"/>
      <c r="F2" s="195"/>
      <c r="M2" s="1"/>
      <c r="N2" s="1"/>
    </row>
    <row r="3" spans="1:15">
      <c r="B3" s="12"/>
      <c r="M3" s="1"/>
      <c r="N3" s="1"/>
    </row>
    <row r="4" spans="1:15" ht="18.5">
      <c r="A4" s="9" t="s">
        <v>5</v>
      </c>
      <c r="B4" s="350">
        <f>'Title Page'!A39:H39</f>
        <v>44713</v>
      </c>
      <c r="C4" s="351"/>
      <c r="M4" s="1"/>
      <c r="N4" s="1"/>
    </row>
    <row r="5" spans="1:15">
      <c r="B5" s="12"/>
      <c r="C5" s="12"/>
      <c r="M5" s="1"/>
      <c r="N5" s="1"/>
    </row>
    <row r="6" spans="1:15" ht="18.5">
      <c r="A6" s="9" t="s">
        <v>18</v>
      </c>
      <c r="B6" s="2">
        <v>2010</v>
      </c>
      <c r="C6" s="2">
        <f>'Facility Detail'!$G$3176</f>
        <v>2011</v>
      </c>
      <c r="D6" s="2">
        <f>C6+1</f>
        <v>2012</v>
      </c>
      <c r="E6" s="2">
        <f>D6+1</f>
        <v>2013</v>
      </c>
      <c r="F6" s="2">
        <f>E6+1</f>
        <v>2014</v>
      </c>
      <c r="G6" s="2">
        <f>F6+1</f>
        <v>2015</v>
      </c>
      <c r="H6" s="2">
        <f>G6+1</f>
        <v>2016</v>
      </c>
      <c r="I6" s="2">
        <f t="shared" ref="I6:K6" si="0">H6+1</f>
        <v>2017</v>
      </c>
      <c r="J6" s="2">
        <f t="shared" si="0"/>
        <v>2018</v>
      </c>
      <c r="K6" s="2">
        <f t="shared" si="0"/>
        <v>2019</v>
      </c>
      <c r="L6" s="2">
        <f t="shared" ref="L6" si="1">K6+1</f>
        <v>2020</v>
      </c>
      <c r="M6" s="2">
        <f t="shared" ref="M6:N6" si="2">L6+1</f>
        <v>2021</v>
      </c>
      <c r="N6" s="2">
        <f t="shared" si="2"/>
        <v>2022</v>
      </c>
      <c r="O6" s="21"/>
    </row>
    <row r="7" spans="1:15">
      <c r="A7" s="76" t="s">
        <v>11</v>
      </c>
      <c r="B7" s="177">
        <v>3984631</v>
      </c>
      <c r="C7" s="177">
        <v>4005862.6749999998</v>
      </c>
      <c r="D7" s="177">
        <v>4041897.855</v>
      </c>
      <c r="E7" s="177">
        <v>4092687.9720000001</v>
      </c>
      <c r="F7" s="178">
        <v>4117646.1230000001</v>
      </c>
      <c r="G7" s="178">
        <v>4108270</v>
      </c>
      <c r="H7" s="178">
        <v>3981653.9279999998</v>
      </c>
      <c r="I7" s="185">
        <v>4221297.9519999996</v>
      </c>
      <c r="J7" s="185">
        <v>3949115.5449999999</v>
      </c>
      <c r="K7" s="185">
        <v>4144589.8369999998</v>
      </c>
      <c r="L7" s="185">
        <v>4065151.3369999998</v>
      </c>
      <c r="M7" s="185">
        <v>4198961</v>
      </c>
      <c r="N7" s="185">
        <v>4109864</v>
      </c>
      <c r="O7" s="14"/>
    </row>
    <row r="8" spans="1:15">
      <c r="A8" s="76" t="s">
        <v>9</v>
      </c>
      <c r="B8" s="59"/>
      <c r="C8" s="93">
        <v>0</v>
      </c>
      <c r="D8" s="93">
        <v>0.03</v>
      </c>
      <c r="E8" s="93">
        <v>0.03</v>
      </c>
      <c r="F8" s="93">
        <v>0.03</v>
      </c>
      <c r="G8" s="93">
        <v>0.03</v>
      </c>
      <c r="H8" s="93">
        <v>0.09</v>
      </c>
      <c r="I8" s="186">
        <v>0.09</v>
      </c>
      <c r="J8" s="186">
        <v>0.09</v>
      </c>
      <c r="K8" s="186">
        <v>0.09</v>
      </c>
      <c r="L8" s="186">
        <v>0.15</v>
      </c>
      <c r="M8" s="186">
        <v>0.15</v>
      </c>
      <c r="N8" s="186">
        <v>0.15</v>
      </c>
      <c r="O8" s="22"/>
    </row>
    <row r="9" spans="1:15">
      <c r="A9" s="70" t="s">
        <v>7</v>
      </c>
      <c r="B9" s="165"/>
      <c r="C9" s="166">
        <f t="shared" ref="C9:D9" si="3" xml:space="preserve"> IF( SUM(A7:B7) = 0, 0, AVERAGE(A7:B7) * C8 )</f>
        <v>0</v>
      </c>
      <c r="D9" s="166">
        <f t="shared" si="3"/>
        <v>119857.40512499999</v>
      </c>
      <c r="E9" s="166">
        <f t="shared" ref="E9:K9" si="4" xml:space="preserve"> IF( SUM(C7:D7) = 0, 0, AVERAGE(C7:D7) * E8 )</f>
        <v>120716.40794999998</v>
      </c>
      <c r="F9" s="166">
        <f t="shared" si="4"/>
        <v>122018.787405</v>
      </c>
      <c r="G9" s="166">
        <f t="shared" si="4"/>
        <v>123155.011425</v>
      </c>
      <c r="H9" s="166">
        <f t="shared" si="4"/>
        <v>370166.22553499998</v>
      </c>
      <c r="I9" s="166">
        <f t="shared" si="4"/>
        <v>364046.57675999997</v>
      </c>
      <c r="J9" s="165">
        <f t="shared" si="4"/>
        <v>369132.83459999994</v>
      </c>
      <c r="K9" s="165">
        <f t="shared" si="4"/>
        <v>367668.60736499995</v>
      </c>
      <c r="L9" s="165">
        <f xml:space="preserve"> IF( SUM(J7:K7) = 0, 0, AVERAGE(J7:K7) * L8 )</f>
        <v>607027.90364999988</v>
      </c>
      <c r="M9" s="165">
        <f xml:space="preserve"> IF( SUM(K7:L7) = 0, 0, AVERAGE(K7:L7) * M8 )</f>
        <v>615730.5880499999</v>
      </c>
      <c r="N9" s="165">
        <f xml:space="preserve"> IF( SUM(L7:M7) = 0, 0, AVERAGE(L7:M7) * N8 )</f>
        <v>619808.42527499993</v>
      </c>
      <c r="O9" s="22"/>
    </row>
    <row r="10" spans="1:15">
      <c r="F10" s="127"/>
      <c r="G10" s="127"/>
      <c r="H10" s="127"/>
      <c r="I10" s="127"/>
      <c r="J10" s="187"/>
      <c r="K10" s="187"/>
      <c r="L10" s="187"/>
      <c r="M10" s="187"/>
      <c r="N10" s="187"/>
      <c r="O10" s="23"/>
    </row>
    <row r="11" spans="1:15" ht="18.5">
      <c r="A11" s="9" t="s">
        <v>19</v>
      </c>
      <c r="B11" s="2">
        <v>2010</v>
      </c>
      <c r="C11" s="2">
        <f>C6</f>
        <v>2011</v>
      </c>
      <c r="D11" s="2">
        <f t="shared" ref="D11:M11" si="5">D6</f>
        <v>2012</v>
      </c>
      <c r="E11" s="2">
        <f t="shared" si="5"/>
        <v>2013</v>
      </c>
      <c r="F11" s="2">
        <f t="shared" si="5"/>
        <v>2014</v>
      </c>
      <c r="G11" s="2">
        <f t="shared" si="5"/>
        <v>2015</v>
      </c>
      <c r="H11" s="2">
        <f t="shared" si="5"/>
        <v>2016</v>
      </c>
      <c r="I11" s="2">
        <f t="shared" si="5"/>
        <v>2017</v>
      </c>
      <c r="J11" s="2">
        <f t="shared" si="5"/>
        <v>2018</v>
      </c>
      <c r="K11" s="2">
        <f t="shared" si="5"/>
        <v>2019</v>
      </c>
      <c r="L11" s="2">
        <f t="shared" ref="L11" si="6">L6</f>
        <v>2020</v>
      </c>
      <c r="M11" s="2">
        <f t="shared" si="5"/>
        <v>2021</v>
      </c>
      <c r="N11" s="2">
        <f t="shared" ref="N11" si="7">N6</f>
        <v>2022</v>
      </c>
      <c r="O11" s="23"/>
    </row>
    <row r="12" spans="1:15">
      <c r="A12" s="76" t="s">
        <v>31</v>
      </c>
      <c r="B12" s="59"/>
      <c r="C12" s="11">
        <f>'Generation Rollup'!R14</f>
        <v>104826</v>
      </c>
      <c r="D12" s="11">
        <f>'Generation Rollup'!S14</f>
        <v>107711</v>
      </c>
      <c r="E12" s="11">
        <f>'Generation Rollup'!T14</f>
        <v>107158</v>
      </c>
      <c r="F12" s="11">
        <f>'Generation Rollup'!U14</f>
        <v>114902</v>
      </c>
      <c r="G12" s="11">
        <f>'Generation Rollup'!V14</f>
        <v>271108</v>
      </c>
      <c r="H12" s="11">
        <f>'Generation Rollup'!W14</f>
        <v>373982.40669669915</v>
      </c>
      <c r="I12" s="11">
        <f>'Generation Rollup'!X14</f>
        <v>285492</v>
      </c>
      <c r="J12" s="11">
        <f>'Generation Rollup'!Y14</f>
        <v>293213</v>
      </c>
      <c r="K12" s="11">
        <f>'Generation Rollup'!Z14</f>
        <v>198796.8148606311</v>
      </c>
      <c r="L12" s="11">
        <f>'Generation Rollup'!AA14</f>
        <v>560182.05599708681</v>
      </c>
      <c r="M12" s="11">
        <f>'Generation Rollup'!AB14</f>
        <v>876701.18090701289</v>
      </c>
      <c r="N12" s="11">
        <f>'Generation Rollup'!AC14</f>
        <v>952568.73920572654</v>
      </c>
      <c r="O12" s="24"/>
    </row>
    <row r="13" spans="1:15">
      <c r="A13" s="76" t="s">
        <v>121</v>
      </c>
      <c r="B13" s="67"/>
      <c r="C13" s="68">
        <f>SUM('Facility Detail'!I85,'Facility Detail'!I136,'Facility Detail'!I231,'Facility Detail'!I282,'Facility Detail'!I333,'Facility Detail'!I384,'Facility Detail'!I435,'Facility Detail'!I486,'Facility Detail'!I536,'Facility Detail'!I586,'Facility Detail'!I637,'Facility Detail'!I679,'Facility Detail'!I721,'Facility Detail'!I773,'Facility Detail'!I824,'Facility Detail'!I875,'Facility Detail'!I916,'Facility Detail'!I967,'Facility Detail'!I1008,'Facility Detail'!I1059,'Facility Detail'!I1110,'Facility Detail'!I1161,'Facility Detail'!I1212,'Facility Detail'!I1260,'Facility Detail'!I1309,'Facility Detail'!I1350,'Facility Detail'!I1401,'Facility Detail'!I1446,'Facility Detail'!I1498,'Facility Detail'!I1539,'Facility Detail'!I1590,'Facility Detail'!I1642,'Facility Detail'!I1694,'Facility Detail'!I1746,'Facility Detail'!I1788,'Facility Detail'!I1840,'Facility Detail'!I1891,'Facility Detail'!I1942,'Facility Detail'!I1984,'Facility Detail'!I2025,'Facility Detail'!I2075,'Facility Detail'!I2126,'Facility Detail'!I2167,'Facility Detail'!I2208,'Facility Detail'!I2258,'Facility Detail'!I2308,'Facility Detail'!I2359,'Facility Detail'!I2410,'Facility Detail'!I2461,'Facility Detail'!I2512,'Facility Detail'!I2562,'Facility Detail'!I2612,'Facility Detail'!I2663,'Facility Detail'!I2767,'Facility Detail'!I2806,'Facility Detail'!I2847,'Facility Detail'!I2898,'Facility Detail'!I2949,'Facility Detail'!I2999,'Facility Detail'!I3050,'Facility Detail'!I3088,'Facility Detail'!I3125)</f>
        <v>0</v>
      </c>
      <c r="D13" s="68">
        <f>SUM('Facility Detail'!J85,'Facility Detail'!J136,'Facility Detail'!J231,'Facility Detail'!J282,'Facility Detail'!J333,'Facility Detail'!J384,'Facility Detail'!J435,'Facility Detail'!J486,'Facility Detail'!J536,'Facility Detail'!J586,'Facility Detail'!J637,'Facility Detail'!J679,'Facility Detail'!J721,'Facility Detail'!J773,'Facility Detail'!J824,'Facility Detail'!J875,'Facility Detail'!J916,'Facility Detail'!J967,'Facility Detail'!J1008,'Facility Detail'!J1059,'Facility Detail'!J1110,'Facility Detail'!J1161,'Facility Detail'!J1212,'Facility Detail'!J1260,'Facility Detail'!J1309,'Facility Detail'!J1350,'Facility Detail'!J1401,'Facility Detail'!J1446,'Facility Detail'!J1498,'Facility Detail'!J1539,'Facility Detail'!J1590,'Facility Detail'!J1642,'Facility Detail'!J1694,'Facility Detail'!J1746,'Facility Detail'!J1788,'Facility Detail'!J1840,'Facility Detail'!J1891,'Facility Detail'!J1942,'Facility Detail'!J1984,'Facility Detail'!J2025,'Facility Detail'!J2075,'Facility Detail'!J2126,'Facility Detail'!J2167,'Facility Detail'!J2208,'Facility Detail'!J2258,'Facility Detail'!J2308,'Facility Detail'!J2359,'Facility Detail'!J2410,'Facility Detail'!J2461,'Facility Detail'!J2512,'Facility Detail'!J2562,'Facility Detail'!J2612,'Facility Detail'!J2663,'Facility Detail'!J2767,'Facility Detail'!J2806,'Facility Detail'!J2847,'Facility Detail'!J2898,'Facility Detail'!J2949,'Facility Detail'!J2999,'Facility Detail'!J3050,'Facility Detail'!J3088,'Facility Detail'!J3125)</f>
        <v>0</v>
      </c>
      <c r="E13" s="68">
        <f>SUM('Facility Detail'!K85,'Facility Detail'!K136,'Facility Detail'!K231,'Facility Detail'!K282,'Facility Detail'!K333,'Facility Detail'!K384,'Facility Detail'!K435,'Facility Detail'!K486,'Facility Detail'!K536,'Facility Detail'!K586,'Facility Detail'!K637,'Facility Detail'!K679,'Facility Detail'!K721,'Facility Detail'!K773,'Facility Detail'!K824,'Facility Detail'!K875,'Facility Detail'!K916,'Facility Detail'!K967,'Facility Detail'!K1008,'Facility Detail'!K1059,'Facility Detail'!K1110,'Facility Detail'!K1161,'Facility Detail'!K1212,'Facility Detail'!K1260,'Facility Detail'!K1309,'Facility Detail'!K1350,'Facility Detail'!K1401,'Facility Detail'!K1446,'Facility Detail'!K1498,'Facility Detail'!K1539,'Facility Detail'!K1590,'Facility Detail'!K1642,'Facility Detail'!K1694,'Facility Detail'!K1746,'Facility Detail'!K1788,'Facility Detail'!K1840,'Facility Detail'!K1891,'Facility Detail'!K1942,'Facility Detail'!K1984,'Facility Detail'!K2025,'Facility Detail'!K2075,'Facility Detail'!K2126,'Facility Detail'!K2167,'Facility Detail'!K2208,'Facility Detail'!K2258,'Facility Detail'!K2308,'Facility Detail'!K2359,'Facility Detail'!K2410,'Facility Detail'!K2461,'Facility Detail'!K2512,'Facility Detail'!K2562,'Facility Detail'!K2612,'Facility Detail'!K2663,'Facility Detail'!K2767,'Facility Detail'!K2806,'Facility Detail'!K2847,'Facility Detail'!K2898,'Facility Detail'!K2949,'Facility Detail'!K2999,'Facility Detail'!K3050,'Facility Detail'!K3088,'Facility Detail'!K3125)</f>
        <v>0</v>
      </c>
      <c r="F13" s="68">
        <f>SUM('Facility Detail'!L85,'Facility Detail'!L136,'Facility Detail'!L231,'Facility Detail'!L282,'Facility Detail'!L333,'Facility Detail'!L384,'Facility Detail'!L435,'Facility Detail'!L486,'Facility Detail'!L536,'Facility Detail'!L586,'Facility Detail'!L637,'Facility Detail'!L679,'Facility Detail'!L721,'Facility Detail'!L773,'Facility Detail'!L824,'Facility Detail'!L875,'Facility Detail'!L916,'Facility Detail'!L967,'Facility Detail'!L1008,'Facility Detail'!L1059,'Facility Detail'!L1110,'Facility Detail'!L1161,'Facility Detail'!L1212,'Facility Detail'!L1260,'Facility Detail'!L1309,'Facility Detail'!L1350,'Facility Detail'!L1401,'Facility Detail'!L1446,'Facility Detail'!L1498,'Facility Detail'!L1539,'Facility Detail'!L1590,'Facility Detail'!L1642,'Facility Detail'!L1694,'Facility Detail'!L1746,'Facility Detail'!L1788,'Facility Detail'!L1840,'Facility Detail'!L1891,'Facility Detail'!L1942,'Facility Detail'!L1984,'Facility Detail'!L2025,'Facility Detail'!L2075,'Facility Detail'!L2126,'Facility Detail'!L2167,'Facility Detail'!L2208,'Facility Detail'!L2258,'Facility Detail'!L2308,'Facility Detail'!L2359,'Facility Detail'!L2410,'Facility Detail'!L2461,'Facility Detail'!L2512,'Facility Detail'!L2562,'Facility Detail'!L2612,'Facility Detail'!L2663,'Facility Detail'!L2767,'Facility Detail'!L2806,'Facility Detail'!L2847,'Facility Detail'!L2898,'Facility Detail'!L2949,'Facility Detail'!L2999,'Facility Detail'!L3050,'Facility Detail'!L3088,'Facility Detail'!L3125)</f>
        <v>0</v>
      </c>
      <c r="G13" s="68">
        <f>SUM('Facility Detail'!M85,'Facility Detail'!M136,'Facility Detail'!M231,'Facility Detail'!M282,'Facility Detail'!M333,'Facility Detail'!M384,'Facility Detail'!M435,'Facility Detail'!M486,'Facility Detail'!M536,'Facility Detail'!M586,'Facility Detail'!M637,'Facility Detail'!M679,'Facility Detail'!M721,'Facility Detail'!M773,'Facility Detail'!M824,'Facility Detail'!M875,'Facility Detail'!M916,'Facility Detail'!M967,'Facility Detail'!M1008,'Facility Detail'!M1059,'Facility Detail'!M1110,'Facility Detail'!M1161,'Facility Detail'!M1212,'Facility Detail'!M1260,'Facility Detail'!M1309,'Facility Detail'!M1350,'Facility Detail'!M1401,'Facility Detail'!M1446,'Facility Detail'!M1498,'Facility Detail'!M1539,'Facility Detail'!M1590,'Facility Detail'!M1642,'Facility Detail'!M1694,'Facility Detail'!M1746,'Facility Detail'!M1788,'Facility Detail'!M1840,'Facility Detail'!M1891,'Facility Detail'!M1942,'Facility Detail'!M1984,'Facility Detail'!M2025,'Facility Detail'!M2075,'Facility Detail'!M2126,'Facility Detail'!M2167,'Facility Detail'!M2208,'Facility Detail'!M2258,'Facility Detail'!M2308,'Facility Detail'!M2359,'Facility Detail'!M2410,'Facility Detail'!M2461,'Facility Detail'!M2512,'Facility Detail'!M2562,'Facility Detail'!M2612,'Facility Detail'!M2663,'Facility Detail'!M2767,'Facility Detail'!M2806,'Facility Detail'!M2847,'Facility Detail'!M2898,'Facility Detail'!M2949,'Facility Detail'!M2999,'Facility Detail'!M3050,'Facility Detail'!M3088,'Facility Detail'!M3125)</f>
        <v>0</v>
      </c>
      <c r="H13" s="68">
        <f>SUM('Facility Detail'!N85,'Facility Detail'!N136,'Facility Detail'!N231,'Facility Detail'!N282,'Facility Detail'!N333,'Facility Detail'!N384,'Facility Detail'!N435,'Facility Detail'!N486,'Facility Detail'!N536,'Facility Detail'!N586,'Facility Detail'!N637,'Facility Detail'!N679,'Facility Detail'!N721,'Facility Detail'!N773,'Facility Detail'!N824,'Facility Detail'!N875,'Facility Detail'!N916,'Facility Detail'!N967,'Facility Detail'!N1008,'Facility Detail'!N1059,'Facility Detail'!N1110,'Facility Detail'!N1161,'Facility Detail'!N1212,'Facility Detail'!N1260,'Facility Detail'!N1309,'Facility Detail'!N1350,'Facility Detail'!N1401,'Facility Detail'!N1446,'Facility Detail'!N1498,'Facility Detail'!N1539,'Facility Detail'!N1590,'Facility Detail'!N1642,'Facility Detail'!N1694,'Facility Detail'!N1746,'Facility Detail'!N1788,'Facility Detail'!N1840,'Facility Detail'!N1891,'Facility Detail'!N1942,'Facility Detail'!N1984,'Facility Detail'!N2025,'Facility Detail'!N2075,'Facility Detail'!N2126,'Facility Detail'!N2167,'Facility Detail'!N2208,'Facility Detail'!N2258,'Facility Detail'!N2308,'Facility Detail'!N2359,'Facility Detail'!N2410,'Facility Detail'!N2461,'Facility Detail'!N2512,'Facility Detail'!N2562,'Facility Detail'!N2612,'Facility Detail'!N2663,'Facility Detail'!N2767,'Facility Detail'!N2806,'Facility Detail'!N2847,'Facility Detail'!N2898,'Facility Detail'!N2949,'Facility Detail'!N2999,'Facility Detail'!N3050,'Facility Detail'!N3088,'Facility Detail'!N3125)</f>
        <v>0</v>
      </c>
      <c r="I13" s="68">
        <f>SUM('Facility Detail'!O85,'Facility Detail'!O136,'Facility Detail'!O231,'Facility Detail'!O282,'Facility Detail'!O333,'Facility Detail'!O384,'Facility Detail'!O435,'Facility Detail'!O486,'Facility Detail'!O536,'Facility Detail'!O586,'Facility Detail'!O637,'Facility Detail'!O679,'Facility Detail'!O721,'Facility Detail'!O773,'Facility Detail'!O824,'Facility Detail'!O875,'Facility Detail'!O916,'Facility Detail'!O967,'Facility Detail'!O1008,'Facility Detail'!O1059,'Facility Detail'!O1110,'Facility Detail'!O1161,'Facility Detail'!O1212,'Facility Detail'!O1260,'Facility Detail'!O1309,'Facility Detail'!O1350,'Facility Detail'!O1401,'Facility Detail'!O1446,'Facility Detail'!O1498,'Facility Detail'!O1539,'Facility Detail'!O1590,'Facility Detail'!O1642,'Facility Detail'!O1694,'Facility Detail'!O1746,'Facility Detail'!O1788,'Facility Detail'!O1840,'Facility Detail'!O1891,'Facility Detail'!O1942,'Facility Detail'!O1984,'Facility Detail'!O2025,'Facility Detail'!O2075,'Facility Detail'!O2126,'Facility Detail'!O2167,'Facility Detail'!O2208,'Facility Detail'!O2258,'Facility Detail'!O2308,'Facility Detail'!O2359,'Facility Detail'!O2410,'Facility Detail'!O2461,'Facility Detail'!O2512,'Facility Detail'!O2562,'Facility Detail'!O2612,'Facility Detail'!O2663,'Facility Detail'!O2767,'Facility Detail'!O2806,'Facility Detail'!O2847,'Facility Detail'!O2898,'Facility Detail'!O2949,'Facility Detail'!O2999,'Facility Detail'!O3050,'Facility Detail'!O3088,'Facility Detail'!O3125)</f>
        <v>0</v>
      </c>
      <c r="J13" s="68">
        <f>SUM('Facility Detail'!P85,'Facility Detail'!P136,'Facility Detail'!P231,'Facility Detail'!P282,'Facility Detail'!P333,'Facility Detail'!P384,'Facility Detail'!P435,'Facility Detail'!P486,'Facility Detail'!P536,'Facility Detail'!P586,'Facility Detail'!P637,'Facility Detail'!P679,'Facility Detail'!P721,'Facility Detail'!P773,'Facility Detail'!P824,'Facility Detail'!P875,'Facility Detail'!P916,'Facility Detail'!P967,'Facility Detail'!P1008,'Facility Detail'!P1059,'Facility Detail'!P1110,'Facility Detail'!P1161,'Facility Detail'!P1212,'Facility Detail'!P1260,'Facility Detail'!P1309,'Facility Detail'!P1350,'Facility Detail'!P1401,'Facility Detail'!P1446,'Facility Detail'!P1498,'Facility Detail'!P1539,'Facility Detail'!P1590,'Facility Detail'!P1642,'Facility Detail'!P1694,'Facility Detail'!P1746,'Facility Detail'!P1788,'Facility Detail'!P1840,'Facility Detail'!P1891,'Facility Detail'!P1942,'Facility Detail'!P1984,'Facility Detail'!P2025,'Facility Detail'!P2075,'Facility Detail'!P2126,'Facility Detail'!P2167,'Facility Detail'!P2208,'Facility Detail'!P2258,'Facility Detail'!P2308,'Facility Detail'!P2359,'Facility Detail'!P2410,'Facility Detail'!P2461,'Facility Detail'!P2512,'Facility Detail'!P2562,'Facility Detail'!P2612,'Facility Detail'!P2663,'Facility Detail'!P2767,'Facility Detail'!P2806,'Facility Detail'!P2847,'Facility Detail'!P2898,'Facility Detail'!P2949,'Facility Detail'!P2999,'Facility Detail'!P3050,'Facility Detail'!P3088,'Facility Detail'!P3125)</f>
        <v>0</v>
      </c>
      <c r="K13" s="68">
        <f>SUM('Facility Detail'!Q85,'Facility Detail'!Q136,'Facility Detail'!Q231,'Facility Detail'!Q282,'Facility Detail'!Q333,'Facility Detail'!Q384,'Facility Detail'!Q435,'Facility Detail'!Q486,'Facility Detail'!Q536,'Facility Detail'!Q586,'Facility Detail'!Q637,'Facility Detail'!Q679,'Facility Detail'!Q721,'Facility Detail'!Q773,'Facility Detail'!Q824,'Facility Detail'!Q875,'Facility Detail'!Q916,'Facility Detail'!Q967,'Facility Detail'!Q1008,'Facility Detail'!Q1059,'Facility Detail'!Q1110,'Facility Detail'!Q1161,'Facility Detail'!Q1212,'Facility Detail'!Q1260,'Facility Detail'!Q1309,'Facility Detail'!Q1350,'Facility Detail'!Q1401,'Facility Detail'!Q1446,'Facility Detail'!Q1498,'Facility Detail'!Q1539,'Facility Detail'!Q1590,'Facility Detail'!Q1642,'Facility Detail'!Q1694,'Facility Detail'!Q1746,'Facility Detail'!Q1788,'Facility Detail'!Q1840,'Facility Detail'!Q1891,'Facility Detail'!Q1942,'Facility Detail'!Q1984,'Facility Detail'!Q2025,'Facility Detail'!Q2075,'Facility Detail'!Q2126,'Facility Detail'!Q2167,'Facility Detail'!Q2208,'Facility Detail'!Q2258,'Facility Detail'!Q2308,'Facility Detail'!Q2359,'Facility Detail'!Q2410,'Facility Detail'!Q2461,'Facility Detail'!Q2512,'Facility Detail'!Q2562,'Facility Detail'!Q2612,'Facility Detail'!Q2663,'Facility Detail'!Q2767,'Facility Detail'!Q2806,'Facility Detail'!Q2847,'Facility Detail'!Q2898,'Facility Detail'!Q2949,'Facility Detail'!Q2999,'Facility Detail'!Q3050,'Facility Detail'!Q3088,'Facility Detail'!Q3120)</f>
        <v>0</v>
      </c>
      <c r="L13" s="68">
        <f>SUM('Facility Detail'!R85,'Facility Detail'!R136,'Facility Detail'!R231,'Facility Detail'!R282,'Facility Detail'!R333,'Facility Detail'!R384,'Facility Detail'!R435,'Facility Detail'!R486,'Facility Detail'!R536,'Facility Detail'!R586,'Facility Detail'!R637,'Facility Detail'!R679,'Facility Detail'!R721,'Facility Detail'!R773,'Facility Detail'!R824,'Facility Detail'!R875,'Facility Detail'!R916,'Facility Detail'!R967,'Facility Detail'!R1008,'Facility Detail'!R1059,'Facility Detail'!R1110,'Facility Detail'!R1161,'Facility Detail'!R1212,'Facility Detail'!R1260,'Facility Detail'!R1309,'Facility Detail'!R1350,'Facility Detail'!R1401,'Facility Detail'!R1446,'Facility Detail'!R1498,'Facility Detail'!R1539,'Facility Detail'!R1590,'Facility Detail'!R1642,'Facility Detail'!R1694,'Facility Detail'!R1746,'Facility Detail'!R1788,'Facility Detail'!R1840,'Facility Detail'!R1891,'Facility Detail'!R1942,'Facility Detail'!R1984,'Facility Detail'!R2025,'Facility Detail'!R2075,'Facility Detail'!R2126,'Facility Detail'!R2167,'Facility Detail'!R2208,'Facility Detail'!R2258,'Facility Detail'!R2308,'Facility Detail'!R2359,'Facility Detail'!R2410,'Facility Detail'!R2461,'Facility Detail'!R2512,'Facility Detail'!R2562,'Facility Detail'!R2612,'Facility Detail'!R2663,'Facility Detail'!R2767,'Facility Detail'!R2806,'Facility Detail'!R2847,'Facility Detail'!R2898,'Facility Detail'!R2949,'Facility Detail'!R2999,'Facility Detail'!R3050,'Facility Detail'!R3088,'Facility Detail'!R3125)</f>
        <v>0</v>
      </c>
      <c r="M13" s="68">
        <f>SUM('Facility Detail'!S85,'Facility Detail'!S136,'Facility Detail'!S231,'Facility Detail'!S282,'Facility Detail'!S333,'Facility Detail'!S384,'Facility Detail'!S435,'Facility Detail'!S486,'Facility Detail'!S536,'Facility Detail'!S586,'Facility Detail'!S637,'Facility Detail'!S679,'Facility Detail'!S721,'Facility Detail'!S773,'Facility Detail'!S824,'Facility Detail'!S875,'Facility Detail'!S916,'Facility Detail'!S967,'Facility Detail'!S1008,'Facility Detail'!S1059,'Facility Detail'!S1110,'Facility Detail'!S1161,'Facility Detail'!S1212,'Facility Detail'!S1260,'Facility Detail'!S1309,'Facility Detail'!S1350,'Facility Detail'!S1401,'Facility Detail'!S1446,'Facility Detail'!S1498,'Facility Detail'!S1539,'Facility Detail'!S1590,'Facility Detail'!S1642,'Facility Detail'!S1694,'Facility Detail'!S1746,'Facility Detail'!S1788,'Facility Detail'!S1840,'Facility Detail'!S1891,'Facility Detail'!S1942,'Facility Detail'!S1984,'Facility Detail'!S2025,'Facility Detail'!S2075,'Facility Detail'!S2126,'Facility Detail'!S2167,'Facility Detail'!S2208,'Facility Detail'!S2258,'Facility Detail'!S2308,'Facility Detail'!S2359,'Facility Detail'!S2410,'Facility Detail'!S2461,'Facility Detail'!S2512,'Facility Detail'!S2562,'Facility Detail'!S2612,'Facility Detail'!S2663,'Facility Detail'!S2767,'Facility Detail'!S2806,'Facility Detail'!S2847,'Facility Detail'!S2898,'Facility Detail'!S2949,'Facility Detail'!S2999,'Facility Detail'!S3050,'Facility Detail'!S3088,'Facility Detail'!S3125)</f>
        <v>0</v>
      </c>
      <c r="N13" s="68">
        <f>SUM('Facility Detail'!T85,'Facility Detail'!T136,'Facility Detail'!T231,'Facility Detail'!T282,'Facility Detail'!T333,'Facility Detail'!T384,'Facility Detail'!T435,'Facility Detail'!T486,'Facility Detail'!T536,'Facility Detail'!T586,'Facility Detail'!T637,'Facility Detail'!T679,'Facility Detail'!T721,'Facility Detail'!T773,'Facility Detail'!T824,'Facility Detail'!T875,'Facility Detail'!T916,'Facility Detail'!T967,'Facility Detail'!T1008,'Facility Detail'!T1059,'Facility Detail'!T1110,'Facility Detail'!T1161,'Facility Detail'!T1212,'Facility Detail'!T1260,'Facility Detail'!T1309,'Facility Detail'!T1350,'Facility Detail'!T1401,'Facility Detail'!T1446,'Facility Detail'!T1498,'Facility Detail'!T1539,'Facility Detail'!T1590,'Facility Detail'!T1642,'Facility Detail'!T1694,'Facility Detail'!T1746,'Facility Detail'!T1788,'Facility Detail'!T1840,'Facility Detail'!T1891,'Facility Detail'!T1942,'Facility Detail'!T1984,'Facility Detail'!T2025,'Facility Detail'!T2075,'Facility Detail'!T2126,'Facility Detail'!T2167,'Facility Detail'!T2208,'Facility Detail'!T2258,'Facility Detail'!T2308,'Facility Detail'!T2359,'Facility Detail'!T2410,'Facility Detail'!T2461,'Facility Detail'!T2512,'Facility Detail'!T2562,'Facility Detail'!T2612,'Facility Detail'!T2663,'Facility Detail'!T2767,'Facility Detail'!T2806,'Facility Detail'!T2847,'Facility Detail'!T2898,'Facility Detail'!T2949,'Facility Detail'!T2999,'Facility Detail'!T3050,'Facility Detail'!T3088,'Facility Detail'!T3125)</f>
        <v>0</v>
      </c>
      <c r="O13" s="24"/>
    </row>
    <row r="14" spans="1:15">
      <c r="A14" s="70" t="s">
        <v>24</v>
      </c>
      <c r="B14" s="43"/>
      <c r="C14" s="43">
        <f t="shared" ref="C14:H14" si="8">SUM(C12:C13)</f>
        <v>104826</v>
      </c>
      <c r="D14" s="43">
        <f t="shared" si="8"/>
        <v>107711</v>
      </c>
      <c r="E14" s="43">
        <f t="shared" si="8"/>
        <v>107158</v>
      </c>
      <c r="F14" s="43">
        <f t="shared" si="8"/>
        <v>114902</v>
      </c>
      <c r="G14" s="43">
        <f t="shared" si="8"/>
        <v>271108</v>
      </c>
      <c r="H14" s="43">
        <f t="shared" si="8"/>
        <v>373982.40669669915</v>
      </c>
      <c r="I14" s="28">
        <f t="shared" ref="I14:J14" si="9">SUM(I12:I13)</f>
        <v>285492</v>
      </c>
      <c r="J14" s="28">
        <f t="shared" si="9"/>
        <v>293213</v>
      </c>
      <c r="K14" s="28">
        <f t="shared" ref="K14:M14" si="10">SUM(K12:K13)</f>
        <v>198796.8148606311</v>
      </c>
      <c r="L14" s="28">
        <f t="shared" ref="L14" si="11">SUM(L12:L13)</f>
        <v>560182.05599708681</v>
      </c>
      <c r="M14" s="28">
        <f t="shared" si="10"/>
        <v>876701.18090701289</v>
      </c>
      <c r="N14" s="28">
        <f t="shared" ref="N14" si="12">SUM(N12:N13)</f>
        <v>952568.73920572654</v>
      </c>
      <c r="O14" s="24"/>
    </row>
    <row r="15" spans="1:15">
      <c r="A15" s="6"/>
      <c r="B15" s="43"/>
      <c r="C15" s="43"/>
      <c r="D15" s="43"/>
      <c r="E15" s="43"/>
      <c r="F15" s="126"/>
      <c r="G15" s="126"/>
      <c r="H15" s="126"/>
      <c r="I15" s="126"/>
      <c r="J15" s="126"/>
      <c r="K15" s="126"/>
      <c r="L15" s="184"/>
      <c r="M15" s="184"/>
      <c r="N15" s="184"/>
      <c r="O15" s="24"/>
    </row>
    <row r="16" spans="1:15" ht="18.5">
      <c r="A16" s="41" t="s">
        <v>16</v>
      </c>
      <c r="B16" s="2">
        <v>2010</v>
      </c>
      <c r="C16" s="2">
        <f>C6</f>
        <v>2011</v>
      </c>
      <c r="D16" s="2">
        <f t="shared" ref="D16:M16" si="13">D6</f>
        <v>2012</v>
      </c>
      <c r="E16" s="2">
        <f t="shared" si="13"/>
        <v>2013</v>
      </c>
      <c r="F16" s="2">
        <f t="shared" si="13"/>
        <v>2014</v>
      </c>
      <c r="G16" s="2">
        <f t="shared" si="13"/>
        <v>2015</v>
      </c>
      <c r="H16" s="2">
        <f t="shared" si="13"/>
        <v>2016</v>
      </c>
      <c r="I16" s="2">
        <f t="shared" si="13"/>
        <v>2017</v>
      </c>
      <c r="J16" s="2">
        <f t="shared" si="13"/>
        <v>2018</v>
      </c>
      <c r="K16" s="2">
        <f t="shared" si="13"/>
        <v>2019</v>
      </c>
      <c r="L16" s="2">
        <f t="shared" ref="L16" si="14">L6</f>
        <v>2020</v>
      </c>
      <c r="M16" s="2">
        <f t="shared" si="13"/>
        <v>2021</v>
      </c>
      <c r="N16" s="2">
        <f t="shared" ref="N16" si="15">N6</f>
        <v>2022</v>
      </c>
      <c r="O16" s="24"/>
    </row>
    <row r="17" spans="1:15">
      <c r="A17" s="76" t="str">
        <f>'Facility Detail'!G88</f>
        <v>Quantity of RECs Sold</v>
      </c>
      <c r="B17" s="60"/>
      <c r="C17" s="11">
        <f>-1*SUM('Facility Detail'!I88,'Facility Detail'!I139,'Facility Detail'!I234,'Facility Detail'!I285,'Facility Detail'!I336,'Facility Detail'!I387,'Facility Detail'!I438,'Facility Detail'!I489,'Facility Detail'!I539,'Facility Detail'!I589,'Facility Detail'!I724,'Facility Detail'!I776,'Facility Detail'!I827,'Facility Detail'!I919,'Facility Detail'!I1011,'Facility Detail'!I1062,'Facility Detail'!I1113,'Facility Detail'!I1164,'Facility Detail'!I1215,'Facility Detail'!I1263,'Facility Detail'!I1353,'Facility Detail'!I1449,'Facility Detail'!I1542,'Facility Detail'!I1593,'Facility Detail'!I1645,'Facility Detail'!I1697,'Facility Detail'!I1791,'Facility Detail'!I1843,'Facility Detail'!I1894,'Facility Detail'!I2028,'Facility Detail'!I2078,'Facility Detail'!I2211,'Facility Detail'!I2261,'Facility Detail'!I2311,'Facility Detail'!I2362,'Facility Detail'!I2413,'Facility Detail'!I2464,'Facility Detail'!I2515,'Facility Detail'!I2565,'Facility Detail'!I2615,'Facility Detail'!I2666,'Facility Detail'!I2850,'Facility Detail'!I2901,'Facility Detail'!I2952,'Facility Detail'!I3002,'Facility Detail'!I3128,'Facility Detail'!I191,'Facility Detail'!I1404)</f>
        <v>0</v>
      </c>
      <c r="D17" s="11">
        <f>-1*SUM('Facility Detail'!J88,'Facility Detail'!J139,'Facility Detail'!J234,'Facility Detail'!J285,'Facility Detail'!J336,'Facility Detail'!J387,'Facility Detail'!J438,'Facility Detail'!J489,'Facility Detail'!J539,'Facility Detail'!J589,'Facility Detail'!J724,'Facility Detail'!J776,'Facility Detail'!J827,'Facility Detail'!J919,'Facility Detail'!J1011,'Facility Detail'!J1062,'Facility Detail'!J1113,'Facility Detail'!J1164,'Facility Detail'!J1215,'Facility Detail'!J1263,'Facility Detail'!J1353,'Facility Detail'!J1449,'Facility Detail'!J1542,'Facility Detail'!J1593,'Facility Detail'!J1645,'Facility Detail'!J1697,'Facility Detail'!J1791,'Facility Detail'!J1843,'Facility Detail'!J1894,'Facility Detail'!J2028,'Facility Detail'!J2078,'Facility Detail'!J2211,'Facility Detail'!J2261,'Facility Detail'!J2311,'Facility Detail'!J2362,'Facility Detail'!J2413,'Facility Detail'!J2464,'Facility Detail'!J2515,'Facility Detail'!J2565,'Facility Detail'!J2615,'Facility Detail'!J2666,'Facility Detail'!J2850,'Facility Detail'!J2901,'Facility Detail'!J2952,'Facility Detail'!J3002,'Facility Detail'!J3128,'Facility Detail'!J191,'Facility Detail'!J1404)</f>
        <v>0</v>
      </c>
      <c r="E17" s="11">
        <f>-1*SUM('Facility Detail'!K88,'Facility Detail'!K139,'Facility Detail'!K234,'Facility Detail'!K285,'Facility Detail'!K336,'Facility Detail'!K387,'Facility Detail'!K438,'Facility Detail'!K489,'Facility Detail'!K539,'Facility Detail'!K589,'Facility Detail'!K724,'Facility Detail'!K776,'Facility Detail'!K827,'Facility Detail'!K919,'Facility Detail'!K1011,'Facility Detail'!K1062,'Facility Detail'!K1113,'Facility Detail'!K1164,'Facility Detail'!K1215,'Facility Detail'!K1263,'Facility Detail'!K1353,'Facility Detail'!K1449,'Facility Detail'!K1542,'Facility Detail'!K1593,'Facility Detail'!K1645,'Facility Detail'!K1697,'Facility Detail'!K1791,'Facility Detail'!K1843,'Facility Detail'!K1894,'Facility Detail'!K2028,'Facility Detail'!K2078,'Facility Detail'!K2211,'Facility Detail'!K2261,'Facility Detail'!K2311,'Facility Detail'!K2362,'Facility Detail'!K2413,'Facility Detail'!K2464,'Facility Detail'!K2515,'Facility Detail'!K2565,'Facility Detail'!K2615,'Facility Detail'!K2666,'Facility Detail'!K2850,'Facility Detail'!K2901,'Facility Detail'!K2952,'Facility Detail'!K3002,'Facility Detail'!K3128,'Facility Detail'!K191,'Facility Detail'!K1404)</f>
        <v>0</v>
      </c>
      <c r="F17" s="11">
        <f>-1*SUM('Facility Detail'!L88,'Facility Detail'!L139,'Facility Detail'!L234,'Facility Detail'!L285,'Facility Detail'!L336,'Facility Detail'!L387,'Facility Detail'!L438,'Facility Detail'!L489,'Facility Detail'!L539,'Facility Detail'!L589,'Facility Detail'!L724,'Facility Detail'!L776,'Facility Detail'!L827,'Facility Detail'!L919,'Facility Detail'!L1011,'Facility Detail'!L1062,'Facility Detail'!L1113,'Facility Detail'!L1164,'Facility Detail'!L1215,'Facility Detail'!L1263,'Facility Detail'!L1353,'Facility Detail'!L1449,'Facility Detail'!L1542,'Facility Detail'!L1593,'Facility Detail'!L1645,'Facility Detail'!L1697,'Facility Detail'!L1791,'Facility Detail'!L1843,'Facility Detail'!L1894,'Facility Detail'!L2028,'Facility Detail'!L2078,'Facility Detail'!L2211,'Facility Detail'!L2261,'Facility Detail'!L2311,'Facility Detail'!L2362,'Facility Detail'!L2413,'Facility Detail'!L2464,'Facility Detail'!L2515,'Facility Detail'!L2565,'Facility Detail'!L2615,'Facility Detail'!L2666,'Facility Detail'!L2850,'Facility Detail'!L2901,'Facility Detail'!L2952,'Facility Detail'!L3002,'Facility Detail'!L3128,'Facility Detail'!L191,'Facility Detail'!L1404)</f>
        <v>0</v>
      </c>
      <c r="G17" s="11">
        <f>-1*SUM('Facility Detail'!M88,'Facility Detail'!M139,'Facility Detail'!M234,'Facility Detail'!M285,'Facility Detail'!M336,'Facility Detail'!M387,'Facility Detail'!M438,'Facility Detail'!M489,'Facility Detail'!M539,'Facility Detail'!M589,'Facility Detail'!M724,'Facility Detail'!M776,'Facility Detail'!M827,'Facility Detail'!M919,'Facility Detail'!M1011,'Facility Detail'!M1062,'Facility Detail'!M1113,'Facility Detail'!M1164,'Facility Detail'!M1215,'Facility Detail'!M1263,'Facility Detail'!M1353,'Facility Detail'!M1449,'Facility Detail'!M1542,'Facility Detail'!M1593,'Facility Detail'!M1645,'Facility Detail'!M1697,'Facility Detail'!M1791,'Facility Detail'!M1843,'Facility Detail'!M1894,'Facility Detail'!M2028,'Facility Detail'!M2078,'Facility Detail'!M2211,'Facility Detail'!M2261,'Facility Detail'!M2311,'Facility Detail'!M2362,'Facility Detail'!M2413,'Facility Detail'!M2464,'Facility Detail'!M2515,'Facility Detail'!M2565,'Facility Detail'!M2615,'Facility Detail'!M2666,'Facility Detail'!M2850,'Facility Detail'!M2901,'Facility Detail'!M2952,'Facility Detail'!M3002,'Facility Detail'!M3128,'Facility Detail'!M191,'Facility Detail'!M1404)</f>
        <v>0</v>
      </c>
      <c r="H17" s="11">
        <f>-1*SUM('Facility Detail'!N88,'Facility Detail'!N139,'Facility Detail'!N234,'Facility Detail'!N285,'Facility Detail'!N336,'Facility Detail'!N387,'Facility Detail'!N438,'Facility Detail'!N489,'Facility Detail'!N539,'Facility Detail'!N589,'Facility Detail'!N724,'Facility Detail'!N776,'Facility Detail'!N827,'Facility Detail'!N919,'Facility Detail'!N1011,'Facility Detail'!N1062,'Facility Detail'!N1113,'Facility Detail'!N1164,'Facility Detail'!N1215,'Facility Detail'!N1263,'Facility Detail'!N1353,'Facility Detail'!N1449,'Facility Detail'!N1542,'Facility Detail'!N1593,'Facility Detail'!N1645,'Facility Detail'!N1697,'Facility Detail'!N1791,'Facility Detail'!N1843,'Facility Detail'!N1894,'Facility Detail'!N2028,'Facility Detail'!N2078,'Facility Detail'!N2211,'Facility Detail'!N2261,'Facility Detail'!N2311,'Facility Detail'!N2362,'Facility Detail'!N2413,'Facility Detail'!N2464,'Facility Detail'!N2515,'Facility Detail'!N2565,'Facility Detail'!N2615,'Facility Detail'!N2666,'Facility Detail'!N2850,'Facility Detail'!N2901,'Facility Detail'!N2952,'Facility Detail'!N3002,'Facility Detail'!N3128,'Facility Detail'!N191,'Facility Detail'!N1404)</f>
        <v>0</v>
      </c>
      <c r="I17" s="11">
        <f>-1*SUM('Facility Detail'!O88,'Facility Detail'!O139,'Facility Detail'!O234,'Facility Detail'!O285,'Facility Detail'!O336,'Facility Detail'!O387,'Facility Detail'!O438,'Facility Detail'!O489,'Facility Detail'!O539,'Facility Detail'!O589,'Facility Detail'!O724,'Facility Detail'!O776,'Facility Detail'!O827,'Facility Detail'!O919,'Facility Detail'!O1011,'Facility Detail'!O1062,'Facility Detail'!O1113,'Facility Detail'!O1164,'Facility Detail'!O1215,'Facility Detail'!O1263,'Facility Detail'!O1353,'Facility Detail'!O1449,'Facility Detail'!O1542,'Facility Detail'!O1593,'Facility Detail'!O1645,'Facility Detail'!O1697,'Facility Detail'!O1791,'Facility Detail'!O1843,'Facility Detail'!O1894,'Facility Detail'!O2028,'Facility Detail'!O2078,'Facility Detail'!O2211,'Facility Detail'!O2261,'Facility Detail'!O2311,'Facility Detail'!O2362,'Facility Detail'!O2413,'Facility Detail'!O2464,'Facility Detail'!O2515,'Facility Detail'!O2565,'Facility Detail'!O2615,'Facility Detail'!O2666,'Facility Detail'!O2850,'Facility Detail'!O2901,'Facility Detail'!O2952,'Facility Detail'!O3002,'Facility Detail'!O3128,'Facility Detail'!O191,'Facility Detail'!O1404)</f>
        <v>0</v>
      </c>
      <c r="J17" s="11">
        <f>-1*SUM('Facility Detail'!P88,'Facility Detail'!P139,'Facility Detail'!P234,'Facility Detail'!P285,'Facility Detail'!P336,'Facility Detail'!P387,'Facility Detail'!P438,'Facility Detail'!P489,'Facility Detail'!P539,'Facility Detail'!P589,'Facility Detail'!P724,'Facility Detail'!P776,'Facility Detail'!P827,'Facility Detail'!P919,'Facility Detail'!P1011,'Facility Detail'!P1062,'Facility Detail'!P1113,'Facility Detail'!P1164,'Facility Detail'!P1215,'Facility Detail'!P1263,'Facility Detail'!P1353,'Facility Detail'!P1449,'Facility Detail'!P1542,'Facility Detail'!P1593,'Facility Detail'!P1645,'Facility Detail'!P1697,'Facility Detail'!P1791,'Facility Detail'!P1843,'Facility Detail'!P1894,'Facility Detail'!P2028,'Facility Detail'!P2078,'Facility Detail'!P2211,'Facility Detail'!P2261,'Facility Detail'!P2311,'Facility Detail'!P2362,'Facility Detail'!P2413,'Facility Detail'!P2464,'Facility Detail'!P2515,'Facility Detail'!P2565,'Facility Detail'!P2615,'Facility Detail'!P2666,'Facility Detail'!P2850,'Facility Detail'!P2901,'Facility Detail'!P2952,'Facility Detail'!P3002,'Facility Detail'!P3128,'Facility Detail'!P191,'Facility Detail'!P1404)</f>
        <v>0</v>
      </c>
      <c r="K17" s="11">
        <f>-1*SUM('Facility Detail'!Q88,'Facility Detail'!Q139,'Facility Detail'!Q234,'Facility Detail'!Q285,'Facility Detail'!Q336,'Facility Detail'!Q387,'Facility Detail'!Q438,'Facility Detail'!Q489,'Facility Detail'!Q539,'Facility Detail'!Q589,'Facility Detail'!Q724,'Facility Detail'!Q776,'Facility Detail'!Q827,'Facility Detail'!Q919,'Facility Detail'!Q1011,'Facility Detail'!Q1062,'Facility Detail'!Q1113,'Facility Detail'!Q1164,'Facility Detail'!Q1215,'Facility Detail'!Q1263,'Facility Detail'!Q1353,'Facility Detail'!Q1449,'Facility Detail'!Q1542,'Facility Detail'!Q1593,'Facility Detail'!Q1645,'Facility Detail'!Q1697,'Facility Detail'!Q1791,'Facility Detail'!Q1843,'Facility Detail'!Q1894,'Facility Detail'!Q2028,'Facility Detail'!Q2078,'Facility Detail'!Q2211,'Facility Detail'!Q2261,'Facility Detail'!Q2311,'Facility Detail'!Q2362,'Facility Detail'!Q2413,'Facility Detail'!Q2464,'Facility Detail'!Q2515,'Facility Detail'!Q2565,'Facility Detail'!Q2615,'Facility Detail'!Q2666,'Facility Detail'!Q2850,'Facility Detail'!Q2901,'Facility Detail'!Q2952,'Facility Detail'!Q3002,'Facility Detail'!Q3128,'Facility Detail'!Q191,'Facility Detail'!Q1404)</f>
        <v>0</v>
      </c>
      <c r="L17" s="11">
        <f>-1*SUM('Facility Detail'!R88,'Facility Detail'!R139,'Facility Detail'!R234,'Facility Detail'!R285,'Facility Detail'!R336,'Facility Detail'!R387,'Facility Detail'!R438,'Facility Detail'!R489,'Facility Detail'!R539,'Facility Detail'!R589,'Facility Detail'!R724,'Facility Detail'!R776,'Facility Detail'!R827,'Facility Detail'!R919,'Facility Detail'!R1011,'Facility Detail'!R1062,'Facility Detail'!R1113,'Facility Detail'!R1164,'Facility Detail'!R1215,'Facility Detail'!R1263,'Facility Detail'!R1353,'Facility Detail'!R1449,'Facility Detail'!R1542,'Facility Detail'!R1593,'Facility Detail'!R1645,'Facility Detail'!R1697,'Facility Detail'!R1791,'Facility Detail'!R1843,'Facility Detail'!R1894,'Facility Detail'!R2028,'Facility Detail'!R2078,'Facility Detail'!R2211,'Facility Detail'!R2261,'Facility Detail'!R2311,'Facility Detail'!R2362,'Facility Detail'!R2413,'Facility Detail'!R2464,'Facility Detail'!R2515,'Facility Detail'!R2565,'Facility Detail'!R2615,'Facility Detail'!R2666,'Facility Detail'!R2850,'Facility Detail'!R2901,'Facility Detail'!R2952,'Facility Detail'!R3002,'Facility Detail'!R3128,'Facility Detail'!R191,'Facility Detail'!R1404)</f>
        <v>0</v>
      </c>
      <c r="M17" s="11">
        <f>-1*SUM('Facility Detail'!S88,'Facility Detail'!S139,'Facility Detail'!S234,'Facility Detail'!S285,'Facility Detail'!S336,'Facility Detail'!S387,'Facility Detail'!S438,'Facility Detail'!S489,'Facility Detail'!S539,'Facility Detail'!S589,'Facility Detail'!S724,'Facility Detail'!S776,'Facility Detail'!S827,'Facility Detail'!S919,'Facility Detail'!S1011,'Facility Detail'!S1062,'Facility Detail'!S1113,'Facility Detail'!S1164,'Facility Detail'!S1215,'Facility Detail'!S1263,'Facility Detail'!S1353,'Facility Detail'!S1449,'Facility Detail'!S1542,'Facility Detail'!S1593,'Facility Detail'!S1645,'Facility Detail'!S1697,'Facility Detail'!S1791,'Facility Detail'!S1843,'Facility Detail'!S1894,'Facility Detail'!S2028,'Facility Detail'!S2078,'Facility Detail'!S2211,'Facility Detail'!S2261,'Facility Detail'!S2311,'Facility Detail'!S2362,'Facility Detail'!S2413,'Facility Detail'!S2464,'Facility Detail'!S2515,'Facility Detail'!S2565,'Facility Detail'!S2615,'Facility Detail'!S2666,'Facility Detail'!S2850,'Facility Detail'!S2901,'Facility Detail'!S2952,'Facility Detail'!S3002,'Facility Detail'!S3128,'Facility Detail'!S191,'Facility Detail'!S1404)</f>
        <v>0</v>
      </c>
      <c r="N17" s="11">
        <f>-1*SUM('Facility Detail'!T88,'Facility Detail'!T139,'Facility Detail'!T234,'Facility Detail'!T285,'Facility Detail'!T336,'Facility Detail'!T387,'Facility Detail'!T438,'Facility Detail'!T489,'Facility Detail'!T539,'Facility Detail'!T589,'Facility Detail'!T724,'Facility Detail'!T776,'Facility Detail'!T827,'Facility Detail'!T919,'Facility Detail'!T1011,'Facility Detail'!T1062,'Facility Detail'!T1113,'Facility Detail'!T1164,'Facility Detail'!T1215,'Facility Detail'!T1263,'Facility Detail'!T1353,'Facility Detail'!T1449,'Facility Detail'!T1542,'Facility Detail'!T1593,'Facility Detail'!T1645,'Facility Detail'!T1697,'Facility Detail'!T1791,'Facility Detail'!T1843,'Facility Detail'!T1894,'Facility Detail'!T2028,'Facility Detail'!T2078,'Facility Detail'!T2211,'Facility Detail'!T2261,'Facility Detail'!T2311,'Facility Detail'!T2362,'Facility Detail'!T2413,'Facility Detail'!T2464,'Facility Detail'!T2515,'Facility Detail'!T2565,'Facility Detail'!T2615,'Facility Detail'!T2666,'Facility Detail'!T2850,'Facility Detail'!T2901,'Facility Detail'!T2952,'Facility Detail'!T3002,'Facility Detail'!T3128,'Facility Detail'!T191,'Facility Detail'!T1404)</f>
        <v>0</v>
      </c>
      <c r="O17" s="14"/>
    </row>
    <row r="18" spans="1:15">
      <c r="A18" s="77" t="str">
        <f>'Facility Detail'!G89</f>
        <v>Bonus Incentives Transferred</v>
      </c>
      <c r="B18" s="91"/>
      <c r="C18" s="64">
        <f>-1*SUM('Facility Detail'!I89,'Facility Detail'!I140,'Facility Detail'!I235,'Facility Detail'!I286,'Facility Detail'!I337,'Facility Detail'!I388,'Facility Detail'!I439,'Facility Detail'!I490,'Facility Detail'!I540,'Facility Detail'!I590,'Facility Detail'!I725,'Facility Detail'!I777,'Facility Detail'!I828,'Facility Detail'!I920,'Facility Detail'!I1012,'Facility Detail'!I1063,'Facility Detail'!I1114,'Facility Detail'!I1165,'Facility Detail'!I1216,'Facility Detail'!I1264,'Facility Detail'!I1354,'Facility Detail'!I1450,'Facility Detail'!I1543,'Facility Detail'!I1594,'Facility Detail'!I1646,'Facility Detail'!I1698,'Facility Detail'!I1792,'Facility Detail'!I1844,'Facility Detail'!I1895,'Facility Detail'!I2029,'Facility Detail'!I2079,'Facility Detail'!I2212,'Facility Detail'!I2262,'Facility Detail'!I2312,'Facility Detail'!I2363,'Facility Detail'!I2414,'Facility Detail'!I2465,'Facility Detail'!I2516,'Facility Detail'!I2566,'Facility Detail'!I2616,'Facility Detail'!I2667,'Facility Detail'!I2851,'Facility Detail'!I2902,'Facility Detail'!I2953,'Facility Detail'!I3003,'Facility Detail'!I3129,'Facility Detail'!I192,'Facility Detail'!I1405)</f>
        <v>0</v>
      </c>
      <c r="D18" s="64">
        <f>-1*SUM('Facility Detail'!J89,'Facility Detail'!J140,'Facility Detail'!J235,'Facility Detail'!J286,'Facility Detail'!J337,'Facility Detail'!J388,'Facility Detail'!J439,'Facility Detail'!J490,'Facility Detail'!J540,'Facility Detail'!J590,'Facility Detail'!J725,'Facility Detail'!J777,'Facility Detail'!J828,'Facility Detail'!J920,'Facility Detail'!J1012,'Facility Detail'!J1063,'Facility Detail'!J1114,'Facility Detail'!J1165,'Facility Detail'!J1216,'Facility Detail'!J1264,'Facility Detail'!J1354,'Facility Detail'!J1450,'Facility Detail'!J1543,'Facility Detail'!J1594,'Facility Detail'!J1646,'Facility Detail'!J1698,'Facility Detail'!J1792,'Facility Detail'!J1844,'Facility Detail'!J1895,'Facility Detail'!J2029,'Facility Detail'!J2079,'Facility Detail'!J2212,'Facility Detail'!J2262,'Facility Detail'!J2312,'Facility Detail'!J2363,'Facility Detail'!J2414,'Facility Detail'!J2465,'Facility Detail'!J2516,'Facility Detail'!J2566,'Facility Detail'!J2616,'Facility Detail'!J2667,'Facility Detail'!J2851,'Facility Detail'!J2902,'Facility Detail'!J2953,'Facility Detail'!J3003,'Facility Detail'!J3129,'Facility Detail'!J192,'Facility Detail'!J1405)</f>
        <v>0</v>
      </c>
      <c r="E18" s="64">
        <f>-1*SUM('Facility Detail'!K89,'Facility Detail'!K140,'Facility Detail'!K235,'Facility Detail'!K286,'Facility Detail'!K337,'Facility Detail'!K388,'Facility Detail'!K439,'Facility Detail'!K490,'Facility Detail'!K540,'Facility Detail'!K590,'Facility Detail'!K725,'Facility Detail'!K777,'Facility Detail'!K828,'Facility Detail'!K920,'Facility Detail'!K1012,'Facility Detail'!K1063,'Facility Detail'!K1114,'Facility Detail'!K1165,'Facility Detail'!K1216,'Facility Detail'!K1264,'Facility Detail'!K1354,'Facility Detail'!K1450,'Facility Detail'!K1543,'Facility Detail'!K1594,'Facility Detail'!K1646,'Facility Detail'!K1698,'Facility Detail'!K1792,'Facility Detail'!K1844,'Facility Detail'!K1895,'Facility Detail'!K2029,'Facility Detail'!K2079,'Facility Detail'!K2212,'Facility Detail'!K2262,'Facility Detail'!K2312,'Facility Detail'!K2363,'Facility Detail'!K2414,'Facility Detail'!K2465,'Facility Detail'!K2516,'Facility Detail'!K2566,'Facility Detail'!K2616,'Facility Detail'!K2667,'Facility Detail'!K2851,'Facility Detail'!K2902,'Facility Detail'!K2953,'Facility Detail'!K3003,'Facility Detail'!K3129,'Facility Detail'!K192,'Facility Detail'!K1405)</f>
        <v>0</v>
      </c>
      <c r="F18" s="64">
        <f>-1*SUM('Facility Detail'!L89,'Facility Detail'!L140,'Facility Detail'!L235,'Facility Detail'!L286,'Facility Detail'!L337,'Facility Detail'!L388,'Facility Detail'!L439,'Facility Detail'!L490,'Facility Detail'!L540,'Facility Detail'!L590,'Facility Detail'!L725,'Facility Detail'!L777,'Facility Detail'!L828,'Facility Detail'!L920,'Facility Detail'!L1012,'Facility Detail'!L1063,'Facility Detail'!L1114,'Facility Detail'!L1165,'Facility Detail'!L1216,'Facility Detail'!L1264,'Facility Detail'!L1354,'Facility Detail'!L1450,'Facility Detail'!L1543,'Facility Detail'!L1594,'Facility Detail'!L1646,'Facility Detail'!L1698,'Facility Detail'!L1792,'Facility Detail'!L1844,'Facility Detail'!L1895,'Facility Detail'!L2029,'Facility Detail'!L2079,'Facility Detail'!L2212,'Facility Detail'!L2262,'Facility Detail'!L2312,'Facility Detail'!L2363,'Facility Detail'!L2414,'Facility Detail'!L2465,'Facility Detail'!L2516,'Facility Detail'!L2566,'Facility Detail'!L2616,'Facility Detail'!L2667,'Facility Detail'!L2851,'Facility Detail'!L2902,'Facility Detail'!L2953,'Facility Detail'!L3003,'Facility Detail'!L3129,'Facility Detail'!L192,'Facility Detail'!L1405)</f>
        <v>0</v>
      </c>
      <c r="G18" s="64">
        <f>-1*SUM('Facility Detail'!M89,'Facility Detail'!M140,'Facility Detail'!M235,'Facility Detail'!M286,'Facility Detail'!M337,'Facility Detail'!M388,'Facility Detail'!M439,'Facility Detail'!M490,'Facility Detail'!M540,'Facility Detail'!M590,'Facility Detail'!M725,'Facility Detail'!M777,'Facility Detail'!M828,'Facility Detail'!M920,'Facility Detail'!M1012,'Facility Detail'!M1063,'Facility Detail'!M1114,'Facility Detail'!M1165,'Facility Detail'!M1216,'Facility Detail'!M1264,'Facility Detail'!M1354,'Facility Detail'!M1450,'Facility Detail'!M1543,'Facility Detail'!M1594,'Facility Detail'!M1646,'Facility Detail'!M1698,'Facility Detail'!M1792,'Facility Detail'!M1844,'Facility Detail'!M1895,'Facility Detail'!M2029,'Facility Detail'!M2079,'Facility Detail'!M2212,'Facility Detail'!M2262,'Facility Detail'!M2312,'Facility Detail'!M2363,'Facility Detail'!M2414,'Facility Detail'!M2465,'Facility Detail'!M2516,'Facility Detail'!M2566,'Facility Detail'!M2616,'Facility Detail'!M2667,'Facility Detail'!M2851,'Facility Detail'!M2902,'Facility Detail'!M2953,'Facility Detail'!M3003,'Facility Detail'!M3129,'Facility Detail'!M192,'Facility Detail'!M1405)</f>
        <v>0</v>
      </c>
      <c r="H18" s="64">
        <f>-1*SUM('Facility Detail'!N89,'Facility Detail'!N140,'Facility Detail'!N235,'Facility Detail'!N286,'Facility Detail'!N337,'Facility Detail'!N388,'Facility Detail'!N439,'Facility Detail'!N490,'Facility Detail'!N540,'Facility Detail'!N590,'Facility Detail'!N725,'Facility Detail'!N777,'Facility Detail'!N828,'Facility Detail'!N920,'Facility Detail'!N1012,'Facility Detail'!N1063,'Facility Detail'!N1114,'Facility Detail'!N1165,'Facility Detail'!N1216,'Facility Detail'!N1264,'Facility Detail'!N1354,'Facility Detail'!N1450,'Facility Detail'!N1543,'Facility Detail'!N1594,'Facility Detail'!N1646,'Facility Detail'!N1698,'Facility Detail'!N1792,'Facility Detail'!N1844,'Facility Detail'!N1895,'Facility Detail'!N2029,'Facility Detail'!N2079,'Facility Detail'!N2212,'Facility Detail'!N2262,'Facility Detail'!N2312,'Facility Detail'!N2363,'Facility Detail'!N2414,'Facility Detail'!N2465,'Facility Detail'!N2516,'Facility Detail'!N2566,'Facility Detail'!N2616,'Facility Detail'!N2667,'Facility Detail'!N2851,'Facility Detail'!N2902,'Facility Detail'!N2953,'Facility Detail'!N3003,'Facility Detail'!N3129,'Facility Detail'!N192,'Facility Detail'!N1405)</f>
        <v>0</v>
      </c>
      <c r="I18" s="64">
        <f>-1*SUM('Facility Detail'!O89,'Facility Detail'!O140,'Facility Detail'!O235,'Facility Detail'!O286,'Facility Detail'!O337,'Facility Detail'!O388,'Facility Detail'!O439,'Facility Detail'!O490,'Facility Detail'!O540,'Facility Detail'!O590,'Facility Detail'!O725,'Facility Detail'!O777,'Facility Detail'!O828,'Facility Detail'!O920,'Facility Detail'!O1012,'Facility Detail'!O1063,'Facility Detail'!O1114,'Facility Detail'!O1165,'Facility Detail'!O1216,'Facility Detail'!O1264,'Facility Detail'!O1354,'Facility Detail'!O1450,'Facility Detail'!O1543,'Facility Detail'!O1594,'Facility Detail'!O1646,'Facility Detail'!O1698,'Facility Detail'!O1792,'Facility Detail'!O1844,'Facility Detail'!O1895,'Facility Detail'!O2029,'Facility Detail'!O2079,'Facility Detail'!O2212,'Facility Detail'!O2262,'Facility Detail'!O2312,'Facility Detail'!O2363,'Facility Detail'!O2414,'Facility Detail'!O2465,'Facility Detail'!O2516,'Facility Detail'!O2566,'Facility Detail'!O2616,'Facility Detail'!O2667,'Facility Detail'!O2851,'Facility Detail'!O2902,'Facility Detail'!O2953,'Facility Detail'!O3003,'Facility Detail'!O3129,'Facility Detail'!O192,'Facility Detail'!O1405)</f>
        <v>0</v>
      </c>
      <c r="J18" s="64">
        <f>-1*SUM('Facility Detail'!P89,'Facility Detail'!P140,'Facility Detail'!P235,'Facility Detail'!P286,'Facility Detail'!P337,'Facility Detail'!P388,'Facility Detail'!P439,'Facility Detail'!P490,'Facility Detail'!P540,'Facility Detail'!P590,'Facility Detail'!P725,'Facility Detail'!P777,'Facility Detail'!P828,'Facility Detail'!P920,'Facility Detail'!P1012,'Facility Detail'!P1063,'Facility Detail'!P1114,'Facility Detail'!P1165,'Facility Detail'!P1216,'Facility Detail'!P1264,'Facility Detail'!P1354,'Facility Detail'!P1450,'Facility Detail'!P1543,'Facility Detail'!P1594,'Facility Detail'!P1646,'Facility Detail'!P1698,'Facility Detail'!P1792,'Facility Detail'!P1844,'Facility Detail'!P1895,'Facility Detail'!P2029,'Facility Detail'!P2079,'Facility Detail'!P2212,'Facility Detail'!P2262,'Facility Detail'!P2312,'Facility Detail'!P2363,'Facility Detail'!P2414,'Facility Detail'!P2465,'Facility Detail'!P2516,'Facility Detail'!P2566,'Facility Detail'!P2616,'Facility Detail'!P2667,'Facility Detail'!P2851,'Facility Detail'!P2902,'Facility Detail'!P2953,'Facility Detail'!P3003,'Facility Detail'!P3129,'Facility Detail'!P192,'Facility Detail'!P1405)</f>
        <v>0</v>
      </c>
      <c r="K18" s="64">
        <f>-1*SUM('Facility Detail'!Q89,'Facility Detail'!Q140,'Facility Detail'!Q235,'Facility Detail'!Q286,'Facility Detail'!Q337,'Facility Detail'!Q388,'Facility Detail'!Q439,'Facility Detail'!Q490,'Facility Detail'!Q540,'Facility Detail'!Q590,'Facility Detail'!Q725,'Facility Detail'!Q777,'Facility Detail'!Q828,'Facility Detail'!Q920,'Facility Detail'!Q1012,'Facility Detail'!Q1063,'Facility Detail'!Q1114,'Facility Detail'!Q1165,'Facility Detail'!Q1216,'Facility Detail'!Q1264,'Facility Detail'!Q1354,'Facility Detail'!Q1450,'Facility Detail'!Q1543,'Facility Detail'!Q1594,'Facility Detail'!Q1646,'Facility Detail'!Q1698,'Facility Detail'!Q1792,'Facility Detail'!Q1844,'Facility Detail'!Q1895,'Facility Detail'!Q2029,'Facility Detail'!Q2079,'Facility Detail'!Q2212,'Facility Detail'!Q2262,'Facility Detail'!Q2312,'Facility Detail'!Q2363,'Facility Detail'!Q2414,'Facility Detail'!Q2465,'Facility Detail'!Q2516,'Facility Detail'!Q2566,'Facility Detail'!Q2616,'Facility Detail'!Q2667,'Facility Detail'!Q2851,'Facility Detail'!Q2902,'Facility Detail'!Q2953,'Facility Detail'!Q3003,'Facility Detail'!Q3129,'Facility Detail'!Q192,'Facility Detail'!Q1405)</f>
        <v>0</v>
      </c>
      <c r="L18" s="64">
        <f>-1*SUM('Facility Detail'!R89,'Facility Detail'!R140,'Facility Detail'!R235,'Facility Detail'!R286,'Facility Detail'!R337,'Facility Detail'!R388,'Facility Detail'!R439,'Facility Detail'!R490,'Facility Detail'!R540,'Facility Detail'!R590,'Facility Detail'!R725,'Facility Detail'!R777,'Facility Detail'!R828,'Facility Detail'!R920,'Facility Detail'!R1012,'Facility Detail'!R1063,'Facility Detail'!R1114,'Facility Detail'!R1165,'Facility Detail'!R1216,'Facility Detail'!R1264,'Facility Detail'!R1354,'Facility Detail'!R1450,'Facility Detail'!R1543,'Facility Detail'!R1594,'Facility Detail'!R1646,'Facility Detail'!R1698,'Facility Detail'!R1792,'Facility Detail'!R1844,'Facility Detail'!R1895,'Facility Detail'!R2029,'Facility Detail'!R2079,'Facility Detail'!R2212,'Facility Detail'!R2262,'Facility Detail'!R2312,'Facility Detail'!R2363,'Facility Detail'!R2414,'Facility Detail'!R2465,'Facility Detail'!R2516,'Facility Detail'!R2566,'Facility Detail'!R2616,'Facility Detail'!R2667,'Facility Detail'!R2851,'Facility Detail'!R2902,'Facility Detail'!R2953,'Facility Detail'!R3003,'Facility Detail'!R3129,'Facility Detail'!R192,'Facility Detail'!R1405)</f>
        <v>0</v>
      </c>
      <c r="M18" s="64">
        <f>-1*SUM('Facility Detail'!S89,'Facility Detail'!S140,'Facility Detail'!S235,'Facility Detail'!S286,'Facility Detail'!S337,'Facility Detail'!S388,'Facility Detail'!S439,'Facility Detail'!S490,'Facility Detail'!S540,'Facility Detail'!S590,'Facility Detail'!S725,'Facility Detail'!S777,'Facility Detail'!S828,'Facility Detail'!S920,'Facility Detail'!S1012,'Facility Detail'!S1063,'Facility Detail'!S1114,'Facility Detail'!S1165,'Facility Detail'!S1216,'Facility Detail'!S1264,'Facility Detail'!S1354,'Facility Detail'!S1450,'Facility Detail'!S1543,'Facility Detail'!S1594,'Facility Detail'!S1646,'Facility Detail'!S1698,'Facility Detail'!S1792,'Facility Detail'!S1844,'Facility Detail'!S1895,'Facility Detail'!S2029,'Facility Detail'!S2079,'Facility Detail'!S2212,'Facility Detail'!S2262,'Facility Detail'!S2312,'Facility Detail'!S2363,'Facility Detail'!S2414,'Facility Detail'!S2465,'Facility Detail'!S2516,'Facility Detail'!S2566,'Facility Detail'!S2616,'Facility Detail'!S2667,'Facility Detail'!S2851,'Facility Detail'!S2902,'Facility Detail'!S2953,'Facility Detail'!S3003,'Facility Detail'!S3129,'Facility Detail'!S192,'Facility Detail'!S1405)</f>
        <v>0</v>
      </c>
      <c r="N18" s="64">
        <f>-1*SUM('Facility Detail'!T89,'Facility Detail'!T140,'Facility Detail'!T235,'Facility Detail'!T286,'Facility Detail'!T337,'Facility Detail'!T388,'Facility Detail'!T439,'Facility Detail'!T490,'Facility Detail'!T540,'Facility Detail'!T590,'Facility Detail'!T725,'Facility Detail'!T777,'Facility Detail'!T828,'Facility Detail'!T920,'Facility Detail'!T1012,'Facility Detail'!T1063,'Facility Detail'!T1114,'Facility Detail'!T1165,'Facility Detail'!T1216,'Facility Detail'!T1264,'Facility Detail'!T1354,'Facility Detail'!T1450,'Facility Detail'!T1543,'Facility Detail'!T1594,'Facility Detail'!T1646,'Facility Detail'!T1698,'Facility Detail'!T1792,'Facility Detail'!T1844,'Facility Detail'!T1895,'Facility Detail'!T2029,'Facility Detail'!T2079,'Facility Detail'!T2212,'Facility Detail'!T2262,'Facility Detail'!T2312,'Facility Detail'!T2363,'Facility Detail'!T2414,'Facility Detail'!T2465,'Facility Detail'!T2516,'Facility Detail'!T2566,'Facility Detail'!T2616,'Facility Detail'!T2667,'Facility Detail'!T2851,'Facility Detail'!T2902,'Facility Detail'!T2953,'Facility Detail'!T3003,'Facility Detail'!T3129,'Facility Detail'!T192,'Facility Detail'!T1405)</f>
        <v>0</v>
      </c>
      <c r="O18" s="14"/>
    </row>
    <row r="19" spans="1:15">
      <c r="A19" s="77" t="str">
        <f>'Facility Detail'!G90</f>
        <v>Bonus Incentives Not Realized</v>
      </c>
      <c r="B19" s="61"/>
      <c r="C19" s="218">
        <f>-1*SUM('Facility Detail'!I90,'Facility Detail'!I141,'Facility Detail'!I236,'Facility Detail'!I287,'Facility Detail'!I338,'Facility Detail'!I389,'Facility Detail'!I440,'Facility Detail'!I491,'Facility Detail'!I541,'Facility Detail'!I591,'Facility Detail'!I726,'Facility Detail'!I778,'Facility Detail'!I829,'Facility Detail'!I921,'Facility Detail'!I1013,'Facility Detail'!I1064,'Facility Detail'!I1115,'Facility Detail'!I1166,'Facility Detail'!I1217,'Facility Detail'!I1265,'Facility Detail'!I1355,'Facility Detail'!I1451,'Facility Detail'!I1544,'Facility Detail'!I1595,'Facility Detail'!I1647,'Facility Detail'!I1699,'Facility Detail'!I1793,'Facility Detail'!I1845,'Facility Detail'!I1896,'Facility Detail'!I2030,'Facility Detail'!I2080,'Facility Detail'!I2213,'Facility Detail'!I2263,'Facility Detail'!I2313,'Facility Detail'!I2364,'Facility Detail'!I2415,'Facility Detail'!I2466,'Facility Detail'!I2517,'Facility Detail'!I2567,'Facility Detail'!I2617,'Facility Detail'!I2668,'Facility Detail'!I2852,'Facility Detail'!I2903,'Facility Detail'!I2954,'Facility Detail'!I3004,'Facility Detail'!I3130,'Facility Detail'!I193,'Facility Detail'!I1406)</f>
        <v>0</v>
      </c>
      <c r="D19" s="218">
        <f>-1*SUM('Facility Detail'!J90,'Facility Detail'!J141,'Facility Detail'!J236,'Facility Detail'!J287,'Facility Detail'!J338,'Facility Detail'!J389,'Facility Detail'!J440,'Facility Detail'!J491,'Facility Detail'!J541,'Facility Detail'!J591,'Facility Detail'!J726,'Facility Detail'!J778,'Facility Detail'!J829,'Facility Detail'!J921,'Facility Detail'!J1013,'Facility Detail'!J1064,'Facility Detail'!J1115,'Facility Detail'!J1166,'Facility Detail'!J1217,'Facility Detail'!J1265,'Facility Detail'!J1355,'Facility Detail'!J1451,'Facility Detail'!J1544,'Facility Detail'!J1595,'Facility Detail'!J1647,'Facility Detail'!J1699,'Facility Detail'!J1793,'Facility Detail'!J1845,'Facility Detail'!J1896,'Facility Detail'!J2030,'Facility Detail'!J2080,'Facility Detail'!J2213,'Facility Detail'!J2263,'Facility Detail'!J2313,'Facility Detail'!J2364,'Facility Detail'!J2415,'Facility Detail'!J2466,'Facility Detail'!J2517,'Facility Detail'!J2567,'Facility Detail'!J2617,'Facility Detail'!J2668,'Facility Detail'!J2852,'Facility Detail'!J2903,'Facility Detail'!J2954,'Facility Detail'!J3004,'Facility Detail'!J3130,'Facility Detail'!J193,'Facility Detail'!J1406)</f>
        <v>0</v>
      </c>
      <c r="E19" s="218">
        <f>-1*SUM('Facility Detail'!K90,'Facility Detail'!K141,'Facility Detail'!K236,'Facility Detail'!K287,'Facility Detail'!K338,'Facility Detail'!K389,'Facility Detail'!K440,'Facility Detail'!K491,'Facility Detail'!K541,'Facility Detail'!K591,'Facility Detail'!K726,'Facility Detail'!K778,'Facility Detail'!K829,'Facility Detail'!K921,'Facility Detail'!K1013,'Facility Detail'!K1064,'Facility Detail'!K1115,'Facility Detail'!K1166,'Facility Detail'!K1217,'Facility Detail'!K1265,'Facility Detail'!K1355,'Facility Detail'!K1451,'Facility Detail'!K1544,'Facility Detail'!K1595,'Facility Detail'!K1647,'Facility Detail'!K1699,'Facility Detail'!K1793,'Facility Detail'!K1845,'Facility Detail'!K1896,'Facility Detail'!K2030,'Facility Detail'!K2080,'Facility Detail'!K2213,'Facility Detail'!K2263,'Facility Detail'!K2313,'Facility Detail'!K2364,'Facility Detail'!K2415,'Facility Detail'!K2466,'Facility Detail'!K2517,'Facility Detail'!K2567,'Facility Detail'!K2617,'Facility Detail'!K2668,'Facility Detail'!K2852,'Facility Detail'!K2903,'Facility Detail'!K2954,'Facility Detail'!K3004,'Facility Detail'!K3130,'Facility Detail'!K193,'Facility Detail'!K1406)</f>
        <v>0</v>
      </c>
      <c r="F19" s="218">
        <f>-1*SUM('Facility Detail'!L90,'Facility Detail'!L141,'Facility Detail'!L236,'Facility Detail'!L287,'Facility Detail'!L338,'Facility Detail'!L389,'Facility Detail'!L440,'Facility Detail'!L491,'Facility Detail'!L541,'Facility Detail'!L591,'Facility Detail'!L726,'Facility Detail'!L778,'Facility Detail'!L829,'Facility Detail'!L921,'Facility Detail'!L1013,'Facility Detail'!L1064,'Facility Detail'!L1115,'Facility Detail'!L1166,'Facility Detail'!L1217,'Facility Detail'!L1265,'Facility Detail'!L1355,'Facility Detail'!L1451,'Facility Detail'!L1544,'Facility Detail'!L1595,'Facility Detail'!L1647,'Facility Detail'!L1699,'Facility Detail'!L1793,'Facility Detail'!L1845,'Facility Detail'!L1896,'Facility Detail'!L2030,'Facility Detail'!L2080,'Facility Detail'!L2213,'Facility Detail'!L2263,'Facility Detail'!L2313,'Facility Detail'!L2364,'Facility Detail'!L2415,'Facility Detail'!L2466,'Facility Detail'!L2517,'Facility Detail'!L2567,'Facility Detail'!L2617,'Facility Detail'!L2668,'Facility Detail'!L2852,'Facility Detail'!L2903,'Facility Detail'!L2954,'Facility Detail'!L3004,'Facility Detail'!L3130,'Facility Detail'!L193,'Facility Detail'!L1406)</f>
        <v>0</v>
      </c>
      <c r="G19" s="218">
        <f>-1*SUM('Facility Detail'!M90,'Facility Detail'!M141,'Facility Detail'!M236,'Facility Detail'!M287,'Facility Detail'!M338,'Facility Detail'!M389,'Facility Detail'!M440,'Facility Detail'!M491,'Facility Detail'!M541,'Facility Detail'!M591,'Facility Detail'!M726,'Facility Detail'!M778,'Facility Detail'!M829,'Facility Detail'!M921,'Facility Detail'!M1013,'Facility Detail'!M1064,'Facility Detail'!M1115,'Facility Detail'!M1166,'Facility Detail'!M1217,'Facility Detail'!M1265,'Facility Detail'!M1355,'Facility Detail'!M1451,'Facility Detail'!M1544,'Facility Detail'!M1595,'Facility Detail'!M1647,'Facility Detail'!M1699,'Facility Detail'!M1793,'Facility Detail'!M1845,'Facility Detail'!M1896,'Facility Detail'!M2030,'Facility Detail'!M2080,'Facility Detail'!M2213,'Facility Detail'!M2263,'Facility Detail'!M2313,'Facility Detail'!M2364,'Facility Detail'!M2415,'Facility Detail'!M2466,'Facility Detail'!M2517,'Facility Detail'!M2567,'Facility Detail'!M2617,'Facility Detail'!M2668,'Facility Detail'!M2852,'Facility Detail'!M2903,'Facility Detail'!M2954,'Facility Detail'!M3004,'Facility Detail'!M3130,'Facility Detail'!M193,'Facility Detail'!M1406)</f>
        <v>0</v>
      </c>
      <c r="H19" s="218">
        <f>-1*SUM('Facility Detail'!N90,'Facility Detail'!N141,'Facility Detail'!N236,'Facility Detail'!N287,'Facility Detail'!N338,'Facility Detail'!N389,'Facility Detail'!N440,'Facility Detail'!N491,'Facility Detail'!N541,'Facility Detail'!N591,'Facility Detail'!N726,'Facility Detail'!N778,'Facility Detail'!N829,'Facility Detail'!N921,'Facility Detail'!N1013,'Facility Detail'!N1064,'Facility Detail'!N1115,'Facility Detail'!N1166,'Facility Detail'!N1217,'Facility Detail'!N1265,'Facility Detail'!N1355,'Facility Detail'!N1451,'Facility Detail'!N1544,'Facility Detail'!N1595,'Facility Detail'!N1647,'Facility Detail'!N1699,'Facility Detail'!N1793,'Facility Detail'!N1845,'Facility Detail'!N1896,'Facility Detail'!N2030,'Facility Detail'!N2080,'Facility Detail'!N2213,'Facility Detail'!N2263,'Facility Detail'!N2313,'Facility Detail'!N2364,'Facility Detail'!N2415,'Facility Detail'!N2466,'Facility Detail'!N2517,'Facility Detail'!N2567,'Facility Detail'!N2617,'Facility Detail'!N2668,'Facility Detail'!N2852,'Facility Detail'!N2903,'Facility Detail'!N2954,'Facility Detail'!N3004,'Facility Detail'!N3130,'Facility Detail'!N193,'Facility Detail'!N1406)</f>
        <v>0</v>
      </c>
      <c r="I19" s="218">
        <f>-1*SUM('Facility Detail'!O90,'Facility Detail'!O141,'Facility Detail'!O236,'Facility Detail'!O287,'Facility Detail'!O338,'Facility Detail'!O389,'Facility Detail'!O440,'Facility Detail'!O491,'Facility Detail'!O541,'Facility Detail'!O591,'Facility Detail'!O726,'Facility Detail'!O778,'Facility Detail'!O829,'Facility Detail'!O921,'Facility Detail'!O1013,'Facility Detail'!O1064,'Facility Detail'!O1115,'Facility Detail'!O1166,'Facility Detail'!O1217,'Facility Detail'!O1265,'Facility Detail'!O1355,'Facility Detail'!O1451,'Facility Detail'!O1544,'Facility Detail'!O1595,'Facility Detail'!O1647,'Facility Detail'!O1699,'Facility Detail'!O1793,'Facility Detail'!O1845,'Facility Detail'!O1896,'Facility Detail'!O2030,'Facility Detail'!O2080,'Facility Detail'!O2213,'Facility Detail'!O2263,'Facility Detail'!O2313,'Facility Detail'!O2364,'Facility Detail'!O2415,'Facility Detail'!O2466,'Facility Detail'!O2517,'Facility Detail'!O2567,'Facility Detail'!O2617,'Facility Detail'!O2668,'Facility Detail'!O2852,'Facility Detail'!O2903,'Facility Detail'!O2954,'Facility Detail'!O3004,'Facility Detail'!O3130,'Facility Detail'!O193,'Facility Detail'!O1406)</f>
        <v>0</v>
      </c>
      <c r="J19" s="218">
        <f>-1*SUM('Facility Detail'!P90,'Facility Detail'!P141,'Facility Detail'!P236,'Facility Detail'!P287,'Facility Detail'!P338,'Facility Detail'!P389,'Facility Detail'!P440,'Facility Detail'!P491,'Facility Detail'!P541,'Facility Detail'!P591,'Facility Detail'!P726,'Facility Detail'!P778,'Facility Detail'!P829,'Facility Detail'!P921,'Facility Detail'!P1013,'Facility Detail'!P1064,'Facility Detail'!P1115,'Facility Detail'!P1166,'Facility Detail'!P1217,'Facility Detail'!P1265,'Facility Detail'!P1355,'Facility Detail'!P1451,'Facility Detail'!P1544,'Facility Detail'!P1595,'Facility Detail'!P1647,'Facility Detail'!P1699,'Facility Detail'!P1793,'Facility Detail'!P1845,'Facility Detail'!P1896,'Facility Detail'!P2030,'Facility Detail'!P2080,'Facility Detail'!P2213,'Facility Detail'!P2263,'Facility Detail'!P2313,'Facility Detail'!P2364,'Facility Detail'!P2415,'Facility Detail'!P2466,'Facility Detail'!P2517,'Facility Detail'!P2567,'Facility Detail'!P2617,'Facility Detail'!P2668,'Facility Detail'!P2852,'Facility Detail'!P2903,'Facility Detail'!P2954,'Facility Detail'!P3004,'Facility Detail'!P3130,'Facility Detail'!P193,'Facility Detail'!P1406)</f>
        <v>0</v>
      </c>
      <c r="K19" s="218">
        <f>-1*SUM('Facility Detail'!Q90,'Facility Detail'!Q141,'Facility Detail'!Q236,'Facility Detail'!Q287,'Facility Detail'!Q338,'Facility Detail'!Q389,'Facility Detail'!Q440,'Facility Detail'!Q491,'Facility Detail'!Q541,'Facility Detail'!Q591,'Facility Detail'!Q726,'Facility Detail'!Q778,'Facility Detail'!Q829,'Facility Detail'!Q921,'Facility Detail'!Q1013,'Facility Detail'!Q1064,'Facility Detail'!Q1115,'Facility Detail'!Q1166,'Facility Detail'!Q1217,'Facility Detail'!Q1265,'Facility Detail'!Q1355,'Facility Detail'!Q1451,'Facility Detail'!Q1544,'Facility Detail'!Q1595,'Facility Detail'!Q1647,'Facility Detail'!Q1699,'Facility Detail'!Q1793,'Facility Detail'!Q1845,'Facility Detail'!Q1896,'Facility Detail'!Q2030,'Facility Detail'!Q2080,'Facility Detail'!Q2213,'Facility Detail'!Q2263,'Facility Detail'!Q2313,'Facility Detail'!Q2364,'Facility Detail'!Q2415,'Facility Detail'!Q2466,'Facility Detail'!Q2517,'Facility Detail'!Q2567,'Facility Detail'!Q2617,'Facility Detail'!Q2668,'Facility Detail'!Q2852,'Facility Detail'!Q2903,'Facility Detail'!Q2954,'Facility Detail'!Q3004,'Facility Detail'!Q3130,'Facility Detail'!Q193,'Facility Detail'!Q1406)</f>
        <v>0</v>
      </c>
      <c r="L19" s="218">
        <f>-1*SUM('Facility Detail'!R90,'Facility Detail'!R141,'Facility Detail'!R236,'Facility Detail'!R287,'Facility Detail'!R338,'Facility Detail'!R389,'Facility Detail'!R440,'Facility Detail'!R491,'Facility Detail'!R541,'Facility Detail'!R591,'Facility Detail'!R726,'Facility Detail'!R778,'Facility Detail'!R829,'Facility Detail'!R921,'Facility Detail'!R1013,'Facility Detail'!R1064,'Facility Detail'!R1115,'Facility Detail'!R1166,'Facility Detail'!R1217,'Facility Detail'!R1265,'Facility Detail'!R1355,'Facility Detail'!R1451,'Facility Detail'!R1544,'Facility Detail'!R1595,'Facility Detail'!R1647,'Facility Detail'!R1699,'Facility Detail'!R1793,'Facility Detail'!R1845,'Facility Detail'!R1896,'Facility Detail'!R2030,'Facility Detail'!R2080,'Facility Detail'!R2213,'Facility Detail'!R2263,'Facility Detail'!R2313,'Facility Detail'!R2364,'Facility Detail'!R2415,'Facility Detail'!R2466,'Facility Detail'!R2517,'Facility Detail'!R2567,'Facility Detail'!R2617,'Facility Detail'!R2668,'Facility Detail'!R2852,'Facility Detail'!R2903,'Facility Detail'!R2954,'Facility Detail'!R3004,'Facility Detail'!R3130,'Facility Detail'!R193,'Facility Detail'!R1406)</f>
        <v>0</v>
      </c>
      <c r="M19" s="218">
        <f>-1*SUM('Facility Detail'!S90,'Facility Detail'!S141,'Facility Detail'!S236,'Facility Detail'!S287,'Facility Detail'!S338,'Facility Detail'!S389,'Facility Detail'!S440,'Facility Detail'!S491,'Facility Detail'!S541,'Facility Detail'!S591,'Facility Detail'!S726,'Facility Detail'!S778,'Facility Detail'!S829,'Facility Detail'!S921,'Facility Detail'!S1013,'Facility Detail'!S1064,'Facility Detail'!S1115,'Facility Detail'!S1166,'Facility Detail'!S1217,'Facility Detail'!S1265,'Facility Detail'!S1355,'Facility Detail'!S1451,'Facility Detail'!S1544,'Facility Detail'!S1595,'Facility Detail'!S1647,'Facility Detail'!S1699,'Facility Detail'!S1793,'Facility Detail'!S1845,'Facility Detail'!S1896,'Facility Detail'!S2030,'Facility Detail'!S2080,'Facility Detail'!S2213,'Facility Detail'!S2263,'Facility Detail'!S2313,'Facility Detail'!S2364,'Facility Detail'!S2415,'Facility Detail'!S2466,'Facility Detail'!S2517,'Facility Detail'!S2567,'Facility Detail'!S2617,'Facility Detail'!S2668,'Facility Detail'!S2852,'Facility Detail'!S2903,'Facility Detail'!S2954,'Facility Detail'!S3004,'Facility Detail'!S3130,'Facility Detail'!S193,'Facility Detail'!S1406)</f>
        <v>0</v>
      </c>
      <c r="N19" s="218">
        <f>-1*SUM('Facility Detail'!T90,'Facility Detail'!T141,'Facility Detail'!T236,'Facility Detail'!T287,'Facility Detail'!T338,'Facility Detail'!T389,'Facility Detail'!T440,'Facility Detail'!T491,'Facility Detail'!T541,'Facility Detail'!T591,'Facility Detail'!T726,'Facility Detail'!T778,'Facility Detail'!T829,'Facility Detail'!T921,'Facility Detail'!T1013,'Facility Detail'!T1064,'Facility Detail'!T1115,'Facility Detail'!T1166,'Facility Detail'!T1217,'Facility Detail'!T1265,'Facility Detail'!T1355,'Facility Detail'!T1451,'Facility Detail'!T1544,'Facility Detail'!T1595,'Facility Detail'!T1647,'Facility Detail'!T1699,'Facility Detail'!T1793,'Facility Detail'!T1845,'Facility Detail'!T1896,'Facility Detail'!T2030,'Facility Detail'!T2080,'Facility Detail'!T2213,'Facility Detail'!T2263,'Facility Detail'!T2313,'Facility Detail'!T2364,'Facility Detail'!T2415,'Facility Detail'!T2466,'Facility Detail'!T2517,'Facility Detail'!T2567,'Facility Detail'!T2617,'Facility Detail'!T2668,'Facility Detail'!T2852,'Facility Detail'!T2903,'Facility Detail'!T2954,'Facility Detail'!T3004,'Facility Detail'!T3130,'Facility Detail'!T193,'Facility Detail'!T1406)</f>
        <v>0</v>
      </c>
      <c r="O19" s="14"/>
    </row>
    <row r="20" spans="1:15">
      <c r="A20" s="217" t="str">
        <f>'Facility Detail'!G91</f>
        <v>Total Sold / Transferred / Unrealized</v>
      </c>
      <c r="B20" s="165"/>
      <c r="C20" s="19">
        <f t="shared" ref="C20" si="16">SUM(C17:C19)</f>
        <v>0</v>
      </c>
      <c r="D20" s="19">
        <f t="shared" ref="D20:I20" si="17">SUM(D17:D19)</f>
        <v>0</v>
      </c>
      <c r="E20" s="19">
        <f t="shared" si="17"/>
        <v>0</v>
      </c>
      <c r="F20" s="19">
        <f t="shared" si="17"/>
        <v>0</v>
      </c>
      <c r="G20" s="128">
        <f t="shared" si="17"/>
        <v>0</v>
      </c>
      <c r="H20" s="128">
        <f t="shared" si="17"/>
        <v>0</v>
      </c>
      <c r="I20" s="128">
        <f t="shared" si="17"/>
        <v>0</v>
      </c>
      <c r="J20" s="128">
        <f t="shared" ref="J20:K20" si="18">SUM(J17:J19)</f>
        <v>0</v>
      </c>
      <c r="K20" s="128">
        <f t="shared" si="18"/>
        <v>0</v>
      </c>
      <c r="L20" s="128">
        <f t="shared" ref="L20:M20" si="19">SUM(L17:L19)</f>
        <v>0</v>
      </c>
      <c r="M20" s="128">
        <f t="shared" si="19"/>
        <v>0</v>
      </c>
      <c r="N20" s="128">
        <f t="shared" ref="N20" si="20">SUM(N17:N19)</f>
        <v>0</v>
      </c>
      <c r="O20" s="19"/>
    </row>
    <row r="21" spans="1:15">
      <c r="B21" s="14"/>
      <c r="C21" s="14"/>
      <c r="D21" s="14"/>
      <c r="E21" s="14"/>
      <c r="F21" s="129"/>
      <c r="G21" s="129"/>
      <c r="H21" s="129"/>
      <c r="I21" s="129"/>
      <c r="J21" s="129"/>
      <c r="K21" s="129"/>
      <c r="L21" s="129"/>
      <c r="M21" s="129"/>
      <c r="N21" s="129"/>
      <c r="O21" s="14"/>
    </row>
    <row r="22" spans="1:15" ht="18.5">
      <c r="A22" s="9" t="s">
        <v>100</v>
      </c>
      <c r="B22" s="2">
        <v>2010</v>
      </c>
      <c r="C22" s="2">
        <f>C6</f>
        <v>2011</v>
      </c>
      <c r="D22" s="2">
        <f t="shared" ref="D22:M22" si="21">D6</f>
        <v>2012</v>
      </c>
      <c r="E22" s="2">
        <f t="shared" si="21"/>
        <v>2013</v>
      </c>
      <c r="F22" s="2">
        <f t="shared" si="21"/>
        <v>2014</v>
      </c>
      <c r="G22" s="2">
        <f t="shared" si="21"/>
        <v>2015</v>
      </c>
      <c r="H22" s="2">
        <f t="shared" si="21"/>
        <v>2016</v>
      </c>
      <c r="I22" s="2">
        <f t="shared" si="21"/>
        <v>2017</v>
      </c>
      <c r="J22" s="2">
        <f t="shared" si="21"/>
        <v>2018</v>
      </c>
      <c r="K22" s="2">
        <f t="shared" si="21"/>
        <v>2019</v>
      </c>
      <c r="L22" s="2">
        <f t="shared" si="21"/>
        <v>2020</v>
      </c>
      <c r="M22" s="2">
        <f t="shared" si="21"/>
        <v>2021</v>
      </c>
      <c r="N22" s="2">
        <f t="shared" ref="N22" si="22">N6</f>
        <v>2022</v>
      </c>
      <c r="O22" s="14"/>
    </row>
    <row r="23" spans="1:15">
      <c r="A23" s="96" t="str">
        <f xml:space="preserve"> 'Facility Detail'!$G$3176 &amp; " Surplus Applied to " &amp; ( 'Facility Detail'!$G$3176 + 1 )</f>
        <v>2011 Surplus Applied to 2012</v>
      </c>
      <c r="B23" s="146"/>
      <c r="C23" s="298">
        <f ca="1">-1*SUMIF('Facility Detail'!$G:$T,$A23,'Facility Detail'!I:I)</f>
        <v>-104826</v>
      </c>
      <c r="D23" s="300">
        <f ca="1">SUMIF('Facility Detail'!$G:$T,$A23,'Facility Detail'!J:J)</f>
        <v>104826</v>
      </c>
      <c r="E23" s="123"/>
      <c r="F23" s="123"/>
      <c r="G23" s="123"/>
      <c r="H23" s="123"/>
      <c r="I23" s="256"/>
      <c r="J23" s="256"/>
      <c r="K23" s="256"/>
      <c r="L23" s="256"/>
      <c r="M23" s="256"/>
      <c r="N23" s="56"/>
      <c r="O23" s="14"/>
    </row>
    <row r="24" spans="1:15">
      <c r="A24" s="96" t="str">
        <f xml:space="preserve"> ( 'Facility Detail'!$G$3176 + 1 ) &amp; " Surplus Applied to " &amp; ( 'Facility Detail'!$G$3176 )</f>
        <v>2012 Surplus Applied to 2011</v>
      </c>
      <c r="B24" s="147"/>
      <c r="C24" s="219">
        <f ca="1">SUMIF('Facility Detail'!$G:$T,$A24,'Facility Detail'!I:I)</f>
        <v>0</v>
      </c>
      <c r="D24" s="299">
        <f ca="1">SUMIF('Facility Detail'!$G:$T,$A24,'Facility Detail'!J:J)</f>
        <v>0</v>
      </c>
      <c r="E24" s="69"/>
      <c r="F24" s="304"/>
      <c r="G24" s="69"/>
      <c r="H24" s="69"/>
      <c r="I24" s="257"/>
      <c r="J24" s="257"/>
      <c r="K24" s="257"/>
      <c r="L24" s="257"/>
      <c r="M24" s="257"/>
      <c r="N24" s="145"/>
      <c r="O24" s="14"/>
    </row>
    <row r="25" spans="1:15">
      <c r="A25" s="96" t="str">
        <f xml:space="preserve"> ( 'Facility Detail'!$G$3176 + 1 ) &amp; " Surplus Applied to " &amp; ( 'Facility Detail'!$G$3176 + 2 )</f>
        <v>2012 Surplus Applied to 2013</v>
      </c>
      <c r="B25" s="57"/>
      <c r="C25" s="220"/>
      <c r="D25" s="299">
        <f ca="1">-1*SUMIF('Facility Detail'!$G:$T,$A25,'Facility Detail'!J:J)</f>
        <v>-92679</v>
      </c>
      <c r="E25" s="219">
        <f ca="1">SUMIF('Facility Detail'!$G:$T,$A25,'Facility Detail'!K:K)</f>
        <v>92679</v>
      </c>
      <c r="F25" s="305"/>
      <c r="G25" s="304"/>
      <c r="H25" s="69"/>
      <c r="I25" s="257"/>
      <c r="J25" s="257"/>
      <c r="K25" s="257"/>
      <c r="L25" s="257"/>
      <c r="M25" s="257"/>
      <c r="N25" s="145"/>
      <c r="O25" s="14"/>
    </row>
    <row r="26" spans="1:15">
      <c r="A26" s="96" t="str">
        <f xml:space="preserve"> ( 'Facility Detail'!$G$3176 + 2 ) &amp; " Surplus Applied to " &amp; ( 'Facility Detail'!$G$3176 + 1 )</f>
        <v>2013 Surplus Applied to 2012</v>
      </c>
      <c r="B26" s="57"/>
      <c r="C26" s="124"/>
      <c r="D26" s="219"/>
      <c r="E26" s="299">
        <f ca="1">SUMIF('Facility Detail'!$G:$T,$A26,'Facility Detail'!K:K)</f>
        <v>0</v>
      </c>
      <c r="F26" s="69"/>
      <c r="G26" s="305"/>
      <c r="H26" s="305"/>
      <c r="I26" s="257"/>
      <c r="J26" s="257"/>
      <c r="K26" s="257"/>
      <c r="L26" s="257"/>
      <c r="M26" s="257"/>
      <c r="N26" s="145"/>
      <c r="O26" s="14"/>
    </row>
    <row r="27" spans="1:15">
      <c r="A27" s="96" t="str">
        <f xml:space="preserve"> ( 'Facility Detail'!$G$3176 + 2 ) &amp; " Surplus Applied to " &amp; ( 'Facility Detail'!$G$3176 + 3 )</f>
        <v>2013 Surplus Applied to 2014</v>
      </c>
      <c r="B27" s="57"/>
      <c r="C27" s="124"/>
      <c r="D27" s="69"/>
      <c r="E27" s="299">
        <f ca="1">-1*SUMIF('Facility Detail'!$G:$T,$A27,'Facility Detail'!K:K)</f>
        <v>-79121</v>
      </c>
      <c r="F27" s="219">
        <f ca="1">SUMIF('Facility Detail'!$G:$T,$A27,'Facility Detail'!L:L)</f>
        <v>79121</v>
      </c>
      <c r="G27" s="69"/>
      <c r="H27" s="135"/>
      <c r="I27" s="164"/>
      <c r="J27" s="164"/>
      <c r="K27" s="164"/>
      <c r="L27" s="164"/>
      <c r="M27" s="164"/>
      <c r="N27" s="139"/>
      <c r="O27" s="14"/>
    </row>
    <row r="28" spans="1:15">
      <c r="A28" s="96" t="str">
        <f xml:space="preserve"> ( 'Facility Detail'!$G$3176 + 3 ) &amp; " Surplus Applied to " &amp; ( 'Facility Detail'!$G$3176 + 2 )</f>
        <v>2014 Surplus Applied to 2013</v>
      </c>
      <c r="B28" s="57"/>
      <c r="C28" s="124"/>
      <c r="D28" s="69"/>
      <c r="E28" s="219"/>
      <c r="F28" s="299">
        <f ca="1">SUMIF('Facility Detail'!$G:$T,$A28,'Facility Detail'!L:L)</f>
        <v>0</v>
      </c>
      <c r="G28" s="69"/>
      <c r="H28" s="135"/>
      <c r="I28" s="164"/>
      <c r="J28" s="164"/>
      <c r="K28" s="164"/>
      <c r="L28" s="164"/>
      <c r="M28" s="164"/>
      <c r="N28" s="139"/>
      <c r="O28" s="14"/>
    </row>
    <row r="29" spans="1:15">
      <c r="A29" s="96" t="str">
        <f xml:space="preserve"> ( 'Facility Detail'!$G$3176 + 3 ) &amp; " Surplus Applied to " &amp; ( 'Facility Detail'!$G$3176 + 4 )</f>
        <v>2014 Surplus Applied to 2015</v>
      </c>
      <c r="B29" s="57"/>
      <c r="C29" s="124"/>
      <c r="D29" s="69"/>
      <c r="E29" s="69"/>
      <c r="F29" s="299">
        <f ca="1">-SUMIF('Facility Detail'!$G:$T,$A29,'Facility Detail'!L:L)</f>
        <v>-72004</v>
      </c>
      <c r="G29" s="219">
        <f ca="1">SUMIF('Facility Detail'!$G:$T,$A29,'Facility Detail'!M:M)</f>
        <v>72004</v>
      </c>
      <c r="H29" s="305"/>
      <c r="I29" s="164"/>
      <c r="J29" s="164"/>
      <c r="K29" s="164"/>
      <c r="L29" s="164"/>
      <c r="M29" s="164"/>
      <c r="N29" s="139"/>
      <c r="O29" s="14"/>
    </row>
    <row r="30" spans="1:15">
      <c r="A30" s="96" t="str">
        <f xml:space="preserve"> ( 'Facility Detail'!$G$3176 + 4 ) &amp; " Surplus Applied to " &amp; ( 'Facility Detail'!$G$3176 + 3 )</f>
        <v>2015 Surplus Applied to 2014</v>
      </c>
      <c r="B30" s="57"/>
      <c r="C30" s="124"/>
      <c r="D30" s="69"/>
      <c r="E30" s="69"/>
      <c r="F30" s="219">
        <f ca="1">SUMIF('Facility Detail'!$G:$T,$A30,'Facility Detail'!L:L)</f>
        <v>0</v>
      </c>
      <c r="G30" s="299">
        <f ca="1">SUMIF('Facility Detail'!$G:$T,$A30,'Facility Detail'!M:M)</f>
        <v>0</v>
      </c>
      <c r="H30" s="305"/>
      <c r="I30" s="164"/>
      <c r="J30" s="164"/>
      <c r="K30" s="164"/>
      <c r="L30" s="164"/>
      <c r="M30" s="164"/>
      <c r="N30" s="139"/>
      <c r="O30" s="14"/>
    </row>
    <row r="31" spans="1:15">
      <c r="A31" s="96" t="str">
        <f xml:space="preserve"> ( 'Facility Detail'!$G$3176 + 4 ) &amp; " Surplus Applied to " &amp; ( 'Facility Detail'!$G$3176 + 5 )</f>
        <v>2015 Surplus Applied to 2016</v>
      </c>
      <c r="B31" s="57"/>
      <c r="C31" s="124"/>
      <c r="D31" s="69"/>
      <c r="E31" s="69"/>
      <c r="F31" s="69"/>
      <c r="G31" s="299">
        <f ca="1">-1*SUMIF('Facility Detail'!$G:$T,$A31,'Facility Detail'!M:M)</f>
        <v>-219957</v>
      </c>
      <c r="H31" s="219">
        <f ca="1">SUMIF('Facility Detail'!$G:$T,$A31,'Facility Detail'!N:N)</f>
        <v>219957</v>
      </c>
      <c r="I31" s="164"/>
      <c r="J31" s="164"/>
      <c r="K31" s="164"/>
      <c r="L31" s="164"/>
      <c r="M31" s="164"/>
      <c r="N31" s="139"/>
      <c r="O31" s="14"/>
    </row>
    <row r="32" spans="1:15">
      <c r="A32" s="96" t="str">
        <f xml:space="preserve"> ( 'Facility Detail'!$G$3176 + 5 ) &amp; " Surplus Applied to " &amp; ( 'Facility Detail'!$G$3176 + 4 )</f>
        <v>2016 Surplus Applied to 2015</v>
      </c>
      <c r="B32" s="57"/>
      <c r="C32" s="124"/>
      <c r="D32" s="124"/>
      <c r="E32" s="124"/>
      <c r="F32" s="124"/>
      <c r="G32" s="219">
        <f ca="1">SUMIF('Facility Detail'!$G:$T,$A32,'Facility Detail'!M:M)</f>
        <v>0</v>
      </c>
      <c r="H32" s="299">
        <f ca="1">SUMIF('Facility Detail'!$G:$T,$A32,'Facility Detail'!N:N)</f>
        <v>0</v>
      </c>
      <c r="I32" s="164"/>
      <c r="J32" s="164"/>
      <c r="K32" s="164"/>
      <c r="L32" s="164"/>
      <c r="M32" s="164"/>
      <c r="N32" s="139"/>
      <c r="O32" s="14"/>
    </row>
    <row r="33" spans="1:15">
      <c r="A33" s="96" t="str">
        <f xml:space="preserve"> ( 'Facility Detail'!$G$3176 + 5 ) &amp; " Surplus Applied to " &amp; ( 'Facility Detail'!$G$3176 + 6 )</f>
        <v>2016 Surplus Applied to 2017</v>
      </c>
      <c r="B33" s="57"/>
      <c r="C33" s="124"/>
      <c r="D33" s="124"/>
      <c r="E33" s="124"/>
      <c r="F33" s="124"/>
      <c r="G33" s="133"/>
      <c r="H33" s="299">
        <f ca="1">-1*SUMIF('Facility Detail'!$G:$T,$A33,'Facility Detail'!N:N)</f>
        <v>-223773.40669669915</v>
      </c>
      <c r="I33" s="219">
        <f ca="1">SUMIF('Facility Detail'!$G:$T,$A33,'Facility Detail'!O:O)</f>
        <v>223773.40669669915</v>
      </c>
      <c r="J33" s="164"/>
      <c r="K33" s="164"/>
      <c r="L33" s="164"/>
      <c r="M33" s="164"/>
      <c r="N33" s="139"/>
      <c r="O33" s="14"/>
    </row>
    <row r="34" spans="1:15">
      <c r="A34" s="96" t="s">
        <v>168</v>
      </c>
      <c r="B34" s="57"/>
      <c r="C34" s="124"/>
      <c r="D34" s="124"/>
      <c r="E34" s="124"/>
      <c r="F34" s="124"/>
      <c r="G34" s="133"/>
      <c r="H34" s="219">
        <f ca="1">SUMIF('Facility Detail'!$G:$T,$A34,'Facility Detail'!N:N)</f>
        <v>0</v>
      </c>
      <c r="I34" s="299">
        <f ca="1">SUMIF('Facility Detail'!$G:$T,$A34,'Facility Detail'!O:O)</f>
        <v>0</v>
      </c>
      <c r="J34" s="164"/>
      <c r="K34" s="164"/>
      <c r="L34" s="164"/>
      <c r="M34" s="164"/>
      <c r="N34" s="139"/>
      <c r="O34" s="14"/>
    </row>
    <row r="35" spans="1:15">
      <c r="A35" s="96" t="s">
        <v>169</v>
      </c>
      <c r="B35" s="57"/>
      <c r="C35" s="124"/>
      <c r="D35" s="124"/>
      <c r="E35" s="124"/>
      <c r="F35" s="124"/>
      <c r="G35" s="133"/>
      <c r="H35" s="133"/>
      <c r="I35" s="299">
        <f ca="1">-1*SUMIF('Facility Detail'!$G:$T,$A35,'Facility Detail'!O:O)</f>
        <v>-145218</v>
      </c>
      <c r="J35" s="219">
        <f ca="1">SUMIF('Facility Detail'!$G:$T,$A35,'Facility Detail'!P:P)</f>
        <v>145218</v>
      </c>
      <c r="K35" s="164"/>
      <c r="L35" s="164"/>
      <c r="M35" s="164"/>
      <c r="N35" s="139"/>
      <c r="O35" s="14"/>
    </row>
    <row r="36" spans="1:15">
      <c r="A36" s="96" t="s">
        <v>186</v>
      </c>
      <c r="B36" s="57"/>
      <c r="C36" s="124"/>
      <c r="D36" s="124"/>
      <c r="E36" s="124"/>
      <c r="F36" s="124"/>
      <c r="G36" s="133"/>
      <c r="H36" s="133"/>
      <c r="I36" s="219"/>
      <c r="J36" s="299">
        <f ca="1">SUMIF('Facility Detail'!$G:$T,$A36,'Facility Detail'!P:P)</f>
        <v>0</v>
      </c>
      <c r="K36" s="164"/>
      <c r="L36" s="164"/>
      <c r="M36" s="164"/>
      <c r="N36" s="139"/>
      <c r="O36" s="14"/>
    </row>
    <row r="37" spans="1:15">
      <c r="A37" s="96" t="s">
        <v>187</v>
      </c>
      <c r="B37" s="57"/>
      <c r="C37" s="124"/>
      <c r="D37" s="124"/>
      <c r="E37" s="124"/>
      <c r="F37" s="124"/>
      <c r="G37" s="133"/>
      <c r="H37" s="133"/>
      <c r="I37" s="133"/>
      <c r="J37" s="299">
        <f ca="1">-1*SUMIF('Facility Detail'!$G:$T,$A37,'Facility Detail'!P:P)</f>
        <v>-69298</v>
      </c>
      <c r="K37" s="219">
        <f ca="1">SUMIF('Facility Detail'!$G:$T,$A37,'Facility Detail'!Q:Q)</f>
        <v>69298</v>
      </c>
      <c r="L37" s="164"/>
      <c r="M37" s="164"/>
      <c r="N37" s="139"/>
      <c r="O37" s="14"/>
    </row>
    <row r="38" spans="1:15">
      <c r="A38" s="96" t="s">
        <v>188</v>
      </c>
      <c r="B38" s="57"/>
      <c r="C38" s="124"/>
      <c r="D38" s="124"/>
      <c r="E38" s="124"/>
      <c r="F38" s="124"/>
      <c r="G38" s="133"/>
      <c r="H38" s="133"/>
      <c r="I38" s="133"/>
      <c r="J38" s="219"/>
      <c r="K38" s="299">
        <f ca="1">SUMIF('Facility Detail'!$G:$T,$A38,'Facility Detail'!Q:Q)</f>
        <v>0</v>
      </c>
      <c r="L38" s="164"/>
      <c r="M38" s="164"/>
      <c r="N38" s="139"/>
      <c r="O38" s="14"/>
    </row>
    <row r="39" spans="1:15">
      <c r="A39" s="96" t="s">
        <v>189</v>
      </c>
      <c r="B39" s="57"/>
      <c r="C39" s="124"/>
      <c r="D39" s="124"/>
      <c r="E39" s="124"/>
      <c r="F39" s="124"/>
      <c r="G39" s="133"/>
      <c r="H39" s="133"/>
      <c r="I39" s="133"/>
      <c r="J39" s="133"/>
      <c r="K39" s="299">
        <f ca="1">SUMIF('Facility Detail'!$G:$T,$A39,'Facility Detail'!Q:Q)</f>
        <v>0</v>
      </c>
      <c r="L39" s="219">
        <f ca="1">SUMIF('Facility Detail'!$G:$T,$A39,'Facility Detail'!R:R)</f>
        <v>0</v>
      </c>
      <c r="M39" s="164"/>
      <c r="N39" s="139"/>
      <c r="O39" s="14"/>
    </row>
    <row r="40" spans="1:15">
      <c r="A40" s="96" t="s">
        <v>190</v>
      </c>
      <c r="B40" s="57"/>
      <c r="C40" s="124"/>
      <c r="D40" s="124"/>
      <c r="E40" s="124"/>
      <c r="F40" s="124"/>
      <c r="G40" s="133"/>
      <c r="H40" s="133"/>
      <c r="I40" s="133"/>
      <c r="J40" s="133"/>
      <c r="K40" s="219">
        <f ca="1">SUMIF('Facility Detail'!$G:$T,$A40,'Facility Detail'!Q:Q)</f>
        <v>99573</v>
      </c>
      <c r="L40" s="299">
        <f ca="1">-SUMIF('Facility Detail'!$G:$T,$A40,'Facility Detail'!R:R)</f>
        <v>-99573</v>
      </c>
      <c r="M40" s="164"/>
      <c r="N40" s="139"/>
      <c r="O40" s="14"/>
    </row>
    <row r="41" spans="1:15">
      <c r="A41" s="96" t="s">
        <v>191</v>
      </c>
      <c r="B41" s="57"/>
      <c r="C41" s="124"/>
      <c r="D41" s="124"/>
      <c r="E41" s="124"/>
      <c r="F41" s="124"/>
      <c r="G41" s="124"/>
      <c r="H41" s="124"/>
      <c r="I41" s="124"/>
      <c r="J41" s="124"/>
      <c r="K41" s="124"/>
      <c r="L41" s="299">
        <f ca="1">SUMIF('Facility Detail'!$G:$T,$A41,'Facility Detail'!R:R)</f>
        <v>0</v>
      </c>
      <c r="M41" s="219">
        <f ca="1">SUMIF('Facility Detail'!$G:$T,$A41,'Facility Detail'!S:S)</f>
        <v>0</v>
      </c>
      <c r="N41" s="139"/>
      <c r="O41" s="14"/>
    </row>
    <row r="42" spans="1:15">
      <c r="A42" s="96" t="s">
        <v>200</v>
      </c>
      <c r="B42" s="57"/>
      <c r="C42" s="124"/>
      <c r="D42" s="124"/>
      <c r="E42" s="124"/>
      <c r="F42" s="124"/>
      <c r="G42" s="124"/>
      <c r="H42" s="124"/>
      <c r="I42" s="124"/>
      <c r="J42" s="124"/>
      <c r="K42" s="124"/>
      <c r="L42" s="219">
        <f ca="1">SUMIF('Facility Detail'!$G:$T,$A42,'Facility Detail'!R:R)</f>
        <v>146418</v>
      </c>
      <c r="M42" s="299">
        <f ca="1">-SUMIF('Facility Detail'!$G:$T,$A42,'Facility Detail'!S:S)</f>
        <v>-146418</v>
      </c>
      <c r="N42" s="139"/>
      <c r="O42" s="14"/>
    </row>
    <row r="43" spans="1:15">
      <c r="A43" s="96" t="s">
        <v>201</v>
      </c>
      <c r="B43" s="131"/>
      <c r="C43" s="124"/>
      <c r="D43" s="124"/>
      <c r="E43" s="124"/>
      <c r="F43" s="124"/>
      <c r="G43" s="124"/>
      <c r="H43" s="124"/>
      <c r="I43" s="124"/>
      <c r="J43" s="124"/>
      <c r="K43" s="124"/>
      <c r="L43" s="124"/>
      <c r="M43" s="299">
        <f ca="1">-SUMIF('Facility Detail'!$G:$T,$A43,'Facility Detail'!S:S)</f>
        <v>-114552</v>
      </c>
      <c r="N43" s="301">
        <f ca="1">SUMIF('Facility Detail'!$G:$T,$A43,'Facility Detail'!T:T)</f>
        <v>114552</v>
      </c>
      <c r="O43" s="14"/>
    </row>
    <row r="44" spans="1:15">
      <c r="A44" s="96" t="s">
        <v>311</v>
      </c>
      <c r="B44" s="131"/>
      <c r="C44" s="124"/>
      <c r="D44" s="124"/>
      <c r="E44" s="124"/>
      <c r="F44" s="124"/>
      <c r="G44" s="124"/>
      <c r="H44" s="124"/>
      <c r="I44" s="124"/>
      <c r="J44" s="124"/>
      <c r="K44" s="124"/>
      <c r="L44" s="124"/>
      <c r="M44" s="219">
        <f ca="1">SUMIF('Facility Detail'!$G:$T,$A44,'Facility Detail'!S:S)</f>
        <v>0</v>
      </c>
      <c r="N44" s="302">
        <f ca="1">-SUMIF('Facility Detail'!$G:$T,$A44,'Facility Detail'!T:T)</f>
        <v>0</v>
      </c>
      <c r="O44" s="14"/>
    </row>
    <row r="45" spans="1:15">
      <c r="A45" s="96" t="s">
        <v>310</v>
      </c>
      <c r="B45" s="58"/>
      <c r="C45" s="228"/>
      <c r="D45" s="228"/>
      <c r="E45" s="228"/>
      <c r="F45" s="228"/>
      <c r="G45" s="228"/>
      <c r="H45" s="228"/>
      <c r="I45" s="228"/>
      <c r="J45" s="228"/>
      <c r="K45" s="228"/>
      <c r="L45" s="228"/>
      <c r="M45" s="228"/>
      <c r="N45" s="303">
        <f ca="1">-SUMIF('Facility Detail'!$G:$T,$A45,'Facility Detail'!T:T)</f>
        <v>-447313</v>
      </c>
      <c r="O45" s="14"/>
    </row>
    <row r="46" spans="1:15">
      <c r="A46" s="70" t="s">
        <v>17</v>
      </c>
      <c r="B46" s="43"/>
      <c r="C46" s="43">
        <f ca="1">SUM(C23:C24)</f>
        <v>-104826</v>
      </c>
      <c r="D46" s="43">
        <f ca="1">SUM(D23:D25)</f>
        <v>12147</v>
      </c>
      <c r="E46" s="43">
        <f ca="1">SUM(E25:E27)</f>
        <v>13558</v>
      </c>
      <c r="F46" s="43">
        <f ca="1">SUM(F27:F29)</f>
        <v>7117</v>
      </c>
      <c r="G46" s="43">
        <f ca="1">SUM(G29:G31)</f>
        <v>-147953</v>
      </c>
      <c r="H46" s="43">
        <f ca="1">SUM(H31:H33)</f>
        <v>-3816.4066966991522</v>
      </c>
      <c r="I46" s="43">
        <f ca="1">SUM(I33:I35)</f>
        <v>78555.406696699152</v>
      </c>
      <c r="J46" s="43">
        <f ca="1">SUM(J35:J37)</f>
        <v>75920</v>
      </c>
      <c r="K46" s="28">
        <f ca="1">SUM(K37:K40)</f>
        <v>168871</v>
      </c>
      <c r="L46" s="28">
        <f ca="1">SUM(L39:L42)</f>
        <v>46845</v>
      </c>
      <c r="M46" s="28">
        <f ca="1">SUM(M40:M43)</f>
        <v>-260970</v>
      </c>
      <c r="N46" s="28">
        <f ca="1">SUM(N43:N45)</f>
        <v>-332761</v>
      </c>
      <c r="O46" s="14"/>
    </row>
    <row r="47" spans="1:15">
      <c r="B47" s="43"/>
      <c r="C47" s="43"/>
      <c r="D47" s="43"/>
      <c r="E47" s="43"/>
      <c r="F47" s="126"/>
      <c r="G47" s="126"/>
      <c r="H47" s="126"/>
      <c r="I47" s="126"/>
      <c r="J47" s="184"/>
      <c r="K47" s="184"/>
      <c r="L47" s="184"/>
      <c r="M47" s="184"/>
      <c r="N47" s="184"/>
      <c r="O47" s="14"/>
    </row>
    <row r="48" spans="1:15">
      <c r="A48" s="97" t="s">
        <v>12</v>
      </c>
      <c r="B48" s="94"/>
      <c r="C48" s="95">
        <f>SUM('Facility Detail'!I119,'Facility Detail'!I170,'Facility Detail'!I265,'Facility Detail'!I316,'Facility Detail'!I367,'Facility Detail'!I418,'Facility Detail'!I469,'Facility Detail'!I520,'Facility Detail'!I570,'Facility Detail'!I620,'Facility Detail'!I755,'Facility Detail'!I807,'Facility Detail'!I858,'Facility Detail'!I950,'Facility Detail'!I1042,'Facility Detail'!I1093,'Facility Detail'!I1144,'Facility Detail'!I1195,'Facility Detail'!I1244,'Facility Detail'!I1292,'Facility Detail'!I1384,'Facility Detail'!I1480,'Facility Detail'!I1573,'Facility Detail'!I1624,'Facility Detail'!I1676,'Facility Detail'!I1728,'Facility Detail'!I1822,'Facility Detail'!I1874,'Facility Detail'!I1925,'Facility Detail'!I2059,'Facility Detail'!I2109,'Facility Detail'!I2242,'Facility Detail'!I2292,'Facility Detail'!I2342,'Facility Detail'!I2393,'Facility Detail'!I2444,'Facility Detail'!I2495,'Facility Detail'!I2546,'Facility Detail'!I2596,'Facility Detail'!I2646,'Facility Detail'!I2697,'Facility Detail'!I2881,'Facility Detail'!I2932,'Facility Detail'!I2983,'Facility Detail'!I3033,'Facility Detail'!I3159,'Facility Detail'!I214,'Facility Detail'!I1427)</f>
        <v>0</v>
      </c>
      <c r="D48" s="95">
        <f>SUM('Facility Detail'!J119,'Facility Detail'!J170,'Facility Detail'!J265,'Facility Detail'!J316,'Facility Detail'!J367,'Facility Detail'!J418,'Facility Detail'!J469,'Facility Detail'!J520,'Facility Detail'!J570,'Facility Detail'!J620,'Facility Detail'!J755,'Facility Detail'!J807,'Facility Detail'!J858,'Facility Detail'!J950,'Facility Detail'!J1042,'Facility Detail'!J1093,'Facility Detail'!J1144,'Facility Detail'!J1195,'Facility Detail'!J1244,'Facility Detail'!J1292,'Facility Detail'!J1384,'Facility Detail'!J1480,'Facility Detail'!J1573,'Facility Detail'!J1624,'Facility Detail'!J1676,'Facility Detail'!J1728,'Facility Detail'!J1822,'Facility Detail'!J1874,'Facility Detail'!J1925,'Facility Detail'!J2059,'Facility Detail'!J2109,'Facility Detail'!J2242,'Facility Detail'!J2292,'Facility Detail'!J2342,'Facility Detail'!J2393,'Facility Detail'!J2444,'Facility Detail'!J2495,'Facility Detail'!J2546,'Facility Detail'!J2596,'Facility Detail'!J2646,'Facility Detail'!J2697,'Facility Detail'!J2881,'Facility Detail'!J2932,'Facility Detail'!J2983,'Facility Detail'!J3033,'Facility Detail'!J3159,'Facility Detail'!J214,'Facility Detail'!J1427)</f>
        <v>0</v>
      </c>
      <c r="E48" s="95">
        <f>SUM('Facility Detail'!K119,'Facility Detail'!K170,'Facility Detail'!K265,'Facility Detail'!K316,'Facility Detail'!K367,'Facility Detail'!K418,'Facility Detail'!K469,'Facility Detail'!K520,'Facility Detail'!K570,'Facility Detail'!K620,'Facility Detail'!K755,'Facility Detail'!K807,'Facility Detail'!K858,'Facility Detail'!K950,'Facility Detail'!K1042,'Facility Detail'!K1093,'Facility Detail'!K1144,'Facility Detail'!K1195,'Facility Detail'!K1244,'Facility Detail'!K1292,'Facility Detail'!K1384,'Facility Detail'!K1480,'Facility Detail'!K1573,'Facility Detail'!K1624,'Facility Detail'!K1676,'Facility Detail'!K1728,'Facility Detail'!K1822,'Facility Detail'!K1874,'Facility Detail'!K1925,'Facility Detail'!K2059,'Facility Detail'!K2109,'Facility Detail'!K2242,'Facility Detail'!K2292,'Facility Detail'!K2342,'Facility Detail'!K2393,'Facility Detail'!K2444,'Facility Detail'!K2495,'Facility Detail'!K2546,'Facility Detail'!K2596,'Facility Detail'!K2646,'Facility Detail'!K2697,'Facility Detail'!K2881,'Facility Detail'!K2932,'Facility Detail'!K2983,'Facility Detail'!K3033,'Facility Detail'!K3159,'Facility Detail'!K214,'Facility Detail'!K1427)</f>
        <v>0</v>
      </c>
      <c r="F48" s="95">
        <f>SUM('Facility Detail'!L119,'Facility Detail'!L170,'Facility Detail'!L265,'Facility Detail'!L316,'Facility Detail'!L367,'Facility Detail'!L418,'Facility Detail'!L469,'Facility Detail'!L520,'Facility Detail'!L570,'Facility Detail'!L620,'Facility Detail'!L755,'Facility Detail'!L807,'Facility Detail'!L858,'Facility Detail'!L950,'Facility Detail'!L1042,'Facility Detail'!L1093,'Facility Detail'!L1144,'Facility Detail'!L1195,'Facility Detail'!L1244,'Facility Detail'!L1292,'Facility Detail'!L1384,'Facility Detail'!L1480,'Facility Detail'!L1573,'Facility Detail'!L1624,'Facility Detail'!L1676,'Facility Detail'!L1728,'Facility Detail'!L1822,'Facility Detail'!L1874,'Facility Detail'!L1925,'Facility Detail'!L2059,'Facility Detail'!L2109,'Facility Detail'!L2242,'Facility Detail'!L2292,'Facility Detail'!L2342,'Facility Detail'!L2393,'Facility Detail'!L2444,'Facility Detail'!L2495,'Facility Detail'!L2546,'Facility Detail'!L2596,'Facility Detail'!L2646,'Facility Detail'!L2697,'Facility Detail'!L2881,'Facility Detail'!L2932,'Facility Detail'!L2983,'Facility Detail'!L3033,'Facility Detail'!L3159,'Facility Detail'!L214,'Facility Detail'!L1427)</f>
        <v>0</v>
      </c>
      <c r="G48" s="95">
        <f>SUM('Facility Detail'!M119,'Facility Detail'!M170,'Facility Detail'!M265,'Facility Detail'!M316,'Facility Detail'!M367,'Facility Detail'!M418,'Facility Detail'!M469,'Facility Detail'!M520,'Facility Detail'!M570,'Facility Detail'!M620,'Facility Detail'!M755,'Facility Detail'!M807,'Facility Detail'!M858,'Facility Detail'!M950,'Facility Detail'!M1042,'Facility Detail'!M1093,'Facility Detail'!M1144,'Facility Detail'!M1195,'Facility Detail'!M1244,'Facility Detail'!M1292,'Facility Detail'!M1384,'Facility Detail'!M1480,'Facility Detail'!M1573,'Facility Detail'!M1624,'Facility Detail'!M1676,'Facility Detail'!M1728,'Facility Detail'!M1822,'Facility Detail'!M1874,'Facility Detail'!M1925,'Facility Detail'!M2059,'Facility Detail'!M2109,'Facility Detail'!M2242,'Facility Detail'!M2292,'Facility Detail'!M2342,'Facility Detail'!M2393,'Facility Detail'!M2444,'Facility Detail'!M2495,'Facility Detail'!M2546,'Facility Detail'!M2596,'Facility Detail'!M2646,'Facility Detail'!M2697,'Facility Detail'!M2881,'Facility Detail'!M2932,'Facility Detail'!M2983,'Facility Detail'!M3033,'Facility Detail'!M3159,'Facility Detail'!M214,'Facility Detail'!M1427)</f>
        <v>0</v>
      </c>
      <c r="H48" s="95">
        <f>SUM('Facility Detail'!N119,'Facility Detail'!N170,'Facility Detail'!N265,'Facility Detail'!N316,'Facility Detail'!N367,'Facility Detail'!N418,'Facility Detail'!N469,'Facility Detail'!N520,'Facility Detail'!N570,'Facility Detail'!N620,'Facility Detail'!N755,'Facility Detail'!N807,'Facility Detail'!N858,'Facility Detail'!N950,'Facility Detail'!N1042,'Facility Detail'!N1093,'Facility Detail'!N1144,'Facility Detail'!N1195,'Facility Detail'!N1244,'Facility Detail'!N1292,'Facility Detail'!N1384,'Facility Detail'!N1480,'Facility Detail'!N1573,'Facility Detail'!N1624,'Facility Detail'!N1676,'Facility Detail'!N1728,'Facility Detail'!N1822,'Facility Detail'!N1874,'Facility Detail'!N1925,'Facility Detail'!N2059,'Facility Detail'!N2109,'Facility Detail'!N2242,'Facility Detail'!N2292,'Facility Detail'!N2342,'Facility Detail'!N2393,'Facility Detail'!N2444,'Facility Detail'!N2495,'Facility Detail'!N2546,'Facility Detail'!N2596,'Facility Detail'!N2646,'Facility Detail'!N2697,'Facility Detail'!N2881,'Facility Detail'!N2932,'Facility Detail'!N2983,'Facility Detail'!N3033,'Facility Detail'!N3159,'Facility Detail'!N214,'Facility Detail'!N1427)</f>
        <v>0</v>
      </c>
      <c r="I48" s="95">
        <f>SUM('Facility Detail'!O119,'Facility Detail'!O170,'Facility Detail'!O265,'Facility Detail'!O316,'Facility Detail'!O367,'Facility Detail'!O418,'Facility Detail'!O469,'Facility Detail'!O520,'Facility Detail'!O570,'Facility Detail'!O620,'Facility Detail'!O755,'Facility Detail'!O807,'Facility Detail'!O858,'Facility Detail'!O950,'Facility Detail'!O1042,'Facility Detail'!O1093,'Facility Detail'!O1144,'Facility Detail'!O1195,'Facility Detail'!O1244,'Facility Detail'!O1292,'Facility Detail'!O1384,'Facility Detail'!O1480,'Facility Detail'!O1573,'Facility Detail'!O1624,'Facility Detail'!O1676,'Facility Detail'!O1728,'Facility Detail'!O1822,'Facility Detail'!O1874,'Facility Detail'!O1925,'Facility Detail'!O2059,'Facility Detail'!O2109,'Facility Detail'!O2242,'Facility Detail'!O2292,'Facility Detail'!O2342,'Facility Detail'!O2393,'Facility Detail'!O2444,'Facility Detail'!O2495,'Facility Detail'!O2546,'Facility Detail'!O2596,'Facility Detail'!O2646,'Facility Detail'!O2697,'Facility Detail'!O2881,'Facility Detail'!O2932,'Facility Detail'!O2983,'Facility Detail'!O3033,'Facility Detail'!O3159,'Facility Detail'!O214,'Facility Detail'!O1427)</f>
        <v>0</v>
      </c>
      <c r="J48" s="95">
        <f>SUM('Facility Detail'!P119,'Facility Detail'!P170,'Facility Detail'!P265,'Facility Detail'!P316,'Facility Detail'!P367,'Facility Detail'!P418,'Facility Detail'!P469,'Facility Detail'!P520,'Facility Detail'!P570,'Facility Detail'!P620,'Facility Detail'!P755,'Facility Detail'!P807,'Facility Detail'!P858,'Facility Detail'!P950,'Facility Detail'!P1042,'Facility Detail'!P1093,'Facility Detail'!P1144,'Facility Detail'!P1195,'Facility Detail'!P1244,'Facility Detail'!P1292,'Facility Detail'!P1384,'Facility Detail'!P1480,'Facility Detail'!P1573,'Facility Detail'!P1624,'Facility Detail'!P1676,'Facility Detail'!P1728,'Facility Detail'!P1822,'Facility Detail'!P1874,'Facility Detail'!P1925,'Facility Detail'!P2059,'Facility Detail'!P2109,'Facility Detail'!P2242,'Facility Detail'!P2292,'Facility Detail'!P2342,'Facility Detail'!P2393,'Facility Detail'!P2444,'Facility Detail'!P2495,'Facility Detail'!P2546,'Facility Detail'!P2596,'Facility Detail'!P2646,'Facility Detail'!P2697,'Facility Detail'!P2881,'Facility Detail'!P2932,'Facility Detail'!P2983,'Facility Detail'!P3033,'Facility Detail'!P3159,'Facility Detail'!P214,'Facility Detail'!P1427)</f>
        <v>0</v>
      </c>
      <c r="K48" s="95">
        <f>SUM('Facility Detail'!Q119,'Facility Detail'!Q170,'Facility Detail'!Q265,'Facility Detail'!Q316,'Facility Detail'!Q367,'Facility Detail'!Q418,'Facility Detail'!Q469,'Facility Detail'!Q520,'Facility Detail'!Q570,'Facility Detail'!Q620,'Facility Detail'!Q755,'Facility Detail'!Q807,'Facility Detail'!Q858,'Facility Detail'!Q950,'Facility Detail'!Q1042,'Facility Detail'!Q1093,'Facility Detail'!Q1144,'Facility Detail'!Q1195,'Facility Detail'!Q1244,'Facility Detail'!Q1292,'Facility Detail'!Q1384,'Facility Detail'!Q1480,'Facility Detail'!Q1573,'Facility Detail'!Q1624,'Facility Detail'!Q1676,'Facility Detail'!Q1728,'Facility Detail'!Q1822,'Facility Detail'!Q1874,'Facility Detail'!Q1925,'Facility Detail'!Q2059,'Facility Detail'!Q2109,'Facility Detail'!Q2242,'Facility Detail'!Q2292,'Facility Detail'!Q2342,'Facility Detail'!Q2393,'Facility Detail'!Q2444,'Facility Detail'!Q2495,'Facility Detail'!Q2546,'Facility Detail'!Q2596,'Facility Detail'!Q2646,'Facility Detail'!Q2697,'Facility Detail'!Q2881,'Facility Detail'!Q2932,'Facility Detail'!Q2983,'Facility Detail'!Q3033,'Facility Detail'!Q3159,'Facility Detail'!Q214,'Facility Detail'!Q1427)</f>
        <v>0</v>
      </c>
      <c r="L48" s="95">
        <f>SUM('Facility Detail'!R119,'Facility Detail'!R170,'Facility Detail'!R265,'Facility Detail'!R316,'Facility Detail'!R367,'Facility Detail'!R418,'Facility Detail'!R469,'Facility Detail'!R520,'Facility Detail'!R570,'Facility Detail'!R620,'Facility Detail'!R755,'Facility Detail'!R807,'Facility Detail'!R858,'Facility Detail'!R950,'Facility Detail'!R1042,'Facility Detail'!R1093,'Facility Detail'!R1144,'Facility Detail'!R1195,'Facility Detail'!R1244,'Facility Detail'!R1292,'Facility Detail'!R1384,'Facility Detail'!R1480,'Facility Detail'!R1573,'Facility Detail'!R1624,'Facility Detail'!R1676,'Facility Detail'!R1728,'Facility Detail'!R1822,'Facility Detail'!R1874,'Facility Detail'!R1925,'Facility Detail'!R2059,'Facility Detail'!R2109,'Facility Detail'!R2242,'Facility Detail'!R2292,'Facility Detail'!R2342,'Facility Detail'!R2393,'Facility Detail'!R2444,'Facility Detail'!R2495,'Facility Detail'!R2546,'Facility Detail'!R2596,'Facility Detail'!R2646,'Facility Detail'!R2697,'Facility Detail'!R2881,'Facility Detail'!R2932,'Facility Detail'!R2983,'Facility Detail'!R3033,'Facility Detail'!R3159,'Facility Detail'!R214,'Facility Detail'!R1427)</f>
        <v>0</v>
      </c>
      <c r="M48" s="95">
        <f>SUM('Facility Detail'!S119,'Facility Detail'!S170,'Facility Detail'!S265,'Facility Detail'!S316,'Facility Detail'!S367,'Facility Detail'!S418,'Facility Detail'!S469,'Facility Detail'!S520,'Facility Detail'!S570,'Facility Detail'!S620,'Facility Detail'!S755,'Facility Detail'!S807,'Facility Detail'!S858,'Facility Detail'!S950,'Facility Detail'!S1042,'Facility Detail'!S1093,'Facility Detail'!S1144,'Facility Detail'!S1195,'Facility Detail'!S1244,'Facility Detail'!S1292,'Facility Detail'!S1384,'Facility Detail'!S1480,'Facility Detail'!S1573,'Facility Detail'!S1624,'Facility Detail'!S1676,'Facility Detail'!S1728,'Facility Detail'!S1822,'Facility Detail'!S1874,'Facility Detail'!S1925,'Facility Detail'!S2059,'Facility Detail'!S2109,'Facility Detail'!S2242,'Facility Detail'!S2292,'Facility Detail'!S2342,'Facility Detail'!S2393,'Facility Detail'!S2444,'Facility Detail'!S2495,'Facility Detail'!S2546,'Facility Detail'!S2596,'Facility Detail'!S2646,'Facility Detail'!S2697,'Facility Detail'!S2881,'Facility Detail'!S2932,'Facility Detail'!S2983,'Facility Detail'!S3033,'Facility Detail'!S3159,'Facility Detail'!S214,'Facility Detail'!S1427)</f>
        <v>0</v>
      </c>
      <c r="N48" s="95">
        <f>SUM('Facility Detail'!T119,'Facility Detail'!T170,'Facility Detail'!T265,'Facility Detail'!T316,'Facility Detail'!T367,'Facility Detail'!T418,'Facility Detail'!T469,'Facility Detail'!T520,'Facility Detail'!T570,'Facility Detail'!T620,'Facility Detail'!T755,'Facility Detail'!T807,'Facility Detail'!T858,'Facility Detail'!T950,'Facility Detail'!T1042,'Facility Detail'!T1093,'Facility Detail'!T1144,'Facility Detail'!T1195,'Facility Detail'!T1244,'Facility Detail'!T1292,'Facility Detail'!T1384,'Facility Detail'!T1480,'Facility Detail'!T1573,'Facility Detail'!T1624,'Facility Detail'!T1676,'Facility Detail'!T1728,'Facility Detail'!T1822,'Facility Detail'!T1874,'Facility Detail'!T1925,'Facility Detail'!T2059,'Facility Detail'!T2109,'Facility Detail'!T2242,'Facility Detail'!T2292,'Facility Detail'!T2342,'Facility Detail'!T2393,'Facility Detail'!T2444,'Facility Detail'!T2495,'Facility Detail'!T2546,'Facility Detail'!T2596,'Facility Detail'!T2646,'Facility Detail'!T2697,'Facility Detail'!T2881,'Facility Detail'!T2932,'Facility Detail'!T2983,'Facility Detail'!T3033,'Facility Detail'!T3159,'Facility Detail'!T214,'Facility Detail'!T1427)</f>
        <v>0</v>
      </c>
      <c r="O48" s="14"/>
    </row>
    <row r="49" spans="1:15">
      <c r="B49" s="43"/>
      <c r="C49" s="43"/>
      <c r="D49" s="43"/>
      <c r="E49" s="43"/>
      <c r="F49" s="126"/>
      <c r="G49" s="126"/>
      <c r="H49" s="126"/>
      <c r="I49" s="126"/>
      <c r="J49" s="126"/>
      <c r="K49" s="126"/>
      <c r="L49" s="126"/>
      <c r="M49" s="126"/>
      <c r="N49" s="126"/>
      <c r="O49" s="14"/>
    </row>
    <row r="50" spans="1:15">
      <c r="B50" s="2">
        <f>B6</f>
        <v>2010</v>
      </c>
      <c r="C50" s="2">
        <f t="shared" ref="C50:M50" si="23">C6</f>
        <v>2011</v>
      </c>
      <c r="D50" s="2">
        <f t="shared" si="23"/>
        <v>2012</v>
      </c>
      <c r="E50" s="2">
        <f t="shared" si="23"/>
        <v>2013</v>
      </c>
      <c r="F50" s="2">
        <f t="shared" si="23"/>
        <v>2014</v>
      </c>
      <c r="G50" s="2">
        <f t="shared" si="23"/>
        <v>2015</v>
      </c>
      <c r="H50" s="2">
        <f t="shared" si="23"/>
        <v>2016</v>
      </c>
      <c r="I50" s="2">
        <f t="shared" si="23"/>
        <v>2017</v>
      </c>
      <c r="J50" s="2">
        <f t="shared" si="23"/>
        <v>2018</v>
      </c>
      <c r="K50" s="2">
        <f t="shared" si="23"/>
        <v>2019</v>
      </c>
      <c r="L50" s="2">
        <f t="shared" si="23"/>
        <v>2020</v>
      </c>
      <c r="M50" s="2">
        <f t="shared" si="23"/>
        <v>2021</v>
      </c>
      <c r="N50" s="2">
        <f t="shared" ref="N50" si="24">N6</f>
        <v>2022</v>
      </c>
      <c r="O50" s="14"/>
    </row>
    <row r="51" spans="1:15" ht="32.25" customHeight="1">
      <c r="A51" s="63" t="s">
        <v>27</v>
      </c>
      <c r="B51" s="62"/>
      <c r="C51" s="306">
        <f t="shared" ref="C51:N51" ca="1" si="25">C14 + C20 - C9 + C46 + C48</f>
        <v>0</v>
      </c>
      <c r="D51" s="306">
        <f t="shared" ca="1" si="25"/>
        <v>0.59487500000977889</v>
      </c>
      <c r="E51" s="306">
        <f t="shared" ca="1" si="25"/>
        <v>-0.40794999997888226</v>
      </c>
      <c r="F51" s="306">
        <f t="shared" ca="1" si="25"/>
        <v>0.21259500000451226</v>
      </c>
      <c r="G51" s="306">
        <f t="shared" ca="1" si="25"/>
        <v>-1.1425000004237518E-2</v>
      </c>
      <c r="H51" s="306">
        <f t="shared" ca="1" si="25"/>
        <v>-0.22553499997593462</v>
      </c>
      <c r="I51" s="306">
        <f t="shared" ca="1" si="25"/>
        <v>0.82993669918505475</v>
      </c>
      <c r="J51" s="306">
        <f t="shared" ca="1" si="25"/>
        <v>0.16540000005625188</v>
      </c>
      <c r="K51" s="306">
        <f t="shared" ca="1" si="25"/>
        <v>-0.7925043688446749</v>
      </c>
      <c r="L51" s="306">
        <f t="shared" ca="1" si="25"/>
        <v>-0.84765291307121515</v>
      </c>
      <c r="M51" s="306">
        <f ca="1">M14 + M20 - M9 + M46 + M48</f>
        <v>0.59285701299086213</v>
      </c>
      <c r="N51" s="306">
        <f t="shared" ca="1" si="25"/>
        <v>-0.68606927338987589</v>
      </c>
      <c r="O51" s="20"/>
    </row>
    <row r="52" spans="1:15">
      <c r="M52" s="1"/>
    </row>
    <row r="53" spans="1:15" ht="21.75" hidden="1" customHeight="1">
      <c r="A53" s="352"/>
      <c r="B53" s="352"/>
      <c r="C53" s="352"/>
      <c r="D53" s="352"/>
      <c r="E53" s="352"/>
      <c r="F53" s="352"/>
      <c r="G53" s="352"/>
      <c r="H53" s="352"/>
      <c r="I53" s="352"/>
    </row>
    <row r="54" spans="1:15" hidden="1">
      <c r="A54" s="154"/>
      <c r="B54" s="154"/>
      <c r="C54" s="154"/>
    </row>
    <row r="55" spans="1:15" ht="18.75" customHeight="1">
      <c r="A55" s="357" t="s">
        <v>126</v>
      </c>
      <c r="B55" s="357"/>
      <c r="C55" s="357"/>
      <c r="D55" s="357"/>
      <c r="E55" s="357"/>
      <c r="F55" s="357"/>
      <c r="G55" s="357"/>
      <c r="H55" s="357"/>
      <c r="I55" s="357"/>
    </row>
    <row r="56" spans="1:15" s="163" customFormat="1" ht="18" customHeight="1">
      <c r="M56" s="266"/>
      <c r="N56" s="266"/>
    </row>
    <row r="57" spans="1:15" ht="14.25" customHeight="1">
      <c r="A57" s="358" t="s">
        <v>320</v>
      </c>
      <c r="B57" s="358"/>
      <c r="C57" s="358"/>
      <c r="D57" s="358"/>
      <c r="E57" s="358"/>
      <c r="F57" s="358"/>
      <c r="G57" s="358"/>
      <c r="H57" s="358"/>
      <c r="I57" s="358"/>
      <c r="J57" s="358"/>
    </row>
    <row r="59" spans="1:15">
      <c r="A59" s="354" t="s">
        <v>144</v>
      </c>
      <c r="B59" s="354"/>
      <c r="C59" s="354"/>
      <c r="D59" s="354"/>
      <c r="E59" s="354"/>
      <c r="F59" s="354"/>
      <c r="G59" s="163"/>
      <c r="H59" s="163"/>
      <c r="I59" s="163"/>
      <c r="J59" s="163"/>
    </row>
    <row r="60" spans="1:15">
      <c r="A60" s="355" t="s">
        <v>153</v>
      </c>
      <c r="B60" s="355"/>
      <c r="C60" s="355"/>
      <c r="D60" s="355"/>
      <c r="E60" s="355"/>
      <c r="F60" s="355"/>
      <c r="G60" s="163"/>
      <c r="H60" s="163"/>
      <c r="I60" s="163"/>
      <c r="J60" s="163"/>
      <c r="M60" s="1"/>
      <c r="N60" s="1"/>
    </row>
    <row r="61" spans="1:15" s="181" customFormat="1" ht="15" customHeight="1">
      <c r="A61" s="355" t="s">
        <v>321</v>
      </c>
      <c r="B61" s="355"/>
      <c r="C61" s="355"/>
      <c r="D61" s="355"/>
      <c r="E61" s="355"/>
      <c r="F61" s="355"/>
      <c r="G61" s="307"/>
      <c r="H61" s="190"/>
      <c r="I61" s="190"/>
      <c r="J61" s="190"/>
    </row>
    <row r="62" spans="1:15">
      <c r="A62" s="356" t="s">
        <v>154</v>
      </c>
      <c r="B62" s="356"/>
      <c r="C62" s="355"/>
      <c r="D62" s="355"/>
      <c r="E62" s="355"/>
      <c r="F62" s="355"/>
      <c r="G62" s="163"/>
      <c r="H62" s="163"/>
      <c r="I62" s="163"/>
      <c r="J62" s="163"/>
      <c r="M62" s="1"/>
      <c r="N62" s="1"/>
    </row>
    <row r="63" spans="1:15" s="181" customFormat="1" ht="81" customHeight="1">
      <c r="A63" s="355" t="s">
        <v>309</v>
      </c>
      <c r="B63" s="355"/>
      <c r="C63" s="355"/>
      <c r="D63" s="355"/>
      <c r="E63" s="355"/>
      <c r="F63" s="355"/>
      <c r="G63" s="355"/>
      <c r="H63" s="355"/>
      <c r="I63" s="355"/>
      <c r="J63" s="192"/>
      <c r="M63" s="267"/>
      <c r="N63" s="267"/>
    </row>
    <row r="64" spans="1:15" ht="15" customHeight="1">
      <c r="A64" s="6" t="s">
        <v>192</v>
      </c>
      <c r="B64" s="190"/>
      <c r="C64" s="190"/>
      <c r="D64" s="190"/>
      <c r="E64" s="190"/>
      <c r="F64" s="190"/>
      <c r="G64" s="163"/>
      <c r="H64" s="163"/>
      <c r="I64" s="163"/>
      <c r="J64" s="163"/>
      <c r="M64" s="1"/>
      <c r="N64" s="1"/>
    </row>
    <row r="65" spans="1:14" ht="17.25" customHeight="1">
      <c r="A65" s="191" t="s">
        <v>308</v>
      </c>
      <c r="B65" s="190"/>
      <c r="C65" s="190"/>
      <c r="D65" s="190"/>
      <c r="E65" s="190"/>
      <c r="F65" s="190"/>
      <c r="G65" s="163"/>
      <c r="H65" s="163"/>
      <c r="I65" s="163"/>
      <c r="J65" s="163"/>
      <c r="M65" s="1"/>
      <c r="N65" s="1"/>
    </row>
    <row r="66" spans="1:14">
      <c r="A66" s="356" t="s">
        <v>145</v>
      </c>
      <c r="B66" s="356"/>
      <c r="C66" s="355"/>
      <c r="D66" s="355"/>
      <c r="E66" s="355"/>
      <c r="F66" s="355"/>
      <c r="G66" s="163"/>
      <c r="H66" s="163"/>
      <c r="I66" s="163"/>
      <c r="J66" s="163"/>
      <c r="M66" s="1"/>
      <c r="N66" s="1"/>
    </row>
    <row r="67" spans="1:14">
      <c r="A67" s="355" t="s">
        <v>146</v>
      </c>
      <c r="B67" s="355"/>
      <c r="C67" s="355"/>
      <c r="D67" s="355"/>
      <c r="E67" s="355"/>
      <c r="F67" s="355"/>
      <c r="G67" s="163"/>
      <c r="H67" s="163"/>
      <c r="I67" s="163"/>
      <c r="J67" s="163"/>
      <c r="M67" s="1"/>
      <c r="N67" s="1"/>
    </row>
    <row r="68" spans="1:14">
      <c r="A68" s="190"/>
      <c r="B68" s="190"/>
      <c r="C68" s="190"/>
      <c r="D68" s="190"/>
      <c r="E68" s="190"/>
      <c r="F68" s="190"/>
      <c r="G68" s="163"/>
      <c r="H68" s="163"/>
      <c r="I68" s="163"/>
      <c r="J68" s="163"/>
    </row>
    <row r="69" spans="1:14" ht="32.25" customHeight="1">
      <c r="A69" s="190"/>
      <c r="B69" s="190"/>
      <c r="C69" s="190"/>
      <c r="D69" s="190"/>
      <c r="E69" s="190"/>
      <c r="F69" s="190"/>
      <c r="G69" s="163"/>
      <c r="H69" s="163"/>
      <c r="I69" s="163"/>
      <c r="J69" s="163"/>
    </row>
    <row r="70" spans="1:14">
      <c r="G70" s="163"/>
      <c r="H70" s="163"/>
      <c r="I70" s="163"/>
      <c r="J70" s="163"/>
    </row>
    <row r="71" spans="1:14" ht="15" customHeight="1">
      <c r="G71" s="163"/>
      <c r="H71" s="163"/>
      <c r="I71" s="163"/>
      <c r="J71" s="163"/>
    </row>
    <row r="72" spans="1:14">
      <c r="A72" s="353"/>
      <c r="B72" s="353"/>
      <c r="C72" s="353"/>
      <c r="D72" s="353"/>
      <c r="E72" s="353"/>
      <c r="F72" s="353"/>
      <c r="G72" s="163"/>
      <c r="H72" s="163"/>
      <c r="I72" s="163"/>
      <c r="J72" s="163"/>
    </row>
  </sheetData>
  <mergeCells count="12">
    <mergeCell ref="B4:C4"/>
    <mergeCell ref="A53:I53"/>
    <mergeCell ref="A72:F72"/>
    <mergeCell ref="A59:F59"/>
    <mergeCell ref="A60:F60"/>
    <mergeCell ref="A61:F61"/>
    <mergeCell ref="A62:F62"/>
    <mergeCell ref="A66:F66"/>
    <mergeCell ref="A67:F67"/>
    <mergeCell ref="A55:I55"/>
    <mergeCell ref="A57:J57"/>
    <mergeCell ref="A63:I63"/>
  </mergeCells>
  <phoneticPr fontId="5" type="noConversion"/>
  <conditionalFormatting sqref="C51:O51">
    <cfRule type="cellIs" dxfId="1" priority="4" stopIfTrue="1" operator="lessThan">
      <formula>0</formula>
    </cfRule>
  </conditionalFormatting>
  <conditionalFormatting sqref="B51">
    <cfRule type="cellIs" dxfId="0" priority="1" stopIfTrue="1" operator="lessThan">
      <formula>0</formula>
    </cfRule>
  </conditionalFormatting>
  <printOptions horizontalCentered="1"/>
  <pageMargins left="0" right="0" top="0" bottom="0.25" header="0.3" footer="0.3"/>
  <pageSetup scale="48" fitToHeight="0" orientation="landscape" r:id="rId1"/>
  <headerFooter alignWithMargins="0">
    <oddFooter>&amp;CCONFIDENTIAL PER WAC 480-07-160</oddFooter>
  </headerFooter>
  <ignoredErrors>
    <ignoredError sqref="E9:K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43"/>
  </sheetPr>
  <dimension ref="A1:X3189"/>
  <sheetViews>
    <sheetView showGridLines="0" tabSelected="1" view="pageLayout" topLeftCell="G72" zoomScaleNormal="70" zoomScaleSheetLayoutView="53" workbookViewId="0">
      <selection activeCell="O35" sqref="O35"/>
    </sheetView>
  </sheetViews>
  <sheetFormatPr defaultColWidth="9.1796875" defaultRowHeight="14.5" outlineLevelRow="1"/>
  <cols>
    <col min="1" max="1" width="20.7265625" style="1" hidden="1" customWidth="1"/>
    <col min="2" max="3" width="12.1796875" style="1" hidden="1" customWidth="1"/>
    <col min="4" max="5" width="9.1796875" style="1" hidden="1" customWidth="1"/>
    <col min="6" max="6" width="9" style="1" customWidth="1"/>
    <col min="7" max="7" width="38.54296875" style="1" customWidth="1"/>
    <col min="8" max="8" width="18.453125" style="1" customWidth="1"/>
    <col min="9" max="13" width="19.453125" style="1" customWidth="1"/>
    <col min="14" max="14" width="19.81640625" style="1" customWidth="1"/>
    <col min="15" max="17" width="19.453125" style="1" customWidth="1"/>
    <col min="18" max="18" width="17.81640625" style="1" customWidth="1"/>
    <col min="19" max="20" width="17.81640625" style="254" customWidth="1"/>
    <col min="21" max="21" width="13.7265625" style="1" customWidth="1"/>
    <col min="22" max="32" width="12.1796875" style="1" customWidth="1"/>
    <col min="33" max="16384" width="9.1796875" style="1"/>
  </cols>
  <sheetData>
    <row r="1" spans="1:24" ht="59">
      <c r="A1" s="163" t="s">
        <v>22</v>
      </c>
      <c r="B1" s="163" t="s">
        <v>26</v>
      </c>
      <c r="C1" s="163" t="s">
        <v>26</v>
      </c>
      <c r="F1" s="9"/>
      <c r="G1" s="9"/>
      <c r="I1" s="2">
        <v>2011</v>
      </c>
      <c r="J1" s="2">
        <f>I1+1</f>
        <v>2012</v>
      </c>
      <c r="K1" s="2">
        <f t="shared" ref="K1" si="0">J1+1</f>
        <v>2013</v>
      </c>
      <c r="L1" s="2">
        <f t="shared" ref="L1" si="1">K1+1</f>
        <v>2014</v>
      </c>
      <c r="M1" s="2">
        <f t="shared" ref="M1" si="2">L1+1</f>
        <v>2015</v>
      </c>
      <c r="N1" s="2">
        <f t="shared" ref="N1" si="3">M1+1</f>
        <v>2016</v>
      </c>
      <c r="O1" s="2">
        <f t="shared" ref="O1" si="4">N1+1</f>
        <v>2017</v>
      </c>
      <c r="P1" s="2">
        <f t="shared" ref="P1" si="5">O1+1</f>
        <v>2018</v>
      </c>
      <c r="Q1" s="2">
        <f t="shared" ref="Q1" si="6">P1+1</f>
        <v>2019</v>
      </c>
      <c r="R1" s="2">
        <f t="shared" ref="R1" si="7">Q1+1</f>
        <v>2020</v>
      </c>
      <c r="S1" s="2">
        <f>R1+1</f>
        <v>2021</v>
      </c>
      <c r="T1" s="2">
        <f>S1+1</f>
        <v>2022</v>
      </c>
      <c r="U1" s="2">
        <f t="shared" ref="U1:X1" si="8">T1+1</f>
        <v>2023</v>
      </c>
      <c r="V1" s="2">
        <f t="shared" si="8"/>
        <v>2024</v>
      </c>
      <c r="W1" s="2">
        <f t="shared" si="8"/>
        <v>2025</v>
      </c>
      <c r="X1" s="2">
        <f t="shared" si="8"/>
        <v>2026</v>
      </c>
    </row>
    <row r="2" spans="1:24">
      <c r="G2" s="74"/>
      <c r="H2" s="259" t="s">
        <v>312</v>
      </c>
      <c r="I2" s="260"/>
      <c r="J2" s="260"/>
      <c r="K2" s="260"/>
      <c r="L2" s="260"/>
      <c r="M2" s="260"/>
      <c r="N2" s="260"/>
      <c r="O2" s="260"/>
      <c r="P2" s="260"/>
      <c r="Q2" s="260"/>
      <c r="R2" s="260"/>
      <c r="S2" s="261">
        <v>8.0210749261197395E-2</v>
      </c>
      <c r="T2" s="261">
        <v>8.0210749261197395E-2</v>
      </c>
      <c r="U2" s="263"/>
      <c r="V2" s="263"/>
      <c r="W2" s="263"/>
      <c r="X2" s="263"/>
    </row>
    <row r="3" spans="1:24">
      <c r="G3" s="74"/>
      <c r="H3" s="259" t="s">
        <v>313</v>
      </c>
      <c r="I3" s="262"/>
      <c r="J3" s="261"/>
      <c r="K3" s="261"/>
      <c r="L3" s="261"/>
      <c r="M3" s="261"/>
      <c r="N3" s="261"/>
      <c r="O3" s="261"/>
      <c r="P3" s="261"/>
      <c r="Q3" s="261"/>
      <c r="R3" s="261"/>
      <c r="S3" s="261">
        <v>0.22350374113192695</v>
      </c>
      <c r="T3" s="261">
        <v>0.22350374113192695</v>
      </c>
      <c r="U3" s="263"/>
      <c r="V3" s="263"/>
      <c r="W3" s="263"/>
      <c r="X3" s="263"/>
    </row>
    <row r="4" spans="1:24" customFormat="1" ht="12.5">
      <c r="A4" s="225"/>
      <c r="B4" s="225"/>
      <c r="C4" s="225"/>
      <c r="D4" s="225"/>
      <c r="E4" s="225"/>
      <c r="F4" s="225"/>
      <c r="G4" s="225"/>
      <c r="H4" s="225"/>
      <c r="I4" s="225"/>
      <c r="J4" s="225"/>
      <c r="K4" s="225"/>
      <c r="L4" s="225"/>
      <c r="M4" s="225"/>
      <c r="N4" s="225"/>
      <c r="O4" s="225"/>
      <c r="P4" s="225"/>
      <c r="Q4" s="225"/>
      <c r="R4" s="225"/>
      <c r="S4" s="225"/>
      <c r="T4" s="225"/>
    </row>
    <row r="5" spans="1:24" ht="46.5">
      <c r="G5" s="32" t="s">
        <v>4</v>
      </c>
      <c r="H5" s="32" t="s">
        <v>13</v>
      </c>
      <c r="I5" s="32" t="s">
        <v>115</v>
      </c>
      <c r="J5" s="32" t="s">
        <v>14</v>
      </c>
      <c r="K5" s="32" t="s">
        <v>15</v>
      </c>
      <c r="L5" s="32" t="s">
        <v>125</v>
      </c>
      <c r="M5"/>
      <c r="N5"/>
      <c r="O5"/>
      <c r="P5"/>
      <c r="Q5"/>
      <c r="S5" s="1"/>
      <c r="T5" s="1"/>
      <c r="V5" s="29"/>
    </row>
    <row r="6" spans="1:24">
      <c r="G6" s="310" t="s">
        <v>178</v>
      </c>
      <c r="H6" s="311" t="s">
        <v>193</v>
      </c>
      <c r="I6" s="312" t="s">
        <v>108</v>
      </c>
      <c r="J6" s="312" t="s">
        <v>1</v>
      </c>
      <c r="K6" s="313" t="s">
        <v>1</v>
      </c>
      <c r="L6" s="314">
        <v>43308</v>
      </c>
      <c r="M6"/>
      <c r="N6"/>
      <c r="O6"/>
      <c r="P6"/>
      <c r="Q6"/>
      <c r="S6" s="1"/>
      <c r="T6" s="1"/>
      <c r="V6" s="25"/>
    </row>
    <row r="7" spans="1:24">
      <c r="G7" s="170" t="s">
        <v>179</v>
      </c>
      <c r="H7" s="34" t="s">
        <v>256</v>
      </c>
      <c r="I7" s="26" t="s">
        <v>108</v>
      </c>
      <c r="J7" s="26" t="s">
        <v>1</v>
      </c>
      <c r="K7" s="112" t="s">
        <v>1</v>
      </c>
      <c r="L7" s="309">
        <v>43371</v>
      </c>
      <c r="M7"/>
      <c r="N7"/>
      <c r="O7"/>
      <c r="P7"/>
      <c r="Q7"/>
      <c r="S7" s="1"/>
      <c r="T7" s="1"/>
      <c r="V7" s="25"/>
    </row>
    <row r="8" spans="1:24">
      <c r="G8" s="203" t="s">
        <v>134</v>
      </c>
      <c r="H8" s="204" t="s">
        <v>135</v>
      </c>
      <c r="I8" s="205" t="s">
        <v>107</v>
      </c>
      <c r="J8" s="205" t="s">
        <v>1</v>
      </c>
      <c r="K8" s="206" t="s">
        <v>1</v>
      </c>
      <c r="L8" s="207">
        <v>39721</v>
      </c>
      <c r="M8"/>
      <c r="N8"/>
      <c r="O8"/>
      <c r="P8"/>
      <c r="Q8"/>
      <c r="S8" s="1"/>
      <c r="T8" s="1"/>
      <c r="V8" s="25"/>
    </row>
    <row r="9" spans="1:24">
      <c r="G9" s="171" t="s">
        <v>207</v>
      </c>
      <c r="H9" s="35" t="s">
        <v>237</v>
      </c>
      <c r="I9" s="27" t="s">
        <v>114</v>
      </c>
      <c r="J9" s="27" t="s">
        <v>1</v>
      </c>
      <c r="K9" s="113" t="s">
        <v>1</v>
      </c>
      <c r="L9" s="114">
        <v>10594</v>
      </c>
      <c r="M9"/>
      <c r="N9"/>
      <c r="O9"/>
      <c r="P9"/>
      <c r="Q9"/>
      <c r="S9" s="1"/>
      <c r="T9" s="1"/>
      <c r="V9" s="25"/>
    </row>
    <row r="10" spans="1:24">
      <c r="G10" s="171" t="s">
        <v>208</v>
      </c>
      <c r="H10" s="35" t="s">
        <v>238</v>
      </c>
      <c r="I10" s="27" t="s">
        <v>109</v>
      </c>
      <c r="J10" s="27" t="s">
        <v>1</v>
      </c>
      <c r="K10" s="113" t="s">
        <v>1</v>
      </c>
      <c r="L10" s="114">
        <v>30864</v>
      </c>
      <c r="M10"/>
      <c r="N10"/>
      <c r="O10"/>
      <c r="P10"/>
      <c r="Q10"/>
      <c r="S10" s="1"/>
      <c r="T10" s="1"/>
      <c r="V10" s="25"/>
    </row>
    <row r="11" spans="1:24">
      <c r="G11" s="171" t="s">
        <v>209</v>
      </c>
      <c r="H11" s="35" t="s">
        <v>239</v>
      </c>
      <c r="I11" s="27" t="s">
        <v>109</v>
      </c>
      <c r="J11" s="27" t="s">
        <v>1</v>
      </c>
      <c r="K11" s="113" t="s">
        <v>1</v>
      </c>
      <c r="L11" s="114">
        <v>39387</v>
      </c>
      <c r="M11"/>
      <c r="N11"/>
      <c r="O11"/>
      <c r="P11"/>
      <c r="Q11"/>
      <c r="S11" s="1"/>
      <c r="T11" s="1"/>
      <c r="V11" s="25"/>
    </row>
    <row r="12" spans="1:24">
      <c r="G12" s="171" t="s">
        <v>180</v>
      </c>
      <c r="H12" s="35" t="s">
        <v>194</v>
      </c>
      <c r="I12" s="27" t="s">
        <v>108</v>
      </c>
      <c r="J12" s="27" t="s">
        <v>1</v>
      </c>
      <c r="K12" s="113" t="s">
        <v>1</v>
      </c>
      <c r="L12" s="114">
        <v>43455</v>
      </c>
      <c r="M12"/>
      <c r="N12"/>
      <c r="O12"/>
      <c r="P12"/>
      <c r="Q12"/>
      <c r="S12" s="1"/>
      <c r="T12" s="1"/>
      <c r="V12" s="25"/>
    </row>
    <row r="13" spans="1:24">
      <c r="F13" s="308"/>
      <c r="G13" s="171" t="s">
        <v>210</v>
      </c>
      <c r="H13" s="35" t="s">
        <v>160</v>
      </c>
      <c r="I13" s="27" t="s">
        <v>107</v>
      </c>
      <c r="J13" s="27" t="s">
        <v>1</v>
      </c>
      <c r="K13" s="113" t="s">
        <v>1</v>
      </c>
      <c r="L13" s="114">
        <v>40148</v>
      </c>
      <c r="M13"/>
      <c r="N13"/>
      <c r="O13"/>
      <c r="P13"/>
      <c r="Q13"/>
      <c r="S13" s="1"/>
      <c r="T13" s="1"/>
      <c r="V13" s="25"/>
    </row>
    <row r="14" spans="1:24">
      <c r="G14" s="171" t="s">
        <v>211</v>
      </c>
      <c r="H14" s="35" t="s">
        <v>240</v>
      </c>
      <c r="I14" s="27" t="s">
        <v>107</v>
      </c>
      <c r="J14" s="27" t="s">
        <v>1</v>
      </c>
      <c r="K14" s="113" t="s">
        <v>1</v>
      </c>
      <c r="L14" s="114">
        <v>44180</v>
      </c>
      <c r="M14"/>
      <c r="N14"/>
      <c r="O14"/>
      <c r="P14"/>
      <c r="Q14"/>
      <c r="S14" s="1"/>
      <c r="T14" s="1"/>
      <c r="V14" s="25"/>
    </row>
    <row r="15" spans="1:24">
      <c r="G15" s="171" t="s">
        <v>212</v>
      </c>
      <c r="H15" s="35" t="s">
        <v>305</v>
      </c>
      <c r="I15" s="27" t="s">
        <v>107</v>
      </c>
      <c r="J15" s="27" t="s">
        <v>1</v>
      </c>
      <c r="K15" s="113" t="s">
        <v>1</v>
      </c>
      <c r="L15" s="114">
        <v>44173</v>
      </c>
      <c r="M15"/>
      <c r="N15"/>
      <c r="O15"/>
      <c r="P15"/>
      <c r="Q15"/>
      <c r="S15" s="1"/>
      <c r="T15" s="1"/>
      <c r="V15" s="25"/>
    </row>
    <row r="16" spans="1:24">
      <c r="G16" s="171" t="s">
        <v>213</v>
      </c>
      <c r="H16" s="35" t="s">
        <v>241</v>
      </c>
      <c r="I16" s="27" t="s">
        <v>107</v>
      </c>
      <c r="J16" s="27" t="s">
        <v>1</v>
      </c>
      <c r="K16" s="113" t="s">
        <v>1</v>
      </c>
      <c r="L16" s="114">
        <v>44176</v>
      </c>
      <c r="M16"/>
      <c r="N16"/>
      <c r="O16"/>
      <c r="P16"/>
      <c r="Q16"/>
      <c r="S16" s="1"/>
      <c r="T16" s="1"/>
      <c r="V16" s="25"/>
    </row>
    <row r="17" spans="7:22">
      <c r="G17" s="171" t="s">
        <v>289</v>
      </c>
      <c r="H17" s="35" t="s">
        <v>290</v>
      </c>
      <c r="I17" s="27" t="s">
        <v>107</v>
      </c>
      <c r="J17" s="27" t="s">
        <v>1</v>
      </c>
      <c r="K17" s="113" t="s">
        <v>1</v>
      </c>
      <c r="L17" s="114">
        <v>37256</v>
      </c>
      <c r="M17"/>
      <c r="N17"/>
      <c r="O17"/>
      <c r="P17"/>
      <c r="Q17"/>
      <c r="S17" s="1"/>
      <c r="T17" s="1"/>
      <c r="V17" s="25"/>
    </row>
    <row r="18" spans="7:22">
      <c r="G18" s="171" t="s">
        <v>291</v>
      </c>
      <c r="H18" s="35" t="s">
        <v>292</v>
      </c>
      <c r="I18" s="27" t="s">
        <v>107</v>
      </c>
      <c r="J18" s="27" t="s">
        <v>1</v>
      </c>
      <c r="K18" s="113" t="s">
        <v>1</v>
      </c>
      <c r="L18" s="114">
        <v>37408</v>
      </c>
      <c r="M18"/>
      <c r="N18"/>
      <c r="O18"/>
      <c r="P18"/>
      <c r="Q18"/>
      <c r="S18" s="1"/>
      <c r="T18" s="1"/>
      <c r="V18" s="25"/>
    </row>
    <row r="19" spans="7:22">
      <c r="G19" s="171" t="s">
        <v>157</v>
      </c>
      <c r="H19" s="35" t="s">
        <v>158</v>
      </c>
      <c r="I19" s="27" t="s">
        <v>107</v>
      </c>
      <c r="J19" s="27" t="s">
        <v>1</v>
      </c>
      <c r="K19" s="113" t="s">
        <v>1</v>
      </c>
      <c r="L19" s="114">
        <v>40452</v>
      </c>
      <c r="M19"/>
      <c r="N19"/>
      <c r="O19"/>
      <c r="P19"/>
      <c r="Q19"/>
      <c r="S19" s="1"/>
      <c r="T19" s="1"/>
      <c r="V19" s="25"/>
    </row>
    <row r="20" spans="7:22">
      <c r="G20" s="171" t="s">
        <v>214</v>
      </c>
      <c r="H20" s="35" t="s">
        <v>306</v>
      </c>
      <c r="I20" s="27" t="s">
        <v>107</v>
      </c>
      <c r="J20" s="27" t="s">
        <v>1</v>
      </c>
      <c r="K20" s="113" t="s">
        <v>1</v>
      </c>
      <c r="L20" s="114">
        <v>44195</v>
      </c>
      <c r="M20"/>
      <c r="N20"/>
      <c r="O20"/>
      <c r="P20"/>
      <c r="Q20"/>
      <c r="S20" s="1"/>
      <c r="T20" s="1"/>
      <c r="V20" s="25"/>
    </row>
    <row r="21" spans="7:22">
      <c r="G21" s="171" t="s">
        <v>181</v>
      </c>
      <c r="H21" s="35" t="s">
        <v>195</v>
      </c>
      <c r="I21" s="27" t="s">
        <v>108</v>
      </c>
      <c r="J21" s="27" t="s">
        <v>1</v>
      </c>
      <c r="K21" s="113" t="s">
        <v>1</v>
      </c>
      <c r="L21" s="114">
        <v>43455</v>
      </c>
      <c r="M21"/>
      <c r="N21"/>
      <c r="O21"/>
      <c r="P21"/>
      <c r="Q21"/>
      <c r="S21" s="1"/>
      <c r="T21" s="1"/>
      <c r="V21" s="25"/>
    </row>
    <row r="22" spans="7:22">
      <c r="G22" s="171" t="s">
        <v>285</v>
      </c>
      <c r="H22" s="35" t="s">
        <v>286</v>
      </c>
      <c r="I22" s="27" t="s">
        <v>107</v>
      </c>
      <c r="J22" s="27" t="s">
        <v>1</v>
      </c>
      <c r="K22" s="113" t="s">
        <v>1</v>
      </c>
      <c r="L22" s="114">
        <v>39406</v>
      </c>
      <c r="M22"/>
      <c r="N22"/>
      <c r="O22"/>
      <c r="P22"/>
      <c r="Q22"/>
      <c r="S22" s="1"/>
      <c r="T22" s="1"/>
      <c r="V22" s="25"/>
    </row>
    <row r="23" spans="7:22">
      <c r="G23" s="171" t="s">
        <v>215</v>
      </c>
      <c r="H23" s="35" t="s">
        <v>185</v>
      </c>
      <c r="I23" s="27" t="s">
        <v>108</v>
      </c>
      <c r="J23" s="27" t="s">
        <v>1</v>
      </c>
      <c r="K23" s="113" t="s">
        <v>1</v>
      </c>
      <c r="L23" s="114">
        <v>43322</v>
      </c>
      <c r="M23"/>
      <c r="N23"/>
      <c r="O23"/>
      <c r="P23"/>
      <c r="Q23"/>
      <c r="S23" s="1"/>
      <c r="T23" s="1"/>
      <c r="V23" s="25"/>
    </row>
    <row r="24" spans="7:22">
      <c r="G24" s="171" t="s">
        <v>281</v>
      </c>
      <c r="H24" s="35" t="s">
        <v>282</v>
      </c>
      <c r="I24" s="27" t="s">
        <v>110</v>
      </c>
      <c r="J24" s="27" t="s">
        <v>1</v>
      </c>
      <c r="K24" s="113" t="s">
        <v>1</v>
      </c>
      <c r="L24" s="114">
        <v>40973</v>
      </c>
      <c r="M24"/>
      <c r="N24"/>
      <c r="O24"/>
      <c r="P24"/>
      <c r="Q24"/>
      <c r="S24" s="1"/>
      <c r="T24" s="1"/>
      <c r="V24" s="25"/>
    </row>
    <row r="25" spans="7:22">
      <c r="G25" s="171" t="s">
        <v>216</v>
      </c>
      <c r="H25" s="35" t="s">
        <v>242</v>
      </c>
      <c r="I25" s="27" t="s">
        <v>107</v>
      </c>
      <c r="J25" s="27" t="s">
        <v>1</v>
      </c>
      <c r="K25" s="113" t="s">
        <v>1</v>
      </c>
      <c r="L25" s="114">
        <v>36272</v>
      </c>
      <c r="M25"/>
      <c r="N25"/>
      <c r="O25"/>
      <c r="P25"/>
      <c r="Q25"/>
      <c r="S25" s="1"/>
      <c r="T25" s="1"/>
      <c r="V25" s="25"/>
    </row>
    <row r="26" spans="7:22">
      <c r="G26" s="171" t="s">
        <v>217</v>
      </c>
      <c r="H26" s="35" t="s">
        <v>162</v>
      </c>
      <c r="I26" s="27" t="s">
        <v>107</v>
      </c>
      <c r="J26" s="27" t="s">
        <v>1</v>
      </c>
      <c r="K26" s="113" t="s">
        <v>1</v>
      </c>
      <c r="L26" s="114">
        <v>39813</v>
      </c>
      <c r="M26"/>
      <c r="N26"/>
      <c r="O26"/>
      <c r="P26"/>
      <c r="Q26"/>
      <c r="S26" s="1"/>
      <c r="T26" s="1"/>
      <c r="V26" s="25"/>
    </row>
    <row r="27" spans="7:22">
      <c r="G27" s="171" t="s">
        <v>218</v>
      </c>
      <c r="H27" s="35" t="s">
        <v>243</v>
      </c>
      <c r="I27" s="27" t="s">
        <v>107</v>
      </c>
      <c r="J27" s="27" t="s">
        <v>1</v>
      </c>
      <c r="K27" s="113" t="s">
        <v>1</v>
      </c>
      <c r="L27" s="114">
        <v>39830</v>
      </c>
      <c r="M27"/>
      <c r="N27"/>
      <c r="O27"/>
      <c r="P27"/>
      <c r="Q27"/>
      <c r="S27" s="1"/>
      <c r="T27" s="1"/>
      <c r="V27" s="25"/>
    </row>
    <row r="28" spans="7:22">
      <c r="G28" s="171" t="s">
        <v>127</v>
      </c>
      <c r="H28" s="35" t="s">
        <v>128</v>
      </c>
      <c r="I28" s="27" t="s">
        <v>107</v>
      </c>
      <c r="J28" s="27" t="s">
        <v>1</v>
      </c>
      <c r="K28" s="113" t="s">
        <v>1</v>
      </c>
      <c r="L28" s="114">
        <v>39599</v>
      </c>
      <c r="M28"/>
      <c r="N28"/>
      <c r="O28"/>
      <c r="P28"/>
      <c r="Q28"/>
      <c r="S28" s="1"/>
      <c r="T28" s="1"/>
      <c r="V28" s="25"/>
    </row>
    <row r="29" spans="7:22">
      <c r="G29" s="171" t="s">
        <v>198</v>
      </c>
      <c r="H29" s="35" t="s">
        <v>196</v>
      </c>
      <c r="I29" s="27" t="s">
        <v>108</v>
      </c>
      <c r="J29" s="27" t="s">
        <v>1</v>
      </c>
      <c r="K29" s="113" t="s">
        <v>1</v>
      </c>
      <c r="L29" s="114">
        <v>42668</v>
      </c>
      <c r="M29"/>
      <c r="N29"/>
      <c r="O29"/>
      <c r="P29"/>
      <c r="Q29"/>
      <c r="S29" s="1"/>
      <c r="T29" s="1"/>
      <c r="V29" s="25"/>
    </row>
    <row r="30" spans="7:22">
      <c r="G30" s="171" t="s">
        <v>199</v>
      </c>
      <c r="H30" s="35" t="s">
        <v>197</v>
      </c>
      <c r="I30" s="27" t="s">
        <v>108</v>
      </c>
      <c r="J30" s="27" t="s">
        <v>1</v>
      </c>
      <c r="K30" s="113" t="s">
        <v>1</v>
      </c>
      <c r="L30" s="114">
        <v>42668</v>
      </c>
      <c r="M30"/>
      <c r="N30"/>
      <c r="O30"/>
      <c r="P30"/>
      <c r="Q30"/>
      <c r="S30" s="1"/>
      <c r="T30" s="1"/>
      <c r="V30" s="25"/>
    </row>
    <row r="31" spans="7:22">
      <c r="G31" s="171" t="s">
        <v>283</v>
      </c>
      <c r="H31" s="35" t="s">
        <v>284</v>
      </c>
      <c r="I31" s="27" t="s">
        <v>110</v>
      </c>
      <c r="J31" s="27" t="s">
        <v>1</v>
      </c>
      <c r="K31" s="113" t="s">
        <v>1</v>
      </c>
      <c r="L31" s="114">
        <v>38636</v>
      </c>
      <c r="M31"/>
      <c r="N31"/>
      <c r="O31"/>
      <c r="P31"/>
      <c r="Q31"/>
      <c r="S31" s="1"/>
      <c r="T31" s="1"/>
      <c r="V31" s="25"/>
    </row>
    <row r="32" spans="7:22">
      <c r="G32" s="171" t="s">
        <v>219</v>
      </c>
      <c r="H32" s="35" t="s">
        <v>244</v>
      </c>
      <c r="I32" s="27" t="s">
        <v>107</v>
      </c>
      <c r="J32" s="27" t="s">
        <v>1</v>
      </c>
      <c r="K32" s="113" t="s">
        <v>1</v>
      </c>
      <c r="L32" s="114">
        <v>40025</v>
      </c>
      <c r="M32"/>
      <c r="N32"/>
      <c r="O32"/>
      <c r="P32"/>
      <c r="Q32"/>
      <c r="S32" s="1"/>
      <c r="T32" s="1"/>
      <c r="V32" s="25"/>
    </row>
    <row r="33" spans="7:22">
      <c r="G33" s="171" t="s">
        <v>136</v>
      </c>
      <c r="H33" s="35" t="s">
        <v>137</v>
      </c>
      <c r="I33" s="27" t="s">
        <v>107</v>
      </c>
      <c r="J33" s="27" t="s">
        <v>1</v>
      </c>
      <c r="K33" s="113" t="s">
        <v>1</v>
      </c>
      <c r="L33" s="114">
        <v>39721</v>
      </c>
      <c r="M33"/>
      <c r="N33"/>
      <c r="O33"/>
      <c r="P33"/>
      <c r="Q33"/>
      <c r="S33" s="1"/>
      <c r="T33" s="1"/>
      <c r="V33" s="25"/>
    </row>
    <row r="34" spans="7:22">
      <c r="G34" s="171" t="s">
        <v>220</v>
      </c>
      <c r="H34" s="35" t="s">
        <v>142</v>
      </c>
      <c r="I34" s="27" t="s">
        <v>114</v>
      </c>
      <c r="J34" s="27" t="s">
        <v>1</v>
      </c>
      <c r="K34" s="113" t="s">
        <v>1</v>
      </c>
      <c r="L34" s="114">
        <v>10228</v>
      </c>
      <c r="M34"/>
      <c r="N34"/>
      <c r="O34"/>
      <c r="P34"/>
      <c r="Q34"/>
      <c r="S34" s="1"/>
      <c r="T34" s="1"/>
      <c r="V34" s="25"/>
    </row>
    <row r="35" spans="7:22">
      <c r="G35" s="171" t="s">
        <v>293</v>
      </c>
      <c r="H35" s="35" t="s">
        <v>294</v>
      </c>
      <c r="I35" s="27" t="s">
        <v>107</v>
      </c>
      <c r="J35" s="27" t="s">
        <v>1</v>
      </c>
      <c r="K35" s="113" t="s">
        <v>1</v>
      </c>
      <c r="L35" s="114">
        <v>37257</v>
      </c>
      <c r="M35"/>
      <c r="N35"/>
      <c r="O35"/>
      <c r="P35"/>
      <c r="Q35"/>
      <c r="S35" s="1"/>
      <c r="T35" s="1"/>
      <c r="V35" s="25"/>
    </row>
    <row r="36" spans="7:22">
      <c r="G36" s="171" t="s">
        <v>221</v>
      </c>
      <c r="H36" s="35" t="s">
        <v>307</v>
      </c>
      <c r="I36" s="27" t="s">
        <v>107</v>
      </c>
      <c r="J36" s="27" t="s">
        <v>1</v>
      </c>
      <c r="K36" s="113" t="s">
        <v>1</v>
      </c>
      <c r="L36" s="114">
        <v>42433</v>
      </c>
      <c r="M36"/>
      <c r="N36"/>
      <c r="O36"/>
      <c r="P36"/>
      <c r="Q36"/>
      <c r="S36" s="1"/>
      <c r="T36" s="1"/>
      <c r="V36" s="25"/>
    </row>
    <row r="37" spans="7:22">
      <c r="G37" s="171" t="s">
        <v>129</v>
      </c>
      <c r="H37" s="35" t="s">
        <v>257</v>
      </c>
      <c r="I37" s="27" t="s">
        <v>107</v>
      </c>
      <c r="J37" s="27" t="s">
        <v>1</v>
      </c>
      <c r="K37" s="113" t="s">
        <v>1</v>
      </c>
      <c r="L37" s="114">
        <v>38974</v>
      </c>
      <c r="M37"/>
      <c r="N37"/>
      <c r="O37"/>
      <c r="P37"/>
      <c r="Q37"/>
      <c r="S37" s="1"/>
      <c r="T37" s="1"/>
      <c r="V37" s="25"/>
    </row>
    <row r="38" spans="7:22">
      <c r="G38" s="171" t="s">
        <v>222</v>
      </c>
      <c r="H38" s="35" t="s">
        <v>141</v>
      </c>
      <c r="I38" s="27" t="s">
        <v>114</v>
      </c>
      <c r="J38" s="27" t="s">
        <v>1</v>
      </c>
      <c r="K38" s="113" t="s">
        <v>1</v>
      </c>
      <c r="L38" s="114">
        <v>20271</v>
      </c>
      <c r="M38"/>
      <c r="N38"/>
      <c r="O38"/>
      <c r="P38"/>
      <c r="Q38"/>
      <c r="S38" s="1"/>
      <c r="T38" s="1"/>
      <c r="V38" s="25"/>
    </row>
    <row r="39" spans="7:22">
      <c r="G39" s="171" t="s">
        <v>223</v>
      </c>
      <c r="H39" s="35" t="s">
        <v>143</v>
      </c>
      <c r="I39" s="27" t="s">
        <v>114</v>
      </c>
      <c r="J39" s="27" t="s">
        <v>1</v>
      </c>
      <c r="K39" s="113" t="s">
        <v>1</v>
      </c>
      <c r="L39" s="114">
        <v>20760</v>
      </c>
      <c r="M39"/>
      <c r="N39"/>
      <c r="O39"/>
      <c r="P39"/>
      <c r="Q39"/>
      <c r="S39" s="1"/>
      <c r="T39" s="1"/>
      <c r="V39" s="25"/>
    </row>
    <row r="40" spans="7:22">
      <c r="G40" s="171" t="s">
        <v>287</v>
      </c>
      <c r="H40" s="35" t="s">
        <v>288</v>
      </c>
      <c r="I40" s="27" t="s">
        <v>107</v>
      </c>
      <c r="J40" s="27" t="s">
        <v>1</v>
      </c>
      <c r="K40" s="113" t="s">
        <v>1</v>
      </c>
      <c r="L40" s="114">
        <v>40968</v>
      </c>
      <c r="M40"/>
      <c r="N40"/>
      <c r="O40"/>
      <c r="P40"/>
      <c r="Q40"/>
      <c r="S40" s="1"/>
      <c r="T40" s="1"/>
      <c r="V40" s="25"/>
    </row>
    <row r="41" spans="7:22">
      <c r="G41" s="171" t="s">
        <v>130</v>
      </c>
      <c r="H41" s="35" t="s">
        <v>131</v>
      </c>
      <c r="I41" s="27" t="s">
        <v>107</v>
      </c>
      <c r="J41" s="27" t="s">
        <v>1</v>
      </c>
      <c r="K41" s="113" t="s">
        <v>1</v>
      </c>
      <c r="L41" s="114">
        <v>39295</v>
      </c>
      <c r="M41"/>
      <c r="N41"/>
      <c r="O41"/>
      <c r="P41"/>
      <c r="Q41"/>
      <c r="S41" s="1"/>
      <c r="T41" s="1"/>
      <c r="V41" s="25"/>
    </row>
    <row r="42" spans="7:22">
      <c r="G42" s="171" t="s">
        <v>132</v>
      </c>
      <c r="H42" s="35" t="s">
        <v>133</v>
      </c>
      <c r="I42" s="27" t="s">
        <v>107</v>
      </c>
      <c r="J42" s="27" t="s">
        <v>1</v>
      </c>
      <c r="K42" s="113" t="s">
        <v>1</v>
      </c>
      <c r="L42" s="114">
        <v>39627</v>
      </c>
      <c r="M42"/>
      <c r="N42"/>
      <c r="O42"/>
      <c r="P42"/>
      <c r="Q42"/>
      <c r="S42" s="1"/>
      <c r="T42" s="1"/>
      <c r="V42" s="25"/>
    </row>
    <row r="43" spans="7:22">
      <c r="G43" s="171" t="s">
        <v>224</v>
      </c>
      <c r="H43" s="35" t="s">
        <v>245</v>
      </c>
      <c r="I43" s="27" t="s">
        <v>107</v>
      </c>
      <c r="J43" s="27" t="s">
        <v>1</v>
      </c>
      <c r="K43" s="113" t="s">
        <v>1</v>
      </c>
      <c r="L43" s="114">
        <v>40085</v>
      </c>
      <c r="M43"/>
      <c r="N43"/>
      <c r="O43"/>
      <c r="P43"/>
      <c r="Q43"/>
      <c r="S43" s="1"/>
      <c r="T43" s="1"/>
      <c r="V43" s="25"/>
    </row>
    <row r="44" spans="7:22">
      <c r="G44" s="171" t="s">
        <v>295</v>
      </c>
      <c r="H44" s="35" t="s">
        <v>296</v>
      </c>
      <c r="I44" s="27" t="s">
        <v>107</v>
      </c>
      <c r="J44" s="27" t="s">
        <v>1</v>
      </c>
      <c r="K44" s="113" t="s">
        <v>1</v>
      </c>
      <c r="L44" s="114">
        <v>41265</v>
      </c>
      <c r="M44"/>
      <c r="N44"/>
      <c r="O44"/>
      <c r="P44"/>
      <c r="Q44"/>
      <c r="S44" s="1"/>
      <c r="T44" s="1"/>
      <c r="V44" s="25"/>
    </row>
    <row r="45" spans="7:22">
      <c r="G45" s="171" t="s">
        <v>297</v>
      </c>
      <c r="H45" s="35" t="s">
        <v>298</v>
      </c>
      <c r="I45" s="27" t="s">
        <v>107</v>
      </c>
      <c r="J45" s="27" t="s">
        <v>1</v>
      </c>
      <c r="K45" s="113" t="s">
        <v>1</v>
      </c>
      <c r="L45" s="114">
        <v>41254</v>
      </c>
      <c r="M45"/>
      <c r="N45"/>
      <c r="O45"/>
      <c r="P45"/>
      <c r="Q45"/>
      <c r="S45" s="1"/>
      <c r="T45" s="1"/>
      <c r="V45" s="25"/>
    </row>
    <row r="46" spans="7:22">
      <c r="G46" s="171" t="s">
        <v>225</v>
      </c>
      <c r="H46" s="35" t="s">
        <v>246</v>
      </c>
      <c r="I46" s="27" t="s">
        <v>107</v>
      </c>
      <c r="J46" s="27" t="s">
        <v>1</v>
      </c>
      <c r="K46" s="113" t="s">
        <v>1</v>
      </c>
      <c r="L46" s="114">
        <v>39630</v>
      </c>
      <c r="M46"/>
      <c r="N46"/>
      <c r="O46"/>
      <c r="P46"/>
      <c r="Q46"/>
      <c r="S46" s="1"/>
      <c r="T46" s="1"/>
      <c r="V46" s="25"/>
    </row>
    <row r="47" spans="7:22">
      <c r="G47" s="171" t="s">
        <v>226</v>
      </c>
      <c r="H47" s="35" t="s">
        <v>247</v>
      </c>
      <c r="I47" s="27" t="s">
        <v>107</v>
      </c>
      <c r="J47" s="27" t="s">
        <v>1</v>
      </c>
      <c r="K47" s="113" t="s">
        <v>1</v>
      </c>
      <c r="L47" s="114">
        <v>39720</v>
      </c>
      <c r="M47"/>
      <c r="N47"/>
      <c r="O47"/>
      <c r="P47"/>
      <c r="Q47"/>
      <c r="S47" s="1"/>
      <c r="T47" s="1"/>
      <c r="V47" s="25"/>
    </row>
    <row r="48" spans="7:22">
      <c r="G48" s="171" t="s">
        <v>277</v>
      </c>
      <c r="H48" s="35" t="s">
        <v>278</v>
      </c>
      <c r="I48" s="27" t="s">
        <v>107</v>
      </c>
      <c r="J48" s="27" t="s">
        <v>1</v>
      </c>
      <c r="K48" s="113" t="s">
        <v>1</v>
      </c>
      <c r="L48" s="114">
        <v>37500</v>
      </c>
      <c r="M48"/>
      <c r="N48"/>
      <c r="O48"/>
      <c r="P48"/>
      <c r="Q48"/>
      <c r="S48" s="1"/>
      <c r="T48" s="1"/>
      <c r="V48" s="25"/>
    </row>
    <row r="49" spans="7:22">
      <c r="G49" s="171" t="s">
        <v>299</v>
      </c>
      <c r="H49" s="35" t="s">
        <v>300</v>
      </c>
      <c r="I49" s="27" t="s">
        <v>107</v>
      </c>
      <c r="J49" s="27" t="s">
        <v>1</v>
      </c>
      <c r="K49" s="113" t="s">
        <v>1</v>
      </c>
      <c r="L49" s="114">
        <v>39569</v>
      </c>
      <c r="M49"/>
      <c r="N49"/>
      <c r="O49"/>
      <c r="P49"/>
      <c r="Q49"/>
      <c r="S49" s="1"/>
      <c r="T49" s="1"/>
      <c r="V49" s="25"/>
    </row>
    <row r="50" spans="7:22">
      <c r="G50" s="171" t="s">
        <v>227</v>
      </c>
      <c r="H50" s="35" t="s">
        <v>184</v>
      </c>
      <c r="I50" s="27" t="s">
        <v>108</v>
      </c>
      <c r="J50" s="27" t="s">
        <v>1</v>
      </c>
      <c r="K50" s="113" t="s">
        <v>1</v>
      </c>
      <c r="L50" s="114">
        <v>42368</v>
      </c>
      <c r="M50"/>
      <c r="N50"/>
      <c r="O50"/>
      <c r="P50"/>
      <c r="Q50"/>
      <c r="S50" s="1"/>
      <c r="T50" s="1"/>
      <c r="V50" s="25"/>
    </row>
    <row r="51" spans="7:22">
      <c r="G51" s="171" t="s">
        <v>228</v>
      </c>
      <c r="H51" s="35" t="s">
        <v>248</v>
      </c>
      <c r="I51" s="27" t="s">
        <v>108</v>
      </c>
      <c r="J51" s="27" t="s">
        <v>1</v>
      </c>
      <c r="K51" s="113" t="s">
        <v>1</v>
      </c>
      <c r="L51" s="114">
        <v>42696</v>
      </c>
      <c r="M51"/>
      <c r="N51"/>
      <c r="O51"/>
      <c r="P51"/>
      <c r="Q51"/>
      <c r="S51" s="1"/>
      <c r="T51" s="1"/>
      <c r="V51" s="25"/>
    </row>
    <row r="52" spans="7:22">
      <c r="G52" s="171" t="s">
        <v>229</v>
      </c>
      <c r="H52" s="35" t="s">
        <v>249</v>
      </c>
      <c r="I52" s="27" t="s">
        <v>107</v>
      </c>
      <c r="J52" s="27" t="s">
        <v>1</v>
      </c>
      <c r="K52" s="113" t="s">
        <v>1</v>
      </c>
      <c r="L52" s="114">
        <v>42670</v>
      </c>
      <c r="M52"/>
      <c r="N52"/>
      <c r="O52"/>
      <c r="P52"/>
      <c r="Q52"/>
      <c r="S52" s="1"/>
      <c r="T52" s="1"/>
      <c r="V52" s="25"/>
    </row>
    <row r="53" spans="7:22">
      <c r="G53" s="171" t="s">
        <v>230</v>
      </c>
      <c r="H53" s="35" t="s">
        <v>139</v>
      </c>
      <c r="I53" s="27" t="s">
        <v>114</v>
      </c>
      <c r="J53" s="27" t="s">
        <v>1</v>
      </c>
      <c r="K53" s="113" t="s">
        <v>1</v>
      </c>
      <c r="L53" s="114">
        <v>10228</v>
      </c>
      <c r="M53"/>
      <c r="N53"/>
      <c r="O53"/>
      <c r="P53"/>
      <c r="Q53"/>
      <c r="S53" s="1"/>
      <c r="T53" s="1"/>
      <c r="V53" s="25"/>
    </row>
    <row r="54" spans="7:22">
      <c r="G54" s="171" t="s">
        <v>231</v>
      </c>
      <c r="H54" s="35" t="s">
        <v>250</v>
      </c>
      <c r="I54" s="27" t="s">
        <v>107</v>
      </c>
      <c r="J54" s="27" t="s">
        <v>1</v>
      </c>
      <c r="K54" s="113" t="s">
        <v>1</v>
      </c>
      <c r="L54" s="114">
        <v>37203</v>
      </c>
      <c r="M54"/>
      <c r="N54"/>
      <c r="O54"/>
      <c r="P54"/>
      <c r="Q54"/>
      <c r="S54" s="1"/>
      <c r="T54" s="1"/>
      <c r="V54" s="25"/>
    </row>
    <row r="55" spans="7:22">
      <c r="G55" s="171" t="s">
        <v>163</v>
      </c>
      <c r="H55" s="35" t="s">
        <v>164</v>
      </c>
      <c r="I55" s="27" t="s">
        <v>107</v>
      </c>
      <c r="J55" s="27" t="s">
        <v>1</v>
      </c>
      <c r="K55" s="113" t="s">
        <v>1</v>
      </c>
      <c r="L55" s="114">
        <v>39830</v>
      </c>
      <c r="M55"/>
      <c r="N55"/>
      <c r="O55"/>
      <c r="P55"/>
      <c r="Q55"/>
      <c r="S55" s="1"/>
      <c r="T55" s="1"/>
      <c r="V55" s="25"/>
    </row>
    <row r="56" spans="7:22">
      <c r="G56" s="171" t="s">
        <v>232</v>
      </c>
      <c r="H56" s="35" t="s">
        <v>251</v>
      </c>
      <c r="I56" s="27" t="s">
        <v>108</v>
      </c>
      <c r="J56" s="27" t="s">
        <v>1</v>
      </c>
      <c r="K56" s="113" t="s">
        <v>1</v>
      </c>
      <c r="L56" s="114">
        <v>43738</v>
      </c>
      <c r="M56"/>
      <c r="N56"/>
      <c r="O56"/>
      <c r="P56"/>
      <c r="Q56"/>
      <c r="S56" s="1"/>
      <c r="T56" s="1"/>
      <c r="V56" s="25"/>
    </row>
    <row r="57" spans="7:22">
      <c r="G57" s="171" t="s">
        <v>233</v>
      </c>
      <c r="H57" s="35" t="s">
        <v>252</v>
      </c>
      <c r="I57" s="27" t="s">
        <v>108</v>
      </c>
      <c r="J57" s="27" t="s">
        <v>1</v>
      </c>
      <c r="K57" s="113" t="s">
        <v>1</v>
      </c>
      <c r="L57" s="114">
        <v>43721</v>
      </c>
      <c r="M57"/>
      <c r="N57"/>
      <c r="O57"/>
      <c r="P57"/>
      <c r="Q57"/>
      <c r="S57" s="1"/>
      <c r="T57" s="1"/>
      <c r="V57" s="25"/>
    </row>
    <row r="58" spans="7:22">
      <c r="G58" s="171" t="s">
        <v>234</v>
      </c>
      <c r="H58" s="35" t="s">
        <v>253</v>
      </c>
      <c r="I58" s="27" t="s">
        <v>108</v>
      </c>
      <c r="J58" s="27" t="s">
        <v>1</v>
      </c>
      <c r="K58" s="113" t="s">
        <v>1</v>
      </c>
      <c r="L58" s="114">
        <v>43721</v>
      </c>
      <c r="M58"/>
      <c r="N58"/>
      <c r="O58"/>
      <c r="P58"/>
      <c r="Q58"/>
      <c r="S58" s="1"/>
      <c r="T58" s="1"/>
      <c r="V58" s="25"/>
    </row>
    <row r="59" spans="7:22">
      <c r="G59" s="171" t="s">
        <v>166</v>
      </c>
      <c r="H59" s="35" t="s">
        <v>167</v>
      </c>
      <c r="I59" s="27" t="s">
        <v>107</v>
      </c>
      <c r="J59" s="27" t="s">
        <v>1</v>
      </c>
      <c r="K59" s="113" t="s">
        <v>1</v>
      </c>
      <c r="L59" s="114">
        <v>39813</v>
      </c>
      <c r="M59"/>
      <c r="N59"/>
      <c r="O59"/>
      <c r="P59"/>
      <c r="Q59"/>
      <c r="S59" s="1"/>
      <c r="T59" s="1"/>
      <c r="V59" s="25"/>
    </row>
    <row r="60" spans="7:22">
      <c r="G60" s="171" t="s">
        <v>303</v>
      </c>
      <c r="H60" s="35" t="s">
        <v>304</v>
      </c>
      <c r="I60" s="27" t="s">
        <v>107</v>
      </c>
      <c r="J60" s="27" t="s">
        <v>1</v>
      </c>
      <c r="K60" s="113" t="s">
        <v>1</v>
      </c>
      <c r="L60" s="114">
        <v>39813</v>
      </c>
      <c r="M60"/>
      <c r="N60"/>
      <c r="O60"/>
      <c r="P60"/>
      <c r="Q60"/>
      <c r="S60" s="1"/>
      <c r="T60" s="1"/>
      <c r="V60" s="25"/>
    </row>
    <row r="61" spans="7:22">
      <c r="G61" s="171" t="s">
        <v>279</v>
      </c>
      <c r="H61" s="35" t="s">
        <v>280</v>
      </c>
      <c r="I61" s="27" t="s">
        <v>112</v>
      </c>
      <c r="J61" s="27" t="s">
        <v>1</v>
      </c>
      <c r="K61" s="113" t="s">
        <v>1</v>
      </c>
      <c r="L61" s="114">
        <v>37695</v>
      </c>
      <c r="M61"/>
      <c r="N61"/>
      <c r="O61"/>
      <c r="P61"/>
      <c r="Q61"/>
      <c r="S61" s="1"/>
      <c r="T61" s="1"/>
      <c r="V61" s="25"/>
    </row>
    <row r="62" spans="7:22">
      <c r="G62" s="171" t="s">
        <v>301</v>
      </c>
      <c r="H62" s="35" t="s">
        <v>302</v>
      </c>
      <c r="I62" s="27" t="s">
        <v>107</v>
      </c>
      <c r="J62" s="27" t="s">
        <v>1</v>
      </c>
      <c r="K62" s="113" t="s">
        <v>1</v>
      </c>
      <c r="L62" s="114">
        <v>37239</v>
      </c>
      <c r="M62"/>
      <c r="N62"/>
      <c r="O62"/>
      <c r="P62"/>
      <c r="Q62"/>
      <c r="S62" s="1"/>
      <c r="T62" s="1"/>
      <c r="V62" s="25"/>
    </row>
    <row r="63" spans="7:22">
      <c r="G63" s="171" t="s">
        <v>235</v>
      </c>
      <c r="H63" s="35" t="s">
        <v>254</v>
      </c>
      <c r="I63" s="27" t="s">
        <v>108</v>
      </c>
      <c r="J63" s="27" t="s">
        <v>1</v>
      </c>
      <c r="K63" s="113" t="s">
        <v>1</v>
      </c>
      <c r="L63" s="114">
        <v>43462</v>
      </c>
      <c r="M63"/>
      <c r="N63"/>
      <c r="O63"/>
      <c r="P63"/>
      <c r="Q63"/>
      <c r="S63" s="1"/>
      <c r="T63" s="1"/>
      <c r="V63" s="25"/>
    </row>
    <row r="64" spans="7:22">
      <c r="G64" s="171" t="s">
        <v>155</v>
      </c>
      <c r="H64" s="35" t="s">
        <v>156</v>
      </c>
      <c r="I64" s="27" t="s">
        <v>107</v>
      </c>
      <c r="J64" s="27" t="s">
        <v>1</v>
      </c>
      <c r="K64" s="113" t="s">
        <v>1</v>
      </c>
      <c r="L64" s="114">
        <v>40452</v>
      </c>
      <c r="M64"/>
      <c r="N64"/>
      <c r="O64"/>
      <c r="P64"/>
      <c r="Q64"/>
      <c r="S64" s="1"/>
      <c r="T64" s="1"/>
      <c r="V64" s="25"/>
    </row>
    <row r="65" spans="1:22">
      <c r="G65" s="171" t="s">
        <v>269</v>
      </c>
      <c r="H65" s="35" t="s">
        <v>318</v>
      </c>
      <c r="I65" s="27" t="s">
        <v>107</v>
      </c>
      <c r="J65" s="27" t="s">
        <v>1</v>
      </c>
      <c r="K65" s="113" t="s">
        <v>1</v>
      </c>
      <c r="L65" s="114">
        <v>44196</v>
      </c>
      <c r="M65"/>
      <c r="N65"/>
      <c r="O65"/>
      <c r="P65"/>
      <c r="Q65"/>
      <c r="S65" s="1"/>
      <c r="T65" s="1"/>
      <c r="V65" s="25"/>
    </row>
    <row r="66" spans="1:22">
      <c r="G66" s="171" t="s">
        <v>270</v>
      </c>
      <c r="H66" s="35" t="s">
        <v>319</v>
      </c>
      <c r="I66" s="27" t="s">
        <v>107</v>
      </c>
      <c r="J66" s="27" t="s">
        <v>1</v>
      </c>
      <c r="K66" s="113" t="s">
        <v>1</v>
      </c>
      <c r="L66" s="114">
        <v>44227</v>
      </c>
      <c r="M66"/>
      <c r="N66"/>
      <c r="O66"/>
      <c r="P66"/>
      <c r="Q66"/>
      <c r="S66" s="1"/>
      <c r="T66" s="1"/>
      <c r="V66" s="25"/>
    </row>
    <row r="67" spans="1:22">
      <c r="G67" s="171" t="s">
        <v>272</v>
      </c>
      <c r="H67" s="35" t="s">
        <v>273</v>
      </c>
      <c r="I67" s="27" t="s">
        <v>107</v>
      </c>
      <c r="J67" s="27" t="s">
        <v>1</v>
      </c>
      <c r="K67" s="113" t="s">
        <v>1</v>
      </c>
      <c r="L67" s="114">
        <v>40312</v>
      </c>
      <c r="M67"/>
      <c r="N67"/>
      <c r="O67"/>
      <c r="P67"/>
      <c r="Q67"/>
      <c r="S67" s="1"/>
      <c r="T67" s="1"/>
      <c r="V67" s="25"/>
    </row>
    <row r="68" spans="1:22">
      <c r="G68" s="171" t="s">
        <v>275</v>
      </c>
      <c r="H68" s="35" t="s">
        <v>276</v>
      </c>
      <c r="I68" s="27" t="s">
        <v>114</v>
      </c>
      <c r="J68" s="27" t="s">
        <v>1</v>
      </c>
      <c r="K68" s="113" t="s">
        <v>1</v>
      </c>
      <c r="L68" s="114">
        <v>23193</v>
      </c>
      <c r="M68"/>
      <c r="N68"/>
      <c r="O68"/>
      <c r="P68"/>
      <c r="Q68"/>
      <c r="S68" s="1"/>
      <c r="T68" s="1"/>
      <c r="V68" s="2"/>
    </row>
    <row r="69" spans="1:22">
      <c r="G69" s="171" t="s">
        <v>236</v>
      </c>
      <c r="H69" s="35" t="s">
        <v>255</v>
      </c>
      <c r="I69" s="27" t="s">
        <v>107</v>
      </c>
      <c r="J69" s="27" t="s">
        <v>1</v>
      </c>
      <c r="K69" s="113" t="s">
        <v>1</v>
      </c>
      <c r="L69" s="114">
        <v>38760</v>
      </c>
      <c r="M69"/>
      <c r="N69"/>
      <c r="O69"/>
      <c r="P69"/>
      <c r="Q69"/>
      <c r="S69" s="1"/>
      <c r="T69" s="1"/>
      <c r="V69" s="25"/>
    </row>
    <row r="70" spans="1:22">
      <c r="G70" s="315"/>
      <c r="H70" s="316"/>
      <c r="I70" s="317"/>
      <c r="J70" s="317"/>
      <c r="K70" s="318"/>
      <c r="L70" s="319"/>
      <c r="M70"/>
      <c r="N70"/>
      <c r="O70"/>
      <c r="P70"/>
      <c r="Q70"/>
      <c r="S70" s="1"/>
      <c r="T70" s="1"/>
      <c r="V70" s="25"/>
    </row>
    <row r="71" spans="1:22" ht="16.5" customHeight="1">
      <c r="G71" s="359"/>
      <c r="H71" s="359"/>
      <c r="I71" s="359"/>
      <c r="J71" s="359"/>
      <c r="K71" s="359"/>
      <c r="L71" s="359"/>
      <c r="M71"/>
      <c r="N71"/>
      <c r="O71"/>
      <c r="P71"/>
      <c r="Q71"/>
      <c r="S71" s="1"/>
      <c r="T71" s="1"/>
    </row>
    <row r="72" spans="1:22" ht="31.5" customHeight="1" thickBot="1">
      <c r="G72" s="360" t="s">
        <v>126</v>
      </c>
      <c r="H72" s="360"/>
      <c r="I72" s="360"/>
      <c r="J72" s="360"/>
      <c r="K72" s="360"/>
      <c r="L72" s="360"/>
      <c r="O72" s="157"/>
      <c r="P72" s="157"/>
      <c r="Q72" s="157"/>
      <c r="R72" s="157"/>
      <c r="S72" s="157"/>
      <c r="T72" s="30"/>
      <c r="U72" s="30"/>
    </row>
    <row r="73" spans="1:22" ht="15" thickBot="1">
      <c r="F73" s="8"/>
      <c r="G73" s="8"/>
      <c r="H73" s="8"/>
      <c r="I73" s="8"/>
      <c r="J73" s="8"/>
      <c r="K73" s="8"/>
      <c r="L73" s="8"/>
      <c r="M73" s="8"/>
      <c r="N73" s="8"/>
      <c r="O73" s="8"/>
      <c r="P73" s="8"/>
      <c r="Q73" s="8"/>
      <c r="R73" s="8"/>
      <c r="S73" s="8"/>
      <c r="T73" s="30"/>
    </row>
    <row r="74" spans="1:22" ht="21.5" thickBot="1">
      <c r="F74" s="13" t="s">
        <v>4</v>
      </c>
      <c r="G74" s="13"/>
      <c r="H74" s="212" t="s">
        <v>178</v>
      </c>
      <c r="I74" s="209"/>
      <c r="J74" s="23"/>
      <c r="K74" s="23"/>
      <c r="S74" s="1"/>
      <c r="T74" s="1"/>
    </row>
    <row r="75" spans="1:22">
      <c r="S75" s="1"/>
      <c r="T75" s="1"/>
    </row>
    <row r="76" spans="1:22" ht="18.5">
      <c r="F76" s="9" t="s">
        <v>21</v>
      </c>
      <c r="G76" s="9"/>
      <c r="I76" s="2">
        <v>2011</v>
      </c>
      <c r="J76" s="2">
        <f>I76+1</f>
        <v>2012</v>
      </c>
      <c r="K76" s="2">
        <f t="shared" ref="K76:R76" si="9">J76+1</f>
        <v>2013</v>
      </c>
      <c r="L76" s="2">
        <f t="shared" si="9"/>
        <v>2014</v>
      </c>
      <c r="M76" s="2">
        <f t="shared" si="9"/>
        <v>2015</v>
      </c>
      <c r="N76" s="2">
        <f t="shared" si="9"/>
        <v>2016</v>
      </c>
      <c r="O76" s="2">
        <f t="shared" si="9"/>
        <v>2017</v>
      </c>
      <c r="P76" s="2">
        <f t="shared" si="9"/>
        <v>2018</v>
      </c>
      <c r="Q76" s="2">
        <f t="shared" si="9"/>
        <v>2019</v>
      </c>
      <c r="R76" s="2">
        <f t="shared" si="9"/>
        <v>2020</v>
      </c>
      <c r="S76" s="2">
        <f>R76+1</f>
        <v>2021</v>
      </c>
      <c r="T76" s="2">
        <f>S76+1</f>
        <v>2022</v>
      </c>
    </row>
    <row r="77" spans="1:22">
      <c r="G77" s="74" t="str">
        <f>"Total MWh Produced / Purchased from " &amp; H74</f>
        <v>Total MWh Produced / Purchased from Adams Solar</v>
      </c>
      <c r="H77" s="66"/>
      <c r="I77" s="3"/>
      <c r="J77" s="4"/>
      <c r="K77" s="4"/>
      <c r="L77" s="4"/>
      <c r="M77" s="4"/>
      <c r="N77" s="4"/>
      <c r="O77" s="4"/>
      <c r="P77" s="4">
        <v>12016.505000000001</v>
      </c>
      <c r="Q77" s="4">
        <v>20764</v>
      </c>
      <c r="R77" s="4">
        <v>22810</v>
      </c>
      <c r="S77" s="4">
        <v>21889</v>
      </c>
      <c r="T77" s="5">
        <v>23375</v>
      </c>
    </row>
    <row r="78" spans="1:22">
      <c r="G78" s="74" t="s">
        <v>25</v>
      </c>
      <c r="H78" s="66"/>
      <c r="I78" s="325"/>
      <c r="J78" s="50"/>
      <c r="K78" s="50"/>
      <c r="L78" s="50"/>
      <c r="M78" s="50"/>
      <c r="N78" s="50"/>
      <c r="O78" s="50"/>
      <c r="P78" s="50">
        <v>1</v>
      </c>
      <c r="Q78" s="50">
        <v>1</v>
      </c>
      <c r="R78" s="50">
        <v>1</v>
      </c>
      <c r="S78" s="50">
        <v>1</v>
      </c>
      <c r="T78" s="51">
        <v>1</v>
      </c>
    </row>
    <row r="79" spans="1:22">
      <c r="G79" s="74" t="s">
        <v>20</v>
      </c>
      <c r="H79" s="66"/>
      <c r="I79" s="326"/>
      <c r="J79" s="45"/>
      <c r="K79" s="45"/>
      <c r="L79" s="45"/>
      <c r="M79" s="45"/>
      <c r="N79" s="45"/>
      <c r="O79" s="45"/>
      <c r="P79" s="45">
        <v>0.22007817037432531</v>
      </c>
      <c r="Q79" s="45">
        <v>0.2223660721260575</v>
      </c>
      <c r="R79" s="45">
        <v>0.22351563443464154</v>
      </c>
      <c r="S79" s="45">
        <f>S3</f>
        <v>0.22350374113192695</v>
      </c>
      <c r="T79" s="46">
        <f>T3</f>
        <v>0.22350374113192695</v>
      </c>
    </row>
    <row r="80" spans="1:22">
      <c r="A80" s="1" t="s">
        <v>178</v>
      </c>
      <c r="G80" s="71" t="s">
        <v>22</v>
      </c>
      <c r="H80" s="72"/>
      <c r="I80" s="37">
        <v>0</v>
      </c>
      <c r="J80" s="37">
        <v>0</v>
      </c>
      <c r="K80" s="37">
        <v>0</v>
      </c>
      <c r="L80" s="37">
        <v>0</v>
      </c>
      <c r="M80" s="37">
        <v>0</v>
      </c>
      <c r="N80" s="179">
        <v>0</v>
      </c>
      <c r="O80" s="179">
        <f>O77*O79</f>
        <v>0</v>
      </c>
      <c r="P80" s="179">
        <v>588</v>
      </c>
      <c r="Q80" s="179">
        <f>Q77*Q79</f>
        <v>4617.2091216254576</v>
      </c>
      <c r="R80" s="179">
        <f>R77*R79</f>
        <v>5098.3916214541732</v>
      </c>
      <c r="S80" s="179">
        <f>S77*S79</f>
        <v>4892.273389636749</v>
      </c>
      <c r="T80" s="179">
        <f>T77*T79</f>
        <v>5224.3999489587923</v>
      </c>
    </row>
    <row r="81" spans="6:20">
      <c r="G81" s="23"/>
      <c r="H81" s="30"/>
      <c r="I81" s="36"/>
      <c r="J81" s="36"/>
      <c r="K81" s="36"/>
      <c r="L81" s="36"/>
      <c r="M81" s="36"/>
      <c r="N81" s="24"/>
      <c r="O81" s="24"/>
      <c r="P81" s="24"/>
      <c r="Q81" s="24"/>
      <c r="R81" s="24"/>
      <c r="S81" s="24"/>
      <c r="T81" s="24"/>
    </row>
    <row r="82" spans="6:20" ht="18.5">
      <c r="F82" s="42" t="s">
        <v>118</v>
      </c>
      <c r="H82" s="30"/>
      <c r="I82" s="2">
        <v>2011</v>
      </c>
      <c r="J82" s="2">
        <f>I82+1</f>
        <v>2012</v>
      </c>
      <c r="K82" s="2">
        <f t="shared" ref="K82:R82" si="10">J82+1</f>
        <v>2013</v>
      </c>
      <c r="L82" s="2">
        <f t="shared" si="10"/>
        <v>2014</v>
      </c>
      <c r="M82" s="2">
        <f t="shared" si="10"/>
        <v>2015</v>
      </c>
      <c r="N82" s="2">
        <f t="shared" si="10"/>
        <v>2016</v>
      </c>
      <c r="O82" s="2">
        <f t="shared" si="10"/>
        <v>2017</v>
      </c>
      <c r="P82" s="2">
        <f t="shared" si="10"/>
        <v>2018</v>
      </c>
      <c r="Q82" s="2">
        <f t="shared" si="10"/>
        <v>2019</v>
      </c>
      <c r="R82" s="2">
        <f t="shared" si="10"/>
        <v>2020</v>
      </c>
      <c r="S82" s="2">
        <f>R82+1</f>
        <v>2021</v>
      </c>
      <c r="T82" s="2">
        <f>S82+1</f>
        <v>2022</v>
      </c>
    </row>
    <row r="83" spans="6:20">
      <c r="G83" s="74" t="s">
        <v>10</v>
      </c>
      <c r="H83" s="66"/>
      <c r="I83" s="47">
        <f>IF($J6 = "Eligible", I80 * 'Facility Detail'!$G$3173, 0 )</f>
        <v>0</v>
      </c>
      <c r="J83" s="11">
        <f>IF($J6 = "Eligible", J80 * 'Facility Detail'!$G$3173, 0 )</f>
        <v>0</v>
      </c>
      <c r="K83" s="11">
        <f>IF($J6 = "Eligible", K80 * 'Facility Detail'!$G$3173, 0 )</f>
        <v>0</v>
      </c>
      <c r="L83" s="11">
        <f>IF($J6 = "Eligible", L80 * 'Facility Detail'!$G$3173, 0 )</f>
        <v>0</v>
      </c>
      <c r="M83" s="11">
        <f>IF($J6 = "Eligible", M80 * 'Facility Detail'!$G$3173, 0 )</f>
        <v>0</v>
      </c>
      <c r="N83" s="11">
        <f>IF($J6 = "Eligible", N80 * 'Facility Detail'!$G$3173, 0 )</f>
        <v>0</v>
      </c>
      <c r="O83" s="11">
        <f>IF($J6 = "Eligible", O80 * 'Facility Detail'!$G$3173, 0 )</f>
        <v>0</v>
      </c>
      <c r="P83" s="11">
        <f>IF($J6 = "Eligible", P80 * 'Facility Detail'!$G$3173, 0 )</f>
        <v>0</v>
      </c>
      <c r="Q83" s="11">
        <f>IF($J6 = "Eligible", Q80 * 'Facility Detail'!$G$3173, 0 )</f>
        <v>0</v>
      </c>
      <c r="R83" s="11">
        <f>IF($J6 = "Eligible", R80 * 'Facility Detail'!$G$3173, 0 )</f>
        <v>0</v>
      </c>
      <c r="S83" s="11">
        <f>IF($J6 = "Eligible", S80 * 'Facility Detail'!$G$3173, 0 )</f>
        <v>0</v>
      </c>
      <c r="T83" s="264">
        <f>IF($J6 = "Eligible", T80 * 'Facility Detail'!$G$3173, 0 )</f>
        <v>0</v>
      </c>
    </row>
    <row r="84" spans="6:20">
      <c r="G84" s="74" t="s">
        <v>6</v>
      </c>
      <c r="H84" s="66"/>
      <c r="I84" s="48">
        <f t="shared" ref="I84:S84" si="11">IF($K6 = "Eligible", I80, 0 )</f>
        <v>0</v>
      </c>
      <c r="J84" s="222">
        <f t="shared" si="11"/>
        <v>0</v>
      </c>
      <c r="K84" s="222">
        <f t="shared" si="11"/>
        <v>0</v>
      </c>
      <c r="L84" s="222">
        <f t="shared" si="11"/>
        <v>0</v>
      </c>
      <c r="M84" s="222">
        <f t="shared" si="11"/>
        <v>0</v>
      </c>
      <c r="N84" s="222">
        <f t="shared" si="11"/>
        <v>0</v>
      </c>
      <c r="O84" s="222">
        <f t="shared" si="11"/>
        <v>0</v>
      </c>
      <c r="P84" s="222">
        <f t="shared" si="11"/>
        <v>0</v>
      </c>
      <c r="Q84" s="222">
        <f t="shared" si="11"/>
        <v>0</v>
      </c>
      <c r="R84" s="222">
        <f t="shared" si="11"/>
        <v>0</v>
      </c>
      <c r="S84" s="222">
        <f t="shared" si="11"/>
        <v>0</v>
      </c>
      <c r="T84" s="265">
        <f t="shared" ref="T84" si="12">IF($K6 = "Eligible", T80, 0 )</f>
        <v>0</v>
      </c>
    </row>
    <row r="85" spans="6:20">
      <c r="G85" s="73" t="s">
        <v>120</v>
      </c>
      <c r="H85" s="72"/>
      <c r="I85" s="39">
        <f>SUM(I83:I84)</f>
        <v>0</v>
      </c>
      <c r="J85" s="40">
        <f t="shared" ref="J85:S85" si="13">SUM(J83:J84)</f>
        <v>0</v>
      </c>
      <c r="K85" s="40">
        <f t="shared" si="13"/>
        <v>0</v>
      </c>
      <c r="L85" s="40">
        <f t="shared" si="13"/>
        <v>0</v>
      </c>
      <c r="M85" s="40">
        <f t="shared" si="13"/>
        <v>0</v>
      </c>
      <c r="N85" s="40">
        <f t="shared" si="13"/>
        <v>0</v>
      </c>
      <c r="O85" s="40">
        <f t="shared" si="13"/>
        <v>0</v>
      </c>
      <c r="P85" s="40">
        <f t="shared" si="13"/>
        <v>0</v>
      </c>
      <c r="Q85" s="40">
        <f t="shared" si="13"/>
        <v>0</v>
      </c>
      <c r="R85" s="40">
        <f t="shared" si="13"/>
        <v>0</v>
      </c>
      <c r="S85" s="40">
        <f t="shared" si="13"/>
        <v>0</v>
      </c>
      <c r="T85" s="40">
        <f t="shared" ref="T85" si="14">SUM(T83:T84)</f>
        <v>0</v>
      </c>
    </row>
    <row r="86" spans="6:20">
      <c r="G86" s="30"/>
      <c r="H86" s="30"/>
      <c r="I86" s="38"/>
      <c r="J86" s="31"/>
      <c r="K86" s="31"/>
      <c r="L86" s="31"/>
      <c r="M86" s="31"/>
      <c r="N86" s="31"/>
      <c r="O86" s="31"/>
      <c r="P86" s="31"/>
      <c r="Q86" s="31"/>
      <c r="R86" s="31"/>
      <c r="S86" s="31"/>
      <c r="T86" s="31"/>
    </row>
    <row r="87" spans="6:20" ht="18.5">
      <c r="F87" s="41" t="s">
        <v>30</v>
      </c>
      <c r="H87" s="30"/>
      <c r="I87" s="2">
        <v>2011</v>
      </c>
      <c r="J87" s="2">
        <f>I87+1</f>
        <v>2012</v>
      </c>
      <c r="K87" s="2">
        <f t="shared" ref="K87:R87" si="15">J87+1</f>
        <v>2013</v>
      </c>
      <c r="L87" s="2">
        <f t="shared" si="15"/>
        <v>2014</v>
      </c>
      <c r="M87" s="2">
        <f t="shared" si="15"/>
        <v>2015</v>
      </c>
      <c r="N87" s="2">
        <f t="shared" si="15"/>
        <v>2016</v>
      </c>
      <c r="O87" s="2">
        <f t="shared" si="15"/>
        <v>2017</v>
      </c>
      <c r="P87" s="2">
        <f t="shared" si="15"/>
        <v>2018</v>
      </c>
      <c r="Q87" s="2">
        <f t="shared" si="15"/>
        <v>2019</v>
      </c>
      <c r="R87" s="2">
        <f t="shared" si="15"/>
        <v>2020</v>
      </c>
      <c r="S87" s="2">
        <f>R87+1</f>
        <v>2021</v>
      </c>
      <c r="T87" s="2">
        <f>S87+1</f>
        <v>2022</v>
      </c>
    </row>
    <row r="88" spans="6:20">
      <c r="G88" s="74" t="s">
        <v>47</v>
      </c>
      <c r="H88" s="66"/>
      <c r="I88" s="84">
        <v>0</v>
      </c>
      <c r="J88" s="85">
        <v>0</v>
      </c>
      <c r="K88" s="85">
        <v>0</v>
      </c>
      <c r="L88" s="85">
        <v>0</v>
      </c>
      <c r="M88" s="85">
        <v>0</v>
      </c>
      <c r="N88" s="85">
        <v>0</v>
      </c>
      <c r="O88" s="85">
        <v>0</v>
      </c>
      <c r="P88" s="85">
        <v>0</v>
      </c>
      <c r="Q88" s="85">
        <v>0</v>
      </c>
      <c r="R88" s="85">
        <v>0</v>
      </c>
      <c r="S88" s="85">
        <v>0</v>
      </c>
      <c r="T88" s="86">
        <v>0</v>
      </c>
    </row>
    <row r="89" spans="6:20">
      <c r="G89" s="75" t="s">
        <v>23</v>
      </c>
      <c r="H89" s="153"/>
      <c r="I89" s="87">
        <v>0</v>
      </c>
      <c r="J89" s="88">
        <v>0</v>
      </c>
      <c r="K89" s="88">
        <v>0</v>
      </c>
      <c r="L89" s="88">
        <v>0</v>
      </c>
      <c r="M89" s="88">
        <v>0</v>
      </c>
      <c r="N89" s="88">
        <v>0</v>
      </c>
      <c r="O89" s="88">
        <v>0</v>
      </c>
      <c r="P89" s="88">
        <v>0</v>
      </c>
      <c r="Q89" s="88">
        <v>0</v>
      </c>
      <c r="R89" s="88">
        <v>0</v>
      </c>
      <c r="S89" s="88">
        <v>0</v>
      </c>
      <c r="T89" s="89">
        <v>0</v>
      </c>
    </row>
    <row r="90" spans="6:20">
      <c r="G90" s="90" t="s">
        <v>89</v>
      </c>
      <c r="H90" s="152"/>
      <c r="I90" s="52">
        <v>0</v>
      </c>
      <c r="J90" s="53">
        <v>0</v>
      </c>
      <c r="K90" s="53">
        <v>0</v>
      </c>
      <c r="L90" s="53">
        <v>0</v>
      </c>
      <c r="M90" s="53">
        <v>0</v>
      </c>
      <c r="N90" s="53">
        <v>0</v>
      </c>
      <c r="O90" s="53">
        <v>0</v>
      </c>
      <c r="P90" s="53">
        <v>0</v>
      </c>
      <c r="Q90" s="53">
        <v>0</v>
      </c>
      <c r="R90" s="53">
        <v>0</v>
      </c>
      <c r="S90" s="53">
        <v>0</v>
      </c>
      <c r="T90" s="54">
        <v>0</v>
      </c>
    </row>
    <row r="91" spans="6:20">
      <c r="G91" s="33" t="s">
        <v>90</v>
      </c>
      <c r="I91" s="7">
        <v>0</v>
      </c>
      <c r="J91" s="7">
        <v>0</v>
      </c>
      <c r="K91" s="7">
        <v>0</v>
      </c>
      <c r="L91" s="7">
        <v>0</v>
      </c>
      <c r="M91" s="7">
        <v>0</v>
      </c>
      <c r="N91" s="7">
        <v>0</v>
      </c>
      <c r="O91" s="7">
        <v>0</v>
      </c>
      <c r="P91" s="7">
        <v>0</v>
      </c>
      <c r="Q91" s="7">
        <v>0</v>
      </c>
      <c r="R91" s="7">
        <v>0</v>
      </c>
      <c r="S91" s="7">
        <v>0</v>
      </c>
      <c r="T91" s="7">
        <v>0</v>
      </c>
    </row>
    <row r="92" spans="6:20">
      <c r="G92" s="6"/>
      <c r="I92" s="7"/>
      <c r="J92" s="7"/>
      <c r="K92" s="7"/>
      <c r="L92" s="28"/>
      <c r="M92" s="28"/>
      <c r="N92" s="28"/>
      <c r="O92" s="28"/>
      <c r="P92" s="28"/>
      <c r="Q92" s="28"/>
      <c r="R92" s="28"/>
      <c r="S92" s="28"/>
      <c r="T92" s="28"/>
    </row>
    <row r="93" spans="6:20" ht="18.5">
      <c r="F93" s="9" t="s">
        <v>100</v>
      </c>
      <c r="I93" s="2">
        <f>'Facility Detail'!$G$3176</f>
        <v>2011</v>
      </c>
      <c r="J93" s="2">
        <f>I93+1</f>
        <v>2012</v>
      </c>
      <c r="K93" s="2">
        <f t="shared" ref="K93:R93" si="16">J93+1</f>
        <v>2013</v>
      </c>
      <c r="L93" s="2">
        <f t="shared" si="16"/>
        <v>2014</v>
      </c>
      <c r="M93" s="2">
        <f t="shared" si="16"/>
        <v>2015</v>
      </c>
      <c r="N93" s="2">
        <f t="shared" si="16"/>
        <v>2016</v>
      </c>
      <c r="O93" s="2">
        <f t="shared" si="16"/>
        <v>2017</v>
      </c>
      <c r="P93" s="2">
        <f t="shared" si="16"/>
        <v>2018</v>
      </c>
      <c r="Q93" s="2">
        <f t="shared" si="16"/>
        <v>2019</v>
      </c>
      <c r="R93" s="2">
        <f t="shared" si="16"/>
        <v>2020</v>
      </c>
      <c r="S93" s="2">
        <f>R93+1</f>
        <v>2021</v>
      </c>
      <c r="T93" s="2">
        <f>S93+1</f>
        <v>2022</v>
      </c>
    </row>
    <row r="94" spans="6:20">
      <c r="G94" s="74" t="s">
        <v>68</v>
      </c>
      <c r="H94" s="66"/>
      <c r="I94" s="272">
        <v>0</v>
      </c>
      <c r="J94" s="273">
        <f>I94</f>
        <v>0</v>
      </c>
      <c r="K94" s="274"/>
      <c r="L94" s="274"/>
      <c r="M94" s="274"/>
      <c r="N94" s="274"/>
      <c r="O94" s="274"/>
      <c r="P94" s="274"/>
      <c r="Q94" s="274"/>
      <c r="R94" s="274"/>
      <c r="S94" s="274"/>
      <c r="T94" s="275"/>
    </row>
    <row r="95" spans="6:20">
      <c r="G95" s="74" t="s">
        <v>69</v>
      </c>
      <c r="H95" s="66"/>
      <c r="I95" s="271">
        <f>J95</f>
        <v>0</v>
      </c>
      <c r="J95" s="276">
        <v>0</v>
      </c>
      <c r="K95" s="277"/>
      <c r="L95" s="277"/>
      <c r="M95" s="277"/>
      <c r="N95" s="277"/>
      <c r="O95" s="277"/>
      <c r="P95" s="277"/>
      <c r="Q95" s="277"/>
      <c r="R95" s="277"/>
      <c r="S95" s="277"/>
      <c r="T95" s="278"/>
    </row>
    <row r="96" spans="6:20">
      <c r="G96" s="74" t="s">
        <v>70</v>
      </c>
      <c r="H96" s="66"/>
      <c r="I96" s="279"/>
      <c r="J96" s="276">
        <f>J80</f>
        <v>0</v>
      </c>
      <c r="K96" s="280">
        <f>J96</f>
        <v>0</v>
      </c>
      <c r="L96" s="277"/>
      <c r="M96" s="277"/>
      <c r="N96" s="277"/>
      <c r="O96" s="277"/>
      <c r="P96" s="277"/>
      <c r="Q96" s="277"/>
      <c r="R96" s="277"/>
      <c r="S96" s="277"/>
      <c r="T96" s="278"/>
    </row>
    <row r="97" spans="7:21">
      <c r="G97" s="74" t="s">
        <v>71</v>
      </c>
      <c r="H97" s="66"/>
      <c r="I97" s="279"/>
      <c r="J97" s="280">
        <f>K97</f>
        <v>0</v>
      </c>
      <c r="K97" s="281">
        <v>0</v>
      </c>
      <c r="L97" s="277"/>
      <c r="M97" s="277"/>
      <c r="N97" s="277"/>
      <c r="O97" s="277"/>
      <c r="P97" s="277"/>
      <c r="Q97" s="277"/>
      <c r="R97" s="277"/>
      <c r="S97" s="277"/>
      <c r="T97" s="278"/>
    </row>
    <row r="98" spans="7:21">
      <c r="G98" s="74" t="s">
        <v>171</v>
      </c>
      <c r="H98" s="30"/>
      <c r="I98" s="279"/>
      <c r="J98" s="282"/>
      <c r="K98" s="276">
        <f>K80</f>
        <v>0</v>
      </c>
      <c r="L98" s="283">
        <f>K98</f>
        <v>0</v>
      </c>
      <c r="M98" s="277"/>
      <c r="N98" s="277"/>
      <c r="O98" s="277"/>
      <c r="P98" s="277"/>
      <c r="Q98" s="277"/>
      <c r="R98" s="277"/>
      <c r="S98" s="277"/>
      <c r="T98" s="278"/>
    </row>
    <row r="99" spans="7:21">
      <c r="G99" s="74" t="s">
        <v>172</v>
      </c>
      <c r="H99" s="30"/>
      <c r="I99" s="279"/>
      <c r="J99" s="282"/>
      <c r="K99" s="280">
        <f>L99</f>
        <v>0</v>
      </c>
      <c r="L99" s="276">
        <v>0</v>
      </c>
      <c r="M99" s="277"/>
      <c r="N99" s="277"/>
      <c r="O99" s="277"/>
      <c r="P99" s="277"/>
      <c r="Q99" s="277"/>
      <c r="R99" s="277"/>
      <c r="S99" s="277"/>
      <c r="T99" s="278"/>
    </row>
    <row r="100" spans="7:21">
      <c r="G100" s="74" t="s">
        <v>173</v>
      </c>
      <c r="H100" s="30"/>
      <c r="I100" s="279"/>
      <c r="J100" s="282"/>
      <c r="K100" s="282"/>
      <c r="L100" s="276">
        <v>0</v>
      </c>
      <c r="M100" s="283">
        <f>L100</f>
        <v>0</v>
      </c>
      <c r="N100" s="282">
        <f>M100</f>
        <v>0</v>
      </c>
      <c r="O100" s="277"/>
      <c r="P100" s="277"/>
      <c r="Q100" s="277"/>
      <c r="R100" s="277"/>
      <c r="S100" s="277"/>
      <c r="T100" s="284"/>
    </row>
    <row r="101" spans="7:21">
      <c r="G101" s="74" t="s">
        <v>174</v>
      </c>
      <c r="H101" s="30"/>
      <c r="I101" s="279"/>
      <c r="J101" s="282"/>
      <c r="K101" s="282"/>
      <c r="L101" s="280">
        <f>M101</f>
        <v>0</v>
      </c>
      <c r="M101" s="276">
        <v>0</v>
      </c>
      <c r="N101" s="282"/>
      <c r="O101" s="277"/>
      <c r="P101" s="277"/>
      <c r="Q101" s="277"/>
      <c r="R101" s="277"/>
      <c r="S101" s="277"/>
      <c r="T101" s="284"/>
    </row>
    <row r="102" spans="7:21">
      <c r="G102" s="74" t="s">
        <v>175</v>
      </c>
      <c r="H102" s="30"/>
      <c r="I102" s="279"/>
      <c r="J102" s="282"/>
      <c r="K102" s="282"/>
      <c r="L102" s="282"/>
      <c r="M102" s="276">
        <v>0</v>
      </c>
      <c r="N102" s="283">
        <f>M102</f>
        <v>0</v>
      </c>
      <c r="O102" s="277"/>
      <c r="P102" s="277"/>
      <c r="Q102" s="277"/>
      <c r="R102" s="277"/>
      <c r="S102" s="277"/>
      <c r="T102" s="284"/>
    </row>
    <row r="103" spans="7:21">
      <c r="G103" s="74" t="s">
        <v>176</v>
      </c>
      <c r="H103" s="30"/>
      <c r="I103" s="279"/>
      <c r="J103" s="282"/>
      <c r="K103" s="282"/>
      <c r="L103" s="282"/>
      <c r="M103" s="280">
        <f>N103</f>
        <v>0</v>
      </c>
      <c r="N103" s="276">
        <v>0</v>
      </c>
      <c r="O103" s="277"/>
      <c r="P103" s="277"/>
      <c r="Q103" s="277"/>
      <c r="R103" s="277"/>
      <c r="S103" s="277"/>
      <c r="T103" s="284"/>
    </row>
    <row r="104" spans="7:21">
      <c r="G104" s="74" t="s">
        <v>177</v>
      </c>
      <c r="H104" s="30"/>
      <c r="I104" s="279"/>
      <c r="J104" s="282"/>
      <c r="K104" s="282"/>
      <c r="L104" s="282"/>
      <c r="M104" s="282"/>
      <c r="N104" s="285">
        <v>0</v>
      </c>
      <c r="O104" s="286">
        <f>N104</f>
        <v>0</v>
      </c>
      <c r="P104" s="277"/>
      <c r="Q104" s="277"/>
      <c r="R104" s="277"/>
      <c r="S104" s="277"/>
      <c r="T104" s="284"/>
    </row>
    <row r="105" spans="7:21">
      <c r="G105" s="74" t="s">
        <v>168</v>
      </c>
      <c r="H105" s="30"/>
      <c r="I105" s="279"/>
      <c r="J105" s="282"/>
      <c r="K105" s="282"/>
      <c r="L105" s="282"/>
      <c r="M105" s="282"/>
      <c r="N105" s="287">
        <f>O105</f>
        <v>0</v>
      </c>
      <c r="O105" s="288">
        <v>0</v>
      </c>
      <c r="P105" s="277"/>
      <c r="Q105" s="277"/>
      <c r="R105" s="277"/>
      <c r="S105" s="277"/>
      <c r="T105" s="284"/>
    </row>
    <row r="106" spans="7:21">
      <c r="G106" s="74" t="s">
        <v>169</v>
      </c>
      <c r="H106" s="30"/>
      <c r="I106" s="279"/>
      <c r="J106" s="282"/>
      <c r="K106" s="282"/>
      <c r="L106" s="282"/>
      <c r="M106" s="282"/>
      <c r="N106" s="282"/>
      <c r="O106" s="288">
        <f>O80</f>
        <v>0</v>
      </c>
      <c r="P106" s="286">
        <f>O106</f>
        <v>0</v>
      </c>
      <c r="Q106" s="277"/>
      <c r="R106" s="277"/>
      <c r="S106" s="277"/>
      <c r="T106" s="284"/>
    </row>
    <row r="107" spans="7:21">
      <c r="G107" s="74" t="s">
        <v>186</v>
      </c>
      <c r="H107" s="30"/>
      <c r="I107" s="279"/>
      <c r="J107" s="282"/>
      <c r="K107" s="282"/>
      <c r="L107" s="282"/>
      <c r="M107" s="282"/>
      <c r="N107" s="282"/>
      <c r="O107" s="286">
        <f>P107</f>
        <v>0</v>
      </c>
      <c r="P107" s="288">
        <v>0</v>
      </c>
      <c r="Q107" s="277"/>
      <c r="R107" s="277"/>
      <c r="S107" s="277"/>
      <c r="T107" s="284"/>
    </row>
    <row r="108" spans="7:21">
      <c r="G108" s="74" t="s">
        <v>187</v>
      </c>
      <c r="H108" s="30"/>
      <c r="I108" s="279"/>
      <c r="J108" s="282"/>
      <c r="K108" s="282"/>
      <c r="L108" s="282"/>
      <c r="M108" s="282"/>
      <c r="N108" s="282"/>
      <c r="O108" s="282"/>
      <c r="P108" s="288">
        <f>P80</f>
        <v>588</v>
      </c>
      <c r="Q108" s="280">
        <f>P108</f>
        <v>588</v>
      </c>
      <c r="R108" s="277"/>
      <c r="S108" s="277"/>
      <c r="T108" s="284"/>
    </row>
    <row r="109" spans="7:21">
      <c r="G109" s="74" t="s">
        <v>188</v>
      </c>
      <c r="H109" s="30"/>
      <c r="I109" s="279"/>
      <c r="J109" s="282"/>
      <c r="K109" s="282"/>
      <c r="L109" s="282"/>
      <c r="M109" s="282"/>
      <c r="N109" s="282"/>
      <c r="O109" s="282"/>
      <c r="P109" s="286">
        <f>Q109</f>
        <v>0</v>
      </c>
      <c r="Q109" s="289">
        <v>0</v>
      </c>
      <c r="R109" s="277"/>
      <c r="S109" s="277"/>
      <c r="T109" s="284"/>
    </row>
    <row r="110" spans="7:21">
      <c r="G110" s="74" t="s">
        <v>189</v>
      </c>
      <c r="H110" s="30"/>
      <c r="I110" s="279"/>
      <c r="J110" s="282"/>
      <c r="K110" s="282"/>
      <c r="L110" s="282"/>
      <c r="M110" s="282"/>
      <c r="N110" s="282"/>
      <c r="O110" s="282"/>
      <c r="P110" s="282"/>
      <c r="Q110" s="288">
        <v>0</v>
      </c>
      <c r="R110" s="290"/>
      <c r="S110" s="277"/>
      <c r="T110" s="278"/>
    </row>
    <row r="111" spans="7:21">
      <c r="G111" s="74" t="s">
        <v>190</v>
      </c>
      <c r="H111" s="30"/>
      <c r="I111" s="279"/>
      <c r="J111" s="282"/>
      <c r="K111" s="282"/>
      <c r="L111" s="282"/>
      <c r="M111" s="282"/>
      <c r="N111" s="282"/>
      <c r="O111" s="282"/>
      <c r="P111" s="282"/>
      <c r="Q111" s="290">
        <f>R111</f>
        <v>3387</v>
      </c>
      <c r="R111" s="291">
        <v>3387</v>
      </c>
      <c r="S111" s="277"/>
      <c r="T111" s="284"/>
      <c r="U111" s="30"/>
    </row>
    <row r="112" spans="7:21">
      <c r="G112" s="74" t="s">
        <v>191</v>
      </c>
      <c r="H112" s="30"/>
      <c r="I112" s="279"/>
      <c r="J112" s="282"/>
      <c r="K112" s="282"/>
      <c r="L112" s="282"/>
      <c r="M112" s="282"/>
      <c r="N112" s="282"/>
      <c r="O112" s="282"/>
      <c r="P112" s="282"/>
      <c r="Q112" s="282"/>
      <c r="R112" s="291">
        <v>0</v>
      </c>
      <c r="S112" s="290">
        <f>R112</f>
        <v>0</v>
      </c>
      <c r="T112" s="284"/>
      <c r="U112" s="30"/>
    </row>
    <row r="113" spans="2:21">
      <c r="G113" s="74" t="s">
        <v>200</v>
      </c>
      <c r="H113" s="30"/>
      <c r="I113" s="279"/>
      <c r="J113" s="282"/>
      <c r="K113" s="282"/>
      <c r="L113" s="282"/>
      <c r="M113" s="282"/>
      <c r="N113" s="282"/>
      <c r="O113" s="282"/>
      <c r="P113" s="282"/>
      <c r="Q113" s="282"/>
      <c r="R113" s="286">
        <f>S113</f>
        <v>0</v>
      </c>
      <c r="S113" s="291">
        <v>0</v>
      </c>
      <c r="T113" s="284"/>
      <c r="U113" s="30"/>
    </row>
    <row r="114" spans="2:21">
      <c r="G114" s="74" t="s">
        <v>201</v>
      </c>
      <c r="H114" s="30"/>
      <c r="I114" s="279"/>
      <c r="J114" s="282"/>
      <c r="K114" s="282"/>
      <c r="L114" s="282"/>
      <c r="M114" s="282"/>
      <c r="N114" s="282"/>
      <c r="O114" s="282"/>
      <c r="P114" s="282"/>
      <c r="Q114" s="282"/>
      <c r="R114" s="282"/>
      <c r="S114" s="291">
        <v>0</v>
      </c>
      <c r="T114" s="292">
        <f>S114</f>
        <v>0</v>
      </c>
      <c r="U114" s="30"/>
    </row>
    <row r="115" spans="2:21">
      <c r="G115" s="74" t="s">
        <v>311</v>
      </c>
      <c r="H115" s="30"/>
      <c r="I115" s="279"/>
      <c r="J115" s="282"/>
      <c r="K115" s="282"/>
      <c r="L115" s="282"/>
      <c r="M115" s="282"/>
      <c r="N115" s="282"/>
      <c r="O115" s="282"/>
      <c r="P115" s="282"/>
      <c r="Q115" s="282"/>
      <c r="R115" s="282"/>
      <c r="S115" s="286">
        <f>T115</f>
        <v>0</v>
      </c>
      <c r="T115" s="293">
        <v>0</v>
      </c>
      <c r="U115" s="30"/>
    </row>
    <row r="116" spans="2:21">
      <c r="G116" s="74" t="s">
        <v>310</v>
      </c>
      <c r="H116" s="30"/>
      <c r="I116" s="294"/>
      <c r="J116" s="295"/>
      <c r="K116" s="295"/>
      <c r="L116" s="295"/>
      <c r="M116" s="295"/>
      <c r="N116" s="295"/>
      <c r="O116" s="295"/>
      <c r="P116" s="295"/>
      <c r="Q116" s="295"/>
      <c r="R116" s="295"/>
      <c r="S116" s="295"/>
      <c r="T116" s="296">
        <v>0</v>
      </c>
      <c r="U116" s="30"/>
    </row>
    <row r="117" spans="2:21">
      <c r="B117" s="1" t="s">
        <v>178</v>
      </c>
      <c r="G117" s="33" t="s">
        <v>17</v>
      </c>
      <c r="I117" s="7">
        <v>0</v>
      </c>
      <c r="J117" s="7">
        <f t="shared" ref="J117:O117" si="17">J106-J107-J108+J109</f>
        <v>0</v>
      </c>
      <c r="K117" s="7">
        <f t="shared" si="17"/>
        <v>0</v>
      </c>
      <c r="L117" s="7">
        <f t="shared" si="17"/>
        <v>0</v>
      </c>
      <c r="M117" s="7">
        <f t="shared" si="17"/>
        <v>0</v>
      </c>
      <c r="N117" s="7">
        <f t="shared" si="17"/>
        <v>0</v>
      </c>
      <c r="O117" s="7">
        <f t="shared" si="17"/>
        <v>0</v>
      </c>
      <c r="P117" s="297">
        <f>SUM(P109,P106)-SUM(P107:P108)</f>
        <v>-588</v>
      </c>
      <c r="Q117" s="297">
        <f>SUM(Q111,Q108)-SUM(Q109:Q110)</f>
        <v>3975</v>
      </c>
      <c r="R117" s="297">
        <f>SUM(R113,R110)-SUM(R111:R112)</f>
        <v>-3387</v>
      </c>
      <c r="S117" s="7">
        <f>SUM(S115,S112)-SUM(S113:S114)</f>
        <v>0</v>
      </c>
      <c r="T117" s="7">
        <f>SUM(T113,T114)-SUM(T115:T116)</f>
        <v>0</v>
      </c>
    </row>
    <row r="118" spans="2:21">
      <c r="G118" s="6"/>
      <c r="I118" s="172"/>
      <c r="J118" s="172"/>
      <c r="K118" s="172"/>
      <c r="L118" s="172"/>
      <c r="M118" s="172"/>
      <c r="N118" s="172"/>
      <c r="O118" s="172"/>
      <c r="P118" s="172"/>
      <c r="Q118" s="172"/>
      <c r="R118" s="172"/>
      <c r="S118" s="172"/>
      <c r="T118" s="172"/>
    </row>
    <row r="119" spans="2:21">
      <c r="G119" s="71" t="s">
        <v>12</v>
      </c>
      <c r="H119" s="66"/>
      <c r="I119" s="173"/>
      <c r="J119" s="174"/>
      <c r="K119" s="174"/>
      <c r="L119" s="174"/>
      <c r="M119" s="174"/>
      <c r="N119" s="174"/>
      <c r="O119" s="174"/>
      <c r="P119" s="174"/>
      <c r="Q119" s="174"/>
      <c r="R119" s="174"/>
      <c r="S119" s="174"/>
      <c r="T119" s="320"/>
    </row>
    <row r="120" spans="2:21">
      <c r="G120" s="6"/>
      <c r="I120" s="172"/>
      <c r="J120" s="172"/>
      <c r="K120" s="172"/>
      <c r="L120" s="172"/>
      <c r="M120" s="172"/>
      <c r="N120" s="172"/>
      <c r="O120" s="172"/>
      <c r="P120" s="172"/>
      <c r="Q120" s="172"/>
      <c r="R120" s="172"/>
      <c r="S120" s="172"/>
      <c r="T120" s="172"/>
    </row>
    <row r="121" spans="2:21" ht="18.5">
      <c r="C121" s="1" t="s">
        <v>178</v>
      </c>
      <c r="D121" s="1" t="s">
        <v>193</v>
      </c>
      <c r="E121" s="1" t="s">
        <v>108</v>
      </c>
      <c r="F121" s="41" t="s">
        <v>26</v>
      </c>
      <c r="H121" s="66"/>
      <c r="I121" s="175">
        <f xml:space="preserve"> I80 + I85 - I91 + I117 + I119</f>
        <v>0</v>
      </c>
      <c r="J121" s="176">
        <f t="shared" ref="J121:T121" si="18" xml:space="preserve"> J80 + J85 - J91 + J117 + J119</f>
        <v>0</v>
      </c>
      <c r="K121" s="176">
        <f t="shared" si="18"/>
        <v>0</v>
      </c>
      <c r="L121" s="176">
        <f t="shared" si="18"/>
        <v>0</v>
      </c>
      <c r="M121" s="176">
        <f t="shared" si="18"/>
        <v>0</v>
      </c>
      <c r="N121" s="176">
        <f t="shared" si="18"/>
        <v>0</v>
      </c>
      <c r="O121" s="176">
        <f t="shared" si="18"/>
        <v>0</v>
      </c>
      <c r="P121" s="176">
        <f t="shared" si="18"/>
        <v>0</v>
      </c>
      <c r="Q121" s="176">
        <f t="shared" si="18"/>
        <v>8592.2091216254576</v>
      </c>
      <c r="R121" s="176">
        <f t="shared" si="18"/>
        <v>1711.3916214541732</v>
      </c>
      <c r="S121" s="176">
        <f t="shared" si="18"/>
        <v>4892.273389636749</v>
      </c>
      <c r="T121" s="321">
        <f t="shared" si="18"/>
        <v>5224.3999489587923</v>
      </c>
    </row>
    <row r="122" spans="2:21">
      <c r="G122" s="6"/>
      <c r="I122" s="7"/>
      <c r="J122" s="7"/>
      <c r="K122" s="7"/>
      <c r="L122" s="28"/>
      <c r="M122" s="28"/>
      <c r="N122" s="28"/>
      <c r="O122" s="28"/>
      <c r="P122" s="28"/>
      <c r="Q122" s="28"/>
      <c r="R122" s="28"/>
      <c r="S122" s="28"/>
      <c r="T122" s="28"/>
    </row>
    <row r="123" spans="2:21" ht="15" thickBot="1">
      <c r="S123" s="1"/>
      <c r="T123" s="1"/>
    </row>
    <row r="124" spans="2:21" ht="15" thickBot="1">
      <c r="F124" s="8"/>
      <c r="G124" s="8"/>
      <c r="H124" s="8"/>
      <c r="I124" s="8"/>
      <c r="J124" s="8"/>
      <c r="K124" s="8"/>
      <c r="L124" s="8"/>
      <c r="M124" s="8"/>
      <c r="N124" s="8"/>
      <c r="O124" s="8"/>
      <c r="P124" s="8"/>
      <c r="Q124" s="8"/>
      <c r="R124" s="8"/>
      <c r="S124" s="8"/>
      <c r="T124" s="8"/>
    </row>
    <row r="125" spans="2:21" ht="21.5" thickBot="1">
      <c r="F125" s="13" t="s">
        <v>4</v>
      </c>
      <c r="G125" s="13"/>
      <c r="H125" s="212" t="s">
        <v>179</v>
      </c>
      <c r="I125" s="209"/>
      <c r="J125" s="23"/>
      <c r="K125" s="23"/>
      <c r="S125" s="1"/>
      <c r="T125" s="1"/>
    </row>
    <row r="126" spans="2:21">
      <c r="S126" s="1"/>
      <c r="T126" s="1"/>
    </row>
    <row r="127" spans="2:21" ht="18.5">
      <c r="F127" s="9" t="s">
        <v>21</v>
      </c>
      <c r="G127" s="9"/>
      <c r="I127" s="2">
        <v>2011</v>
      </c>
      <c r="J127" s="2">
        <f>I127+1</f>
        <v>2012</v>
      </c>
      <c r="K127" s="2">
        <f t="shared" ref="K127:R127" si="19">J127+1</f>
        <v>2013</v>
      </c>
      <c r="L127" s="2">
        <f t="shared" si="19"/>
        <v>2014</v>
      </c>
      <c r="M127" s="2">
        <f t="shared" si="19"/>
        <v>2015</v>
      </c>
      <c r="N127" s="2">
        <f t="shared" si="19"/>
        <v>2016</v>
      </c>
      <c r="O127" s="2">
        <f t="shared" si="19"/>
        <v>2017</v>
      </c>
      <c r="P127" s="2">
        <f t="shared" si="19"/>
        <v>2018</v>
      </c>
      <c r="Q127" s="2">
        <f t="shared" si="19"/>
        <v>2019</v>
      </c>
      <c r="R127" s="2">
        <f t="shared" si="19"/>
        <v>2020</v>
      </c>
      <c r="S127" s="2">
        <f>R127+1</f>
        <v>2021</v>
      </c>
      <c r="T127" s="2">
        <f>S127+1</f>
        <v>2022</v>
      </c>
    </row>
    <row r="128" spans="2:21">
      <c r="G128" s="74" t="str">
        <f>"Total MWh Produced / Purchased from " &amp; H125</f>
        <v>Total MWh Produced / Purchased from Bear Creek Solar</v>
      </c>
      <c r="H128" s="66"/>
      <c r="I128" s="3">
        <v>0</v>
      </c>
      <c r="J128" s="4">
        <v>0</v>
      </c>
      <c r="K128" s="4">
        <v>0</v>
      </c>
      <c r="L128" s="4">
        <v>0</v>
      </c>
      <c r="M128" s="4">
        <v>0</v>
      </c>
      <c r="N128" s="4">
        <v>0</v>
      </c>
      <c r="O128" s="4">
        <v>0</v>
      </c>
      <c r="P128" s="4">
        <v>5709.8010000000004</v>
      </c>
      <c r="Q128" s="4">
        <v>22676</v>
      </c>
      <c r="R128" s="4">
        <v>24050</v>
      </c>
      <c r="S128" s="4">
        <v>23903</v>
      </c>
      <c r="T128" s="5">
        <v>22450</v>
      </c>
    </row>
    <row r="129" spans="1:20">
      <c r="G129" s="74" t="s">
        <v>25</v>
      </c>
      <c r="H129" s="66"/>
      <c r="I129" s="325">
        <v>0</v>
      </c>
      <c r="J129" s="50">
        <v>0</v>
      </c>
      <c r="K129" s="50">
        <v>0</v>
      </c>
      <c r="L129" s="50">
        <v>0</v>
      </c>
      <c r="M129" s="50">
        <v>0</v>
      </c>
      <c r="N129" s="50">
        <v>0</v>
      </c>
      <c r="O129" s="50">
        <v>0</v>
      </c>
      <c r="P129" s="50">
        <v>1</v>
      </c>
      <c r="Q129" s="50">
        <v>1</v>
      </c>
      <c r="R129" s="50">
        <v>1</v>
      </c>
      <c r="S129" s="50">
        <v>1</v>
      </c>
      <c r="T129" s="51">
        <v>1</v>
      </c>
    </row>
    <row r="130" spans="1:20">
      <c r="G130" s="74" t="s">
        <v>20</v>
      </c>
      <c r="H130" s="66"/>
      <c r="I130" s="326">
        <v>0</v>
      </c>
      <c r="J130" s="45">
        <v>0</v>
      </c>
      <c r="K130" s="45">
        <v>0</v>
      </c>
      <c r="L130" s="45">
        <v>0</v>
      </c>
      <c r="M130" s="45">
        <v>0</v>
      </c>
      <c r="N130" s="45">
        <v>0</v>
      </c>
      <c r="O130" s="45">
        <v>0</v>
      </c>
      <c r="P130" s="45">
        <f>P79</f>
        <v>0.22007817037432531</v>
      </c>
      <c r="Q130" s="45">
        <f>Q79</f>
        <v>0.2223660721260575</v>
      </c>
      <c r="R130" s="45">
        <v>0.22351563443464154</v>
      </c>
      <c r="S130" s="45">
        <f>S3</f>
        <v>0.22350374113192695</v>
      </c>
      <c r="T130" s="46">
        <f>T3</f>
        <v>0.22350374113192695</v>
      </c>
    </row>
    <row r="131" spans="1:20">
      <c r="A131" s="1" t="s">
        <v>179</v>
      </c>
      <c r="G131" s="71" t="s">
        <v>22</v>
      </c>
      <c r="H131" s="72"/>
      <c r="I131" s="37">
        <v>0</v>
      </c>
      <c r="J131" s="37">
        <v>0</v>
      </c>
      <c r="K131" s="37">
        <v>0</v>
      </c>
      <c r="L131" s="37">
        <v>0</v>
      </c>
      <c r="M131" s="37">
        <v>0</v>
      </c>
      <c r="N131" s="179">
        <v>0</v>
      </c>
      <c r="O131" s="179">
        <v>0</v>
      </c>
      <c r="P131" s="179">
        <v>677</v>
      </c>
      <c r="Q131" s="179">
        <f>Q128*Q130</f>
        <v>5042.3730515304796</v>
      </c>
      <c r="R131" s="179">
        <f>R128*R130</f>
        <v>5375.5510081531293</v>
      </c>
      <c r="S131" s="179">
        <f>S128*S130</f>
        <v>5342.4099242764496</v>
      </c>
      <c r="T131" s="179">
        <f>T128*T130</f>
        <v>5017.6589884117602</v>
      </c>
    </row>
    <row r="132" spans="1:20">
      <c r="G132" s="23"/>
      <c r="H132" s="30"/>
      <c r="I132" s="36"/>
      <c r="J132" s="36"/>
      <c r="K132" s="36"/>
      <c r="L132" s="36"/>
      <c r="M132" s="36"/>
      <c r="N132" s="24"/>
      <c r="O132" s="24"/>
      <c r="P132" s="24"/>
      <c r="Q132" s="24"/>
      <c r="R132" s="24"/>
      <c r="S132" s="24"/>
      <c r="T132" s="24"/>
    </row>
    <row r="133" spans="1:20" ht="18.5">
      <c r="F133" s="42" t="s">
        <v>118</v>
      </c>
      <c r="H133" s="30"/>
      <c r="I133" s="2">
        <v>2011</v>
      </c>
      <c r="J133" s="2">
        <f>I133+1</f>
        <v>2012</v>
      </c>
      <c r="K133" s="2">
        <f t="shared" ref="K133:R133" si="20">J133+1</f>
        <v>2013</v>
      </c>
      <c r="L133" s="2">
        <f t="shared" si="20"/>
        <v>2014</v>
      </c>
      <c r="M133" s="2">
        <f t="shared" si="20"/>
        <v>2015</v>
      </c>
      <c r="N133" s="2">
        <f t="shared" si="20"/>
        <v>2016</v>
      </c>
      <c r="O133" s="2">
        <f t="shared" si="20"/>
        <v>2017</v>
      </c>
      <c r="P133" s="2">
        <f t="shared" si="20"/>
        <v>2018</v>
      </c>
      <c r="Q133" s="2">
        <f t="shared" si="20"/>
        <v>2019</v>
      </c>
      <c r="R133" s="2">
        <f t="shared" si="20"/>
        <v>2020</v>
      </c>
      <c r="S133" s="2">
        <f>R133+1</f>
        <v>2021</v>
      </c>
      <c r="T133" s="2">
        <f>S133+1</f>
        <v>2022</v>
      </c>
    </row>
    <row r="134" spans="1:20">
      <c r="G134" s="74" t="s">
        <v>10</v>
      </c>
      <c r="H134" s="66"/>
      <c r="I134" s="47">
        <f>IF($J7 = "Eligible", I131 * 'Facility Detail'!$G$3173, 0 )</f>
        <v>0</v>
      </c>
      <c r="J134" s="11">
        <f>IF($J7 = "Eligible", J131 * 'Facility Detail'!$G$3173, 0 )</f>
        <v>0</v>
      </c>
      <c r="K134" s="11">
        <f>IF($J7 = "Eligible", K131 * 'Facility Detail'!$G$3173, 0 )</f>
        <v>0</v>
      </c>
      <c r="L134" s="11">
        <f>IF($J7 = "Eligible", L131 * 'Facility Detail'!$G$3173, 0 )</f>
        <v>0</v>
      </c>
      <c r="M134" s="11">
        <f>IF($J7 = "Eligible", M131 * 'Facility Detail'!$G$3173, 0 )</f>
        <v>0</v>
      </c>
      <c r="N134" s="11">
        <f>IF($J7 = "Eligible", N131 * 'Facility Detail'!$G$3173, 0 )</f>
        <v>0</v>
      </c>
      <c r="O134" s="11">
        <f>IF($J7 = "Eligible", O131 * 'Facility Detail'!$G$3173, 0 )</f>
        <v>0</v>
      </c>
      <c r="P134" s="11">
        <f>IF($J7 = "Eligible", P131 * 'Facility Detail'!$G$3173, 0 )</f>
        <v>0</v>
      </c>
      <c r="Q134" s="11">
        <f>IF($J7 = "Eligible", Q131 * 'Facility Detail'!$G$3173, 0 )</f>
        <v>0</v>
      </c>
      <c r="R134" s="11">
        <f>IF($J7 = "Eligible", R131 * 'Facility Detail'!$G$3173, 0 )</f>
        <v>0</v>
      </c>
      <c r="S134" s="11">
        <f>IF($J7 = "Eligible", S131 * 'Facility Detail'!$G$3173, 0 )</f>
        <v>0</v>
      </c>
      <c r="T134" s="264">
        <f>IF($J7 = "Eligible", T131 * 'Facility Detail'!$G$3173, 0 )</f>
        <v>0</v>
      </c>
    </row>
    <row r="135" spans="1:20">
      <c r="G135" s="74" t="s">
        <v>6</v>
      </c>
      <c r="H135" s="66"/>
      <c r="I135" s="48">
        <f t="shared" ref="I135:S135" si="21">IF($K7 = "Eligible", I131, 0 )</f>
        <v>0</v>
      </c>
      <c r="J135" s="222">
        <f t="shared" si="21"/>
        <v>0</v>
      </c>
      <c r="K135" s="222">
        <f t="shared" si="21"/>
        <v>0</v>
      </c>
      <c r="L135" s="222">
        <f t="shared" si="21"/>
        <v>0</v>
      </c>
      <c r="M135" s="222">
        <f t="shared" si="21"/>
        <v>0</v>
      </c>
      <c r="N135" s="222">
        <f t="shared" si="21"/>
        <v>0</v>
      </c>
      <c r="O135" s="222">
        <f t="shared" si="21"/>
        <v>0</v>
      </c>
      <c r="P135" s="222">
        <f t="shared" si="21"/>
        <v>0</v>
      </c>
      <c r="Q135" s="222">
        <f t="shared" si="21"/>
        <v>0</v>
      </c>
      <c r="R135" s="222">
        <f t="shared" si="21"/>
        <v>0</v>
      </c>
      <c r="S135" s="222">
        <f t="shared" si="21"/>
        <v>0</v>
      </c>
      <c r="T135" s="265">
        <f t="shared" ref="T135" si="22">IF($K7 = "Eligible", T131, 0 )</f>
        <v>0</v>
      </c>
    </row>
    <row r="136" spans="1:20">
      <c r="G136" s="73" t="s">
        <v>120</v>
      </c>
      <c r="H136" s="72"/>
      <c r="I136" s="39">
        <f>SUM(I134:I135)</f>
        <v>0</v>
      </c>
      <c r="J136" s="40">
        <f t="shared" ref="J136:S136" si="23">SUM(J134:J135)</f>
        <v>0</v>
      </c>
      <c r="K136" s="40">
        <f t="shared" si="23"/>
        <v>0</v>
      </c>
      <c r="L136" s="40">
        <f t="shared" si="23"/>
        <v>0</v>
      </c>
      <c r="M136" s="40">
        <f t="shared" si="23"/>
        <v>0</v>
      </c>
      <c r="N136" s="40">
        <f t="shared" si="23"/>
        <v>0</v>
      </c>
      <c r="O136" s="40">
        <f t="shared" si="23"/>
        <v>0</v>
      </c>
      <c r="P136" s="40">
        <f t="shared" si="23"/>
        <v>0</v>
      </c>
      <c r="Q136" s="40">
        <f t="shared" si="23"/>
        <v>0</v>
      </c>
      <c r="R136" s="40">
        <f t="shared" si="23"/>
        <v>0</v>
      </c>
      <c r="S136" s="40">
        <f t="shared" si="23"/>
        <v>0</v>
      </c>
      <c r="T136" s="40">
        <f t="shared" ref="T136" si="24">SUM(T134:T135)</f>
        <v>0</v>
      </c>
    </row>
    <row r="137" spans="1:20">
      <c r="G137" s="30"/>
      <c r="H137" s="30"/>
      <c r="I137" s="38"/>
      <c r="J137" s="31"/>
      <c r="K137" s="31"/>
      <c r="L137" s="31"/>
      <c r="M137" s="31"/>
      <c r="N137" s="31"/>
      <c r="O137" s="31"/>
      <c r="P137" s="31"/>
      <c r="Q137" s="31"/>
      <c r="R137" s="31"/>
      <c r="S137" s="31"/>
      <c r="T137" s="31"/>
    </row>
    <row r="138" spans="1:20" ht="18.5">
      <c r="F138" s="41" t="s">
        <v>30</v>
      </c>
      <c r="H138" s="30"/>
      <c r="I138" s="2">
        <v>2011</v>
      </c>
      <c r="J138" s="2">
        <f>I138+1</f>
        <v>2012</v>
      </c>
      <c r="K138" s="2">
        <f t="shared" ref="K138:R138" si="25">J138+1</f>
        <v>2013</v>
      </c>
      <c r="L138" s="2">
        <f t="shared" si="25"/>
        <v>2014</v>
      </c>
      <c r="M138" s="2">
        <f t="shared" si="25"/>
        <v>2015</v>
      </c>
      <c r="N138" s="2">
        <f t="shared" si="25"/>
        <v>2016</v>
      </c>
      <c r="O138" s="2">
        <f t="shared" si="25"/>
        <v>2017</v>
      </c>
      <c r="P138" s="2">
        <f t="shared" si="25"/>
        <v>2018</v>
      </c>
      <c r="Q138" s="2">
        <f t="shared" si="25"/>
        <v>2019</v>
      </c>
      <c r="R138" s="2">
        <f t="shared" si="25"/>
        <v>2020</v>
      </c>
      <c r="S138" s="2">
        <f>R138+1</f>
        <v>2021</v>
      </c>
      <c r="T138" s="2">
        <f>S138+1</f>
        <v>2022</v>
      </c>
    </row>
    <row r="139" spans="1:20">
      <c r="G139" s="74" t="s">
        <v>47</v>
      </c>
      <c r="H139" s="66"/>
      <c r="I139" s="84">
        <v>0</v>
      </c>
      <c r="J139" s="85">
        <v>0</v>
      </c>
      <c r="K139" s="85">
        <v>0</v>
      </c>
      <c r="L139" s="85">
        <v>0</v>
      </c>
      <c r="M139" s="85">
        <v>0</v>
      </c>
      <c r="N139" s="85">
        <v>0</v>
      </c>
      <c r="O139" s="85">
        <v>0</v>
      </c>
      <c r="P139" s="85">
        <v>0</v>
      </c>
      <c r="Q139" s="85">
        <v>0</v>
      </c>
      <c r="R139" s="85">
        <v>0</v>
      </c>
      <c r="S139" s="85">
        <v>0</v>
      </c>
      <c r="T139" s="86">
        <v>0</v>
      </c>
    </row>
    <row r="140" spans="1:20">
      <c r="G140" s="75" t="s">
        <v>23</v>
      </c>
      <c r="H140" s="153"/>
      <c r="I140" s="87">
        <v>0</v>
      </c>
      <c r="J140" s="88">
        <v>0</v>
      </c>
      <c r="K140" s="88">
        <v>0</v>
      </c>
      <c r="L140" s="88">
        <v>0</v>
      </c>
      <c r="M140" s="88">
        <v>0</v>
      </c>
      <c r="N140" s="88">
        <v>0</v>
      </c>
      <c r="O140" s="88">
        <v>0</v>
      </c>
      <c r="P140" s="88">
        <v>0</v>
      </c>
      <c r="Q140" s="88">
        <v>0</v>
      </c>
      <c r="R140" s="88">
        <v>0</v>
      </c>
      <c r="S140" s="88">
        <v>0</v>
      </c>
      <c r="T140" s="89">
        <v>0</v>
      </c>
    </row>
    <row r="141" spans="1:20">
      <c r="G141" s="90" t="s">
        <v>89</v>
      </c>
      <c r="H141" s="152"/>
      <c r="I141" s="52">
        <v>0</v>
      </c>
      <c r="J141" s="53">
        <v>0</v>
      </c>
      <c r="K141" s="53">
        <v>0</v>
      </c>
      <c r="L141" s="53">
        <v>0</v>
      </c>
      <c r="M141" s="53">
        <v>0</v>
      </c>
      <c r="N141" s="53">
        <v>0</v>
      </c>
      <c r="O141" s="53">
        <v>0</v>
      </c>
      <c r="P141" s="53">
        <v>0</v>
      </c>
      <c r="Q141" s="53">
        <v>0</v>
      </c>
      <c r="R141" s="53">
        <v>0</v>
      </c>
      <c r="S141" s="53">
        <v>0</v>
      </c>
      <c r="T141" s="54">
        <v>0</v>
      </c>
    </row>
    <row r="142" spans="1:20">
      <c r="G142" s="33" t="s">
        <v>90</v>
      </c>
      <c r="I142" s="7">
        <v>0</v>
      </c>
      <c r="J142" s="7">
        <v>0</v>
      </c>
      <c r="K142" s="7">
        <v>0</v>
      </c>
      <c r="L142" s="7">
        <v>0</v>
      </c>
      <c r="M142" s="7">
        <v>0</v>
      </c>
      <c r="N142" s="7">
        <v>0</v>
      </c>
      <c r="O142" s="7">
        <v>0</v>
      </c>
      <c r="P142" s="7">
        <v>0</v>
      </c>
      <c r="Q142" s="7">
        <v>0</v>
      </c>
      <c r="R142" s="7">
        <v>0</v>
      </c>
      <c r="S142" s="7">
        <v>0</v>
      </c>
      <c r="T142" s="7">
        <v>0</v>
      </c>
    </row>
    <row r="143" spans="1:20">
      <c r="G143" s="6"/>
      <c r="I143" s="7"/>
      <c r="J143" s="7"/>
      <c r="K143" s="7"/>
      <c r="L143" s="28"/>
      <c r="M143" s="28"/>
      <c r="N143" s="28"/>
      <c r="O143" s="28"/>
      <c r="P143" s="28"/>
      <c r="Q143" s="28"/>
      <c r="R143" s="28"/>
      <c r="S143" s="28"/>
      <c r="T143" s="28"/>
    </row>
    <row r="144" spans="1:20" ht="18.5">
      <c r="F144" s="9" t="s">
        <v>100</v>
      </c>
      <c r="I144" s="327">
        <f>'Facility Detail'!$G$3176</f>
        <v>2011</v>
      </c>
      <c r="J144" s="328">
        <f>I144+1</f>
        <v>2012</v>
      </c>
      <c r="K144" s="328">
        <f t="shared" ref="K144:R144" si="26">J144+1</f>
        <v>2013</v>
      </c>
      <c r="L144" s="328">
        <f t="shared" si="26"/>
        <v>2014</v>
      </c>
      <c r="M144" s="328">
        <f t="shared" si="26"/>
        <v>2015</v>
      </c>
      <c r="N144" s="328">
        <f t="shared" si="26"/>
        <v>2016</v>
      </c>
      <c r="O144" s="328">
        <f t="shared" si="26"/>
        <v>2017</v>
      </c>
      <c r="P144" s="328">
        <f t="shared" si="26"/>
        <v>2018</v>
      </c>
      <c r="Q144" s="328">
        <f t="shared" si="26"/>
        <v>2019</v>
      </c>
      <c r="R144" s="328">
        <f t="shared" si="26"/>
        <v>2020</v>
      </c>
      <c r="S144" s="328">
        <f>R144+1</f>
        <v>2021</v>
      </c>
      <c r="T144" s="329">
        <f>S144+1</f>
        <v>2022</v>
      </c>
    </row>
    <row r="145" spans="7:20">
      <c r="G145" s="74" t="s">
        <v>68</v>
      </c>
      <c r="H145" s="30"/>
      <c r="I145" s="3">
        <v>0</v>
      </c>
      <c r="J145" s="55">
        <v>0</v>
      </c>
      <c r="K145" s="123"/>
      <c r="L145" s="123"/>
      <c r="M145" s="123"/>
      <c r="N145" s="123"/>
      <c r="O145" s="123"/>
      <c r="P145" s="123"/>
      <c r="Q145" s="123"/>
      <c r="R145" s="123"/>
      <c r="S145" s="123"/>
      <c r="T145" s="56"/>
    </row>
    <row r="146" spans="7:20">
      <c r="G146" s="74" t="s">
        <v>69</v>
      </c>
      <c r="H146" s="30"/>
      <c r="I146" s="144">
        <v>0</v>
      </c>
      <c r="J146" s="10">
        <v>0</v>
      </c>
      <c r="K146" s="69"/>
      <c r="L146" s="69"/>
      <c r="M146" s="69"/>
      <c r="N146" s="69"/>
      <c r="O146" s="69"/>
      <c r="P146" s="69"/>
      <c r="Q146" s="69"/>
      <c r="R146" s="69"/>
      <c r="S146" s="69"/>
      <c r="T146" s="145"/>
    </row>
    <row r="147" spans="7:20">
      <c r="G147" s="74" t="s">
        <v>70</v>
      </c>
      <c r="H147" s="30"/>
      <c r="I147" s="57"/>
      <c r="J147" s="10">
        <v>0</v>
      </c>
      <c r="K147" s="65">
        <v>0</v>
      </c>
      <c r="L147" s="69"/>
      <c r="M147" s="69"/>
      <c r="N147" s="69"/>
      <c r="O147" s="69"/>
      <c r="P147" s="69"/>
      <c r="Q147" s="69"/>
      <c r="R147" s="69"/>
      <c r="S147" s="69"/>
      <c r="T147" s="145"/>
    </row>
    <row r="148" spans="7:20">
      <c r="G148" s="74" t="s">
        <v>71</v>
      </c>
      <c r="H148" s="30"/>
      <c r="I148" s="57"/>
      <c r="J148" s="65">
        <v>0</v>
      </c>
      <c r="K148" s="143">
        <v>0</v>
      </c>
      <c r="L148" s="69"/>
      <c r="M148" s="69"/>
      <c r="N148" s="69"/>
      <c r="O148" s="69"/>
      <c r="P148" s="69"/>
      <c r="Q148" s="69"/>
      <c r="R148" s="69"/>
      <c r="S148" s="69"/>
      <c r="T148" s="145"/>
    </row>
    <row r="149" spans="7:20" ht="14.25" customHeight="1">
      <c r="G149" s="74" t="s">
        <v>171</v>
      </c>
      <c r="H149" s="30"/>
      <c r="I149" s="57"/>
      <c r="J149" s="135"/>
      <c r="K149" s="10">
        <v>0</v>
      </c>
      <c r="L149" s="136">
        <v>0</v>
      </c>
      <c r="M149" s="69"/>
      <c r="N149" s="69"/>
      <c r="O149" s="69"/>
      <c r="P149" s="69"/>
      <c r="Q149" s="69"/>
      <c r="R149" s="69"/>
      <c r="S149" s="69"/>
      <c r="T149" s="145"/>
    </row>
    <row r="150" spans="7:20" ht="17.25" customHeight="1">
      <c r="G150" s="74" t="s">
        <v>172</v>
      </c>
      <c r="H150" s="30"/>
      <c r="I150" s="57"/>
      <c r="J150" s="135"/>
      <c r="K150" s="65">
        <v>0</v>
      </c>
      <c r="L150" s="10">
        <v>0</v>
      </c>
      <c r="M150" s="69"/>
      <c r="N150" s="69"/>
      <c r="O150" s="69"/>
      <c r="P150" s="69"/>
      <c r="Q150" s="69"/>
      <c r="R150" s="69"/>
      <c r="S150" s="69"/>
      <c r="T150" s="145"/>
    </row>
    <row r="151" spans="7:20">
      <c r="G151" s="74" t="s">
        <v>173</v>
      </c>
      <c r="H151" s="30"/>
      <c r="I151" s="57"/>
      <c r="J151" s="135"/>
      <c r="K151" s="135"/>
      <c r="L151" s="10">
        <v>0</v>
      </c>
      <c r="M151" s="136">
        <f>L151</f>
        <v>0</v>
      </c>
      <c r="N151" s="135"/>
      <c r="O151" s="69"/>
      <c r="P151" s="69"/>
      <c r="Q151" s="69"/>
      <c r="R151" s="69"/>
      <c r="S151" s="69"/>
      <c r="T151" s="139"/>
    </row>
    <row r="152" spans="7:20">
      <c r="G152" s="74" t="s">
        <v>174</v>
      </c>
      <c r="H152" s="30"/>
      <c r="I152" s="57"/>
      <c r="J152" s="135"/>
      <c r="K152" s="135"/>
      <c r="L152" s="65">
        <v>0</v>
      </c>
      <c r="M152" s="10">
        <v>0</v>
      </c>
      <c r="N152" s="135"/>
      <c r="O152" s="69"/>
      <c r="P152" s="69"/>
      <c r="Q152" s="69"/>
      <c r="R152" s="69"/>
      <c r="S152" s="69"/>
      <c r="T152" s="139"/>
    </row>
    <row r="153" spans="7:20">
      <c r="G153" s="74" t="s">
        <v>175</v>
      </c>
      <c r="H153" s="30"/>
      <c r="I153" s="57"/>
      <c r="J153" s="135"/>
      <c r="K153" s="135"/>
      <c r="L153" s="135"/>
      <c r="M153" s="10">
        <v>0</v>
      </c>
      <c r="N153" s="136">
        <v>0</v>
      </c>
      <c r="O153" s="69"/>
      <c r="P153" s="69"/>
      <c r="Q153" s="69"/>
      <c r="R153" s="69"/>
      <c r="S153" s="69"/>
      <c r="T153" s="139"/>
    </row>
    <row r="154" spans="7:20">
      <c r="G154" s="74" t="s">
        <v>176</v>
      </c>
      <c r="H154" s="30"/>
      <c r="I154" s="57"/>
      <c r="J154" s="135"/>
      <c r="K154" s="135"/>
      <c r="L154" s="135"/>
      <c r="M154" s="65">
        <v>0</v>
      </c>
      <c r="N154" s="10">
        <v>0</v>
      </c>
      <c r="O154" s="69"/>
      <c r="P154" s="69"/>
      <c r="Q154" s="69"/>
      <c r="R154" s="69"/>
      <c r="S154" s="69"/>
      <c r="T154" s="139"/>
    </row>
    <row r="155" spans="7:20">
      <c r="G155" s="74" t="s">
        <v>177</v>
      </c>
      <c r="H155" s="30"/>
      <c r="I155" s="57"/>
      <c r="J155" s="135"/>
      <c r="K155" s="135"/>
      <c r="L155" s="135"/>
      <c r="M155" s="135"/>
      <c r="N155" s="167">
        <v>0</v>
      </c>
      <c r="O155" s="137">
        <f>N155</f>
        <v>0</v>
      </c>
      <c r="P155" s="69"/>
      <c r="Q155" s="69"/>
      <c r="R155" s="69"/>
      <c r="S155" s="69"/>
      <c r="T155" s="139"/>
    </row>
    <row r="156" spans="7:20">
      <c r="G156" s="74" t="s">
        <v>168</v>
      </c>
      <c r="H156" s="30"/>
      <c r="I156" s="57"/>
      <c r="J156" s="135"/>
      <c r="K156" s="135"/>
      <c r="L156" s="135"/>
      <c r="M156" s="135"/>
      <c r="N156" s="168">
        <v>0</v>
      </c>
      <c r="O156" s="138">
        <v>0</v>
      </c>
      <c r="P156" s="69"/>
      <c r="Q156" s="69"/>
      <c r="R156" s="69"/>
      <c r="S156" s="69"/>
      <c r="T156" s="139"/>
    </row>
    <row r="157" spans="7:20">
      <c r="G157" s="74" t="s">
        <v>169</v>
      </c>
      <c r="H157" s="30"/>
      <c r="I157" s="57"/>
      <c r="J157" s="135"/>
      <c r="K157" s="135"/>
      <c r="L157" s="135"/>
      <c r="M157" s="135"/>
      <c r="N157" s="135"/>
      <c r="O157" s="138">
        <f>O131</f>
        <v>0</v>
      </c>
      <c r="P157" s="137">
        <v>0</v>
      </c>
      <c r="Q157" s="69"/>
      <c r="R157" s="69"/>
      <c r="S157" s="69"/>
      <c r="T157" s="139"/>
    </row>
    <row r="158" spans="7:20">
      <c r="G158" s="74" t="s">
        <v>186</v>
      </c>
      <c r="H158" s="30"/>
      <c r="I158" s="57"/>
      <c r="J158" s="135"/>
      <c r="K158" s="135"/>
      <c r="L158" s="135"/>
      <c r="M158" s="135"/>
      <c r="N158" s="135"/>
      <c r="O158" s="137">
        <v>0</v>
      </c>
      <c r="P158" s="138">
        <v>0</v>
      </c>
      <c r="Q158" s="69"/>
      <c r="R158" s="69"/>
      <c r="S158" s="69"/>
      <c r="T158" s="139"/>
    </row>
    <row r="159" spans="7:20">
      <c r="G159" s="74" t="s">
        <v>187</v>
      </c>
      <c r="H159" s="30"/>
      <c r="I159" s="57"/>
      <c r="J159" s="135"/>
      <c r="K159" s="135"/>
      <c r="L159" s="135"/>
      <c r="M159" s="135"/>
      <c r="N159" s="135"/>
      <c r="O159" s="135"/>
      <c r="P159" s="138">
        <f>P131</f>
        <v>677</v>
      </c>
      <c r="Q159" s="65">
        <f>P159</f>
        <v>677</v>
      </c>
      <c r="R159" s="69"/>
      <c r="S159" s="69"/>
      <c r="T159" s="139"/>
    </row>
    <row r="160" spans="7:20">
      <c r="G160" s="74" t="s">
        <v>188</v>
      </c>
      <c r="H160" s="30"/>
      <c r="I160" s="57"/>
      <c r="J160" s="135"/>
      <c r="K160" s="135"/>
      <c r="L160" s="135"/>
      <c r="M160" s="135"/>
      <c r="N160" s="135"/>
      <c r="O160" s="135"/>
      <c r="P160" s="137">
        <f>Q160</f>
        <v>0</v>
      </c>
      <c r="Q160" s="138">
        <v>0</v>
      </c>
      <c r="R160" s="69"/>
      <c r="S160" s="69"/>
      <c r="T160" s="139"/>
    </row>
    <row r="161" spans="2:21">
      <c r="G161" s="74" t="s">
        <v>189</v>
      </c>
      <c r="H161" s="30"/>
      <c r="I161" s="57"/>
      <c r="J161" s="135"/>
      <c r="K161" s="135"/>
      <c r="L161" s="135"/>
      <c r="M161" s="135"/>
      <c r="N161" s="135"/>
      <c r="O161" s="135"/>
      <c r="P161" s="135"/>
      <c r="Q161" s="138"/>
      <c r="R161" s="65">
        <f>Q161</f>
        <v>0</v>
      </c>
      <c r="S161" s="69"/>
      <c r="T161" s="139"/>
    </row>
    <row r="162" spans="2:21">
      <c r="G162" s="74" t="s">
        <v>190</v>
      </c>
      <c r="H162" s="30"/>
      <c r="I162" s="57"/>
      <c r="J162" s="135"/>
      <c r="K162" s="135"/>
      <c r="L162" s="135"/>
      <c r="M162" s="135"/>
      <c r="N162" s="135"/>
      <c r="O162" s="135"/>
      <c r="P162" s="135"/>
      <c r="Q162" s="169">
        <v>3514</v>
      </c>
      <c r="R162" s="197">
        <v>3514</v>
      </c>
      <c r="S162" s="155"/>
      <c r="T162" s="322"/>
      <c r="U162" s="30"/>
    </row>
    <row r="163" spans="2:21">
      <c r="G163" s="74" t="s">
        <v>191</v>
      </c>
      <c r="H163" s="30"/>
      <c r="I163" s="57"/>
      <c r="J163" s="135"/>
      <c r="K163" s="135"/>
      <c r="L163" s="135"/>
      <c r="M163" s="135"/>
      <c r="N163" s="135"/>
      <c r="O163" s="135"/>
      <c r="P163" s="135"/>
      <c r="Q163" s="135"/>
      <c r="R163" s="197">
        <v>0</v>
      </c>
      <c r="S163" s="137">
        <f>R163</f>
        <v>0</v>
      </c>
      <c r="T163" s="322"/>
      <c r="U163" s="30"/>
    </row>
    <row r="164" spans="2:21">
      <c r="G164" s="74" t="s">
        <v>200</v>
      </c>
      <c r="H164" s="30"/>
      <c r="I164" s="57"/>
      <c r="J164" s="135"/>
      <c r="K164" s="135"/>
      <c r="L164" s="135"/>
      <c r="M164" s="135"/>
      <c r="N164" s="135"/>
      <c r="O164" s="135"/>
      <c r="P164" s="135"/>
      <c r="Q164" s="135"/>
      <c r="R164" s="137">
        <v>0</v>
      </c>
      <c r="S164" s="138">
        <f>R164</f>
        <v>0</v>
      </c>
      <c r="T164" s="322"/>
      <c r="U164" s="30"/>
    </row>
    <row r="165" spans="2:21">
      <c r="G165" s="74" t="s">
        <v>201</v>
      </c>
      <c r="H165" s="30"/>
      <c r="I165" s="57"/>
      <c r="J165" s="135"/>
      <c r="K165" s="135"/>
      <c r="L165" s="135"/>
      <c r="M165" s="135"/>
      <c r="N165" s="135"/>
      <c r="O165" s="135"/>
      <c r="P165" s="135"/>
      <c r="Q165" s="135"/>
      <c r="R165" s="135"/>
      <c r="S165" s="197">
        <v>0</v>
      </c>
      <c r="T165" s="323">
        <f>S163</f>
        <v>0</v>
      </c>
      <c r="U165" s="30"/>
    </row>
    <row r="166" spans="2:21">
      <c r="G166" s="74" t="s">
        <v>311</v>
      </c>
      <c r="H166" s="30"/>
      <c r="I166" s="57"/>
      <c r="J166" s="135"/>
      <c r="K166" s="135"/>
      <c r="L166" s="135"/>
      <c r="M166" s="135"/>
      <c r="N166" s="135"/>
      <c r="O166" s="135"/>
      <c r="P166" s="135"/>
      <c r="Q166" s="135"/>
      <c r="R166" s="135"/>
      <c r="S166" s="137">
        <f>T166</f>
        <v>0</v>
      </c>
      <c r="T166" s="324">
        <v>0</v>
      </c>
      <c r="U166" s="30"/>
    </row>
    <row r="167" spans="2:21">
      <c r="G167" s="74" t="s">
        <v>310</v>
      </c>
      <c r="H167" s="30"/>
      <c r="I167" s="58"/>
      <c r="J167" s="125"/>
      <c r="K167" s="125"/>
      <c r="L167" s="125"/>
      <c r="M167" s="125"/>
      <c r="N167" s="125"/>
      <c r="O167" s="125"/>
      <c r="P167" s="125"/>
      <c r="Q167" s="125"/>
      <c r="R167" s="125"/>
      <c r="S167" s="125"/>
      <c r="T167" s="258">
        <v>0</v>
      </c>
      <c r="U167" s="30"/>
    </row>
    <row r="168" spans="2:21">
      <c r="B168" s="1" t="s">
        <v>179</v>
      </c>
      <c r="G168" s="33" t="s">
        <v>17</v>
      </c>
      <c r="I168" s="172"/>
      <c r="J168" s="172"/>
      <c r="K168" s="172"/>
      <c r="L168" s="172"/>
      <c r="M168" s="172"/>
      <c r="N168" s="172"/>
      <c r="O168" s="172"/>
      <c r="P168" s="172">
        <f>P157-P158-P159+P160</f>
        <v>-677</v>
      </c>
      <c r="Q168" s="172">
        <f>Q159-Q160-Q161+Q162</f>
        <v>4191</v>
      </c>
      <c r="R168" s="172">
        <f>R161-R162-R163+R164</f>
        <v>-3514</v>
      </c>
      <c r="S168" s="172">
        <f>S163-S164-S165+S166</f>
        <v>0</v>
      </c>
      <c r="T168" s="172">
        <f>T165-T166-T167</f>
        <v>0</v>
      </c>
    </row>
    <row r="169" spans="2:21">
      <c r="G169" s="6"/>
      <c r="I169" s="172"/>
      <c r="J169" s="172"/>
      <c r="K169" s="172"/>
      <c r="L169" s="172"/>
      <c r="M169" s="172"/>
      <c r="N169" s="172"/>
      <c r="O169" s="172"/>
      <c r="P169" s="172"/>
      <c r="Q169" s="172"/>
      <c r="R169" s="172"/>
      <c r="S169" s="172"/>
      <c r="T169" s="172"/>
    </row>
    <row r="170" spans="2:21">
      <c r="G170" s="71" t="s">
        <v>12</v>
      </c>
      <c r="H170" s="66"/>
      <c r="I170" s="173"/>
      <c r="J170" s="174"/>
      <c r="K170" s="174"/>
      <c r="L170" s="174"/>
      <c r="M170" s="174"/>
      <c r="N170" s="174"/>
      <c r="O170" s="174"/>
      <c r="P170" s="174"/>
      <c r="Q170" s="174"/>
      <c r="R170" s="174"/>
      <c r="S170" s="174"/>
      <c r="T170" s="320"/>
    </row>
    <row r="171" spans="2:21">
      <c r="G171" s="6"/>
      <c r="I171" s="172"/>
      <c r="J171" s="172"/>
      <c r="K171" s="172"/>
      <c r="L171" s="172"/>
      <c r="M171" s="172"/>
      <c r="N171" s="172"/>
      <c r="O171" s="172"/>
      <c r="P171" s="172"/>
      <c r="Q171" s="172"/>
      <c r="R171" s="172"/>
      <c r="S171" s="172"/>
      <c r="T171" s="172"/>
    </row>
    <row r="172" spans="2:21" ht="18.5">
      <c r="C172" s="1" t="s">
        <v>179</v>
      </c>
      <c r="D172" s="1" t="s">
        <v>256</v>
      </c>
      <c r="E172" s="1" t="s">
        <v>108</v>
      </c>
      <c r="F172" s="41" t="s">
        <v>26</v>
      </c>
      <c r="H172" s="66"/>
      <c r="I172" s="175">
        <f t="shared" ref="I172:S172" si="27" xml:space="preserve"> I131 + I136 - I142 + I168 + I170</f>
        <v>0</v>
      </c>
      <c r="J172" s="176">
        <f t="shared" si="27"/>
        <v>0</v>
      </c>
      <c r="K172" s="176">
        <f t="shared" si="27"/>
        <v>0</v>
      </c>
      <c r="L172" s="176">
        <f t="shared" si="27"/>
        <v>0</v>
      </c>
      <c r="M172" s="176">
        <f t="shared" si="27"/>
        <v>0</v>
      </c>
      <c r="N172" s="176">
        <f t="shared" si="27"/>
        <v>0</v>
      </c>
      <c r="O172" s="176">
        <f t="shared" si="27"/>
        <v>0</v>
      </c>
      <c r="P172" s="176">
        <f t="shared" si="27"/>
        <v>0</v>
      </c>
      <c r="Q172" s="176">
        <f t="shared" si="27"/>
        <v>9233.3730515304796</v>
      </c>
      <c r="R172" s="176">
        <f t="shared" si="27"/>
        <v>1861.5510081531293</v>
      </c>
      <c r="S172" s="176">
        <f t="shared" si="27"/>
        <v>5342.4099242764496</v>
      </c>
      <c r="T172" s="321">
        <f t="shared" ref="T172" si="28" xml:space="preserve"> T131 + T136 - T142 + T168 + T170</f>
        <v>5017.6589884117602</v>
      </c>
    </row>
    <row r="173" spans="2:21">
      <c r="G173" s="6"/>
      <c r="I173" s="7"/>
      <c r="J173" s="7"/>
      <c r="K173" s="7"/>
      <c r="L173" s="28"/>
      <c r="M173" s="28"/>
      <c r="N173" s="28"/>
      <c r="O173" s="28"/>
      <c r="P173" s="28"/>
      <c r="Q173" s="28"/>
      <c r="R173" s="28"/>
      <c r="S173" s="28"/>
      <c r="T173" s="28"/>
    </row>
    <row r="174" spans="2:21" ht="15" thickBot="1">
      <c r="S174" s="1"/>
      <c r="T174" s="1"/>
    </row>
    <row r="175" spans="2:21" ht="15" customHeight="1">
      <c r="F175" s="8"/>
      <c r="G175" s="8"/>
      <c r="H175" s="8"/>
      <c r="I175" s="8"/>
      <c r="J175" s="8"/>
      <c r="K175" s="8"/>
      <c r="L175" s="8"/>
      <c r="M175" s="8"/>
      <c r="N175" s="8"/>
      <c r="O175" s="8"/>
      <c r="P175" s="8"/>
      <c r="Q175" s="8"/>
      <c r="R175" s="8"/>
      <c r="S175" s="8"/>
      <c r="T175" s="8"/>
      <c r="U175" s="30"/>
    </row>
    <row r="176" spans="2:21" ht="15" customHeight="1" thickBot="1">
      <c r="G176" s="30"/>
      <c r="H176" s="30"/>
      <c r="I176" s="30"/>
      <c r="J176" s="30"/>
      <c r="K176" s="30"/>
      <c r="L176" s="30"/>
      <c r="M176" s="30"/>
      <c r="N176" s="30"/>
      <c r="O176" s="30"/>
      <c r="P176" s="30"/>
      <c r="Q176" s="30"/>
      <c r="R176" s="30"/>
      <c r="S176" s="30"/>
      <c r="T176" s="30"/>
      <c r="U176" s="30"/>
    </row>
    <row r="177" spans="1:21" ht="21" customHeight="1" thickBot="1">
      <c r="F177" s="13" t="s">
        <v>4</v>
      </c>
      <c r="G177" s="13"/>
      <c r="H177" s="212" t="s">
        <v>203</v>
      </c>
      <c r="I177" s="213"/>
      <c r="J177" s="200"/>
      <c r="K177" s="23"/>
      <c r="L177" s="30"/>
      <c r="S177" s="1"/>
      <c r="T177" s="1"/>
      <c r="U177" s="30"/>
    </row>
    <row r="178" spans="1:21" ht="15" customHeight="1">
      <c r="S178" s="1"/>
      <c r="T178" s="1"/>
      <c r="U178" s="30"/>
    </row>
    <row r="179" spans="1:21" ht="18.75" customHeight="1">
      <c r="F179" s="9" t="s">
        <v>21</v>
      </c>
      <c r="G179" s="9"/>
      <c r="I179" s="2">
        <f>'Facility Detail'!$G$3176</f>
        <v>2011</v>
      </c>
      <c r="J179" s="2">
        <f t="shared" ref="J179:P179" si="29">I179+1</f>
        <v>2012</v>
      </c>
      <c r="K179" s="2">
        <f t="shared" si="29"/>
        <v>2013</v>
      </c>
      <c r="L179" s="2">
        <f t="shared" si="29"/>
        <v>2014</v>
      </c>
      <c r="M179" s="2">
        <f t="shared" si="29"/>
        <v>2015</v>
      </c>
      <c r="N179" s="2">
        <f t="shared" si="29"/>
        <v>2016</v>
      </c>
      <c r="O179" s="2">
        <f t="shared" si="29"/>
        <v>2017</v>
      </c>
      <c r="P179" s="2">
        <f t="shared" si="29"/>
        <v>2018</v>
      </c>
      <c r="Q179" s="2">
        <f t="shared" ref="Q179" si="30">P179+1</f>
        <v>2019</v>
      </c>
      <c r="R179" s="2">
        <f t="shared" ref="R179" si="31">Q179+1</f>
        <v>2020</v>
      </c>
      <c r="S179" s="2">
        <f>R179+1</f>
        <v>2021</v>
      </c>
      <c r="T179" s="2">
        <f>S179+1</f>
        <v>2022</v>
      </c>
      <c r="U179" s="30"/>
    </row>
    <row r="180" spans="1:21" ht="15" customHeight="1">
      <c r="G180" s="74" t="str">
        <f>"Total MWh Produced / Purchased from " &amp; H177</f>
        <v>Total MWh Produced / Purchased from Bennett Creek Wind Farm - REC Only</v>
      </c>
      <c r="H180" s="66"/>
      <c r="I180" s="3">
        <v>12259</v>
      </c>
      <c r="J180" s="4"/>
      <c r="K180" s="4"/>
      <c r="L180" s="4"/>
      <c r="M180" s="4">
        <v>8656</v>
      </c>
      <c r="N180" s="4">
        <v>11174</v>
      </c>
      <c r="O180" s="4">
        <v>9667</v>
      </c>
      <c r="P180" s="4">
        <v>3216</v>
      </c>
      <c r="Q180" s="4"/>
      <c r="R180" s="4"/>
      <c r="S180" s="4"/>
      <c r="T180" s="5"/>
      <c r="U180" s="30"/>
    </row>
    <row r="181" spans="1:21" ht="15" customHeight="1">
      <c r="G181" s="74" t="s">
        <v>25</v>
      </c>
      <c r="H181" s="66"/>
      <c r="I181" s="325">
        <v>1</v>
      </c>
      <c r="J181" s="50"/>
      <c r="K181" s="50"/>
      <c r="L181" s="50"/>
      <c r="M181" s="50">
        <v>1</v>
      </c>
      <c r="N181" s="50">
        <v>1</v>
      </c>
      <c r="O181" s="50">
        <v>1</v>
      </c>
      <c r="P181" s="50">
        <v>1</v>
      </c>
      <c r="Q181" s="50"/>
      <c r="R181" s="50"/>
      <c r="S181" s="50"/>
      <c r="T181" s="51"/>
      <c r="U181" s="30"/>
    </row>
    <row r="182" spans="1:21" ht="15" customHeight="1">
      <c r="G182" s="74" t="s">
        <v>20</v>
      </c>
      <c r="H182" s="66"/>
      <c r="I182" s="326">
        <v>1</v>
      </c>
      <c r="J182" s="45"/>
      <c r="K182" s="45"/>
      <c r="L182" s="45"/>
      <c r="M182" s="45">
        <v>1</v>
      </c>
      <c r="N182" s="45">
        <v>1</v>
      </c>
      <c r="O182" s="45">
        <v>1</v>
      </c>
      <c r="P182" s="45">
        <v>1</v>
      </c>
      <c r="Q182" s="45"/>
      <c r="R182" s="45"/>
      <c r="S182" s="45"/>
      <c r="T182" s="46"/>
      <c r="U182" s="30"/>
    </row>
    <row r="183" spans="1:21" ht="15" customHeight="1">
      <c r="A183" s="1" t="s">
        <v>134</v>
      </c>
      <c r="G183" s="71" t="s">
        <v>22</v>
      </c>
      <c r="H183" s="72"/>
      <c r="I183" s="37">
        <v>12259</v>
      </c>
      <c r="J183" s="37">
        <v>0</v>
      </c>
      <c r="K183" s="37">
        <v>0</v>
      </c>
      <c r="L183" s="37">
        <v>0</v>
      </c>
      <c r="M183" s="37">
        <v>8656</v>
      </c>
      <c r="N183" s="179">
        <v>11174</v>
      </c>
      <c r="O183" s="179">
        <v>9667</v>
      </c>
      <c r="P183" s="179">
        <v>3216</v>
      </c>
      <c r="Q183" s="179">
        <f t="shared" ref="Q183" si="32">Q180 * Q181 * Q182</f>
        <v>0</v>
      </c>
      <c r="R183" s="179">
        <f t="shared" ref="R183:S183" si="33">R180 * R181 * R182</f>
        <v>0</v>
      </c>
      <c r="S183" s="179">
        <f t="shared" si="33"/>
        <v>0</v>
      </c>
      <c r="T183" s="179">
        <f t="shared" ref="T183" si="34">T180 * T181 * T182</f>
        <v>0</v>
      </c>
      <c r="U183" s="30"/>
    </row>
    <row r="184" spans="1:21" ht="15" customHeight="1">
      <c r="G184" s="23"/>
      <c r="H184" s="30"/>
      <c r="I184" s="36"/>
      <c r="J184" s="36"/>
      <c r="K184" s="36"/>
      <c r="L184" s="36"/>
      <c r="M184" s="36"/>
      <c r="N184" s="24"/>
      <c r="O184" s="24"/>
      <c r="P184" s="24"/>
      <c r="Q184" s="24"/>
      <c r="R184" s="24"/>
      <c r="S184" s="24"/>
      <c r="T184" s="24"/>
      <c r="U184" s="30"/>
    </row>
    <row r="185" spans="1:21" ht="18.75" customHeight="1">
      <c r="F185" s="42" t="s">
        <v>118</v>
      </c>
      <c r="H185" s="30"/>
      <c r="I185" s="2">
        <f>'Facility Detail'!$G$3176</f>
        <v>2011</v>
      </c>
      <c r="J185" s="2">
        <f>I185+1</f>
        <v>2012</v>
      </c>
      <c r="K185" s="2">
        <f>J185+1</f>
        <v>2013</v>
      </c>
      <c r="L185" s="2">
        <f>L179</f>
        <v>2014</v>
      </c>
      <c r="M185" s="2">
        <f>M179</f>
        <v>2015</v>
      </c>
      <c r="N185" s="2">
        <f>N179</f>
        <v>2016</v>
      </c>
      <c r="O185" s="2">
        <f>O179</f>
        <v>2017</v>
      </c>
      <c r="P185" s="2">
        <f t="shared" ref="P185:Q185" si="35">P179</f>
        <v>2018</v>
      </c>
      <c r="Q185" s="2">
        <f t="shared" si="35"/>
        <v>2019</v>
      </c>
      <c r="R185" s="2">
        <f t="shared" ref="R185:S185" si="36">R179</f>
        <v>2020</v>
      </c>
      <c r="S185" s="2">
        <f t="shared" si="36"/>
        <v>2021</v>
      </c>
      <c r="T185" s="2">
        <f t="shared" ref="T185" si="37">T179</f>
        <v>2022</v>
      </c>
      <c r="U185" s="30"/>
    </row>
    <row r="186" spans="1:21" ht="15" customHeight="1">
      <c r="G186" s="74" t="s">
        <v>10</v>
      </c>
      <c r="H186" s="66"/>
      <c r="I186" s="47">
        <f>IF( $J8 = "Eligible", I183 * 'Facility Detail'!$G$3173, 0 )</f>
        <v>0</v>
      </c>
      <c r="J186" s="11">
        <f>IF( $J8 = "Eligible", J183 * 'Facility Detail'!$G$3173, 0 )</f>
        <v>0</v>
      </c>
      <c r="K186" s="11">
        <f>IF( $J8 = "Eligible", K183 * 'Facility Detail'!$G$3173, 0 )</f>
        <v>0</v>
      </c>
      <c r="L186" s="11">
        <f>IF( $J8 = "Eligible", L183 * 'Facility Detail'!$G$3173, 0 )</f>
        <v>0</v>
      </c>
      <c r="M186" s="11">
        <f>IF( $J8 = "Eligible", M183 * 'Facility Detail'!$G$3173, 0 )</f>
        <v>0</v>
      </c>
      <c r="N186" s="11">
        <f>IF( $J8 = "Eligible", N183 * 'Facility Detail'!$G$3173, 0 )</f>
        <v>0</v>
      </c>
      <c r="O186" s="11">
        <f>IF( $J8 = "Eligible", O183 * 'Facility Detail'!$G$3173, 0 )</f>
        <v>0</v>
      </c>
      <c r="P186" s="11">
        <f>IF( $J8 = "Eligible", P183 * 'Facility Detail'!$G$3173, 0 )</f>
        <v>0</v>
      </c>
      <c r="Q186" s="11">
        <f>IF( $J8 = "Eligible", Q183 * 'Facility Detail'!$G$3173, 0 )</f>
        <v>0</v>
      </c>
      <c r="R186" s="11">
        <f>IF( $J8 = "Eligible", R183 * 'Facility Detail'!$G$3173, 0 )</f>
        <v>0</v>
      </c>
      <c r="S186" s="11">
        <f>IF( $J8 = "Eligible", S183 * 'Facility Detail'!$G$3173, 0 )</f>
        <v>0</v>
      </c>
      <c r="T186" s="264">
        <f>IF( $J8 = "Eligible", T183 * 'Facility Detail'!$G$3173, 0 )</f>
        <v>0</v>
      </c>
      <c r="U186" s="30"/>
    </row>
    <row r="187" spans="1:21" ht="15" customHeight="1">
      <c r="G187" s="74" t="s">
        <v>6</v>
      </c>
      <c r="H187" s="66"/>
      <c r="I187" s="48">
        <f t="shared" ref="I187:S187" si="38">IF( $K8 = "Eligible", I183, 0 )</f>
        <v>0</v>
      </c>
      <c r="J187" s="222">
        <f t="shared" si="38"/>
        <v>0</v>
      </c>
      <c r="K187" s="222">
        <f t="shared" si="38"/>
        <v>0</v>
      </c>
      <c r="L187" s="222">
        <f t="shared" si="38"/>
        <v>0</v>
      </c>
      <c r="M187" s="222">
        <f t="shared" si="38"/>
        <v>0</v>
      </c>
      <c r="N187" s="222">
        <f t="shared" si="38"/>
        <v>0</v>
      </c>
      <c r="O187" s="222">
        <f t="shared" si="38"/>
        <v>0</v>
      </c>
      <c r="P187" s="222">
        <f t="shared" si="38"/>
        <v>0</v>
      </c>
      <c r="Q187" s="222">
        <f t="shared" si="38"/>
        <v>0</v>
      </c>
      <c r="R187" s="222">
        <f t="shared" si="38"/>
        <v>0</v>
      </c>
      <c r="S187" s="222">
        <f t="shared" si="38"/>
        <v>0</v>
      </c>
      <c r="T187" s="265">
        <f t="shared" ref="T187" si="39">IF( $K8 = "Eligible", T183, 0 )</f>
        <v>0</v>
      </c>
      <c r="U187" s="30"/>
    </row>
    <row r="188" spans="1:21" ht="15" customHeight="1">
      <c r="G188" s="73" t="s">
        <v>120</v>
      </c>
      <c r="H188" s="72"/>
      <c r="I188" s="39">
        <f t="shared" ref="I188" si="40">SUM(I186:I187)</f>
        <v>0</v>
      </c>
      <c r="J188" s="40">
        <f t="shared" ref="J188:S188" si="41">SUM(J186:J187)</f>
        <v>0</v>
      </c>
      <c r="K188" s="40">
        <f t="shared" si="41"/>
        <v>0</v>
      </c>
      <c r="L188" s="40">
        <f t="shared" si="41"/>
        <v>0</v>
      </c>
      <c r="M188" s="40">
        <f t="shared" si="41"/>
        <v>0</v>
      </c>
      <c r="N188" s="40">
        <f t="shared" si="41"/>
        <v>0</v>
      </c>
      <c r="O188" s="40">
        <f t="shared" si="41"/>
        <v>0</v>
      </c>
      <c r="P188" s="40">
        <f t="shared" si="41"/>
        <v>0</v>
      </c>
      <c r="Q188" s="40">
        <f t="shared" si="41"/>
        <v>0</v>
      </c>
      <c r="R188" s="40">
        <f t="shared" si="41"/>
        <v>0</v>
      </c>
      <c r="S188" s="40">
        <f t="shared" si="41"/>
        <v>0</v>
      </c>
      <c r="T188" s="40">
        <f t="shared" ref="T188" si="42">SUM(T186:T187)</f>
        <v>0</v>
      </c>
      <c r="U188" s="30"/>
    </row>
    <row r="189" spans="1:21" ht="15" customHeight="1">
      <c r="G189" s="30"/>
      <c r="H189" s="30"/>
      <c r="I189" s="38"/>
      <c r="J189" s="31"/>
      <c r="K189" s="31"/>
      <c r="L189" s="31"/>
      <c r="M189" s="31"/>
      <c r="N189" s="31"/>
      <c r="O189" s="31"/>
      <c r="P189" s="31"/>
      <c r="Q189" s="31"/>
      <c r="R189" s="31"/>
      <c r="S189" s="31"/>
      <c r="T189" s="31"/>
      <c r="U189" s="30"/>
    </row>
    <row r="190" spans="1:21" ht="18.75" customHeight="1">
      <c r="F190" s="41" t="s">
        <v>30</v>
      </c>
      <c r="H190" s="30"/>
      <c r="I190" s="2">
        <f>'Facility Detail'!$G$3176</f>
        <v>2011</v>
      </c>
      <c r="J190" s="2">
        <f>I190+1</f>
        <v>2012</v>
      </c>
      <c r="K190" s="2">
        <f>J190+1</f>
        <v>2013</v>
      </c>
      <c r="L190" s="2">
        <f>L179</f>
        <v>2014</v>
      </c>
      <c r="M190" s="2">
        <f>M179</f>
        <v>2015</v>
      </c>
      <c r="N190" s="2">
        <f>N179</f>
        <v>2016</v>
      </c>
      <c r="O190" s="2">
        <f>O179</f>
        <v>2017</v>
      </c>
      <c r="P190" s="2">
        <f t="shared" ref="P190:Q190" si="43">P179</f>
        <v>2018</v>
      </c>
      <c r="Q190" s="2">
        <f t="shared" si="43"/>
        <v>2019</v>
      </c>
      <c r="R190" s="2">
        <f t="shared" ref="R190:S190" si="44">R179</f>
        <v>2020</v>
      </c>
      <c r="S190" s="2">
        <f t="shared" si="44"/>
        <v>2021</v>
      </c>
      <c r="T190" s="2">
        <f t="shared" ref="T190" si="45">T179</f>
        <v>2022</v>
      </c>
      <c r="U190" s="30"/>
    </row>
    <row r="191" spans="1:21" ht="15" customHeight="1">
      <c r="G191" s="74" t="s">
        <v>47</v>
      </c>
      <c r="H191" s="66"/>
      <c r="I191" s="84"/>
      <c r="J191" s="85"/>
      <c r="K191" s="85"/>
      <c r="L191" s="85"/>
      <c r="M191" s="85"/>
      <c r="N191" s="85"/>
      <c r="O191" s="85"/>
      <c r="P191" s="85"/>
      <c r="Q191" s="85"/>
      <c r="R191" s="85"/>
      <c r="S191" s="85"/>
      <c r="T191" s="86"/>
      <c r="U191" s="30"/>
    </row>
    <row r="192" spans="1:21" ht="15" customHeight="1">
      <c r="G192" s="75" t="s">
        <v>23</v>
      </c>
      <c r="H192" s="153"/>
      <c r="I192" s="87"/>
      <c r="J192" s="88"/>
      <c r="K192" s="88"/>
      <c r="L192" s="88"/>
      <c r="M192" s="88"/>
      <c r="N192" s="88"/>
      <c r="O192" s="88"/>
      <c r="P192" s="88"/>
      <c r="Q192" s="88"/>
      <c r="R192" s="88"/>
      <c r="S192" s="88"/>
      <c r="T192" s="89"/>
      <c r="U192" s="30"/>
    </row>
    <row r="193" spans="6:21" ht="15" customHeight="1">
      <c r="G193" s="90" t="s">
        <v>89</v>
      </c>
      <c r="H193" s="152"/>
      <c r="I193" s="52"/>
      <c r="J193" s="53"/>
      <c r="K193" s="53"/>
      <c r="L193" s="53"/>
      <c r="M193" s="53"/>
      <c r="N193" s="53"/>
      <c r="O193" s="53"/>
      <c r="P193" s="53"/>
      <c r="Q193" s="53"/>
      <c r="R193" s="53"/>
      <c r="S193" s="53"/>
      <c r="T193" s="54"/>
      <c r="U193" s="30"/>
    </row>
    <row r="194" spans="6:21" ht="15" customHeight="1">
      <c r="G194" s="33" t="s">
        <v>90</v>
      </c>
      <c r="I194" s="7">
        <f t="shared" ref="I194:N194" si="46">SUM(I191:I193)</f>
        <v>0</v>
      </c>
      <c r="J194" s="7">
        <f t="shared" si="46"/>
        <v>0</v>
      </c>
      <c r="K194" s="7">
        <f t="shared" si="46"/>
        <v>0</v>
      </c>
      <c r="L194" s="7">
        <f t="shared" si="46"/>
        <v>0</v>
      </c>
      <c r="M194" s="7">
        <f t="shared" si="46"/>
        <v>0</v>
      </c>
      <c r="N194" s="7">
        <f t="shared" si="46"/>
        <v>0</v>
      </c>
      <c r="O194" s="7">
        <f t="shared" ref="O194:Q194" si="47">SUM(O191:O193)</f>
        <v>0</v>
      </c>
      <c r="P194" s="7">
        <f t="shared" si="47"/>
        <v>0</v>
      </c>
      <c r="Q194" s="7">
        <f t="shared" si="47"/>
        <v>0</v>
      </c>
      <c r="R194" s="7">
        <f t="shared" ref="R194:S194" si="48">SUM(R191:R193)</f>
        <v>0</v>
      </c>
      <c r="S194" s="7">
        <f t="shared" si="48"/>
        <v>0</v>
      </c>
      <c r="T194" s="7">
        <f t="shared" ref="T194" si="49">SUM(T191:T193)</f>
        <v>0</v>
      </c>
      <c r="U194" s="30"/>
    </row>
    <row r="195" spans="6:21" ht="15" customHeight="1">
      <c r="G195" s="6"/>
      <c r="I195" s="7"/>
      <c r="J195" s="7"/>
      <c r="K195" s="7"/>
      <c r="L195" s="28"/>
      <c r="M195" s="28"/>
      <c r="N195" s="28"/>
      <c r="O195" s="28"/>
      <c r="P195" s="28"/>
      <c r="Q195" s="28"/>
      <c r="R195" s="28"/>
      <c r="S195" s="28"/>
      <c r="T195" s="28"/>
      <c r="U195" s="30"/>
    </row>
    <row r="196" spans="6:21" ht="18.75" customHeight="1">
      <c r="F196" s="9" t="s">
        <v>100</v>
      </c>
      <c r="I196" s="2">
        <f>'Facility Detail'!$G$3176</f>
        <v>2011</v>
      </c>
      <c r="J196" s="2">
        <f t="shared" ref="J196:P196" si="50">I196+1</f>
        <v>2012</v>
      </c>
      <c r="K196" s="2">
        <f t="shared" si="50"/>
        <v>2013</v>
      </c>
      <c r="L196" s="2">
        <f t="shared" si="50"/>
        <v>2014</v>
      </c>
      <c r="M196" s="2">
        <f t="shared" si="50"/>
        <v>2015</v>
      </c>
      <c r="N196" s="2">
        <f t="shared" si="50"/>
        <v>2016</v>
      </c>
      <c r="O196" s="2">
        <f t="shared" si="50"/>
        <v>2017</v>
      </c>
      <c r="P196" s="2">
        <f t="shared" si="50"/>
        <v>2018</v>
      </c>
      <c r="Q196" s="2">
        <f t="shared" ref="Q196" si="51">P196+1</f>
        <v>2019</v>
      </c>
      <c r="R196" s="2">
        <f t="shared" ref="R196" si="52">Q196+1</f>
        <v>2020</v>
      </c>
      <c r="S196" s="2">
        <f>R196+1</f>
        <v>2021</v>
      </c>
      <c r="T196" s="2">
        <f>S196+1</f>
        <v>2022</v>
      </c>
      <c r="U196" s="30"/>
    </row>
    <row r="197" spans="6:21" ht="15" customHeight="1">
      <c r="G197" s="74" t="str">
        <f xml:space="preserve"> 'Facility Detail'!$G$3176 &amp; " Surplus Applied to " &amp; ( 'Facility Detail'!$G$3176 + 1 )</f>
        <v>2011 Surplus Applied to 2012</v>
      </c>
      <c r="H197" s="30"/>
      <c r="I197" s="3">
        <f>I183</f>
        <v>12259</v>
      </c>
      <c r="J197" s="55">
        <f>I197</f>
        <v>12259</v>
      </c>
      <c r="K197" s="123"/>
      <c r="L197" s="123"/>
      <c r="M197" s="123"/>
      <c r="N197" s="123"/>
      <c r="O197" s="123"/>
      <c r="P197" s="123"/>
      <c r="Q197" s="123"/>
      <c r="R197" s="123"/>
      <c r="S197" s="123"/>
      <c r="T197" s="56"/>
      <c r="U197" s="30"/>
    </row>
    <row r="198" spans="6:21" ht="15" customHeight="1">
      <c r="G198" s="74" t="str">
        <f xml:space="preserve"> ( 'Facility Detail'!$G$3176 + 1 ) &amp; " Surplus Applied to " &amp; ( 'Facility Detail'!$G$3176 )</f>
        <v>2012 Surplus Applied to 2011</v>
      </c>
      <c r="H198" s="30"/>
      <c r="I198" s="44">
        <f>J198</f>
        <v>0</v>
      </c>
      <c r="J198" s="49"/>
      <c r="K198" s="124"/>
      <c r="L198" s="124"/>
      <c r="M198" s="124"/>
      <c r="N198" s="124"/>
      <c r="O198" s="69"/>
      <c r="P198" s="69"/>
      <c r="Q198" s="69"/>
      <c r="R198" s="69"/>
      <c r="S198" s="69"/>
      <c r="T198" s="145"/>
      <c r="U198" s="30"/>
    </row>
    <row r="199" spans="6:21" ht="15" customHeight="1">
      <c r="G199" s="74" t="str">
        <f xml:space="preserve"> ( 'Facility Detail'!$G$3176 + 1 ) &amp; " Surplus Applied to " &amp; ( 'Facility Detail'!$G$3176 + 2 )</f>
        <v>2012 Surplus Applied to 2013</v>
      </c>
      <c r="H199" s="30"/>
      <c r="I199" s="57"/>
      <c r="J199" s="10">
        <f>J183</f>
        <v>0</v>
      </c>
      <c r="K199" s="65">
        <f>J199</f>
        <v>0</v>
      </c>
      <c r="L199" s="124"/>
      <c r="M199" s="124"/>
      <c r="N199" s="124"/>
      <c r="O199" s="69"/>
      <c r="P199" s="69"/>
      <c r="Q199" s="69"/>
      <c r="R199" s="69"/>
      <c r="S199" s="69"/>
      <c r="T199" s="145"/>
      <c r="U199" s="30"/>
    </row>
    <row r="200" spans="6:21" ht="15" customHeight="1">
      <c r="G200" s="74" t="str">
        <f xml:space="preserve"> ( 'Facility Detail'!$G$3176 + 2 ) &amp; " Surplus Applied to " &amp; ( 'Facility Detail'!$G$3176 + 1 )</f>
        <v>2013 Surplus Applied to 2012</v>
      </c>
      <c r="H200" s="30"/>
      <c r="I200" s="57"/>
      <c r="J200" s="65">
        <f>K200</f>
        <v>0</v>
      </c>
      <c r="K200" s="130"/>
      <c r="L200" s="124"/>
      <c r="M200" s="124"/>
      <c r="N200" s="124"/>
      <c r="O200" s="69"/>
      <c r="P200" s="69"/>
      <c r="Q200" s="69"/>
      <c r="R200" s="69"/>
      <c r="S200" s="69"/>
      <c r="T200" s="145"/>
      <c r="U200" s="30"/>
    </row>
    <row r="201" spans="6:21" ht="15" customHeight="1">
      <c r="G201" s="74" t="str">
        <f xml:space="preserve"> ( 'Facility Detail'!$G$3176 + 2 ) &amp; " Surplus Applied to " &amp; ( 'Facility Detail'!$G$3176 + 3 )</f>
        <v>2013 Surplus Applied to 2014</v>
      </c>
      <c r="H201" s="30"/>
      <c r="I201" s="131"/>
      <c r="J201" s="133"/>
      <c r="K201" s="49">
        <f>K183</f>
        <v>0</v>
      </c>
      <c r="L201" s="134">
        <f>K201</f>
        <v>0</v>
      </c>
      <c r="M201" s="124"/>
      <c r="N201" s="124"/>
      <c r="O201" s="69"/>
      <c r="P201" s="69"/>
      <c r="Q201" s="69"/>
      <c r="R201" s="69"/>
      <c r="S201" s="69"/>
      <c r="T201" s="145"/>
      <c r="U201" s="30"/>
    </row>
    <row r="202" spans="6:21" ht="15" customHeight="1">
      <c r="G202" s="74" t="str">
        <f xml:space="preserve"> ( 'Facility Detail'!$G$3176 + 3 ) &amp; " Surplus Applied to " &amp; ( 'Facility Detail'!$G$3176 + 2 )</f>
        <v>2014 Surplus Applied to 2013</v>
      </c>
      <c r="H202" s="30"/>
      <c r="I202" s="131"/>
      <c r="J202" s="142"/>
      <c r="K202" s="150">
        <f>L202</f>
        <v>0</v>
      </c>
      <c r="L202" s="49"/>
      <c r="M202" s="124"/>
      <c r="N202" s="124"/>
      <c r="O202" s="69" t="s">
        <v>170</v>
      </c>
      <c r="P202" s="69" t="s">
        <v>170</v>
      </c>
      <c r="Q202" s="69" t="s">
        <v>170</v>
      </c>
      <c r="R202" s="69" t="s">
        <v>170</v>
      </c>
      <c r="S202" s="69" t="s">
        <v>170</v>
      </c>
      <c r="T202" s="145" t="s">
        <v>170</v>
      </c>
      <c r="U202" s="30"/>
    </row>
    <row r="203" spans="6:21" ht="15" customHeight="1">
      <c r="G203" s="74" t="str">
        <f xml:space="preserve"> ( 'Facility Detail'!$G$3176 + 3 ) &amp; " Surplus Applied to " &amp; ( 'Facility Detail'!$G$3176 + 4 )</f>
        <v>2014 Surplus Applied to 2015</v>
      </c>
      <c r="H203" s="30"/>
      <c r="I203" s="131"/>
      <c r="J203" s="133"/>
      <c r="K203" s="151"/>
      <c r="L203" s="49">
        <f>L183</f>
        <v>0</v>
      </c>
      <c r="M203" s="141">
        <f>L203</f>
        <v>0</v>
      </c>
      <c r="N203" s="133"/>
      <c r="O203" s="135"/>
      <c r="P203" s="135"/>
      <c r="Q203" s="135"/>
      <c r="R203" s="69"/>
      <c r="S203" s="69"/>
      <c r="T203" s="139"/>
      <c r="U203" s="30"/>
    </row>
    <row r="204" spans="6:21" ht="15" customHeight="1">
      <c r="G204" s="74" t="str">
        <f xml:space="preserve"> ( 'Facility Detail'!$G$3176 + 4 ) &amp; " Surplus Applied to " &amp; ( 'Facility Detail'!$G$3176 + 3 )</f>
        <v>2015 Surplus Applied to 2014</v>
      </c>
      <c r="H204" s="30"/>
      <c r="I204" s="57"/>
      <c r="J204" s="135"/>
      <c r="K204" s="149"/>
      <c r="L204" s="137">
        <f>M204</f>
        <v>0</v>
      </c>
      <c r="M204" s="138"/>
      <c r="N204" s="135"/>
      <c r="O204" s="135"/>
      <c r="P204" s="135"/>
      <c r="Q204" s="135"/>
      <c r="R204" s="69"/>
      <c r="S204" s="69"/>
      <c r="T204" s="139"/>
      <c r="U204" s="30"/>
    </row>
    <row r="205" spans="6:21" ht="15" customHeight="1">
      <c r="G205" s="74" t="str">
        <f xml:space="preserve"> ( 'Facility Detail'!$G$3176 + 4 ) &amp; " Surplus Applied to " &amp; ( 'Facility Detail'!$G$3176 + 5 )</f>
        <v>2015 Surplus Applied to 2016</v>
      </c>
      <c r="H205" s="30"/>
      <c r="I205" s="158"/>
      <c r="J205" s="159"/>
      <c r="K205" s="155"/>
      <c r="L205" s="159"/>
      <c r="M205" s="160">
        <f>M183</f>
        <v>8656</v>
      </c>
      <c r="N205" s="161">
        <f>M205</f>
        <v>8656</v>
      </c>
      <c r="O205" s="69"/>
      <c r="P205" s="69"/>
      <c r="Q205" s="69"/>
      <c r="R205" s="69"/>
      <c r="S205" s="69"/>
      <c r="T205" s="145"/>
      <c r="U205" s="30"/>
    </row>
    <row r="206" spans="6:21" ht="15" customHeight="1">
      <c r="G206" s="74" t="str">
        <f xml:space="preserve"> ( 'Facility Detail'!$G$3176 + 5 ) &amp; " Surplus Applied to " &amp; ( 'Facility Detail'!$G$3176 + 4 )</f>
        <v>2016 Surplus Applied to 2015</v>
      </c>
      <c r="H206" s="66"/>
      <c r="I206" s="57"/>
      <c r="J206" s="135"/>
      <c r="K206" s="135"/>
      <c r="L206" s="135"/>
      <c r="M206" s="65">
        <f>N206</f>
        <v>0</v>
      </c>
      <c r="N206" s="138"/>
      <c r="O206" s="69"/>
      <c r="P206" s="69"/>
      <c r="Q206" s="69"/>
      <c r="R206" s="69"/>
      <c r="S206" s="69"/>
      <c r="T206" s="145"/>
      <c r="U206" s="30"/>
    </row>
    <row r="207" spans="6:21" ht="15" customHeight="1">
      <c r="G207" s="74" t="str">
        <f xml:space="preserve"> ( 'Facility Detail'!$G$3176 + 5 ) &amp; " Surplus Applied to " &amp; ( 'Facility Detail'!$G$3176 + 6 )</f>
        <v>2016 Surplus Applied to 2017</v>
      </c>
      <c r="H207" s="66"/>
      <c r="I207" s="57"/>
      <c r="J207" s="135"/>
      <c r="K207" s="135"/>
      <c r="L207" s="135"/>
      <c r="M207" s="135"/>
      <c r="N207" s="138">
        <f>N183</f>
        <v>11174</v>
      </c>
      <c r="O207" s="65">
        <f>N207</f>
        <v>11174</v>
      </c>
      <c r="P207" s="69"/>
      <c r="Q207" s="69"/>
      <c r="R207" s="69"/>
      <c r="S207" s="69"/>
      <c r="T207" s="145"/>
      <c r="U207" s="30"/>
    </row>
    <row r="208" spans="6:21" ht="15" customHeight="1">
      <c r="G208" s="74" t="s">
        <v>168</v>
      </c>
      <c r="H208" s="30"/>
      <c r="I208" s="57"/>
      <c r="J208" s="135"/>
      <c r="K208" s="135"/>
      <c r="L208" s="135"/>
      <c r="M208" s="135"/>
      <c r="N208" s="137"/>
      <c r="O208" s="138"/>
      <c r="P208" s="135"/>
      <c r="Q208" s="69"/>
      <c r="R208" s="69"/>
      <c r="S208" s="69"/>
      <c r="T208" s="145"/>
      <c r="U208" s="30"/>
    </row>
    <row r="209" spans="2:21" ht="15" customHeight="1">
      <c r="G209" s="74" t="s">
        <v>169</v>
      </c>
      <c r="H209" s="30"/>
      <c r="I209" s="57"/>
      <c r="J209" s="135"/>
      <c r="K209" s="135"/>
      <c r="L209" s="135"/>
      <c r="M209" s="135"/>
      <c r="N209" s="135"/>
      <c r="O209" s="138">
        <v>9667</v>
      </c>
      <c r="P209" s="65">
        <f>O209</f>
        <v>9667</v>
      </c>
      <c r="Q209" s="69"/>
      <c r="R209" s="69"/>
      <c r="S209" s="69"/>
      <c r="T209" s="139"/>
      <c r="U209" s="30"/>
    </row>
    <row r="210" spans="2:21" ht="15" customHeight="1">
      <c r="G210" s="74" t="s">
        <v>186</v>
      </c>
      <c r="H210" s="30"/>
      <c r="I210" s="57"/>
      <c r="J210" s="135"/>
      <c r="K210" s="135"/>
      <c r="L210" s="135"/>
      <c r="M210" s="135"/>
      <c r="N210" s="135"/>
      <c r="O210" s="137"/>
      <c r="P210" s="138"/>
      <c r="Q210" s="69"/>
      <c r="R210" s="69"/>
      <c r="S210" s="69"/>
      <c r="T210" s="139"/>
      <c r="U210" s="30"/>
    </row>
    <row r="211" spans="2:21" ht="15" customHeight="1">
      <c r="G211" s="74" t="s">
        <v>187</v>
      </c>
      <c r="H211" s="30"/>
      <c r="I211" s="58"/>
      <c r="J211" s="125"/>
      <c r="K211" s="125"/>
      <c r="L211" s="125"/>
      <c r="M211" s="125"/>
      <c r="N211" s="125"/>
      <c r="O211" s="125"/>
      <c r="P211" s="140">
        <f>P183</f>
        <v>3216</v>
      </c>
      <c r="Q211" s="188">
        <f>P211</f>
        <v>3216</v>
      </c>
      <c r="R211" s="228"/>
      <c r="S211" s="228"/>
      <c r="T211" s="229"/>
      <c r="U211" s="30"/>
    </row>
    <row r="212" spans="2:21" ht="15" customHeight="1">
      <c r="B212" s="1" t="s">
        <v>134</v>
      </c>
      <c r="G212" s="33" t="s">
        <v>17</v>
      </c>
      <c r="I212" s="7">
        <f xml:space="preserve"> I198 - I197</f>
        <v>-12259</v>
      </c>
      <c r="J212" s="7">
        <f xml:space="preserve"> J197 + J200 - J199 - J198</f>
        <v>12259</v>
      </c>
      <c r="K212" s="7">
        <f>K199 - K200 -K201</f>
        <v>0</v>
      </c>
      <c r="L212" s="7">
        <f>L201-L202-L203</f>
        <v>0</v>
      </c>
      <c r="M212" s="7">
        <f>M203-M204-M205</f>
        <v>-8656</v>
      </c>
      <c r="N212" s="7">
        <f>N205-N206-N207</f>
        <v>-2518</v>
      </c>
      <c r="O212" s="7">
        <f>O207-O208-O209</f>
        <v>1507</v>
      </c>
      <c r="P212" s="7">
        <f>P209-P210-P211</f>
        <v>6451</v>
      </c>
      <c r="Q212" s="7">
        <f>Q211</f>
        <v>3216</v>
      </c>
      <c r="R212" s="7"/>
      <c r="S212" s="7"/>
      <c r="T212" s="7"/>
      <c r="U212" s="30"/>
    </row>
    <row r="213" spans="2:21" ht="15" customHeight="1">
      <c r="G213" s="6"/>
      <c r="I213" s="7"/>
      <c r="J213" s="7"/>
      <c r="K213" s="7"/>
      <c r="L213" s="7"/>
      <c r="M213" s="7"/>
      <c r="N213" s="7"/>
      <c r="O213" s="7"/>
      <c r="P213" s="7"/>
      <c r="Q213" s="7"/>
      <c r="R213" s="7"/>
      <c r="S213" s="7"/>
      <c r="T213" s="7"/>
      <c r="U213" s="30"/>
    </row>
    <row r="214" spans="2:21" ht="15" customHeight="1">
      <c r="G214" s="71" t="s">
        <v>12</v>
      </c>
      <c r="H214" s="66"/>
      <c r="I214" s="173"/>
      <c r="J214" s="174"/>
      <c r="K214" s="174"/>
      <c r="L214" s="174"/>
      <c r="M214" s="174"/>
      <c r="N214" s="174"/>
      <c r="O214" s="174"/>
      <c r="P214" s="174"/>
      <c r="Q214" s="174"/>
      <c r="R214" s="174"/>
      <c r="S214" s="174"/>
      <c r="T214" s="320"/>
      <c r="U214" s="30"/>
    </row>
    <row r="215" spans="2:21" ht="15" customHeight="1">
      <c r="G215" s="6"/>
      <c r="I215" s="172"/>
      <c r="J215" s="172"/>
      <c r="K215" s="172"/>
      <c r="L215" s="172"/>
      <c r="M215" s="172"/>
      <c r="N215" s="172"/>
      <c r="O215" s="172"/>
      <c r="P215" s="172"/>
      <c r="Q215" s="172"/>
      <c r="R215" s="172"/>
      <c r="S215" s="172"/>
      <c r="T215" s="172"/>
      <c r="U215" s="30"/>
    </row>
    <row r="216" spans="2:21" ht="18.75" customHeight="1">
      <c r="C216" s="1" t="s">
        <v>134</v>
      </c>
      <c r="D216" s="1" t="s">
        <v>135</v>
      </c>
      <c r="E216" s="1" t="s">
        <v>107</v>
      </c>
      <c r="F216" s="41" t="s">
        <v>26</v>
      </c>
      <c r="H216" s="66"/>
      <c r="I216" s="175">
        <f t="shared" ref="I216:N216" si="53" xml:space="preserve"> I183 + I188 - I194 + I212 + I214</f>
        <v>0</v>
      </c>
      <c r="J216" s="176">
        <f t="shared" si="53"/>
        <v>12259</v>
      </c>
      <c r="K216" s="176">
        <f t="shared" si="53"/>
        <v>0</v>
      </c>
      <c r="L216" s="176">
        <f t="shared" si="53"/>
        <v>0</v>
      </c>
      <c r="M216" s="176">
        <f t="shared" si="53"/>
        <v>0</v>
      </c>
      <c r="N216" s="176">
        <f t="shared" si="53"/>
        <v>8656</v>
      </c>
      <c r="O216" s="176">
        <f t="shared" ref="O216:Q216" si="54" xml:space="preserve"> O183 + O188 - O194 + O212 + O214</f>
        <v>11174</v>
      </c>
      <c r="P216" s="176">
        <f t="shared" si="54"/>
        <v>9667</v>
      </c>
      <c r="Q216" s="176">
        <f t="shared" si="54"/>
        <v>3216</v>
      </c>
      <c r="R216" s="176">
        <f t="shared" ref="R216:S216" si="55" xml:space="preserve"> R183 + R188 - R194 + R212 + R214</f>
        <v>0</v>
      </c>
      <c r="S216" s="176">
        <f t="shared" si="55"/>
        <v>0</v>
      </c>
      <c r="T216" s="321">
        <f t="shared" ref="T216" si="56" xml:space="preserve"> T183 + T188 - T194 + T212 + T214</f>
        <v>0</v>
      </c>
      <c r="U216" s="30"/>
    </row>
    <row r="217" spans="2:21" ht="15" customHeight="1">
      <c r="G217" s="6"/>
      <c r="I217" s="7"/>
      <c r="J217" s="7"/>
      <c r="K217" s="7"/>
      <c r="L217" s="28"/>
      <c r="M217" s="28"/>
      <c r="N217" s="28"/>
      <c r="O217" s="28"/>
      <c r="P217" s="28"/>
      <c r="Q217" s="28"/>
      <c r="R217" s="28"/>
      <c r="S217" s="28"/>
      <c r="T217" s="28"/>
      <c r="U217" s="30"/>
    </row>
    <row r="218" spans="2:21" ht="15.75" customHeight="1" thickBot="1">
      <c r="S218" s="1"/>
      <c r="T218" s="1"/>
      <c r="U218" s="30"/>
    </row>
    <row r="219" spans="2:21" ht="15" thickBot="1">
      <c r="F219" s="8"/>
      <c r="G219" s="8"/>
      <c r="H219" s="8"/>
      <c r="I219" s="8"/>
      <c r="J219" s="8"/>
      <c r="K219" s="8"/>
      <c r="L219" s="8"/>
      <c r="M219" s="8"/>
      <c r="N219" s="8"/>
      <c r="O219" s="8"/>
      <c r="P219" s="8"/>
      <c r="Q219" s="8"/>
      <c r="R219" s="8"/>
      <c r="S219" s="8"/>
      <c r="T219" s="8"/>
    </row>
    <row r="220" spans="2:21" ht="21.5" thickBot="1">
      <c r="F220" s="13" t="s">
        <v>4</v>
      </c>
      <c r="G220" s="13"/>
      <c r="H220" s="212" t="s">
        <v>207</v>
      </c>
      <c r="I220" s="209"/>
      <c r="J220" s="23"/>
      <c r="K220" s="23"/>
      <c r="S220" s="1"/>
      <c r="T220" s="1"/>
    </row>
    <row r="221" spans="2:21">
      <c r="S221" s="1"/>
      <c r="T221" s="1"/>
    </row>
    <row r="222" spans="2:21" ht="18.5">
      <c r="F222" s="9" t="s">
        <v>21</v>
      </c>
      <c r="G222" s="9"/>
      <c r="I222" s="2">
        <v>2011</v>
      </c>
      <c r="J222" s="2">
        <f>I222+1</f>
        <v>2012</v>
      </c>
      <c r="K222" s="2">
        <f t="shared" ref="K222" si="57">J222+1</f>
        <v>2013</v>
      </c>
      <c r="L222" s="2">
        <f t="shared" ref="L222" si="58">K222+1</f>
        <v>2014</v>
      </c>
      <c r="M222" s="2">
        <f t="shared" ref="M222" si="59">L222+1</f>
        <v>2015</v>
      </c>
      <c r="N222" s="2">
        <f t="shared" ref="N222" si="60">M222+1</f>
        <v>2016</v>
      </c>
      <c r="O222" s="2">
        <f t="shared" ref="O222" si="61">N222+1</f>
        <v>2017</v>
      </c>
      <c r="P222" s="2">
        <f t="shared" ref="P222" si="62">O222+1</f>
        <v>2018</v>
      </c>
      <c r="Q222" s="2">
        <f t="shared" ref="Q222" si="63">P222+1</f>
        <v>2019</v>
      </c>
      <c r="R222" s="2">
        <f t="shared" ref="R222" si="64">Q222+1</f>
        <v>2020</v>
      </c>
      <c r="S222" s="2">
        <f>R222+1</f>
        <v>2021</v>
      </c>
      <c r="T222" s="2">
        <f>S222+1</f>
        <v>2022</v>
      </c>
    </row>
    <row r="223" spans="2:21">
      <c r="G223" s="74" t="str">
        <f>"Total MWh Produced / Purchased from " &amp; H220</f>
        <v>Total MWh Produced / Purchased from Bigfork</v>
      </c>
      <c r="H223" s="66"/>
      <c r="I223" s="3"/>
      <c r="J223" s="4"/>
      <c r="K223" s="4"/>
      <c r="L223" s="4"/>
      <c r="M223" s="4"/>
      <c r="N223" s="4"/>
      <c r="O223" s="4"/>
      <c r="P223" s="4"/>
      <c r="Q223" s="4"/>
      <c r="R223" s="4"/>
      <c r="S223" s="4">
        <v>1198</v>
      </c>
      <c r="T223" s="5">
        <v>1019</v>
      </c>
    </row>
    <row r="224" spans="2:21">
      <c r="G224" s="74" t="s">
        <v>25</v>
      </c>
      <c r="H224" s="66"/>
      <c r="I224" s="325"/>
      <c r="J224" s="50"/>
      <c r="K224" s="50"/>
      <c r="L224" s="50"/>
      <c r="M224" s="50"/>
      <c r="N224" s="50"/>
      <c r="O224" s="50"/>
      <c r="P224" s="50"/>
      <c r="Q224" s="50"/>
      <c r="R224" s="50"/>
      <c r="S224" s="50">
        <v>1</v>
      </c>
      <c r="T224" s="51">
        <v>1</v>
      </c>
    </row>
    <row r="225" spans="1:20">
      <c r="G225" s="74" t="s">
        <v>20</v>
      </c>
      <c r="H225" s="66"/>
      <c r="I225" s="326"/>
      <c r="J225" s="45"/>
      <c r="K225" s="45"/>
      <c r="L225" s="45"/>
      <c r="M225" s="45"/>
      <c r="N225" s="45"/>
      <c r="O225" s="45"/>
      <c r="P225" s="45"/>
      <c r="Q225" s="45"/>
      <c r="R225" s="45"/>
      <c r="S225" s="45">
        <f>S2</f>
        <v>8.0210749261197395E-2</v>
      </c>
      <c r="T225" s="46">
        <v>8.0210749261197395E-2</v>
      </c>
    </row>
    <row r="226" spans="1:20">
      <c r="A226" s="1" t="s">
        <v>207</v>
      </c>
      <c r="G226" s="71" t="s">
        <v>22</v>
      </c>
      <c r="H226" s="72"/>
      <c r="I226" s="37">
        <v>0</v>
      </c>
      <c r="J226" s="37">
        <v>0</v>
      </c>
      <c r="K226" s="37">
        <v>0</v>
      </c>
      <c r="L226" s="37">
        <v>0</v>
      </c>
      <c r="M226" s="37">
        <v>0</v>
      </c>
      <c r="N226" s="179">
        <v>0</v>
      </c>
      <c r="O226" s="179">
        <v>0</v>
      </c>
      <c r="P226" s="179">
        <v>0</v>
      </c>
      <c r="Q226" s="179">
        <f>Q223*Q225</f>
        <v>0</v>
      </c>
      <c r="R226" s="179">
        <f>R223*R225</f>
        <v>0</v>
      </c>
      <c r="S226" s="179">
        <f>S223*S225</f>
        <v>96.092477614914486</v>
      </c>
      <c r="T226" s="179">
        <f>T223*T225</f>
        <v>81.734753497160142</v>
      </c>
    </row>
    <row r="227" spans="1:20">
      <c r="G227" s="23"/>
      <c r="H227" s="30"/>
      <c r="I227" s="36"/>
      <c r="J227" s="36"/>
      <c r="K227" s="36"/>
      <c r="L227" s="36"/>
      <c r="M227" s="36"/>
      <c r="N227" s="24"/>
      <c r="O227" s="24"/>
      <c r="P227" s="24"/>
      <c r="Q227" s="24"/>
      <c r="R227" s="24"/>
      <c r="S227" s="24"/>
      <c r="T227" s="24"/>
    </row>
    <row r="228" spans="1:20" ht="18.5">
      <c r="F228" s="42" t="s">
        <v>118</v>
      </c>
      <c r="H228" s="30"/>
      <c r="I228" s="2">
        <v>2011</v>
      </c>
      <c r="J228" s="2">
        <f>I228+1</f>
        <v>2012</v>
      </c>
      <c r="K228" s="2">
        <f t="shared" ref="K228" si="65">J228+1</f>
        <v>2013</v>
      </c>
      <c r="L228" s="2">
        <f t="shared" ref="L228" si="66">K228+1</f>
        <v>2014</v>
      </c>
      <c r="M228" s="2">
        <f t="shared" ref="M228" si="67">L228+1</f>
        <v>2015</v>
      </c>
      <c r="N228" s="2">
        <f t="shared" ref="N228" si="68">M228+1</f>
        <v>2016</v>
      </c>
      <c r="O228" s="2">
        <f t="shared" ref="O228" si="69">N228+1</f>
        <v>2017</v>
      </c>
      <c r="P228" s="2">
        <f t="shared" ref="P228" si="70">O228+1</f>
        <v>2018</v>
      </c>
      <c r="Q228" s="2">
        <f t="shared" ref="Q228" si="71">P228+1</f>
        <v>2019</v>
      </c>
      <c r="R228" s="2">
        <f t="shared" ref="R228" si="72">Q228+1</f>
        <v>2020</v>
      </c>
      <c r="S228" s="2">
        <f>R228+1</f>
        <v>2021</v>
      </c>
      <c r="T228" s="2">
        <f>S228+1</f>
        <v>2022</v>
      </c>
    </row>
    <row r="229" spans="1:20">
      <c r="G229" s="74" t="s">
        <v>10</v>
      </c>
      <c r="H229" s="66"/>
      <c r="I229" s="47">
        <f>IF($J9 = "Eligible", I226 * 'Facility Detail'!$G$3173, 0 )</f>
        <v>0</v>
      </c>
      <c r="J229" s="11">
        <f>IF($J9 = "Eligible", J226 * 'Facility Detail'!$G$3173, 0 )</f>
        <v>0</v>
      </c>
      <c r="K229" s="11">
        <f>IF($J9 = "Eligible", K226 * 'Facility Detail'!$G$3173, 0 )</f>
        <v>0</v>
      </c>
      <c r="L229" s="11">
        <f>IF($J9 = "Eligible", L226 * 'Facility Detail'!$G$3173, 0 )</f>
        <v>0</v>
      </c>
      <c r="M229" s="11">
        <f>IF($J9 = "Eligible", M226 * 'Facility Detail'!$G$3173, 0 )</f>
        <v>0</v>
      </c>
      <c r="N229" s="11">
        <f>IF($J9 = "Eligible", N226 * 'Facility Detail'!$G$3173, 0 )</f>
        <v>0</v>
      </c>
      <c r="O229" s="11">
        <f>IF($J9 = "Eligible", O226 * 'Facility Detail'!$G$3173, 0 )</f>
        <v>0</v>
      </c>
      <c r="P229" s="11">
        <f>IF($J9 = "Eligible", P226 * 'Facility Detail'!$G$3173, 0 )</f>
        <v>0</v>
      </c>
      <c r="Q229" s="11">
        <f>IF($J9 = "Eligible", Q226 * 'Facility Detail'!$G$3173, 0 )</f>
        <v>0</v>
      </c>
      <c r="R229" s="11">
        <f>IF($J9 = "Eligible", R226 * 'Facility Detail'!$G$3173, 0 )</f>
        <v>0</v>
      </c>
      <c r="S229" s="11">
        <f>IF($J9 = "Eligible", S226 * 'Facility Detail'!$G$3173, 0 )</f>
        <v>0</v>
      </c>
      <c r="T229" s="264">
        <f>IF($J9 = "Eligible", T226 * 'Facility Detail'!$G$3173, 0 )</f>
        <v>0</v>
      </c>
    </row>
    <row r="230" spans="1:20">
      <c r="G230" s="74" t="s">
        <v>6</v>
      </c>
      <c r="H230" s="66"/>
      <c r="I230" s="48">
        <f t="shared" ref="I230:S230" si="73">IF($K9= "Eligible", I226, 0 )</f>
        <v>0</v>
      </c>
      <c r="J230" s="222">
        <f t="shared" si="73"/>
        <v>0</v>
      </c>
      <c r="K230" s="222">
        <f t="shared" si="73"/>
        <v>0</v>
      </c>
      <c r="L230" s="222">
        <f t="shared" si="73"/>
        <v>0</v>
      </c>
      <c r="M230" s="222">
        <f t="shared" si="73"/>
        <v>0</v>
      </c>
      <c r="N230" s="222">
        <f t="shared" si="73"/>
        <v>0</v>
      </c>
      <c r="O230" s="222">
        <f t="shared" si="73"/>
        <v>0</v>
      </c>
      <c r="P230" s="222">
        <f t="shared" si="73"/>
        <v>0</v>
      </c>
      <c r="Q230" s="222">
        <f t="shared" si="73"/>
        <v>0</v>
      </c>
      <c r="R230" s="222">
        <f t="shared" si="73"/>
        <v>0</v>
      </c>
      <c r="S230" s="222">
        <f t="shared" si="73"/>
        <v>0</v>
      </c>
      <c r="T230" s="265">
        <f t="shared" ref="T230" si="74">IF($K9= "Eligible", T226, 0 )</f>
        <v>0</v>
      </c>
    </row>
    <row r="231" spans="1:20">
      <c r="G231" s="73" t="s">
        <v>120</v>
      </c>
      <c r="H231" s="72"/>
      <c r="I231" s="39">
        <f>SUM(I229:I230)</f>
        <v>0</v>
      </c>
      <c r="J231" s="40">
        <f t="shared" ref="J231:S231" si="75">SUM(J229:J230)</f>
        <v>0</v>
      </c>
      <c r="K231" s="40">
        <f t="shared" si="75"/>
        <v>0</v>
      </c>
      <c r="L231" s="40">
        <f t="shared" si="75"/>
        <v>0</v>
      </c>
      <c r="M231" s="40">
        <f t="shared" si="75"/>
        <v>0</v>
      </c>
      <c r="N231" s="40">
        <f t="shared" si="75"/>
        <v>0</v>
      </c>
      <c r="O231" s="40">
        <f t="shared" si="75"/>
        <v>0</v>
      </c>
      <c r="P231" s="40">
        <f t="shared" si="75"/>
        <v>0</v>
      </c>
      <c r="Q231" s="40">
        <f t="shared" si="75"/>
        <v>0</v>
      </c>
      <c r="R231" s="40">
        <f t="shared" si="75"/>
        <v>0</v>
      </c>
      <c r="S231" s="40">
        <f t="shared" si="75"/>
        <v>0</v>
      </c>
      <c r="T231" s="40">
        <f t="shared" ref="T231" si="76">SUM(T229:T230)</f>
        <v>0</v>
      </c>
    </row>
    <row r="232" spans="1:20">
      <c r="G232" s="30"/>
      <c r="H232" s="30"/>
      <c r="I232" s="38"/>
      <c r="J232" s="31"/>
      <c r="K232" s="31"/>
      <c r="L232" s="31"/>
      <c r="M232" s="31"/>
      <c r="N232" s="31"/>
      <c r="O232" s="31"/>
      <c r="P232" s="31"/>
      <c r="Q232" s="31"/>
      <c r="R232" s="31"/>
      <c r="S232" s="31"/>
      <c r="T232" s="31"/>
    </row>
    <row r="233" spans="1:20" ht="18.5">
      <c r="F233" s="41" t="s">
        <v>30</v>
      </c>
      <c r="H233" s="30"/>
      <c r="I233" s="2">
        <v>2011</v>
      </c>
      <c r="J233" s="2">
        <f>I233+1</f>
        <v>2012</v>
      </c>
      <c r="K233" s="2">
        <f t="shared" ref="K233" si="77">J233+1</f>
        <v>2013</v>
      </c>
      <c r="L233" s="2">
        <f t="shared" ref="L233" si="78">K233+1</f>
        <v>2014</v>
      </c>
      <c r="M233" s="2">
        <f t="shared" ref="M233" si="79">L233+1</f>
        <v>2015</v>
      </c>
      <c r="N233" s="2">
        <f t="shared" ref="N233" si="80">M233+1</f>
        <v>2016</v>
      </c>
      <c r="O233" s="2">
        <f t="shared" ref="O233" si="81">N233+1</f>
        <v>2017</v>
      </c>
      <c r="P233" s="2">
        <f t="shared" ref="P233" si="82">O233+1</f>
        <v>2018</v>
      </c>
      <c r="Q233" s="2">
        <f t="shared" ref="Q233" si="83">P233+1</f>
        <v>2019</v>
      </c>
      <c r="R233" s="2">
        <f t="shared" ref="R233" si="84">Q233+1</f>
        <v>2020</v>
      </c>
      <c r="S233" s="2">
        <f>R233+1</f>
        <v>2021</v>
      </c>
      <c r="T233" s="2">
        <f>S233+1</f>
        <v>2022</v>
      </c>
    </row>
    <row r="234" spans="1:20">
      <c r="G234" s="74" t="s">
        <v>47</v>
      </c>
      <c r="H234" s="66"/>
      <c r="I234" s="84"/>
      <c r="J234" s="85"/>
      <c r="K234" s="85"/>
      <c r="L234" s="85"/>
      <c r="M234" s="85"/>
      <c r="N234" s="85"/>
      <c r="O234" s="85"/>
      <c r="P234" s="85"/>
      <c r="Q234" s="85"/>
      <c r="R234" s="85"/>
      <c r="S234" s="85"/>
      <c r="T234" s="86"/>
    </row>
    <row r="235" spans="1:20">
      <c r="G235" s="75" t="s">
        <v>23</v>
      </c>
      <c r="H235" s="153"/>
      <c r="I235" s="87"/>
      <c r="J235" s="88"/>
      <c r="K235" s="88"/>
      <c r="L235" s="88"/>
      <c r="M235" s="88"/>
      <c r="N235" s="88"/>
      <c r="O235" s="88"/>
      <c r="P235" s="88"/>
      <c r="Q235" s="88"/>
      <c r="R235" s="88"/>
      <c r="S235" s="88"/>
      <c r="T235" s="89"/>
    </row>
    <row r="236" spans="1:20">
      <c r="G236" s="90" t="s">
        <v>89</v>
      </c>
      <c r="H236" s="152"/>
      <c r="I236" s="52"/>
      <c r="J236" s="53"/>
      <c r="K236" s="53"/>
      <c r="L236" s="53"/>
      <c r="M236" s="53"/>
      <c r="N236" s="53"/>
      <c r="O236" s="53"/>
      <c r="P236" s="53"/>
      <c r="Q236" s="53"/>
      <c r="R236" s="53"/>
      <c r="S236" s="53"/>
      <c r="T236" s="54"/>
    </row>
    <row r="237" spans="1:20">
      <c r="G237" s="33" t="s">
        <v>90</v>
      </c>
      <c r="I237" s="7">
        <v>0</v>
      </c>
      <c r="J237" s="7">
        <v>0</v>
      </c>
      <c r="K237" s="7">
        <v>0</v>
      </c>
      <c r="L237" s="7">
        <v>0</v>
      </c>
      <c r="M237" s="7">
        <v>0</v>
      </c>
      <c r="N237" s="7">
        <v>0</v>
      </c>
      <c r="O237" s="7">
        <v>0</v>
      </c>
      <c r="P237" s="7">
        <v>0</v>
      </c>
      <c r="Q237" s="7">
        <v>0</v>
      </c>
      <c r="R237" s="7">
        <v>0</v>
      </c>
      <c r="S237" s="7">
        <v>0</v>
      </c>
      <c r="T237" s="7">
        <v>0</v>
      </c>
    </row>
    <row r="238" spans="1:20">
      <c r="G238" s="6"/>
      <c r="I238" s="7"/>
      <c r="J238" s="7"/>
      <c r="K238" s="7"/>
      <c r="L238" s="28"/>
      <c r="M238" s="28"/>
      <c r="N238" s="28"/>
      <c r="O238" s="28"/>
      <c r="P238" s="28"/>
      <c r="Q238" s="28"/>
      <c r="R238" s="28"/>
      <c r="S238" s="28"/>
      <c r="T238" s="28"/>
    </row>
    <row r="239" spans="1:20" ht="18.5">
      <c r="F239" s="9" t="s">
        <v>100</v>
      </c>
      <c r="I239" s="2">
        <f>'Facility Detail'!$G$3176</f>
        <v>2011</v>
      </c>
      <c r="J239" s="2">
        <f>I239+1</f>
        <v>2012</v>
      </c>
      <c r="K239" s="2">
        <f t="shared" ref="K239" si="85">J239+1</f>
        <v>2013</v>
      </c>
      <c r="L239" s="2">
        <f t="shared" ref="L239" si="86">K239+1</f>
        <v>2014</v>
      </c>
      <c r="M239" s="2">
        <f t="shared" ref="M239" si="87">L239+1</f>
        <v>2015</v>
      </c>
      <c r="N239" s="2">
        <f t="shared" ref="N239" si="88">M239+1</f>
        <v>2016</v>
      </c>
      <c r="O239" s="2">
        <f t="shared" ref="O239" si="89">N239+1</f>
        <v>2017</v>
      </c>
      <c r="P239" s="2">
        <f t="shared" ref="P239" si="90">O239+1</f>
        <v>2018</v>
      </c>
      <c r="Q239" s="2">
        <f t="shared" ref="Q239" si="91">P239+1</f>
        <v>2019</v>
      </c>
      <c r="R239" s="2">
        <f t="shared" ref="R239" si="92">Q239+1</f>
        <v>2020</v>
      </c>
      <c r="S239" s="2">
        <f>R239+1</f>
        <v>2021</v>
      </c>
      <c r="T239" s="2">
        <f>S239+1</f>
        <v>2022</v>
      </c>
    </row>
    <row r="240" spans="1:20">
      <c r="G240" s="74" t="s">
        <v>68</v>
      </c>
      <c r="H240" s="66"/>
      <c r="I240" s="3"/>
      <c r="J240" s="55">
        <f>I240</f>
        <v>0</v>
      </c>
      <c r="K240" s="123"/>
      <c r="L240" s="123"/>
      <c r="M240" s="123"/>
      <c r="N240" s="123"/>
      <c r="O240" s="123"/>
      <c r="P240" s="123"/>
      <c r="Q240" s="123"/>
      <c r="R240" s="123"/>
      <c r="S240" s="123"/>
      <c r="T240" s="56"/>
    </row>
    <row r="241" spans="7:20">
      <c r="G241" s="74" t="s">
        <v>69</v>
      </c>
      <c r="H241" s="66"/>
      <c r="I241" s="144">
        <f>J241</f>
        <v>0</v>
      </c>
      <c r="J241" s="10"/>
      <c r="K241" s="69"/>
      <c r="L241" s="69"/>
      <c r="M241" s="69"/>
      <c r="N241" s="69"/>
      <c r="O241" s="69"/>
      <c r="P241" s="69"/>
      <c r="Q241" s="69"/>
      <c r="R241" s="69"/>
      <c r="S241" s="69"/>
      <c r="T241" s="145"/>
    </row>
    <row r="242" spans="7:20">
      <c r="G242" s="74" t="s">
        <v>70</v>
      </c>
      <c r="H242" s="66"/>
      <c r="I242" s="57"/>
      <c r="J242" s="10">
        <f>J226</f>
        <v>0</v>
      </c>
      <c r="K242" s="65">
        <f>J242</f>
        <v>0</v>
      </c>
      <c r="L242" s="69"/>
      <c r="M242" s="69"/>
      <c r="N242" s="69"/>
      <c r="O242" s="69"/>
      <c r="P242" s="69"/>
      <c r="Q242" s="69"/>
      <c r="R242" s="69"/>
      <c r="S242" s="69"/>
      <c r="T242" s="145"/>
    </row>
    <row r="243" spans="7:20">
      <c r="G243" s="74" t="s">
        <v>71</v>
      </c>
      <c r="H243" s="66"/>
      <c r="I243" s="57"/>
      <c r="J243" s="65">
        <f>K243</f>
        <v>0</v>
      </c>
      <c r="K243" s="143"/>
      <c r="L243" s="69"/>
      <c r="M243" s="69"/>
      <c r="N243" s="69"/>
      <c r="O243" s="69"/>
      <c r="P243" s="69"/>
      <c r="Q243" s="69"/>
      <c r="R243" s="69"/>
      <c r="S243" s="69"/>
      <c r="T243" s="145"/>
    </row>
    <row r="244" spans="7:20">
      <c r="G244" s="74" t="s">
        <v>171</v>
      </c>
      <c r="H244" s="30"/>
      <c r="I244" s="57"/>
      <c r="J244" s="135"/>
      <c r="K244" s="10">
        <f>K226</f>
        <v>0</v>
      </c>
      <c r="L244" s="136">
        <f>K244</f>
        <v>0</v>
      </c>
      <c r="M244" s="69"/>
      <c r="N244" s="69"/>
      <c r="O244" s="69"/>
      <c r="P244" s="69"/>
      <c r="Q244" s="69"/>
      <c r="R244" s="69"/>
      <c r="S244" s="69"/>
      <c r="T244" s="145"/>
    </row>
    <row r="245" spans="7:20">
      <c r="G245" s="74" t="s">
        <v>172</v>
      </c>
      <c r="H245" s="30"/>
      <c r="I245" s="57"/>
      <c r="J245" s="135"/>
      <c r="K245" s="65">
        <f>L245</f>
        <v>0</v>
      </c>
      <c r="L245" s="10"/>
      <c r="M245" s="69"/>
      <c r="N245" s="69"/>
      <c r="O245" s="69"/>
      <c r="P245" s="69"/>
      <c r="Q245" s="69"/>
      <c r="R245" s="69"/>
      <c r="S245" s="69"/>
      <c r="T245" s="145"/>
    </row>
    <row r="246" spans="7:20">
      <c r="G246" s="74" t="s">
        <v>173</v>
      </c>
      <c r="H246" s="30"/>
      <c r="I246" s="57"/>
      <c r="J246" s="135"/>
      <c r="K246" s="135"/>
      <c r="L246" s="10">
        <f>L226</f>
        <v>0</v>
      </c>
      <c r="M246" s="136">
        <f>L246</f>
        <v>0</v>
      </c>
      <c r="N246" s="135">
        <f>M246</f>
        <v>0</v>
      </c>
      <c r="O246" s="69"/>
      <c r="P246" s="69"/>
      <c r="Q246" s="69"/>
      <c r="R246" s="69"/>
      <c r="S246" s="69"/>
      <c r="T246" s="139"/>
    </row>
    <row r="247" spans="7:20">
      <c r="G247" s="74" t="s">
        <v>174</v>
      </c>
      <c r="H247" s="30"/>
      <c r="I247" s="57"/>
      <c r="J247" s="135"/>
      <c r="K247" s="135"/>
      <c r="L247" s="65"/>
      <c r="M247" s="10"/>
      <c r="N247" s="135"/>
      <c r="O247" s="69"/>
      <c r="P247" s="69"/>
      <c r="Q247" s="69"/>
      <c r="R247" s="69"/>
      <c r="S247" s="69"/>
      <c r="T247" s="139"/>
    </row>
    <row r="248" spans="7:20">
      <c r="G248" s="74" t="s">
        <v>175</v>
      </c>
      <c r="H248" s="30"/>
      <c r="I248" s="57"/>
      <c r="J248" s="135"/>
      <c r="K248" s="135"/>
      <c r="L248" s="135"/>
      <c r="M248" s="10">
        <v>0</v>
      </c>
      <c r="N248" s="136">
        <f>M248</f>
        <v>0</v>
      </c>
      <c r="O248" s="69"/>
      <c r="P248" s="69"/>
      <c r="Q248" s="69"/>
      <c r="R248" s="69"/>
      <c r="S248" s="69"/>
      <c r="T248" s="139"/>
    </row>
    <row r="249" spans="7:20">
      <c r="G249" s="74" t="s">
        <v>176</v>
      </c>
      <c r="H249" s="30"/>
      <c r="I249" s="57"/>
      <c r="J249" s="135"/>
      <c r="K249" s="135"/>
      <c r="L249" s="135"/>
      <c r="M249" s="65"/>
      <c r="N249" s="10"/>
      <c r="O249" s="69"/>
      <c r="P249" s="69"/>
      <c r="Q249" s="69"/>
      <c r="R249" s="69"/>
      <c r="S249" s="69"/>
      <c r="T249" s="139"/>
    </row>
    <row r="250" spans="7:20">
      <c r="G250" s="74" t="s">
        <v>177</v>
      </c>
      <c r="H250" s="30"/>
      <c r="I250" s="57"/>
      <c r="J250" s="135"/>
      <c r="K250" s="135"/>
      <c r="L250" s="135"/>
      <c r="M250" s="135"/>
      <c r="N250" s="167">
        <f>N226</f>
        <v>0</v>
      </c>
      <c r="O250" s="137">
        <f>N250</f>
        <v>0</v>
      </c>
      <c r="P250" s="69"/>
      <c r="Q250" s="69"/>
      <c r="R250" s="69"/>
      <c r="S250" s="69"/>
      <c r="T250" s="139"/>
    </row>
    <row r="251" spans="7:20">
      <c r="G251" s="74" t="s">
        <v>168</v>
      </c>
      <c r="H251" s="30"/>
      <c r="I251" s="57"/>
      <c r="J251" s="135"/>
      <c r="K251" s="135"/>
      <c r="L251" s="135"/>
      <c r="M251" s="135"/>
      <c r="N251" s="168"/>
      <c r="O251" s="138"/>
      <c r="P251" s="69"/>
      <c r="Q251" s="69"/>
      <c r="R251" s="69"/>
      <c r="S251" s="69"/>
      <c r="T251" s="139"/>
    </row>
    <row r="252" spans="7:20">
      <c r="G252" s="74" t="s">
        <v>169</v>
      </c>
      <c r="H252" s="30"/>
      <c r="I252" s="57"/>
      <c r="J252" s="135"/>
      <c r="K252" s="135"/>
      <c r="L252" s="135"/>
      <c r="M252" s="135"/>
      <c r="N252" s="135"/>
      <c r="O252" s="138">
        <f>O226</f>
        <v>0</v>
      </c>
      <c r="P252" s="137">
        <f>O252</f>
        <v>0</v>
      </c>
      <c r="Q252" s="69"/>
      <c r="R252" s="69"/>
      <c r="S252" s="69"/>
      <c r="T252" s="139"/>
    </row>
    <row r="253" spans="7:20">
      <c r="G253" s="74" t="s">
        <v>186</v>
      </c>
      <c r="H253" s="30"/>
      <c r="I253" s="57"/>
      <c r="J253" s="135"/>
      <c r="K253" s="135"/>
      <c r="L253" s="135"/>
      <c r="M253" s="135"/>
      <c r="N253" s="135"/>
      <c r="O253" s="137"/>
      <c r="P253" s="138"/>
      <c r="Q253" s="69"/>
      <c r="R253" s="69"/>
      <c r="S253" s="69"/>
      <c r="T253" s="139"/>
    </row>
    <row r="254" spans="7:20">
      <c r="G254" s="74" t="s">
        <v>187</v>
      </c>
      <c r="H254" s="30"/>
      <c r="I254" s="57"/>
      <c r="J254" s="135"/>
      <c r="K254" s="135"/>
      <c r="L254" s="135"/>
      <c r="M254" s="135"/>
      <c r="N254" s="135"/>
      <c r="O254" s="135"/>
      <c r="P254" s="138">
        <f>P226</f>
        <v>0</v>
      </c>
      <c r="Q254" s="65">
        <f>P254</f>
        <v>0</v>
      </c>
      <c r="R254" s="69"/>
      <c r="S254" s="69"/>
      <c r="T254" s="139"/>
    </row>
    <row r="255" spans="7:20">
      <c r="G255" s="74" t="s">
        <v>188</v>
      </c>
      <c r="H255" s="30"/>
      <c r="I255" s="57"/>
      <c r="J255" s="135"/>
      <c r="K255" s="135"/>
      <c r="L255" s="135"/>
      <c r="M255" s="135"/>
      <c r="N255" s="135"/>
      <c r="O255" s="135"/>
      <c r="P255" s="137"/>
      <c r="Q255" s="138"/>
      <c r="R255" s="69"/>
      <c r="S255" s="69"/>
      <c r="T255" s="139"/>
    </row>
    <row r="256" spans="7:20">
      <c r="G256" s="74" t="s">
        <v>189</v>
      </c>
      <c r="H256" s="30"/>
      <c r="I256" s="57"/>
      <c r="J256" s="135"/>
      <c r="K256" s="135"/>
      <c r="L256" s="135"/>
      <c r="M256" s="135"/>
      <c r="N256" s="135"/>
      <c r="O256" s="135"/>
      <c r="P256" s="135"/>
      <c r="Q256" s="138"/>
      <c r="R256" s="65"/>
      <c r="S256" s="69"/>
      <c r="T256" s="139"/>
    </row>
    <row r="257" spans="2:21">
      <c r="G257" s="74" t="s">
        <v>190</v>
      </c>
      <c r="H257" s="30"/>
      <c r="I257" s="57"/>
      <c r="J257" s="135"/>
      <c r="K257" s="135"/>
      <c r="L257" s="135"/>
      <c r="M257" s="135"/>
      <c r="N257" s="135"/>
      <c r="O257" s="135"/>
      <c r="P257" s="135"/>
      <c r="Q257" s="169"/>
      <c r="R257" s="197"/>
      <c r="S257" s="155"/>
      <c r="T257" s="322"/>
      <c r="U257" s="30"/>
    </row>
    <row r="258" spans="2:21">
      <c r="G258" s="74" t="s">
        <v>191</v>
      </c>
      <c r="H258" s="30"/>
      <c r="I258" s="57"/>
      <c r="J258" s="135"/>
      <c r="K258" s="135"/>
      <c r="L258" s="135"/>
      <c r="M258" s="135"/>
      <c r="N258" s="135"/>
      <c r="O258" s="135"/>
      <c r="P258" s="135"/>
      <c r="Q258" s="135"/>
      <c r="R258" s="197">
        <v>0</v>
      </c>
      <c r="S258" s="137">
        <f>R258</f>
        <v>0</v>
      </c>
      <c r="T258" s="322">
        <f>S258</f>
        <v>0</v>
      </c>
      <c r="U258" s="30"/>
    </row>
    <row r="259" spans="2:21">
      <c r="G259" s="74" t="s">
        <v>200</v>
      </c>
      <c r="H259" s="30"/>
      <c r="I259" s="57"/>
      <c r="J259" s="135"/>
      <c r="K259" s="135"/>
      <c r="L259" s="135"/>
      <c r="M259" s="135"/>
      <c r="N259" s="135"/>
      <c r="O259" s="135"/>
      <c r="P259" s="135"/>
      <c r="Q259" s="135"/>
      <c r="R259" s="137">
        <v>0</v>
      </c>
      <c r="S259" s="138"/>
      <c r="T259" s="322"/>
      <c r="U259" s="30"/>
    </row>
    <row r="260" spans="2:21">
      <c r="G260" s="74" t="s">
        <v>201</v>
      </c>
      <c r="H260" s="30"/>
      <c r="I260" s="57"/>
      <c r="J260" s="135"/>
      <c r="K260" s="135"/>
      <c r="L260" s="135"/>
      <c r="M260" s="135"/>
      <c r="N260" s="135"/>
      <c r="O260" s="135"/>
      <c r="P260" s="135"/>
      <c r="Q260" s="135"/>
      <c r="R260" s="135"/>
      <c r="S260" s="197">
        <v>0</v>
      </c>
      <c r="T260" s="323">
        <v>0</v>
      </c>
      <c r="U260" s="30"/>
    </row>
    <row r="261" spans="2:21">
      <c r="G261" s="74" t="s">
        <v>311</v>
      </c>
      <c r="H261" s="30"/>
      <c r="I261" s="57"/>
      <c r="J261" s="135"/>
      <c r="K261" s="135"/>
      <c r="L261" s="135"/>
      <c r="M261" s="135"/>
      <c r="N261" s="135"/>
      <c r="O261" s="135"/>
      <c r="P261" s="135"/>
      <c r="Q261" s="135"/>
      <c r="R261" s="135"/>
      <c r="S261" s="137"/>
      <c r="T261" s="324"/>
      <c r="U261" s="30"/>
    </row>
    <row r="262" spans="2:21">
      <c r="G262" s="74" t="s">
        <v>310</v>
      </c>
      <c r="H262" s="30"/>
      <c r="I262" s="58"/>
      <c r="J262" s="125"/>
      <c r="K262" s="125"/>
      <c r="L262" s="125"/>
      <c r="M262" s="125"/>
      <c r="N262" s="125"/>
      <c r="O262" s="125"/>
      <c r="P262" s="125"/>
      <c r="Q262" s="125"/>
      <c r="R262" s="125"/>
      <c r="S262" s="125"/>
      <c r="T262" s="258"/>
      <c r="U262" s="30"/>
    </row>
    <row r="263" spans="2:21">
      <c r="B263" s="1" t="s">
        <v>207</v>
      </c>
      <c r="G263" s="33" t="s">
        <v>17</v>
      </c>
      <c r="I263" s="172"/>
      <c r="J263" s="172"/>
      <c r="K263" s="172"/>
      <c r="L263" s="172"/>
      <c r="M263" s="172"/>
      <c r="N263" s="172"/>
      <c r="O263" s="172"/>
      <c r="P263" s="172">
        <f>P252-P253-P254</f>
        <v>0</v>
      </c>
      <c r="Q263" s="172">
        <f>Q254-Q256+Q257</f>
        <v>0</v>
      </c>
      <c r="R263" s="172">
        <f>R256-R257</f>
        <v>0</v>
      </c>
      <c r="S263" s="172">
        <f>S256</f>
        <v>0</v>
      </c>
      <c r="T263" s="172">
        <f>T256</f>
        <v>0</v>
      </c>
    </row>
    <row r="264" spans="2:21">
      <c r="G264" s="6"/>
      <c r="I264" s="172"/>
      <c r="J264" s="172"/>
      <c r="K264" s="172"/>
      <c r="L264" s="172"/>
      <c r="M264" s="172"/>
      <c r="N264" s="172"/>
      <c r="O264" s="172"/>
      <c r="P264" s="172"/>
      <c r="Q264" s="172"/>
      <c r="R264" s="172"/>
      <c r="S264" s="172"/>
      <c r="T264" s="172"/>
    </row>
    <row r="265" spans="2:21">
      <c r="G265" s="71" t="s">
        <v>12</v>
      </c>
      <c r="H265" s="66"/>
      <c r="I265" s="173"/>
      <c r="J265" s="174"/>
      <c r="K265" s="174"/>
      <c r="L265" s="174"/>
      <c r="M265" s="174"/>
      <c r="N265" s="174"/>
      <c r="O265" s="174"/>
      <c r="P265" s="174"/>
      <c r="Q265" s="174"/>
      <c r="R265" s="174"/>
      <c r="S265" s="174"/>
      <c r="T265" s="320"/>
    </row>
    <row r="266" spans="2:21">
      <c r="G266" s="6"/>
      <c r="I266" s="172"/>
      <c r="J266" s="172"/>
      <c r="K266" s="172"/>
      <c r="L266" s="172"/>
      <c r="M266" s="172"/>
      <c r="N266" s="172"/>
      <c r="O266" s="172"/>
      <c r="P266" s="172"/>
      <c r="Q266" s="172"/>
      <c r="R266" s="172"/>
      <c r="S266" s="172"/>
      <c r="T266" s="172"/>
    </row>
    <row r="267" spans="2:21" ht="18.5">
      <c r="C267" s="1" t="s">
        <v>207</v>
      </c>
      <c r="D267" s="1" t="s">
        <v>237</v>
      </c>
      <c r="E267" s="1" t="s">
        <v>114</v>
      </c>
      <c r="F267" s="41" t="s">
        <v>26</v>
      </c>
      <c r="H267" s="66"/>
      <c r="I267" s="175">
        <f t="shared" ref="I267:S267" si="93" xml:space="preserve"> I226 + I231 - I237 + I263 + I265</f>
        <v>0</v>
      </c>
      <c r="J267" s="176">
        <f t="shared" si="93"/>
        <v>0</v>
      </c>
      <c r="K267" s="176">
        <f t="shared" si="93"/>
        <v>0</v>
      </c>
      <c r="L267" s="176">
        <f t="shared" si="93"/>
        <v>0</v>
      </c>
      <c r="M267" s="176">
        <f t="shared" si="93"/>
        <v>0</v>
      </c>
      <c r="N267" s="176">
        <f t="shared" si="93"/>
        <v>0</v>
      </c>
      <c r="O267" s="176">
        <f t="shared" si="93"/>
        <v>0</v>
      </c>
      <c r="P267" s="176">
        <f t="shared" si="93"/>
        <v>0</v>
      </c>
      <c r="Q267" s="176">
        <f t="shared" si="93"/>
        <v>0</v>
      </c>
      <c r="R267" s="176">
        <f t="shared" si="93"/>
        <v>0</v>
      </c>
      <c r="S267" s="176">
        <f t="shared" si="93"/>
        <v>96.092477614914486</v>
      </c>
      <c r="T267" s="321">
        <f t="shared" ref="T267" si="94" xml:space="preserve"> T226 + T231 - T237 + T263 + T265</f>
        <v>81.734753497160142</v>
      </c>
    </row>
    <row r="268" spans="2:21">
      <c r="G268" s="6"/>
      <c r="I268" s="7"/>
      <c r="J268" s="7"/>
      <c r="K268" s="7"/>
      <c r="L268" s="28"/>
      <c r="M268" s="28"/>
      <c r="N268" s="28"/>
      <c r="O268" s="28"/>
      <c r="P268" s="28"/>
      <c r="Q268" s="28"/>
      <c r="R268" s="28"/>
      <c r="S268" s="28"/>
      <c r="T268" s="28"/>
    </row>
    <row r="269" spans="2:21" ht="15" thickBot="1">
      <c r="S269" s="1"/>
      <c r="T269" s="1"/>
    </row>
    <row r="270" spans="2:21" ht="15" thickBot="1">
      <c r="F270" s="8"/>
      <c r="G270" s="8"/>
      <c r="H270" s="8"/>
      <c r="I270" s="8"/>
      <c r="J270" s="8"/>
      <c r="K270" s="8"/>
      <c r="L270" s="8"/>
      <c r="M270" s="8"/>
      <c r="N270" s="8"/>
      <c r="O270" s="8"/>
      <c r="P270" s="8"/>
      <c r="Q270" s="8"/>
      <c r="R270" s="8"/>
      <c r="S270" s="8"/>
      <c r="T270" s="8"/>
    </row>
    <row r="271" spans="2:21" ht="21.5" thickBot="1">
      <c r="F271" s="13" t="s">
        <v>4</v>
      </c>
      <c r="G271" s="13"/>
      <c r="H271" s="212" t="s">
        <v>208</v>
      </c>
      <c r="I271" s="209"/>
      <c r="J271" s="23"/>
      <c r="K271" s="23"/>
      <c r="S271" s="1"/>
      <c r="T271" s="1"/>
    </row>
    <row r="272" spans="2:21">
      <c r="S272" s="1"/>
      <c r="T272" s="1"/>
    </row>
    <row r="273" spans="1:20" ht="18.5">
      <c r="F273" s="9" t="s">
        <v>21</v>
      </c>
      <c r="G273" s="9"/>
      <c r="I273" s="2">
        <v>2011</v>
      </c>
      <c r="J273" s="2">
        <f>I273+1</f>
        <v>2012</v>
      </c>
      <c r="K273" s="2">
        <f t="shared" ref="K273" si="95">J273+1</f>
        <v>2013</v>
      </c>
      <c r="L273" s="2">
        <f t="shared" ref="L273" si="96">K273+1</f>
        <v>2014</v>
      </c>
      <c r="M273" s="2">
        <f t="shared" ref="M273" si="97">L273+1</f>
        <v>2015</v>
      </c>
      <c r="N273" s="2">
        <f t="shared" ref="N273" si="98">M273+1</f>
        <v>2016</v>
      </c>
      <c r="O273" s="2">
        <f t="shared" ref="O273" si="99">N273+1</f>
        <v>2017</v>
      </c>
      <c r="P273" s="2">
        <f t="shared" ref="P273" si="100">O273+1</f>
        <v>2018</v>
      </c>
      <c r="Q273" s="2">
        <f t="shared" ref="Q273" si="101">P273+1</f>
        <v>2019</v>
      </c>
      <c r="R273" s="2">
        <f t="shared" ref="R273" si="102">Q273+1</f>
        <v>2020</v>
      </c>
      <c r="S273" s="2">
        <f>R273+1</f>
        <v>2021</v>
      </c>
      <c r="T273" s="2">
        <f>S273+1</f>
        <v>2022</v>
      </c>
    </row>
    <row r="274" spans="1:20">
      <c r="G274" s="74" t="str">
        <f>"Total MWh Produced / Purchased from " &amp; H271</f>
        <v>Total MWh Produced / Purchased from Blundell</v>
      </c>
      <c r="H274" s="66"/>
      <c r="I274" s="3"/>
      <c r="J274" s="4"/>
      <c r="K274" s="4"/>
      <c r="L274" s="4"/>
      <c r="M274" s="4"/>
      <c r="N274" s="4"/>
      <c r="O274" s="4"/>
      <c r="P274" s="4"/>
      <c r="Q274" s="4"/>
      <c r="R274" s="4"/>
      <c r="S274" s="4">
        <v>145321</v>
      </c>
      <c r="T274" s="5">
        <v>200317</v>
      </c>
    </row>
    <row r="275" spans="1:20">
      <c r="G275" s="74" t="s">
        <v>25</v>
      </c>
      <c r="H275" s="66"/>
      <c r="I275" s="325"/>
      <c r="J275" s="50"/>
      <c r="K275" s="50"/>
      <c r="L275" s="50"/>
      <c r="M275" s="50"/>
      <c r="N275" s="50"/>
      <c r="O275" s="50"/>
      <c r="P275" s="50"/>
      <c r="Q275" s="50"/>
      <c r="R275" s="50"/>
      <c r="S275" s="50">
        <v>1</v>
      </c>
      <c r="T275" s="51">
        <v>1</v>
      </c>
    </row>
    <row r="276" spans="1:20">
      <c r="G276" s="74" t="s">
        <v>20</v>
      </c>
      <c r="H276" s="66"/>
      <c r="I276" s="326"/>
      <c r="J276" s="45"/>
      <c r="K276" s="45"/>
      <c r="L276" s="45"/>
      <c r="M276" s="45"/>
      <c r="N276" s="45"/>
      <c r="O276" s="45"/>
      <c r="P276" s="45"/>
      <c r="Q276" s="45"/>
      <c r="R276" s="45"/>
      <c r="S276" s="45">
        <f>S2</f>
        <v>8.0210749261197395E-2</v>
      </c>
      <c r="T276" s="46">
        <f>T2</f>
        <v>8.0210749261197395E-2</v>
      </c>
    </row>
    <row r="277" spans="1:20">
      <c r="A277" s="1" t="s">
        <v>208</v>
      </c>
      <c r="G277" s="71" t="s">
        <v>22</v>
      </c>
      <c r="H277" s="72"/>
      <c r="I277" s="37">
        <v>0</v>
      </c>
      <c r="J277" s="37">
        <v>0</v>
      </c>
      <c r="K277" s="37">
        <v>0</v>
      </c>
      <c r="L277" s="37">
        <v>0</v>
      </c>
      <c r="M277" s="37">
        <v>0</v>
      </c>
      <c r="N277" s="179">
        <v>0</v>
      </c>
      <c r="O277" s="179">
        <v>0</v>
      </c>
      <c r="P277" s="179">
        <v>0</v>
      </c>
      <c r="Q277" s="179">
        <f>Q274*Q276</f>
        <v>0</v>
      </c>
      <c r="R277" s="179">
        <f>R274*R276</f>
        <v>0</v>
      </c>
      <c r="S277" s="179">
        <f>S274*S276</f>
        <v>11656.306293386466</v>
      </c>
      <c r="T277" s="179">
        <f>T274*T276</f>
        <v>16067.576659755279</v>
      </c>
    </row>
    <row r="278" spans="1:20">
      <c r="G278" s="23"/>
      <c r="H278" s="30"/>
      <c r="I278" s="36"/>
      <c r="J278" s="36"/>
      <c r="K278" s="36"/>
      <c r="L278" s="36"/>
      <c r="M278" s="36"/>
      <c r="N278" s="24"/>
      <c r="O278" s="24"/>
      <c r="P278" s="24"/>
      <c r="Q278" s="24"/>
      <c r="R278" s="24"/>
      <c r="S278" s="24"/>
      <c r="T278" s="24"/>
    </row>
    <row r="279" spans="1:20" ht="18.5">
      <c r="F279" s="42" t="s">
        <v>118</v>
      </c>
      <c r="H279" s="30"/>
      <c r="I279" s="2">
        <v>2011</v>
      </c>
      <c r="J279" s="2">
        <f>I279+1</f>
        <v>2012</v>
      </c>
      <c r="K279" s="2">
        <f t="shared" ref="K279" si="103">J279+1</f>
        <v>2013</v>
      </c>
      <c r="L279" s="2">
        <f t="shared" ref="L279" si="104">K279+1</f>
        <v>2014</v>
      </c>
      <c r="M279" s="2">
        <f t="shared" ref="M279" si="105">L279+1</f>
        <v>2015</v>
      </c>
      <c r="N279" s="2">
        <f t="shared" ref="N279" si="106">M279+1</f>
        <v>2016</v>
      </c>
      <c r="O279" s="2">
        <f t="shared" ref="O279" si="107">N279+1</f>
        <v>2017</v>
      </c>
      <c r="P279" s="2">
        <f t="shared" ref="P279" si="108">O279+1</f>
        <v>2018</v>
      </c>
      <c r="Q279" s="2">
        <f t="shared" ref="Q279" si="109">P279+1</f>
        <v>2019</v>
      </c>
      <c r="R279" s="2">
        <f t="shared" ref="R279" si="110">Q279+1</f>
        <v>2020</v>
      </c>
      <c r="S279" s="2">
        <f>R279+1</f>
        <v>2021</v>
      </c>
      <c r="T279" s="2">
        <f>S279+1</f>
        <v>2022</v>
      </c>
    </row>
    <row r="280" spans="1:20">
      <c r="G280" s="74" t="s">
        <v>10</v>
      </c>
      <c r="H280" s="66"/>
      <c r="I280" s="47">
        <f>IF($J10 = "Eligible", I277 * 'Facility Detail'!$G$3173, 0 )</f>
        <v>0</v>
      </c>
      <c r="J280" s="11">
        <f>IF($J10 = "Eligible", J277 * 'Facility Detail'!$G$3173, 0 )</f>
        <v>0</v>
      </c>
      <c r="K280" s="11">
        <f>IF($J10 = "Eligible", K277 * 'Facility Detail'!$G$3173, 0 )</f>
        <v>0</v>
      </c>
      <c r="L280" s="11">
        <f>IF($J10 = "Eligible", L277 * 'Facility Detail'!$G$3173, 0 )</f>
        <v>0</v>
      </c>
      <c r="M280" s="11">
        <f>IF($J10 = "Eligible", M277 * 'Facility Detail'!$G$3173, 0 )</f>
        <v>0</v>
      </c>
      <c r="N280" s="11">
        <f>IF($J10 = "Eligible", N277 * 'Facility Detail'!$G$3173, 0 )</f>
        <v>0</v>
      </c>
      <c r="O280" s="11">
        <f>IF($J10 = "Eligible", O277 * 'Facility Detail'!$G$3173, 0 )</f>
        <v>0</v>
      </c>
      <c r="P280" s="11">
        <f>IF($J10 = "Eligible", P277 * 'Facility Detail'!$G$3173, 0 )</f>
        <v>0</v>
      </c>
      <c r="Q280" s="11">
        <f>IF($J10 = "Eligible", Q277 * 'Facility Detail'!$G$3173, 0 )</f>
        <v>0</v>
      </c>
      <c r="R280" s="11">
        <f>IF($J10 = "Eligible", R277 * 'Facility Detail'!$G$3173, 0 )</f>
        <v>0</v>
      </c>
      <c r="S280" s="11">
        <f>IF($J10 = "Eligible", S277 * 'Facility Detail'!$G$3173, 0 )</f>
        <v>0</v>
      </c>
      <c r="T280" s="264">
        <f>IF($J10 = "Eligible", T277 * 'Facility Detail'!$G$3173, 0 )</f>
        <v>0</v>
      </c>
    </row>
    <row r="281" spans="1:20">
      <c r="G281" s="74" t="s">
        <v>6</v>
      </c>
      <c r="H281" s="66"/>
      <c r="I281" s="48">
        <f t="shared" ref="I281:S281" si="111">IF($K10= "Eligible", I277, 0 )</f>
        <v>0</v>
      </c>
      <c r="J281" s="222">
        <f t="shared" si="111"/>
        <v>0</v>
      </c>
      <c r="K281" s="222">
        <f t="shared" si="111"/>
        <v>0</v>
      </c>
      <c r="L281" s="222">
        <f t="shared" si="111"/>
        <v>0</v>
      </c>
      <c r="M281" s="222">
        <f t="shared" si="111"/>
        <v>0</v>
      </c>
      <c r="N281" s="222">
        <f t="shared" si="111"/>
        <v>0</v>
      </c>
      <c r="O281" s="222">
        <f t="shared" si="111"/>
        <v>0</v>
      </c>
      <c r="P281" s="222">
        <f t="shared" si="111"/>
        <v>0</v>
      </c>
      <c r="Q281" s="222">
        <f t="shared" si="111"/>
        <v>0</v>
      </c>
      <c r="R281" s="222">
        <f t="shared" si="111"/>
        <v>0</v>
      </c>
      <c r="S281" s="222">
        <f t="shared" si="111"/>
        <v>0</v>
      </c>
      <c r="T281" s="265">
        <f t="shared" ref="T281" si="112">IF($K10= "Eligible", T277, 0 )</f>
        <v>0</v>
      </c>
    </row>
    <row r="282" spans="1:20">
      <c r="G282" s="73" t="s">
        <v>120</v>
      </c>
      <c r="H282" s="72"/>
      <c r="I282" s="39">
        <f>SUM(I280:I281)</f>
        <v>0</v>
      </c>
      <c r="J282" s="40">
        <f t="shared" ref="J282:S282" si="113">SUM(J280:J281)</f>
        <v>0</v>
      </c>
      <c r="K282" s="40">
        <f t="shared" si="113"/>
        <v>0</v>
      </c>
      <c r="L282" s="40">
        <f t="shared" si="113"/>
        <v>0</v>
      </c>
      <c r="M282" s="40">
        <f t="shared" si="113"/>
        <v>0</v>
      </c>
      <c r="N282" s="40">
        <f t="shared" si="113"/>
        <v>0</v>
      </c>
      <c r="O282" s="40">
        <f t="shared" si="113"/>
        <v>0</v>
      </c>
      <c r="P282" s="40">
        <f t="shared" si="113"/>
        <v>0</v>
      </c>
      <c r="Q282" s="40">
        <f t="shared" si="113"/>
        <v>0</v>
      </c>
      <c r="R282" s="40">
        <f t="shared" si="113"/>
        <v>0</v>
      </c>
      <c r="S282" s="40">
        <f t="shared" si="113"/>
        <v>0</v>
      </c>
      <c r="T282" s="40">
        <f t="shared" ref="T282" si="114">SUM(T280:T281)</f>
        <v>0</v>
      </c>
    </row>
    <row r="283" spans="1:20">
      <c r="G283" s="30"/>
      <c r="H283" s="30"/>
      <c r="I283" s="38"/>
      <c r="J283" s="31"/>
      <c r="K283" s="31"/>
      <c r="L283" s="31"/>
      <c r="M283" s="31"/>
      <c r="N283" s="31"/>
      <c r="O283" s="31"/>
      <c r="P283" s="31"/>
      <c r="Q283" s="31"/>
      <c r="R283" s="31"/>
      <c r="S283" s="31"/>
      <c r="T283" s="31"/>
    </row>
    <row r="284" spans="1:20" ht="18.5">
      <c r="F284" s="41" t="s">
        <v>30</v>
      </c>
      <c r="H284" s="30"/>
      <c r="I284" s="2">
        <v>2011</v>
      </c>
      <c r="J284" s="2">
        <f>I284+1</f>
        <v>2012</v>
      </c>
      <c r="K284" s="2">
        <f t="shared" ref="K284" si="115">J284+1</f>
        <v>2013</v>
      </c>
      <c r="L284" s="2">
        <f t="shared" ref="L284" si="116">K284+1</f>
        <v>2014</v>
      </c>
      <c r="M284" s="2">
        <f t="shared" ref="M284" si="117">L284+1</f>
        <v>2015</v>
      </c>
      <c r="N284" s="2">
        <f t="shared" ref="N284" si="118">M284+1</f>
        <v>2016</v>
      </c>
      <c r="O284" s="2">
        <f t="shared" ref="O284" si="119">N284+1</f>
        <v>2017</v>
      </c>
      <c r="P284" s="2">
        <f t="shared" ref="P284" si="120">O284+1</f>
        <v>2018</v>
      </c>
      <c r="Q284" s="2">
        <f t="shared" ref="Q284" si="121">P284+1</f>
        <v>2019</v>
      </c>
      <c r="R284" s="2">
        <f t="shared" ref="R284" si="122">Q284+1</f>
        <v>2020</v>
      </c>
      <c r="S284" s="2">
        <f>R284+1</f>
        <v>2021</v>
      </c>
      <c r="T284" s="2">
        <f>S284+1</f>
        <v>2022</v>
      </c>
    </row>
    <row r="285" spans="1:20">
      <c r="G285" s="74" t="s">
        <v>47</v>
      </c>
      <c r="H285" s="66"/>
      <c r="I285" s="84"/>
      <c r="J285" s="85"/>
      <c r="K285" s="85"/>
      <c r="L285" s="85"/>
      <c r="M285" s="85"/>
      <c r="N285" s="85"/>
      <c r="O285" s="85"/>
      <c r="P285" s="85"/>
      <c r="Q285" s="85"/>
      <c r="R285" s="85"/>
      <c r="S285" s="85"/>
      <c r="T285" s="86"/>
    </row>
    <row r="286" spans="1:20">
      <c r="G286" s="75" t="s">
        <v>23</v>
      </c>
      <c r="H286" s="153"/>
      <c r="I286" s="87"/>
      <c r="J286" s="88"/>
      <c r="K286" s="88"/>
      <c r="L286" s="88"/>
      <c r="M286" s="88"/>
      <c r="N286" s="88"/>
      <c r="O286" s="88"/>
      <c r="P286" s="88"/>
      <c r="Q286" s="88"/>
      <c r="R286" s="88"/>
      <c r="S286" s="88"/>
      <c r="T286" s="89"/>
    </row>
    <row r="287" spans="1:20">
      <c r="G287" s="90" t="s">
        <v>89</v>
      </c>
      <c r="H287" s="152"/>
      <c r="I287" s="52"/>
      <c r="J287" s="53"/>
      <c r="K287" s="53"/>
      <c r="L287" s="53"/>
      <c r="M287" s="53"/>
      <c r="N287" s="53"/>
      <c r="O287" s="53"/>
      <c r="P287" s="53"/>
      <c r="Q287" s="53"/>
      <c r="R287" s="53"/>
      <c r="S287" s="53"/>
      <c r="T287" s="54"/>
    </row>
    <row r="288" spans="1:20">
      <c r="G288" s="33" t="s">
        <v>90</v>
      </c>
      <c r="I288" s="7">
        <v>0</v>
      </c>
      <c r="J288" s="7">
        <v>0</v>
      </c>
      <c r="K288" s="7">
        <v>0</v>
      </c>
      <c r="L288" s="7">
        <v>0</v>
      </c>
      <c r="M288" s="7">
        <v>0</v>
      </c>
      <c r="N288" s="7">
        <v>0</v>
      </c>
      <c r="O288" s="7">
        <v>0</v>
      </c>
      <c r="P288" s="7">
        <v>0</v>
      </c>
      <c r="Q288" s="7">
        <v>0</v>
      </c>
      <c r="R288" s="7">
        <v>0</v>
      </c>
      <c r="S288" s="7">
        <v>0</v>
      </c>
      <c r="T288" s="7">
        <v>0</v>
      </c>
    </row>
    <row r="289" spans="6:20">
      <c r="G289" s="6"/>
      <c r="I289" s="7"/>
      <c r="J289" s="7"/>
      <c r="K289" s="7"/>
      <c r="L289" s="28"/>
      <c r="M289" s="28"/>
      <c r="N289" s="28"/>
      <c r="O289" s="28"/>
      <c r="P289" s="28"/>
      <c r="Q289" s="28"/>
      <c r="R289" s="28"/>
      <c r="S289" s="28"/>
      <c r="T289" s="28"/>
    </row>
    <row r="290" spans="6:20" ht="18.5">
      <c r="F290" s="9" t="s">
        <v>100</v>
      </c>
      <c r="I290" s="2">
        <f>'Facility Detail'!$G$3176</f>
        <v>2011</v>
      </c>
      <c r="J290" s="2">
        <f>I290+1</f>
        <v>2012</v>
      </c>
      <c r="K290" s="2">
        <f t="shared" ref="K290" si="123">J290+1</f>
        <v>2013</v>
      </c>
      <c r="L290" s="2">
        <f t="shared" ref="L290" si="124">K290+1</f>
        <v>2014</v>
      </c>
      <c r="M290" s="2">
        <f t="shared" ref="M290" si="125">L290+1</f>
        <v>2015</v>
      </c>
      <c r="N290" s="2">
        <f t="shared" ref="N290" si="126">M290+1</f>
        <v>2016</v>
      </c>
      <c r="O290" s="2">
        <f t="shared" ref="O290" si="127">N290+1</f>
        <v>2017</v>
      </c>
      <c r="P290" s="2">
        <f t="shared" ref="P290" si="128">O290+1</f>
        <v>2018</v>
      </c>
      <c r="Q290" s="2">
        <f t="shared" ref="Q290" si="129">P290+1</f>
        <v>2019</v>
      </c>
      <c r="R290" s="2">
        <f t="shared" ref="R290" si="130">Q290+1</f>
        <v>2020</v>
      </c>
      <c r="S290" s="2">
        <f>R290+1</f>
        <v>2021</v>
      </c>
      <c r="T290" s="2">
        <f>S290+1</f>
        <v>2022</v>
      </c>
    </row>
    <row r="291" spans="6:20">
      <c r="G291" s="74" t="s">
        <v>68</v>
      </c>
      <c r="H291" s="66"/>
      <c r="I291" s="3"/>
      <c r="J291" s="55">
        <f>I291</f>
        <v>0</v>
      </c>
      <c r="K291" s="123"/>
      <c r="L291" s="123"/>
      <c r="M291" s="123"/>
      <c r="N291" s="123"/>
      <c r="O291" s="123"/>
      <c r="P291" s="123"/>
      <c r="Q291" s="123"/>
      <c r="R291" s="123"/>
      <c r="S291" s="123"/>
      <c r="T291" s="56"/>
    </row>
    <row r="292" spans="6:20">
      <c r="G292" s="74" t="s">
        <v>69</v>
      </c>
      <c r="H292" s="66"/>
      <c r="I292" s="144">
        <f>J292</f>
        <v>0</v>
      </c>
      <c r="J292" s="10"/>
      <c r="K292" s="69"/>
      <c r="L292" s="69"/>
      <c r="M292" s="69"/>
      <c r="N292" s="69"/>
      <c r="O292" s="69"/>
      <c r="P292" s="69"/>
      <c r="Q292" s="69"/>
      <c r="R292" s="69"/>
      <c r="S292" s="69"/>
      <c r="T292" s="145"/>
    </row>
    <row r="293" spans="6:20">
      <c r="G293" s="74" t="s">
        <v>70</v>
      </c>
      <c r="H293" s="66"/>
      <c r="I293" s="57"/>
      <c r="J293" s="10">
        <f>J277</f>
        <v>0</v>
      </c>
      <c r="K293" s="65">
        <f>J293</f>
        <v>0</v>
      </c>
      <c r="L293" s="69"/>
      <c r="M293" s="69"/>
      <c r="N293" s="69"/>
      <c r="O293" s="69"/>
      <c r="P293" s="69"/>
      <c r="Q293" s="69"/>
      <c r="R293" s="69"/>
      <c r="S293" s="69"/>
      <c r="T293" s="145"/>
    </row>
    <row r="294" spans="6:20">
      <c r="G294" s="74" t="s">
        <v>71</v>
      </c>
      <c r="H294" s="66"/>
      <c r="I294" s="57"/>
      <c r="J294" s="65">
        <f>K294</f>
        <v>0</v>
      </c>
      <c r="K294" s="143"/>
      <c r="L294" s="69"/>
      <c r="M294" s="69"/>
      <c r="N294" s="69"/>
      <c r="O294" s="69"/>
      <c r="P294" s="69"/>
      <c r="Q294" s="69"/>
      <c r="R294" s="69"/>
      <c r="S294" s="69"/>
      <c r="T294" s="145"/>
    </row>
    <row r="295" spans="6:20">
      <c r="G295" s="74" t="s">
        <v>171</v>
      </c>
      <c r="H295" s="30"/>
      <c r="I295" s="57"/>
      <c r="J295" s="135"/>
      <c r="K295" s="10">
        <f>K277</f>
        <v>0</v>
      </c>
      <c r="L295" s="136">
        <f>K295</f>
        <v>0</v>
      </c>
      <c r="M295" s="69"/>
      <c r="N295" s="69"/>
      <c r="O295" s="69"/>
      <c r="P295" s="69"/>
      <c r="Q295" s="69"/>
      <c r="R295" s="69"/>
      <c r="S295" s="69"/>
      <c r="T295" s="145"/>
    </row>
    <row r="296" spans="6:20">
      <c r="G296" s="74" t="s">
        <v>172</v>
      </c>
      <c r="H296" s="30"/>
      <c r="I296" s="57"/>
      <c r="J296" s="135"/>
      <c r="K296" s="65">
        <f>L296</f>
        <v>0</v>
      </c>
      <c r="L296" s="10"/>
      <c r="M296" s="69"/>
      <c r="N296" s="69"/>
      <c r="O296" s="69"/>
      <c r="P296" s="69"/>
      <c r="Q296" s="69"/>
      <c r="R296" s="69"/>
      <c r="S296" s="69"/>
      <c r="T296" s="145"/>
    </row>
    <row r="297" spans="6:20">
      <c r="G297" s="74" t="s">
        <v>173</v>
      </c>
      <c r="H297" s="30"/>
      <c r="I297" s="57"/>
      <c r="J297" s="135"/>
      <c r="K297" s="135"/>
      <c r="L297" s="10">
        <f>L277</f>
        <v>0</v>
      </c>
      <c r="M297" s="136">
        <f>L297</f>
        <v>0</v>
      </c>
      <c r="N297" s="135">
        <f>M297</f>
        <v>0</v>
      </c>
      <c r="O297" s="69"/>
      <c r="P297" s="69"/>
      <c r="Q297" s="69"/>
      <c r="R297" s="69"/>
      <c r="S297" s="69"/>
      <c r="T297" s="139"/>
    </row>
    <row r="298" spans="6:20">
      <c r="G298" s="74" t="s">
        <v>174</v>
      </c>
      <c r="H298" s="30"/>
      <c r="I298" s="57"/>
      <c r="J298" s="135"/>
      <c r="K298" s="135"/>
      <c r="L298" s="65"/>
      <c r="M298" s="10"/>
      <c r="N298" s="135"/>
      <c r="O298" s="69"/>
      <c r="P298" s="69"/>
      <c r="Q298" s="69"/>
      <c r="R298" s="69"/>
      <c r="S298" s="69"/>
      <c r="T298" s="139"/>
    </row>
    <row r="299" spans="6:20">
      <c r="G299" s="74" t="s">
        <v>175</v>
      </c>
      <c r="H299" s="30"/>
      <c r="I299" s="57"/>
      <c r="J299" s="135"/>
      <c r="K299" s="135"/>
      <c r="L299" s="135"/>
      <c r="M299" s="10">
        <v>0</v>
      </c>
      <c r="N299" s="136">
        <f>M299</f>
        <v>0</v>
      </c>
      <c r="O299" s="69"/>
      <c r="P299" s="69"/>
      <c r="Q299" s="69"/>
      <c r="R299" s="69"/>
      <c r="S299" s="69"/>
      <c r="T299" s="139"/>
    </row>
    <row r="300" spans="6:20">
      <c r="G300" s="74" t="s">
        <v>176</v>
      </c>
      <c r="H300" s="30"/>
      <c r="I300" s="57"/>
      <c r="J300" s="135"/>
      <c r="K300" s="135"/>
      <c r="L300" s="135"/>
      <c r="M300" s="65"/>
      <c r="N300" s="10"/>
      <c r="O300" s="69"/>
      <c r="P300" s="69"/>
      <c r="Q300" s="69"/>
      <c r="R300" s="69"/>
      <c r="S300" s="69"/>
      <c r="T300" s="139"/>
    </row>
    <row r="301" spans="6:20">
      <c r="G301" s="74" t="s">
        <v>177</v>
      </c>
      <c r="H301" s="30"/>
      <c r="I301" s="57"/>
      <c r="J301" s="135"/>
      <c r="K301" s="135"/>
      <c r="L301" s="135"/>
      <c r="M301" s="135"/>
      <c r="N301" s="167">
        <f>N277</f>
        <v>0</v>
      </c>
      <c r="O301" s="137">
        <f>N301</f>
        <v>0</v>
      </c>
      <c r="P301" s="69"/>
      <c r="Q301" s="69"/>
      <c r="R301" s="69"/>
      <c r="S301" s="69"/>
      <c r="T301" s="139"/>
    </row>
    <row r="302" spans="6:20">
      <c r="G302" s="74" t="s">
        <v>168</v>
      </c>
      <c r="H302" s="30"/>
      <c r="I302" s="57"/>
      <c r="J302" s="135"/>
      <c r="K302" s="135"/>
      <c r="L302" s="135"/>
      <c r="M302" s="135"/>
      <c r="N302" s="168"/>
      <c r="O302" s="138"/>
      <c r="P302" s="69"/>
      <c r="Q302" s="69"/>
      <c r="R302" s="69"/>
      <c r="S302" s="69"/>
      <c r="T302" s="139"/>
    </row>
    <row r="303" spans="6:20">
      <c r="G303" s="74" t="s">
        <v>169</v>
      </c>
      <c r="H303" s="30"/>
      <c r="I303" s="57"/>
      <c r="J303" s="135"/>
      <c r="K303" s="135"/>
      <c r="L303" s="135"/>
      <c r="M303" s="135"/>
      <c r="N303" s="135"/>
      <c r="O303" s="138">
        <f>O277</f>
        <v>0</v>
      </c>
      <c r="P303" s="137">
        <f>O303</f>
        <v>0</v>
      </c>
      <c r="Q303" s="69"/>
      <c r="R303" s="69"/>
      <c r="S303" s="69"/>
      <c r="T303" s="139"/>
    </row>
    <row r="304" spans="6:20">
      <c r="G304" s="74" t="s">
        <v>186</v>
      </c>
      <c r="H304" s="30"/>
      <c r="I304" s="57"/>
      <c r="J304" s="135"/>
      <c r="K304" s="135"/>
      <c r="L304" s="135"/>
      <c r="M304" s="135"/>
      <c r="N304" s="135"/>
      <c r="O304" s="137"/>
      <c r="P304" s="138"/>
      <c r="Q304" s="69"/>
      <c r="R304" s="69"/>
      <c r="S304" s="69"/>
      <c r="T304" s="139"/>
    </row>
    <row r="305" spans="2:21">
      <c r="G305" s="74" t="s">
        <v>187</v>
      </c>
      <c r="H305" s="30"/>
      <c r="I305" s="57"/>
      <c r="J305" s="135"/>
      <c r="K305" s="135"/>
      <c r="L305" s="135"/>
      <c r="M305" s="135"/>
      <c r="N305" s="135"/>
      <c r="O305" s="135"/>
      <c r="P305" s="138">
        <f>P277</f>
        <v>0</v>
      </c>
      <c r="Q305" s="65">
        <f>P305</f>
        <v>0</v>
      </c>
      <c r="R305" s="69"/>
      <c r="S305" s="69"/>
      <c r="T305" s="139"/>
    </row>
    <row r="306" spans="2:21">
      <c r="G306" s="74" t="s">
        <v>188</v>
      </c>
      <c r="H306" s="30"/>
      <c r="I306" s="57"/>
      <c r="J306" s="135"/>
      <c r="K306" s="135"/>
      <c r="L306" s="135"/>
      <c r="M306" s="135"/>
      <c r="N306" s="135"/>
      <c r="O306" s="135"/>
      <c r="P306" s="137"/>
      <c r="Q306" s="138"/>
      <c r="R306" s="69"/>
      <c r="S306" s="69"/>
      <c r="T306" s="139"/>
    </row>
    <row r="307" spans="2:21">
      <c r="G307" s="74" t="s">
        <v>189</v>
      </c>
      <c r="H307" s="30"/>
      <c r="I307" s="57"/>
      <c r="J307" s="135"/>
      <c r="K307" s="135"/>
      <c r="L307" s="135"/>
      <c r="M307" s="135"/>
      <c r="N307" s="135"/>
      <c r="O307" s="135"/>
      <c r="P307" s="135"/>
      <c r="Q307" s="138"/>
      <c r="R307" s="65">
        <v>0</v>
      </c>
      <c r="S307" s="69"/>
      <c r="T307" s="139"/>
    </row>
    <row r="308" spans="2:21">
      <c r="G308" s="74" t="s">
        <v>190</v>
      </c>
      <c r="H308" s="30"/>
      <c r="I308" s="57"/>
      <c r="J308" s="135"/>
      <c r="K308" s="135"/>
      <c r="L308" s="135"/>
      <c r="M308" s="135"/>
      <c r="N308" s="135"/>
      <c r="O308" s="135"/>
      <c r="P308" s="135"/>
      <c r="Q308" s="169"/>
      <c r="R308" s="197">
        <v>0</v>
      </c>
      <c r="S308" s="155"/>
      <c r="T308" s="322"/>
      <c r="U308" s="30"/>
    </row>
    <row r="309" spans="2:21">
      <c r="G309" s="74" t="s">
        <v>191</v>
      </c>
      <c r="H309" s="30"/>
      <c r="I309" s="57"/>
      <c r="J309" s="135"/>
      <c r="K309" s="135"/>
      <c r="L309" s="135"/>
      <c r="M309" s="135"/>
      <c r="N309" s="135"/>
      <c r="O309" s="135"/>
      <c r="P309" s="135"/>
      <c r="Q309" s="135"/>
      <c r="R309" s="197">
        <v>0</v>
      </c>
      <c r="S309" s="65">
        <v>0</v>
      </c>
      <c r="T309" s="322"/>
      <c r="U309" s="30"/>
    </row>
    <row r="310" spans="2:21">
      <c r="G310" s="74" t="s">
        <v>200</v>
      </c>
      <c r="H310" s="30"/>
      <c r="I310" s="57"/>
      <c r="J310" s="135"/>
      <c r="K310" s="135"/>
      <c r="L310" s="135"/>
      <c r="M310" s="135"/>
      <c r="N310" s="135"/>
      <c r="O310" s="135"/>
      <c r="P310" s="135"/>
      <c r="Q310" s="135"/>
      <c r="R310" s="137">
        <v>0</v>
      </c>
      <c r="S310" s="197">
        <v>0</v>
      </c>
      <c r="T310" s="322"/>
      <c r="U310" s="30"/>
    </row>
    <row r="311" spans="2:21">
      <c r="G311" s="74" t="s">
        <v>201</v>
      </c>
      <c r="H311" s="30"/>
      <c r="I311" s="57"/>
      <c r="J311" s="135"/>
      <c r="K311" s="135"/>
      <c r="L311" s="135"/>
      <c r="M311" s="135"/>
      <c r="N311" s="135"/>
      <c r="O311" s="135"/>
      <c r="P311" s="135"/>
      <c r="Q311" s="135"/>
      <c r="R311" s="135"/>
      <c r="S311" s="197">
        <v>0</v>
      </c>
      <c r="T311" s="323">
        <v>0</v>
      </c>
      <c r="U311" s="30"/>
    </row>
    <row r="312" spans="2:21">
      <c r="G312" s="74" t="s">
        <v>311</v>
      </c>
      <c r="H312" s="30"/>
      <c r="I312" s="57"/>
      <c r="J312" s="135"/>
      <c r="K312" s="135"/>
      <c r="L312" s="135"/>
      <c r="M312" s="135"/>
      <c r="N312" s="135"/>
      <c r="O312" s="135"/>
      <c r="P312" s="135"/>
      <c r="Q312" s="135"/>
      <c r="R312" s="135"/>
      <c r="S312" s="137">
        <v>0</v>
      </c>
      <c r="T312" s="324">
        <v>0</v>
      </c>
      <c r="U312" s="30"/>
    </row>
    <row r="313" spans="2:21">
      <c r="G313" s="74" t="s">
        <v>310</v>
      </c>
      <c r="H313" s="30"/>
      <c r="I313" s="58"/>
      <c r="J313" s="125"/>
      <c r="K313" s="125"/>
      <c r="L313" s="125"/>
      <c r="M313" s="125"/>
      <c r="N313" s="125"/>
      <c r="O313" s="125"/>
      <c r="P313" s="125"/>
      <c r="Q313" s="125"/>
      <c r="R313" s="125"/>
      <c r="S313" s="125"/>
      <c r="T313" s="258">
        <v>0</v>
      </c>
      <c r="U313" s="30"/>
    </row>
    <row r="314" spans="2:21">
      <c r="B314" s="1" t="s">
        <v>208</v>
      </c>
      <c r="G314" s="33" t="s">
        <v>17</v>
      </c>
      <c r="I314" s="172"/>
      <c r="J314" s="172"/>
      <c r="K314" s="172"/>
      <c r="L314" s="172"/>
      <c r="M314" s="172"/>
      <c r="N314" s="172"/>
      <c r="O314" s="172"/>
      <c r="P314" s="172">
        <f>P303-P304-P305</f>
        <v>0</v>
      </c>
      <c r="Q314" s="172">
        <f>Q305-Q307+Q308</f>
        <v>0</v>
      </c>
      <c r="R314" s="172">
        <f>R307-R308</f>
        <v>0</v>
      </c>
      <c r="S314" s="172">
        <f>S307</f>
        <v>0</v>
      </c>
      <c r="T314" s="172">
        <f>T307</f>
        <v>0</v>
      </c>
    </row>
    <row r="315" spans="2:21">
      <c r="G315" s="6"/>
      <c r="I315" s="172"/>
      <c r="J315" s="172"/>
      <c r="K315" s="172"/>
      <c r="L315" s="172"/>
      <c r="M315" s="172"/>
      <c r="N315" s="172"/>
      <c r="O315" s="172"/>
      <c r="P315" s="172"/>
      <c r="Q315" s="172"/>
      <c r="R315" s="172"/>
      <c r="S315" s="172"/>
      <c r="T315" s="172"/>
    </row>
    <row r="316" spans="2:21">
      <c r="G316" s="71" t="s">
        <v>12</v>
      </c>
      <c r="H316" s="66"/>
      <c r="I316" s="173"/>
      <c r="J316" s="174"/>
      <c r="K316" s="174"/>
      <c r="L316" s="174"/>
      <c r="M316" s="174"/>
      <c r="N316" s="174"/>
      <c r="O316" s="174"/>
      <c r="P316" s="174"/>
      <c r="Q316" s="174"/>
      <c r="R316" s="174"/>
      <c r="S316" s="174"/>
      <c r="T316" s="320"/>
    </row>
    <row r="317" spans="2:21">
      <c r="G317" s="6"/>
      <c r="I317" s="172"/>
      <c r="J317" s="172"/>
      <c r="K317" s="172"/>
      <c r="L317" s="172"/>
      <c r="M317" s="172"/>
      <c r="N317" s="172"/>
      <c r="O317" s="172"/>
      <c r="P317" s="172"/>
      <c r="Q317" s="172"/>
      <c r="R317" s="172"/>
      <c r="S317" s="172"/>
      <c r="T317" s="172"/>
    </row>
    <row r="318" spans="2:21" ht="18.5">
      <c r="C318" s="1" t="s">
        <v>208</v>
      </c>
      <c r="D318" s="1" t="s">
        <v>238</v>
      </c>
      <c r="E318" s="1" t="s">
        <v>109</v>
      </c>
      <c r="F318" s="41" t="s">
        <v>26</v>
      </c>
      <c r="H318" s="66"/>
      <c r="I318" s="175">
        <f t="shared" ref="I318:S318" si="131" xml:space="preserve"> I277 + I282 - I288 + I314 + I316</f>
        <v>0</v>
      </c>
      <c r="J318" s="176">
        <f t="shared" si="131"/>
        <v>0</v>
      </c>
      <c r="K318" s="176">
        <f t="shared" si="131"/>
        <v>0</v>
      </c>
      <c r="L318" s="176">
        <f t="shared" si="131"/>
        <v>0</v>
      </c>
      <c r="M318" s="176">
        <f t="shared" si="131"/>
        <v>0</v>
      </c>
      <c r="N318" s="176">
        <f t="shared" si="131"/>
        <v>0</v>
      </c>
      <c r="O318" s="176">
        <f t="shared" si="131"/>
        <v>0</v>
      </c>
      <c r="P318" s="176">
        <f t="shared" si="131"/>
        <v>0</v>
      </c>
      <c r="Q318" s="176">
        <f t="shared" si="131"/>
        <v>0</v>
      </c>
      <c r="R318" s="176">
        <f t="shared" si="131"/>
        <v>0</v>
      </c>
      <c r="S318" s="176">
        <f t="shared" si="131"/>
        <v>11656.306293386466</v>
      </c>
      <c r="T318" s="321">
        <f t="shared" ref="T318" si="132" xml:space="preserve"> T277 + T282 - T288 + T314 + T316</f>
        <v>16067.576659755279</v>
      </c>
    </row>
    <row r="319" spans="2:21">
      <c r="G319" s="6"/>
      <c r="I319" s="7"/>
      <c r="J319" s="7"/>
      <c r="K319" s="7"/>
      <c r="L319" s="28"/>
      <c r="M319" s="28"/>
      <c r="N319" s="28"/>
      <c r="O319" s="28"/>
      <c r="P319" s="28"/>
      <c r="Q319" s="28"/>
      <c r="R319" s="28"/>
      <c r="S319" s="28"/>
      <c r="T319" s="28"/>
    </row>
    <row r="320" spans="2:21" ht="15" thickBot="1">
      <c r="S320" s="1"/>
      <c r="T320" s="1"/>
    </row>
    <row r="321" spans="1:20" ht="15" thickBot="1">
      <c r="F321" s="8"/>
      <c r="G321" s="8"/>
      <c r="H321" s="8"/>
      <c r="I321" s="8"/>
      <c r="J321" s="8"/>
      <c r="K321" s="8"/>
      <c r="L321" s="8"/>
      <c r="M321" s="8"/>
      <c r="N321" s="8"/>
      <c r="O321" s="8"/>
      <c r="P321" s="8"/>
      <c r="Q321" s="8"/>
      <c r="R321" s="8"/>
      <c r="S321" s="8"/>
      <c r="T321" s="8"/>
    </row>
    <row r="322" spans="1:20" ht="21.5" thickBot="1">
      <c r="F322" s="13" t="s">
        <v>4</v>
      </c>
      <c r="G322" s="13"/>
      <c r="H322" s="212" t="s">
        <v>209</v>
      </c>
      <c r="I322" s="209"/>
      <c r="J322" s="23"/>
      <c r="K322" s="23"/>
      <c r="S322" s="1"/>
      <c r="T322" s="1"/>
    </row>
    <row r="323" spans="1:20">
      <c r="S323" s="1"/>
      <c r="T323" s="1"/>
    </row>
    <row r="324" spans="1:20" ht="18.5">
      <c r="F324" s="9" t="s">
        <v>21</v>
      </c>
      <c r="G324" s="9"/>
      <c r="I324" s="2">
        <v>2011</v>
      </c>
      <c r="J324" s="2">
        <f>I324+1</f>
        <v>2012</v>
      </c>
      <c r="K324" s="2">
        <f t="shared" ref="K324" si="133">J324+1</f>
        <v>2013</v>
      </c>
      <c r="L324" s="2">
        <f t="shared" ref="L324" si="134">K324+1</f>
        <v>2014</v>
      </c>
      <c r="M324" s="2">
        <f t="shared" ref="M324" si="135">L324+1</f>
        <v>2015</v>
      </c>
      <c r="N324" s="2">
        <f t="shared" ref="N324" si="136">M324+1</f>
        <v>2016</v>
      </c>
      <c r="O324" s="2">
        <f t="shared" ref="O324" si="137">N324+1</f>
        <v>2017</v>
      </c>
      <c r="P324" s="2">
        <f t="shared" ref="P324" si="138">O324+1</f>
        <v>2018</v>
      </c>
      <c r="Q324" s="2">
        <f t="shared" ref="Q324" si="139">P324+1</f>
        <v>2019</v>
      </c>
      <c r="R324" s="2">
        <f t="shared" ref="R324" si="140">Q324+1</f>
        <v>2020</v>
      </c>
      <c r="S324" s="2">
        <f>R324+1</f>
        <v>2021</v>
      </c>
      <c r="T324" s="2">
        <f>S324+1</f>
        <v>2022</v>
      </c>
    </row>
    <row r="325" spans="1:20">
      <c r="G325" s="74" t="str">
        <f>"Total MWh Produced / Purchased from " &amp; H322</f>
        <v>Total MWh Produced / Purchased from Blundell II</v>
      </c>
      <c r="H325" s="66"/>
      <c r="I325" s="3"/>
      <c r="J325" s="4"/>
      <c r="K325" s="4"/>
      <c r="L325" s="4"/>
      <c r="M325" s="4"/>
      <c r="N325" s="4"/>
      <c r="O325" s="4"/>
      <c r="P325" s="4"/>
      <c r="Q325" s="4"/>
      <c r="R325" s="4"/>
      <c r="S325" s="4">
        <v>65905</v>
      </c>
      <c r="T325" s="5">
        <v>53137</v>
      </c>
    </row>
    <row r="326" spans="1:20">
      <c r="G326" s="74" t="s">
        <v>25</v>
      </c>
      <c r="H326" s="66"/>
      <c r="I326" s="325"/>
      <c r="J326" s="50"/>
      <c r="K326" s="50"/>
      <c r="L326" s="50"/>
      <c r="M326" s="50"/>
      <c r="N326" s="50"/>
      <c r="O326" s="50"/>
      <c r="P326" s="50"/>
      <c r="Q326" s="50"/>
      <c r="R326" s="50"/>
      <c r="S326" s="50">
        <v>1</v>
      </c>
      <c r="T326" s="51">
        <v>1</v>
      </c>
    </row>
    <row r="327" spans="1:20">
      <c r="G327" s="74" t="s">
        <v>20</v>
      </c>
      <c r="H327" s="66"/>
      <c r="I327" s="326"/>
      <c r="J327" s="45"/>
      <c r="K327" s="45"/>
      <c r="L327" s="45"/>
      <c r="M327" s="45"/>
      <c r="N327" s="45"/>
      <c r="O327" s="45"/>
      <c r="P327" s="45"/>
      <c r="Q327" s="45"/>
      <c r="R327" s="45"/>
      <c r="S327" s="45">
        <f>S2</f>
        <v>8.0210749261197395E-2</v>
      </c>
      <c r="T327" s="46">
        <f>T2</f>
        <v>8.0210749261197395E-2</v>
      </c>
    </row>
    <row r="328" spans="1:20">
      <c r="A328" s="1" t="s">
        <v>209</v>
      </c>
      <c r="G328" s="71" t="s">
        <v>22</v>
      </c>
      <c r="H328" s="72"/>
      <c r="I328" s="37">
        <v>0</v>
      </c>
      <c r="J328" s="37">
        <v>0</v>
      </c>
      <c r="K328" s="37">
        <v>0</v>
      </c>
      <c r="L328" s="37">
        <v>0</v>
      </c>
      <c r="M328" s="37">
        <v>0</v>
      </c>
      <c r="N328" s="179">
        <v>0</v>
      </c>
      <c r="O328" s="179">
        <v>0</v>
      </c>
      <c r="P328" s="179">
        <v>0</v>
      </c>
      <c r="Q328" s="179">
        <f>Q325*Q327</f>
        <v>0</v>
      </c>
      <c r="R328" s="179">
        <f>R325*R327</f>
        <v>0</v>
      </c>
      <c r="S328" s="179">
        <f>S325*S327</f>
        <v>5286.2894300592143</v>
      </c>
      <c r="T328" s="179">
        <f>T325*T327</f>
        <v>4262.1585834922462</v>
      </c>
    </row>
    <row r="329" spans="1:20">
      <c r="G329" s="23"/>
      <c r="H329" s="30"/>
      <c r="I329" s="36"/>
      <c r="J329" s="36"/>
      <c r="K329" s="36"/>
      <c r="L329" s="36"/>
      <c r="M329" s="36"/>
      <c r="N329" s="24"/>
      <c r="O329" s="24"/>
      <c r="P329" s="24"/>
      <c r="Q329" s="24"/>
      <c r="R329" s="24"/>
      <c r="S329" s="24"/>
      <c r="T329" s="24"/>
    </row>
    <row r="330" spans="1:20" ht="18.5">
      <c r="F330" s="42" t="s">
        <v>118</v>
      </c>
      <c r="H330" s="30"/>
      <c r="I330" s="2">
        <v>2011</v>
      </c>
      <c r="J330" s="2">
        <f>I330+1</f>
        <v>2012</v>
      </c>
      <c r="K330" s="2">
        <f t="shared" ref="K330" si="141">J330+1</f>
        <v>2013</v>
      </c>
      <c r="L330" s="2">
        <f t="shared" ref="L330" si="142">K330+1</f>
        <v>2014</v>
      </c>
      <c r="M330" s="2">
        <f t="shared" ref="M330" si="143">L330+1</f>
        <v>2015</v>
      </c>
      <c r="N330" s="2">
        <f t="shared" ref="N330" si="144">M330+1</f>
        <v>2016</v>
      </c>
      <c r="O330" s="2">
        <f t="shared" ref="O330" si="145">N330+1</f>
        <v>2017</v>
      </c>
      <c r="P330" s="2">
        <f t="shared" ref="P330" si="146">O330+1</f>
        <v>2018</v>
      </c>
      <c r="Q330" s="2">
        <f t="shared" ref="Q330" si="147">P330+1</f>
        <v>2019</v>
      </c>
      <c r="R330" s="2">
        <f t="shared" ref="R330" si="148">Q330+1</f>
        <v>2020</v>
      </c>
      <c r="S330" s="2">
        <f>R330+1</f>
        <v>2021</v>
      </c>
      <c r="T330" s="2">
        <f>S330+1</f>
        <v>2022</v>
      </c>
    </row>
    <row r="331" spans="1:20">
      <c r="G331" s="74" t="s">
        <v>10</v>
      </c>
      <c r="H331" s="66"/>
      <c r="I331" s="47">
        <f>IF($J11 = "Eligible", I328 * 'Facility Detail'!$G$3173, 0 )</f>
        <v>0</v>
      </c>
      <c r="J331" s="11">
        <f>IF($J11 = "Eligible", J328 * 'Facility Detail'!$G$3173, 0 )</f>
        <v>0</v>
      </c>
      <c r="K331" s="11">
        <f>IF($J11 = "Eligible", K328 * 'Facility Detail'!$G$3173, 0 )</f>
        <v>0</v>
      </c>
      <c r="L331" s="11">
        <f>IF($J11 = "Eligible", L328 * 'Facility Detail'!$G$3173, 0 )</f>
        <v>0</v>
      </c>
      <c r="M331" s="11">
        <f>IF($J11 = "Eligible", M328 * 'Facility Detail'!$G$3173, 0 )</f>
        <v>0</v>
      </c>
      <c r="N331" s="11">
        <f>IF($J11 = "Eligible", N328 * 'Facility Detail'!$G$3173, 0 )</f>
        <v>0</v>
      </c>
      <c r="O331" s="11">
        <f>IF($J11 = "Eligible", O328 * 'Facility Detail'!$G$3173, 0 )</f>
        <v>0</v>
      </c>
      <c r="P331" s="11">
        <f>IF($J11 = "Eligible", P328 * 'Facility Detail'!$G$3173, 0 )</f>
        <v>0</v>
      </c>
      <c r="Q331" s="11">
        <f>IF($J11 = "Eligible", Q328 * 'Facility Detail'!$G$3173, 0 )</f>
        <v>0</v>
      </c>
      <c r="R331" s="11">
        <f>IF($J11 = "Eligible", R328 * 'Facility Detail'!$G$3173, 0 )</f>
        <v>0</v>
      </c>
      <c r="S331" s="11">
        <f>IF($J11 = "Eligible", S328 * 'Facility Detail'!$G$3173, 0 )</f>
        <v>0</v>
      </c>
      <c r="T331" s="264">
        <f>IF($J11 = "Eligible", T328 * 'Facility Detail'!$G$3173, 0 )</f>
        <v>0</v>
      </c>
    </row>
    <row r="332" spans="1:20">
      <c r="G332" s="74" t="s">
        <v>6</v>
      </c>
      <c r="H332" s="66"/>
      <c r="I332" s="48">
        <f t="shared" ref="I332:S332" si="149">IF($K11= "Eligible", I328, 0 )</f>
        <v>0</v>
      </c>
      <c r="J332" s="222">
        <f t="shared" si="149"/>
        <v>0</v>
      </c>
      <c r="K332" s="222">
        <f t="shared" si="149"/>
        <v>0</v>
      </c>
      <c r="L332" s="222">
        <f t="shared" si="149"/>
        <v>0</v>
      </c>
      <c r="M332" s="222">
        <f t="shared" si="149"/>
        <v>0</v>
      </c>
      <c r="N332" s="222">
        <f t="shared" si="149"/>
        <v>0</v>
      </c>
      <c r="O332" s="222">
        <f t="shared" si="149"/>
        <v>0</v>
      </c>
      <c r="P332" s="222">
        <f t="shared" si="149"/>
        <v>0</v>
      </c>
      <c r="Q332" s="222">
        <f t="shared" si="149"/>
        <v>0</v>
      </c>
      <c r="R332" s="222">
        <f t="shared" si="149"/>
        <v>0</v>
      </c>
      <c r="S332" s="222">
        <f t="shared" si="149"/>
        <v>0</v>
      </c>
      <c r="T332" s="265">
        <f t="shared" ref="T332" si="150">IF($K11= "Eligible", T328, 0 )</f>
        <v>0</v>
      </c>
    </row>
    <row r="333" spans="1:20">
      <c r="G333" s="73" t="s">
        <v>120</v>
      </c>
      <c r="H333" s="72"/>
      <c r="I333" s="39">
        <f>SUM(I331:I332)</f>
        <v>0</v>
      </c>
      <c r="J333" s="40">
        <f t="shared" ref="J333:S333" si="151">SUM(J331:J332)</f>
        <v>0</v>
      </c>
      <c r="K333" s="40">
        <f t="shared" si="151"/>
        <v>0</v>
      </c>
      <c r="L333" s="40">
        <f t="shared" si="151"/>
        <v>0</v>
      </c>
      <c r="M333" s="40">
        <f t="shared" si="151"/>
        <v>0</v>
      </c>
      <c r="N333" s="40">
        <f t="shared" si="151"/>
        <v>0</v>
      </c>
      <c r="O333" s="40">
        <f t="shared" si="151"/>
        <v>0</v>
      </c>
      <c r="P333" s="40">
        <f t="shared" si="151"/>
        <v>0</v>
      </c>
      <c r="Q333" s="40">
        <f t="shared" si="151"/>
        <v>0</v>
      </c>
      <c r="R333" s="40">
        <f t="shared" si="151"/>
        <v>0</v>
      </c>
      <c r="S333" s="40">
        <f t="shared" si="151"/>
        <v>0</v>
      </c>
      <c r="T333" s="40">
        <f t="shared" ref="T333" si="152">SUM(T331:T332)</f>
        <v>0</v>
      </c>
    </row>
    <row r="334" spans="1:20">
      <c r="G334" s="30"/>
      <c r="H334" s="30"/>
      <c r="I334" s="38"/>
      <c r="J334" s="31"/>
      <c r="K334" s="31"/>
      <c r="L334" s="31"/>
      <c r="M334" s="31"/>
      <c r="N334" s="31"/>
      <c r="O334" s="31"/>
      <c r="P334" s="31"/>
      <c r="Q334" s="31"/>
      <c r="R334" s="31"/>
      <c r="S334" s="31"/>
      <c r="T334" s="31"/>
    </row>
    <row r="335" spans="1:20" ht="18.5">
      <c r="F335" s="41" t="s">
        <v>30</v>
      </c>
      <c r="H335" s="30"/>
      <c r="I335" s="2">
        <v>2011</v>
      </c>
      <c r="J335" s="2">
        <f>I335+1</f>
        <v>2012</v>
      </c>
      <c r="K335" s="2">
        <f t="shared" ref="K335" si="153">J335+1</f>
        <v>2013</v>
      </c>
      <c r="L335" s="2">
        <f t="shared" ref="L335" si="154">K335+1</f>
        <v>2014</v>
      </c>
      <c r="M335" s="2">
        <f t="shared" ref="M335" si="155">L335+1</f>
        <v>2015</v>
      </c>
      <c r="N335" s="2">
        <f t="shared" ref="N335" si="156">M335+1</f>
        <v>2016</v>
      </c>
      <c r="O335" s="2">
        <f t="shared" ref="O335" si="157">N335+1</f>
        <v>2017</v>
      </c>
      <c r="P335" s="2">
        <f t="shared" ref="P335" si="158">O335+1</f>
        <v>2018</v>
      </c>
      <c r="Q335" s="2">
        <f t="shared" ref="Q335" si="159">P335+1</f>
        <v>2019</v>
      </c>
      <c r="R335" s="2">
        <f t="shared" ref="R335" si="160">Q335+1</f>
        <v>2020</v>
      </c>
      <c r="S335" s="2">
        <f>R335+1</f>
        <v>2021</v>
      </c>
      <c r="T335" s="2">
        <f>S335+1</f>
        <v>2022</v>
      </c>
    </row>
    <row r="336" spans="1:20">
      <c r="G336" s="74" t="s">
        <v>47</v>
      </c>
      <c r="H336" s="66"/>
      <c r="I336" s="84"/>
      <c r="J336" s="85"/>
      <c r="K336" s="85"/>
      <c r="L336" s="85"/>
      <c r="M336" s="85"/>
      <c r="N336" s="85"/>
      <c r="O336" s="85"/>
      <c r="P336" s="85"/>
      <c r="Q336" s="85"/>
      <c r="R336" s="85"/>
      <c r="S336" s="85"/>
      <c r="T336" s="86"/>
    </row>
    <row r="337" spans="6:20">
      <c r="G337" s="75" t="s">
        <v>23</v>
      </c>
      <c r="H337" s="153"/>
      <c r="I337" s="87"/>
      <c r="J337" s="88"/>
      <c r="K337" s="88"/>
      <c r="L337" s="88"/>
      <c r="M337" s="88"/>
      <c r="N337" s="88"/>
      <c r="O337" s="88"/>
      <c r="P337" s="88"/>
      <c r="Q337" s="88"/>
      <c r="R337" s="88"/>
      <c r="S337" s="88"/>
      <c r="T337" s="89"/>
    </row>
    <row r="338" spans="6:20">
      <c r="G338" s="90" t="s">
        <v>89</v>
      </c>
      <c r="H338" s="152"/>
      <c r="I338" s="52"/>
      <c r="J338" s="53"/>
      <c r="K338" s="53"/>
      <c r="L338" s="53"/>
      <c r="M338" s="53"/>
      <c r="N338" s="53"/>
      <c r="O338" s="53"/>
      <c r="P338" s="53"/>
      <c r="Q338" s="53"/>
      <c r="R338" s="53"/>
      <c r="S338" s="53"/>
      <c r="T338" s="54"/>
    </row>
    <row r="339" spans="6:20">
      <c r="G339" s="33" t="s">
        <v>90</v>
      </c>
      <c r="I339" s="7">
        <v>0</v>
      </c>
      <c r="J339" s="7">
        <v>0</v>
      </c>
      <c r="K339" s="7">
        <v>0</v>
      </c>
      <c r="L339" s="7">
        <v>0</v>
      </c>
      <c r="M339" s="7">
        <v>0</v>
      </c>
      <c r="N339" s="7">
        <v>0</v>
      </c>
      <c r="O339" s="7">
        <v>0</v>
      </c>
      <c r="P339" s="7">
        <v>0</v>
      </c>
      <c r="Q339" s="7">
        <v>0</v>
      </c>
      <c r="R339" s="7">
        <v>0</v>
      </c>
      <c r="S339" s="7">
        <v>0</v>
      </c>
      <c r="T339" s="7">
        <v>0</v>
      </c>
    </row>
    <row r="340" spans="6:20">
      <c r="G340" s="6"/>
      <c r="I340" s="7"/>
      <c r="J340" s="7"/>
      <c r="K340" s="7"/>
      <c r="L340" s="28"/>
      <c r="M340" s="28"/>
      <c r="N340" s="28"/>
      <c r="O340" s="28"/>
      <c r="P340" s="28"/>
      <c r="Q340" s="28"/>
      <c r="R340" s="28"/>
      <c r="S340" s="28"/>
      <c r="T340" s="28"/>
    </row>
    <row r="341" spans="6:20" ht="18.5">
      <c r="F341" s="9" t="s">
        <v>100</v>
      </c>
      <c r="I341" s="2">
        <f>'Facility Detail'!$G$3176</f>
        <v>2011</v>
      </c>
      <c r="J341" s="2">
        <f>I341+1</f>
        <v>2012</v>
      </c>
      <c r="K341" s="2">
        <f t="shared" ref="K341" si="161">J341+1</f>
        <v>2013</v>
      </c>
      <c r="L341" s="2">
        <f t="shared" ref="L341" si="162">K341+1</f>
        <v>2014</v>
      </c>
      <c r="M341" s="2">
        <f t="shared" ref="M341" si="163">L341+1</f>
        <v>2015</v>
      </c>
      <c r="N341" s="2">
        <f t="shared" ref="N341" si="164">M341+1</f>
        <v>2016</v>
      </c>
      <c r="O341" s="2">
        <f t="shared" ref="O341" si="165">N341+1</f>
        <v>2017</v>
      </c>
      <c r="P341" s="2">
        <f t="shared" ref="P341" si="166">O341+1</f>
        <v>2018</v>
      </c>
      <c r="Q341" s="2">
        <f t="shared" ref="Q341" si="167">P341+1</f>
        <v>2019</v>
      </c>
      <c r="R341" s="2">
        <f t="shared" ref="R341" si="168">Q341+1</f>
        <v>2020</v>
      </c>
      <c r="S341" s="2">
        <f>R341+1</f>
        <v>2021</v>
      </c>
      <c r="T341" s="2">
        <f>S341+1</f>
        <v>2022</v>
      </c>
    </row>
    <row r="342" spans="6:20">
      <c r="G342" s="74" t="s">
        <v>68</v>
      </c>
      <c r="H342" s="66"/>
      <c r="I342" s="3"/>
      <c r="J342" s="55">
        <f>I342</f>
        <v>0</v>
      </c>
      <c r="K342" s="123"/>
      <c r="L342" s="123"/>
      <c r="M342" s="123"/>
      <c r="N342" s="123"/>
      <c r="O342" s="123"/>
      <c r="P342" s="123"/>
      <c r="Q342" s="123"/>
      <c r="R342" s="123"/>
      <c r="S342" s="123"/>
      <c r="T342" s="56"/>
    </row>
    <row r="343" spans="6:20">
      <c r="G343" s="74" t="s">
        <v>69</v>
      </c>
      <c r="H343" s="66"/>
      <c r="I343" s="144">
        <f>J343</f>
        <v>0</v>
      </c>
      <c r="J343" s="10"/>
      <c r="K343" s="69"/>
      <c r="L343" s="69"/>
      <c r="M343" s="69"/>
      <c r="N343" s="69"/>
      <c r="O343" s="69"/>
      <c r="P343" s="69"/>
      <c r="Q343" s="69"/>
      <c r="R343" s="69"/>
      <c r="S343" s="69"/>
      <c r="T343" s="145"/>
    </row>
    <row r="344" spans="6:20">
      <c r="G344" s="74" t="s">
        <v>70</v>
      </c>
      <c r="H344" s="66"/>
      <c r="I344" s="57"/>
      <c r="J344" s="10">
        <f>J328</f>
        <v>0</v>
      </c>
      <c r="K344" s="65">
        <f>J344</f>
        <v>0</v>
      </c>
      <c r="L344" s="69"/>
      <c r="M344" s="69"/>
      <c r="N344" s="69"/>
      <c r="O344" s="69"/>
      <c r="P344" s="69"/>
      <c r="Q344" s="69"/>
      <c r="R344" s="69"/>
      <c r="S344" s="69"/>
      <c r="T344" s="145"/>
    </row>
    <row r="345" spans="6:20">
      <c r="G345" s="74" t="s">
        <v>71</v>
      </c>
      <c r="H345" s="66"/>
      <c r="I345" s="57"/>
      <c r="J345" s="65">
        <f>K345</f>
        <v>0</v>
      </c>
      <c r="K345" s="143"/>
      <c r="L345" s="69"/>
      <c r="M345" s="69"/>
      <c r="N345" s="69"/>
      <c r="O345" s="69"/>
      <c r="P345" s="69"/>
      <c r="Q345" s="69"/>
      <c r="R345" s="69"/>
      <c r="S345" s="69"/>
      <c r="T345" s="145"/>
    </row>
    <row r="346" spans="6:20">
      <c r="G346" s="74" t="s">
        <v>171</v>
      </c>
      <c r="H346" s="30"/>
      <c r="I346" s="57"/>
      <c r="J346" s="135"/>
      <c r="K346" s="10">
        <f>K328</f>
        <v>0</v>
      </c>
      <c r="L346" s="136">
        <f>K346</f>
        <v>0</v>
      </c>
      <c r="M346" s="69"/>
      <c r="N346" s="69"/>
      <c r="O346" s="69"/>
      <c r="P346" s="69"/>
      <c r="Q346" s="69"/>
      <c r="R346" s="69"/>
      <c r="S346" s="69"/>
      <c r="T346" s="145"/>
    </row>
    <row r="347" spans="6:20">
      <c r="G347" s="74" t="s">
        <v>172</v>
      </c>
      <c r="H347" s="30"/>
      <c r="I347" s="57"/>
      <c r="J347" s="135"/>
      <c r="K347" s="65">
        <f>L347</f>
        <v>0</v>
      </c>
      <c r="L347" s="10"/>
      <c r="M347" s="69"/>
      <c r="N347" s="69"/>
      <c r="O347" s="69"/>
      <c r="P347" s="69"/>
      <c r="Q347" s="69"/>
      <c r="R347" s="69"/>
      <c r="S347" s="69"/>
      <c r="T347" s="145"/>
    </row>
    <row r="348" spans="6:20">
      <c r="G348" s="74" t="s">
        <v>173</v>
      </c>
      <c r="H348" s="30"/>
      <c r="I348" s="57"/>
      <c r="J348" s="135"/>
      <c r="K348" s="135"/>
      <c r="L348" s="10">
        <f>L328</f>
        <v>0</v>
      </c>
      <c r="M348" s="136">
        <f>L348</f>
        <v>0</v>
      </c>
      <c r="N348" s="135">
        <f>M348</f>
        <v>0</v>
      </c>
      <c r="O348" s="69"/>
      <c r="P348" s="69"/>
      <c r="Q348" s="69"/>
      <c r="R348" s="69"/>
      <c r="S348" s="69"/>
      <c r="T348" s="139"/>
    </row>
    <row r="349" spans="6:20">
      <c r="G349" s="74" t="s">
        <v>174</v>
      </c>
      <c r="H349" s="30"/>
      <c r="I349" s="57"/>
      <c r="J349" s="135"/>
      <c r="K349" s="135"/>
      <c r="L349" s="65"/>
      <c r="M349" s="10"/>
      <c r="N349" s="135"/>
      <c r="O349" s="69"/>
      <c r="P349" s="69"/>
      <c r="Q349" s="69"/>
      <c r="R349" s="69"/>
      <c r="S349" s="69"/>
      <c r="T349" s="139"/>
    </row>
    <row r="350" spans="6:20">
      <c r="G350" s="74" t="s">
        <v>175</v>
      </c>
      <c r="H350" s="30"/>
      <c r="I350" s="57"/>
      <c r="J350" s="135"/>
      <c r="K350" s="135"/>
      <c r="L350" s="135"/>
      <c r="M350" s="10">
        <v>0</v>
      </c>
      <c r="N350" s="136">
        <f>M350</f>
        <v>0</v>
      </c>
      <c r="O350" s="69"/>
      <c r="P350" s="69"/>
      <c r="Q350" s="69"/>
      <c r="R350" s="69"/>
      <c r="S350" s="69"/>
      <c r="T350" s="139"/>
    </row>
    <row r="351" spans="6:20">
      <c r="G351" s="74" t="s">
        <v>176</v>
      </c>
      <c r="H351" s="30"/>
      <c r="I351" s="57"/>
      <c r="J351" s="135"/>
      <c r="K351" s="135"/>
      <c r="L351" s="135"/>
      <c r="M351" s="65"/>
      <c r="N351" s="10"/>
      <c r="O351" s="69"/>
      <c r="P351" s="69"/>
      <c r="Q351" s="69"/>
      <c r="R351" s="69"/>
      <c r="S351" s="69"/>
      <c r="T351" s="139"/>
    </row>
    <row r="352" spans="6:20">
      <c r="G352" s="74" t="s">
        <v>177</v>
      </c>
      <c r="H352" s="30"/>
      <c r="I352" s="57"/>
      <c r="J352" s="135"/>
      <c r="K352" s="135"/>
      <c r="L352" s="135"/>
      <c r="M352" s="135"/>
      <c r="N352" s="167">
        <f>N328</f>
        <v>0</v>
      </c>
      <c r="O352" s="137">
        <f>N352</f>
        <v>0</v>
      </c>
      <c r="P352" s="69"/>
      <c r="Q352" s="69"/>
      <c r="R352" s="69"/>
      <c r="S352" s="69"/>
      <c r="T352" s="139"/>
    </row>
    <row r="353" spans="2:21">
      <c r="G353" s="74" t="s">
        <v>168</v>
      </c>
      <c r="H353" s="30"/>
      <c r="I353" s="57"/>
      <c r="J353" s="135"/>
      <c r="K353" s="135"/>
      <c r="L353" s="135"/>
      <c r="M353" s="135"/>
      <c r="N353" s="168"/>
      <c r="O353" s="138"/>
      <c r="P353" s="69"/>
      <c r="Q353" s="69"/>
      <c r="R353" s="69"/>
      <c r="S353" s="69"/>
      <c r="T353" s="139"/>
    </row>
    <row r="354" spans="2:21">
      <c r="G354" s="74" t="s">
        <v>169</v>
      </c>
      <c r="H354" s="30"/>
      <c r="I354" s="57"/>
      <c r="J354" s="135"/>
      <c r="K354" s="135"/>
      <c r="L354" s="135"/>
      <c r="M354" s="135"/>
      <c r="N354" s="135"/>
      <c r="O354" s="138">
        <f>O328</f>
        <v>0</v>
      </c>
      <c r="P354" s="137">
        <f>O354</f>
        <v>0</v>
      </c>
      <c r="Q354" s="69"/>
      <c r="R354" s="69"/>
      <c r="S354" s="69"/>
      <c r="T354" s="139"/>
    </row>
    <row r="355" spans="2:21">
      <c r="G355" s="74" t="s">
        <v>186</v>
      </c>
      <c r="H355" s="30"/>
      <c r="I355" s="57"/>
      <c r="J355" s="135"/>
      <c r="K355" s="135"/>
      <c r="L355" s="135"/>
      <c r="M355" s="135"/>
      <c r="N355" s="135"/>
      <c r="O355" s="137"/>
      <c r="P355" s="138"/>
      <c r="Q355" s="69"/>
      <c r="R355" s="69"/>
      <c r="S355" s="69"/>
      <c r="T355" s="139"/>
    </row>
    <row r="356" spans="2:21">
      <c r="G356" s="74" t="s">
        <v>187</v>
      </c>
      <c r="H356" s="30"/>
      <c r="I356" s="57"/>
      <c r="J356" s="135"/>
      <c r="K356" s="135"/>
      <c r="L356" s="135"/>
      <c r="M356" s="135"/>
      <c r="N356" s="135"/>
      <c r="O356" s="135"/>
      <c r="P356" s="138">
        <f>P328</f>
        <v>0</v>
      </c>
      <c r="Q356" s="65">
        <f>P356</f>
        <v>0</v>
      </c>
      <c r="R356" s="69"/>
      <c r="S356" s="69"/>
      <c r="T356" s="139"/>
    </row>
    <row r="357" spans="2:21">
      <c r="G357" s="74" t="s">
        <v>188</v>
      </c>
      <c r="H357" s="30"/>
      <c r="I357" s="57"/>
      <c r="J357" s="135"/>
      <c r="K357" s="135"/>
      <c r="L357" s="135"/>
      <c r="M357" s="135"/>
      <c r="N357" s="135"/>
      <c r="O357" s="135"/>
      <c r="P357" s="137"/>
      <c r="Q357" s="138"/>
      <c r="R357" s="69"/>
      <c r="S357" s="69"/>
      <c r="T357" s="139"/>
    </row>
    <row r="358" spans="2:21">
      <c r="G358" s="74" t="s">
        <v>189</v>
      </c>
      <c r="H358" s="30"/>
      <c r="I358" s="57"/>
      <c r="J358" s="135"/>
      <c r="K358" s="135"/>
      <c r="L358" s="135"/>
      <c r="M358" s="135"/>
      <c r="N358" s="135"/>
      <c r="O358" s="135"/>
      <c r="P358" s="135"/>
      <c r="Q358" s="138"/>
      <c r="R358" s="65"/>
      <c r="S358" s="69"/>
      <c r="T358" s="139"/>
    </row>
    <row r="359" spans="2:21">
      <c r="G359" s="74" t="s">
        <v>190</v>
      </c>
      <c r="H359" s="30"/>
      <c r="I359" s="57"/>
      <c r="J359" s="135"/>
      <c r="K359" s="135"/>
      <c r="L359" s="135"/>
      <c r="M359" s="135"/>
      <c r="N359" s="135"/>
      <c r="O359" s="135"/>
      <c r="P359" s="135"/>
      <c r="Q359" s="169"/>
      <c r="R359" s="197"/>
      <c r="S359" s="155"/>
      <c r="T359" s="322"/>
      <c r="U359" s="30"/>
    </row>
    <row r="360" spans="2:21">
      <c r="G360" s="74" t="s">
        <v>191</v>
      </c>
      <c r="H360" s="30"/>
      <c r="I360" s="57"/>
      <c r="J360" s="135"/>
      <c r="K360" s="135"/>
      <c r="L360" s="135"/>
      <c r="M360" s="135"/>
      <c r="N360" s="135"/>
      <c r="O360" s="135"/>
      <c r="P360" s="135"/>
      <c r="Q360" s="135"/>
      <c r="R360" s="197">
        <v>0</v>
      </c>
      <c r="S360" s="137">
        <f>R360</f>
        <v>0</v>
      </c>
      <c r="T360" s="322"/>
      <c r="U360" s="30"/>
    </row>
    <row r="361" spans="2:21">
      <c r="G361" s="74" t="s">
        <v>200</v>
      </c>
      <c r="H361" s="30"/>
      <c r="I361" s="57"/>
      <c r="J361" s="135"/>
      <c r="K361" s="135"/>
      <c r="L361" s="135"/>
      <c r="M361" s="135"/>
      <c r="N361" s="135"/>
      <c r="O361" s="135"/>
      <c r="P361" s="135"/>
      <c r="Q361" s="135"/>
      <c r="R361" s="137">
        <v>0</v>
      </c>
      <c r="S361" s="138"/>
      <c r="T361" s="322"/>
      <c r="U361" s="30"/>
    </row>
    <row r="362" spans="2:21">
      <c r="G362" s="74" t="s">
        <v>201</v>
      </c>
      <c r="H362" s="30"/>
      <c r="I362" s="57"/>
      <c r="J362" s="135"/>
      <c r="K362" s="135"/>
      <c r="L362" s="135"/>
      <c r="M362" s="135"/>
      <c r="N362" s="135"/>
      <c r="O362" s="135"/>
      <c r="P362" s="135"/>
      <c r="Q362" s="135"/>
      <c r="R362" s="135"/>
      <c r="S362" s="197">
        <v>0</v>
      </c>
      <c r="T362" s="323">
        <v>0</v>
      </c>
      <c r="U362" s="30"/>
    </row>
    <row r="363" spans="2:21">
      <c r="G363" s="74" t="s">
        <v>311</v>
      </c>
      <c r="H363" s="30"/>
      <c r="I363" s="57"/>
      <c r="J363" s="135"/>
      <c r="K363" s="135"/>
      <c r="L363" s="135"/>
      <c r="M363" s="135"/>
      <c r="N363" s="135"/>
      <c r="O363" s="135"/>
      <c r="P363" s="135"/>
      <c r="Q363" s="135"/>
      <c r="R363" s="135"/>
      <c r="S363" s="137"/>
      <c r="T363" s="324"/>
      <c r="U363" s="30"/>
    </row>
    <row r="364" spans="2:21">
      <c r="G364" s="74" t="s">
        <v>310</v>
      </c>
      <c r="H364" s="30"/>
      <c r="I364" s="58"/>
      <c r="J364" s="125"/>
      <c r="K364" s="125"/>
      <c r="L364" s="125"/>
      <c r="M364" s="125"/>
      <c r="N364" s="125"/>
      <c r="O364" s="125"/>
      <c r="P364" s="125"/>
      <c r="Q364" s="125"/>
      <c r="R364" s="125"/>
      <c r="S364" s="125"/>
      <c r="T364" s="258"/>
      <c r="U364" s="30"/>
    </row>
    <row r="365" spans="2:21">
      <c r="B365" s="1" t="s">
        <v>209</v>
      </c>
      <c r="G365" s="33" t="s">
        <v>17</v>
      </c>
      <c r="I365" s="172"/>
      <c r="J365" s="172"/>
      <c r="K365" s="172"/>
      <c r="L365" s="172"/>
      <c r="M365" s="172"/>
      <c r="N365" s="172"/>
      <c r="O365" s="172"/>
      <c r="P365" s="172">
        <f>P354-P355-P356</f>
        <v>0</v>
      </c>
      <c r="Q365" s="172">
        <f>Q356-Q358+Q359</f>
        <v>0</v>
      </c>
      <c r="R365" s="172">
        <f>R358-R359</f>
        <v>0</v>
      </c>
      <c r="S365" s="172">
        <f>S358</f>
        <v>0</v>
      </c>
      <c r="T365" s="172">
        <f>T358</f>
        <v>0</v>
      </c>
    </row>
    <row r="366" spans="2:21">
      <c r="G366" s="6"/>
      <c r="I366" s="172"/>
      <c r="J366" s="172"/>
      <c r="K366" s="172"/>
      <c r="L366" s="172"/>
      <c r="M366" s="172"/>
      <c r="N366" s="172"/>
      <c r="O366" s="172"/>
      <c r="P366" s="172"/>
      <c r="Q366" s="172"/>
      <c r="R366" s="172"/>
      <c r="S366" s="172"/>
      <c r="T366" s="172"/>
    </row>
    <row r="367" spans="2:21">
      <c r="G367" s="71" t="s">
        <v>12</v>
      </c>
      <c r="H367" s="66"/>
      <c r="I367" s="173"/>
      <c r="J367" s="174"/>
      <c r="K367" s="174"/>
      <c r="L367" s="174"/>
      <c r="M367" s="174"/>
      <c r="N367" s="174"/>
      <c r="O367" s="174"/>
      <c r="P367" s="174"/>
      <c r="Q367" s="174"/>
      <c r="R367" s="174"/>
      <c r="S367" s="174"/>
      <c r="T367" s="320"/>
    </row>
    <row r="368" spans="2:21">
      <c r="G368" s="6"/>
      <c r="I368" s="172"/>
      <c r="J368" s="172"/>
      <c r="K368" s="172"/>
      <c r="L368" s="172"/>
      <c r="M368" s="172"/>
      <c r="N368" s="172"/>
      <c r="O368" s="172"/>
      <c r="P368" s="172"/>
      <c r="Q368" s="172"/>
      <c r="R368" s="172"/>
      <c r="S368" s="172"/>
      <c r="T368" s="172"/>
    </row>
    <row r="369" spans="1:20" ht="18.5">
      <c r="C369" s="1" t="s">
        <v>209</v>
      </c>
      <c r="D369" s="1" t="s">
        <v>239</v>
      </c>
      <c r="E369" s="1" t="s">
        <v>109</v>
      </c>
      <c r="F369" s="41" t="s">
        <v>26</v>
      </c>
      <c r="H369" s="66"/>
      <c r="I369" s="175">
        <f t="shared" ref="I369:S369" si="169" xml:space="preserve"> I328 + I333 - I339 + I365 + I367</f>
        <v>0</v>
      </c>
      <c r="J369" s="176">
        <f t="shared" si="169"/>
        <v>0</v>
      </c>
      <c r="K369" s="176">
        <f t="shared" si="169"/>
        <v>0</v>
      </c>
      <c r="L369" s="176">
        <f t="shared" si="169"/>
        <v>0</v>
      </c>
      <c r="M369" s="176">
        <f t="shared" si="169"/>
        <v>0</v>
      </c>
      <c r="N369" s="176">
        <f t="shared" si="169"/>
        <v>0</v>
      </c>
      <c r="O369" s="176">
        <f t="shared" si="169"/>
        <v>0</v>
      </c>
      <c r="P369" s="176">
        <f t="shared" si="169"/>
        <v>0</v>
      </c>
      <c r="Q369" s="176">
        <f t="shared" si="169"/>
        <v>0</v>
      </c>
      <c r="R369" s="176">
        <f t="shared" si="169"/>
        <v>0</v>
      </c>
      <c r="S369" s="176">
        <f t="shared" si="169"/>
        <v>5286.2894300592143</v>
      </c>
      <c r="T369" s="321">
        <f t="shared" ref="T369" si="170" xml:space="preserve"> T328 + T333 - T339 + T365 + T367</f>
        <v>4262.1585834922462</v>
      </c>
    </row>
    <row r="370" spans="1:20">
      <c r="G370" s="6"/>
      <c r="I370" s="7"/>
      <c r="J370" s="7"/>
      <c r="K370" s="7"/>
      <c r="L370" s="28"/>
      <c r="M370" s="28"/>
      <c r="N370" s="28"/>
      <c r="O370" s="28"/>
      <c r="P370" s="28"/>
      <c r="Q370" s="28"/>
      <c r="R370" s="28"/>
      <c r="S370" s="28"/>
      <c r="T370" s="28"/>
    </row>
    <row r="371" spans="1:20" ht="15" thickBot="1">
      <c r="S371" s="1"/>
      <c r="T371" s="1"/>
    </row>
    <row r="372" spans="1:20" ht="15" thickBot="1">
      <c r="F372" s="8"/>
      <c r="G372" s="8"/>
      <c r="H372" s="8"/>
      <c r="I372" s="8"/>
      <c r="J372" s="8"/>
      <c r="K372" s="8"/>
      <c r="L372" s="8"/>
      <c r="M372" s="8"/>
      <c r="N372" s="8"/>
      <c r="O372" s="8"/>
      <c r="P372" s="8"/>
      <c r="Q372" s="8"/>
      <c r="R372" s="8"/>
      <c r="S372" s="8"/>
      <c r="T372" s="8"/>
    </row>
    <row r="373" spans="1:20" ht="21.5" thickBot="1">
      <c r="F373" s="13" t="s">
        <v>4</v>
      </c>
      <c r="G373" s="13"/>
      <c r="H373" s="202" t="s">
        <v>180</v>
      </c>
      <c r="I373" s="208"/>
      <c r="J373" s="23"/>
      <c r="K373" s="23"/>
      <c r="S373" s="1"/>
      <c r="T373" s="1"/>
    </row>
    <row r="374" spans="1:20">
      <c r="S374" s="1"/>
      <c r="T374" s="1"/>
    </row>
    <row r="375" spans="1:20" ht="18.5">
      <c r="F375" s="9" t="s">
        <v>21</v>
      </c>
      <c r="G375" s="9"/>
      <c r="I375" s="2">
        <v>2011</v>
      </c>
      <c r="J375" s="2">
        <f>I375+1</f>
        <v>2012</v>
      </c>
      <c r="K375" s="2">
        <f t="shared" ref="K375:R375" si="171">J375+1</f>
        <v>2013</v>
      </c>
      <c r="L375" s="2">
        <f t="shared" si="171"/>
        <v>2014</v>
      </c>
      <c r="M375" s="2">
        <f t="shared" si="171"/>
        <v>2015</v>
      </c>
      <c r="N375" s="2">
        <f t="shared" si="171"/>
        <v>2016</v>
      </c>
      <c r="O375" s="2">
        <f t="shared" si="171"/>
        <v>2017</v>
      </c>
      <c r="P375" s="2">
        <f t="shared" si="171"/>
        <v>2018</v>
      </c>
      <c r="Q375" s="2">
        <f t="shared" si="171"/>
        <v>2019</v>
      </c>
      <c r="R375" s="2">
        <f t="shared" si="171"/>
        <v>2020</v>
      </c>
      <c r="S375" s="2">
        <f>R375+1</f>
        <v>2021</v>
      </c>
      <c r="T375" s="2">
        <f>S375+1</f>
        <v>2022</v>
      </c>
    </row>
    <row r="376" spans="1:20">
      <c r="G376" s="74" t="str">
        <f>"Total MWh Produced / Purchased from " &amp; H373</f>
        <v>Total MWh Produced / Purchased from Bly Solar</v>
      </c>
      <c r="H376" s="66"/>
      <c r="I376" s="3"/>
      <c r="J376" s="4"/>
      <c r="K376" s="4"/>
      <c r="L376" s="4"/>
      <c r="M376" s="4"/>
      <c r="N376" s="4"/>
      <c r="O376" s="4">
        <v>0</v>
      </c>
      <c r="P376" s="4">
        <v>586.55600000000004</v>
      </c>
      <c r="Q376" s="4">
        <v>18041</v>
      </c>
      <c r="R376" s="4">
        <v>20552</v>
      </c>
      <c r="S376" s="4">
        <v>20443</v>
      </c>
      <c r="T376" s="5">
        <v>21456</v>
      </c>
    </row>
    <row r="377" spans="1:20">
      <c r="G377" s="74" t="s">
        <v>25</v>
      </c>
      <c r="H377" s="66"/>
      <c r="I377" s="325"/>
      <c r="J377" s="50"/>
      <c r="K377" s="50"/>
      <c r="L377" s="50"/>
      <c r="M377" s="50"/>
      <c r="N377" s="50"/>
      <c r="O377" s="50"/>
      <c r="P377" s="50">
        <v>1</v>
      </c>
      <c r="Q377" s="50">
        <v>1</v>
      </c>
      <c r="R377" s="50">
        <v>1</v>
      </c>
      <c r="S377" s="50">
        <v>1</v>
      </c>
      <c r="T377" s="51">
        <v>2</v>
      </c>
    </row>
    <row r="378" spans="1:20">
      <c r="G378" s="74" t="s">
        <v>20</v>
      </c>
      <c r="H378" s="66"/>
      <c r="I378" s="326"/>
      <c r="J378" s="45"/>
      <c r="K378" s="45"/>
      <c r="L378" s="45"/>
      <c r="M378" s="45"/>
      <c r="N378" s="45"/>
      <c r="O378" s="45"/>
      <c r="P378" s="45">
        <f>P79</f>
        <v>0.22007817037432531</v>
      </c>
      <c r="Q378" s="45">
        <f>Q79</f>
        <v>0.2223660721260575</v>
      </c>
      <c r="R378" s="45">
        <f>R79</f>
        <v>0.22351563443464154</v>
      </c>
      <c r="S378" s="45">
        <f>S3</f>
        <v>0.22350374113192695</v>
      </c>
      <c r="T378" s="46">
        <f>T3</f>
        <v>0.22350374113192695</v>
      </c>
    </row>
    <row r="379" spans="1:20">
      <c r="A379" s="1" t="s">
        <v>180</v>
      </c>
      <c r="G379" s="71" t="s">
        <v>22</v>
      </c>
      <c r="H379" s="72"/>
      <c r="I379" s="37">
        <v>0</v>
      </c>
      <c r="J379" s="37">
        <v>0</v>
      </c>
      <c r="K379" s="37">
        <v>0</v>
      </c>
      <c r="L379" s="37">
        <v>0</v>
      </c>
      <c r="M379" s="37">
        <v>0</v>
      </c>
      <c r="N379" s="179">
        <v>0</v>
      </c>
      <c r="O379" s="179">
        <f>O376*O378</f>
        <v>0</v>
      </c>
      <c r="P379" s="179">
        <v>129</v>
      </c>
      <c r="Q379" s="179">
        <f>Q376*Q378</f>
        <v>4011.7063072262031</v>
      </c>
      <c r="R379" s="179">
        <f>R376*R378</f>
        <v>4593.6933189007532</v>
      </c>
      <c r="S379" s="179">
        <f>S376*S378</f>
        <v>4569.0869799599823</v>
      </c>
      <c r="T379" s="179">
        <f>T376*T378</f>
        <v>4795.4962697266246</v>
      </c>
    </row>
    <row r="380" spans="1:20">
      <c r="G380" s="23"/>
      <c r="H380" s="30"/>
      <c r="I380" s="36"/>
      <c r="J380" s="36"/>
      <c r="K380" s="36"/>
      <c r="L380" s="36"/>
      <c r="M380" s="36"/>
      <c r="N380" s="24"/>
      <c r="O380" s="24"/>
      <c r="P380" s="24"/>
      <c r="Q380" s="24"/>
      <c r="R380" s="24"/>
      <c r="S380" s="24"/>
      <c r="T380" s="24"/>
    </row>
    <row r="381" spans="1:20" ht="18.5">
      <c r="F381" s="42" t="s">
        <v>118</v>
      </c>
      <c r="H381" s="30"/>
      <c r="I381" s="2">
        <v>2011</v>
      </c>
      <c r="J381" s="2">
        <f>I381+1</f>
        <v>2012</v>
      </c>
      <c r="K381" s="2">
        <f t="shared" ref="K381:R381" si="172">J381+1</f>
        <v>2013</v>
      </c>
      <c r="L381" s="2">
        <f t="shared" si="172"/>
        <v>2014</v>
      </c>
      <c r="M381" s="2">
        <f t="shared" si="172"/>
        <v>2015</v>
      </c>
      <c r="N381" s="2">
        <f t="shared" si="172"/>
        <v>2016</v>
      </c>
      <c r="O381" s="2">
        <f t="shared" si="172"/>
        <v>2017</v>
      </c>
      <c r="P381" s="2">
        <f t="shared" si="172"/>
        <v>2018</v>
      </c>
      <c r="Q381" s="2">
        <f t="shared" si="172"/>
        <v>2019</v>
      </c>
      <c r="R381" s="2">
        <f t="shared" si="172"/>
        <v>2020</v>
      </c>
      <c r="S381" s="2">
        <f>R381+1</f>
        <v>2021</v>
      </c>
      <c r="T381" s="2">
        <f>S381+1</f>
        <v>2022</v>
      </c>
    </row>
    <row r="382" spans="1:20">
      <c r="G382" s="74" t="s">
        <v>10</v>
      </c>
      <c r="H382" s="66"/>
      <c r="I382" s="47">
        <f>IF($J12 = "Eligible", I379 * 'Facility Detail'!$G$3173, 0 )</f>
        <v>0</v>
      </c>
      <c r="J382" s="11">
        <f>IF($J12 = "Eligible", J379 * 'Facility Detail'!$G$3173, 0 )</f>
        <v>0</v>
      </c>
      <c r="K382" s="11">
        <f>IF($J12 = "Eligible", K379 * 'Facility Detail'!$G$3173, 0 )</f>
        <v>0</v>
      </c>
      <c r="L382" s="11">
        <f>IF($J12 = "Eligible", L379 * 'Facility Detail'!$G$3173, 0 )</f>
        <v>0</v>
      </c>
      <c r="M382" s="11">
        <f>IF($J12 = "Eligible", M379 * 'Facility Detail'!$G$3173, 0 )</f>
        <v>0</v>
      </c>
      <c r="N382" s="11">
        <f>IF($J12 = "Eligible", N379 * 'Facility Detail'!$G$3173, 0 )</f>
        <v>0</v>
      </c>
      <c r="O382" s="11">
        <f>IF($J12 = "Eligible", O379 * 'Facility Detail'!$G$3173, 0 )</f>
        <v>0</v>
      </c>
      <c r="P382" s="11">
        <f>IF($J12 = "Eligible", P379 * 'Facility Detail'!$G$3173, 0 )</f>
        <v>0</v>
      </c>
      <c r="Q382" s="11">
        <f>IF($J12 = "Eligible", Q379 * 'Facility Detail'!$G$3173, 0 )</f>
        <v>0</v>
      </c>
      <c r="R382" s="11">
        <f>IF($J12 = "Eligible", R379 * 'Facility Detail'!$G$3173, 0 )</f>
        <v>0</v>
      </c>
      <c r="S382" s="11">
        <f>IF($J12 = "Eligible", S379 * 'Facility Detail'!$G$3173, 0 )</f>
        <v>0</v>
      </c>
      <c r="T382" s="264">
        <f>IF($J12 = "Eligible", T379 * 'Facility Detail'!$G$3173, 0 )</f>
        <v>0</v>
      </c>
    </row>
    <row r="383" spans="1:20">
      <c r="G383" s="74" t="s">
        <v>6</v>
      </c>
      <c r="H383" s="66"/>
      <c r="I383" s="48">
        <f t="shared" ref="I383:S383" si="173">IF($K12= "Eligible", I379, 0 )</f>
        <v>0</v>
      </c>
      <c r="J383" s="222">
        <f t="shared" si="173"/>
        <v>0</v>
      </c>
      <c r="K383" s="222">
        <f t="shared" si="173"/>
        <v>0</v>
      </c>
      <c r="L383" s="222">
        <f t="shared" si="173"/>
        <v>0</v>
      </c>
      <c r="M383" s="222">
        <f t="shared" si="173"/>
        <v>0</v>
      </c>
      <c r="N383" s="222">
        <f t="shared" si="173"/>
        <v>0</v>
      </c>
      <c r="O383" s="222">
        <f t="shared" si="173"/>
        <v>0</v>
      </c>
      <c r="P383" s="222">
        <f t="shared" si="173"/>
        <v>0</v>
      </c>
      <c r="Q383" s="222">
        <f t="shared" si="173"/>
        <v>0</v>
      </c>
      <c r="R383" s="222">
        <f t="shared" si="173"/>
        <v>0</v>
      </c>
      <c r="S383" s="222">
        <f t="shared" si="173"/>
        <v>0</v>
      </c>
      <c r="T383" s="265">
        <f t="shared" ref="T383" si="174">IF($K12= "Eligible", T379, 0 )</f>
        <v>0</v>
      </c>
    </row>
    <row r="384" spans="1:20">
      <c r="G384" s="73" t="s">
        <v>120</v>
      </c>
      <c r="H384" s="72"/>
      <c r="I384" s="39">
        <f>SUM(I382:I383)</f>
        <v>0</v>
      </c>
      <c r="J384" s="40">
        <f t="shared" ref="J384:S384" si="175">SUM(J382:J383)</f>
        <v>0</v>
      </c>
      <c r="K384" s="40">
        <f t="shared" si="175"/>
        <v>0</v>
      </c>
      <c r="L384" s="40">
        <f t="shared" si="175"/>
        <v>0</v>
      </c>
      <c r="M384" s="40">
        <f t="shared" si="175"/>
        <v>0</v>
      </c>
      <c r="N384" s="40">
        <f t="shared" si="175"/>
        <v>0</v>
      </c>
      <c r="O384" s="40">
        <f t="shared" si="175"/>
        <v>0</v>
      </c>
      <c r="P384" s="40">
        <f t="shared" si="175"/>
        <v>0</v>
      </c>
      <c r="Q384" s="40">
        <f t="shared" si="175"/>
        <v>0</v>
      </c>
      <c r="R384" s="40">
        <f t="shared" si="175"/>
        <v>0</v>
      </c>
      <c r="S384" s="40">
        <f t="shared" si="175"/>
        <v>0</v>
      </c>
      <c r="T384" s="40">
        <f t="shared" ref="T384" si="176">SUM(T382:T383)</f>
        <v>0</v>
      </c>
    </row>
    <row r="385" spans="6:20">
      <c r="G385" s="30"/>
      <c r="H385" s="30"/>
      <c r="I385" s="38"/>
      <c r="J385" s="31"/>
      <c r="K385" s="31"/>
      <c r="L385" s="31"/>
      <c r="M385" s="31"/>
      <c r="N385" s="31"/>
      <c r="O385" s="31"/>
      <c r="P385" s="31"/>
      <c r="Q385" s="31"/>
      <c r="R385" s="31"/>
      <c r="S385" s="31"/>
      <c r="T385" s="31"/>
    </row>
    <row r="386" spans="6:20" ht="18.5">
      <c r="F386" s="41" t="s">
        <v>30</v>
      </c>
      <c r="H386" s="30"/>
      <c r="I386" s="2">
        <v>2011</v>
      </c>
      <c r="J386" s="2">
        <f>I386+1</f>
        <v>2012</v>
      </c>
      <c r="K386" s="2">
        <f t="shared" ref="K386:R386" si="177">J386+1</f>
        <v>2013</v>
      </c>
      <c r="L386" s="2">
        <f t="shared" si="177"/>
        <v>2014</v>
      </c>
      <c r="M386" s="2">
        <f t="shared" si="177"/>
        <v>2015</v>
      </c>
      <c r="N386" s="2">
        <f t="shared" si="177"/>
        <v>2016</v>
      </c>
      <c r="O386" s="2">
        <f t="shared" si="177"/>
        <v>2017</v>
      </c>
      <c r="P386" s="2">
        <f t="shared" si="177"/>
        <v>2018</v>
      </c>
      <c r="Q386" s="2">
        <f t="shared" si="177"/>
        <v>2019</v>
      </c>
      <c r="R386" s="2">
        <f t="shared" si="177"/>
        <v>2020</v>
      </c>
      <c r="S386" s="2">
        <f>R386+1</f>
        <v>2021</v>
      </c>
      <c r="T386" s="2">
        <f>S386+1</f>
        <v>2022</v>
      </c>
    </row>
    <row r="387" spans="6:20">
      <c r="G387" s="74" t="s">
        <v>47</v>
      </c>
      <c r="H387" s="66"/>
      <c r="I387" s="84"/>
      <c r="J387" s="85"/>
      <c r="K387" s="85"/>
      <c r="L387" s="85"/>
      <c r="M387" s="85"/>
      <c r="N387" s="85"/>
      <c r="O387" s="85"/>
      <c r="P387" s="85"/>
      <c r="Q387" s="85"/>
      <c r="R387" s="85"/>
      <c r="S387" s="85"/>
      <c r="T387" s="86"/>
    </row>
    <row r="388" spans="6:20">
      <c r="G388" s="75" t="s">
        <v>23</v>
      </c>
      <c r="H388" s="153"/>
      <c r="I388" s="87"/>
      <c r="J388" s="88"/>
      <c r="K388" s="88"/>
      <c r="L388" s="88"/>
      <c r="M388" s="88"/>
      <c r="N388" s="88"/>
      <c r="O388" s="88"/>
      <c r="P388" s="88"/>
      <c r="Q388" s="88"/>
      <c r="R388" s="88"/>
      <c r="S388" s="88"/>
      <c r="T388" s="89"/>
    </row>
    <row r="389" spans="6:20">
      <c r="G389" s="90" t="s">
        <v>89</v>
      </c>
      <c r="H389" s="152"/>
      <c r="I389" s="52"/>
      <c r="J389" s="53"/>
      <c r="K389" s="53"/>
      <c r="L389" s="53"/>
      <c r="M389" s="53"/>
      <c r="N389" s="53"/>
      <c r="O389" s="53"/>
      <c r="P389" s="53"/>
      <c r="Q389" s="53"/>
      <c r="R389" s="53"/>
      <c r="S389" s="53"/>
      <c r="T389" s="54"/>
    </row>
    <row r="390" spans="6:20">
      <c r="G390" s="33" t="s">
        <v>90</v>
      </c>
      <c r="I390" s="7">
        <v>0</v>
      </c>
      <c r="J390" s="7">
        <v>0</v>
      </c>
      <c r="K390" s="7">
        <v>0</v>
      </c>
      <c r="L390" s="7">
        <v>0</v>
      </c>
      <c r="M390" s="7">
        <v>0</v>
      </c>
      <c r="N390" s="7">
        <v>0</v>
      </c>
      <c r="O390" s="7">
        <v>0</v>
      </c>
      <c r="P390" s="7">
        <v>0</v>
      </c>
      <c r="Q390" s="7">
        <v>0</v>
      </c>
      <c r="R390" s="7">
        <v>0</v>
      </c>
      <c r="S390" s="7">
        <v>0</v>
      </c>
      <c r="T390" s="7">
        <v>0</v>
      </c>
    </row>
    <row r="391" spans="6:20">
      <c r="G391" s="6"/>
      <c r="I391" s="7"/>
      <c r="J391" s="7"/>
      <c r="K391" s="7"/>
      <c r="L391" s="28"/>
      <c r="M391" s="28"/>
      <c r="N391" s="28"/>
      <c r="O391" s="28"/>
      <c r="P391" s="28"/>
      <c r="Q391" s="28"/>
      <c r="R391" s="28"/>
      <c r="S391" s="28"/>
      <c r="T391" s="28"/>
    </row>
    <row r="392" spans="6:20" ht="18.5">
      <c r="F392" s="9" t="s">
        <v>100</v>
      </c>
      <c r="I392" s="2">
        <f>'Facility Detail'!$G$3176</f>
        <v>2011</v>
      </c>
      <c r="J392" s="2">
        <f>I392+1</f>
        <v>2012</v>
      </c>
      <c r="K392" s="2">
        <f t="shared" ref="K392:R392" si="178">J392+1</f>
        <v>2013</v>
      </c>
      <c r="L392" s="2">
        <f t="shared" si="178"/>
        <v>2014</v>
      </c>
      <c r="M392" s="2">
        <f t="shared" si="178"/>
        <v>2015</v>
      </c>
      <c r="N392" s="2">
        <f t="shared" si="178"/>
        <v>2016</v>
      </c>
      <c r="O392" s="2">
        <f t="shared" si="178"/>
        <v>2017</v>
      </c>
      <c r="P392" s="2">
        <f t="shared" si="178"/>
        <v>2018</v>
      </c>
      <c r="Q392" s="2">
        <f t="shared" si="178"/>
        <v>2019</v>
      </c>
      <c r="R392" s="2">
        <f t="shared" si="178"/>
        <v>2020</v>
      </c>
      <c r="S392" s="2">
        <f>R392+1</f>
        <v>2021</v>
      </c>
      <c r="T392" s="2">
        <f>S392+1</f>
        <v>2022</v>
      </c>
    </row>
    <row r="393" spans="6:20">
      <c r="G393" s="74" t="s">
        <v>68</v>
      </c>
      <c r="H393" s="66"/>
      <c r="I393" s="3"/>
      <c r="J393" s="55">
        <f>I393</f>
        <v>0</v>
      </c>
      <c r="K393" s="123"/>
      <c r="L393" s="123"/>
      <c r="M393" s="123"/>
      <c r="N393" s="123"/>
      <c r="O393" s="123"/>
      <c r="P393" s="123"/>
      <c r="Q393" s="123"/>
      <c r="R393" s="123"/>
      <c r="S393" s="123"/>
      <c r="T393" s="56"/>
    </row>
    <row r="394" spans="6:20">
      <c r="G394" s="74" t="s">
        <v>69</v>
      </c>
      <c r="H394" s="66"/>
      <c r="I394" s="144">
        <f>J394</f>
        <v>0</v>
      </c>
      <c r="J394" s="10"/>
      <c r="K394" s="69"/>
      <c r="L394" s="69"/>
      <c r="M394" s="69"/>
      <c r="N394" s="69"/>
      <c r="O394" s="69"/>
      <c r="P394" s="69"/>
      <c r="Q394" s="69"/>
      <c r="R394" s="69"/>
      <c r="S394" s="69"/>
      <c r="T394" s="145"/>
    </row>
    <row r="395" spans="6:20">
      <c r="G395" s="74" t="s">
        <v>70</v>
      </c>
      <c r="H395" s="66"/>
      <c r="I395" s="57"/>
      <c r="J395" s="10">
        <f>J379</f>
        <v>0</v>
      </c>
      <c r="K395" s="65">
        <f>J395</f>
        <v>0</v>
      </c>
      <c r="L395" s="69"/>
      <c r="M395" s="69"/>
      <c r="N395" s="69"/>
      <c r="O395" s="69"/>
      <c r="P395" s="69"/>
      <c r="Q395" s="69"/>
      <c r="R395" s="69"/>
      <c r="S395" s="69"/>
      <c r="T395" s="145"/>
    </row>
    <row r="396" spans="6:20">
      <c r="G396" s="74" t="s">
        <v>71</v>
      </c>
      <c r="H396" s="66"/>
      <c r="I396" s="57"/>
      <c r="J396" s="65">
        <f>K396</f>
        <v>0</v>
      </c>
      <c r="K396" s="143"/>
      <c r="L396" s="69"/>
      <c r="M396" s="69"/>
      <c r="N396" s="69"/>
      <c r="O396" s="69"/>
      <c r="P396" s="69"/>
      <c r="Q396" s="69"/>
      <c r="R396" s="69"/>
      <c r="S396" s="69"/>
      <c r="T396" s="145"/>
    </row>
    <row r="397" spans="6:20">
      <c r="G397" s="74" t="s">
        <v>171</v>
      </c>
      <c r="H397" s="30"/>
      <c r="I397" s="57"/>
      <c r="J397" s="135"/>
      <c r="K397" s="10">
        <f>K379</f>
        <v>0</v>
      </c>
      <c r="L397" s="136">
        <f>K397</f>
        <v>0</v>
      </c>
      <c r="M397" s="69"/>
      <c r="N397" s="69"/>
      <c r="O397" s="69"/>
      <c r="P397" s="69"/>
      <c r="Q397" s="69"/>
      <c r="R397" s="69"/>
      <c r="S397" s="69"/>
      <c r="T397" s="145"/>
    </row>
    <row r="398" spans="6:20">
      <c r="G398" s="74" t="s">
        <v>172</v>
      </c>
      <c r="H398" s="30"/>
      <c r="I398" s="57"/>
      <c r="J398" s="135"/>
      <c r="K398" s="65">
        <f>L398</f>
        <v>0</v>
      </c>
      <c r="L398" s="10"/>
      <c r="M398" s="69"/>
      <c r="N398" s="69"/>
      <c r="O398" s="69"/>
      <c r="P398" s="69"/>
      <c r="Q398" s="69"/>
      <c r="R398" s="69"/>
      <c r="S398" s="69"/>
      <c r="T398" s="145"/>
    </row>
    <row r="399" spans="6:20">
      <c r="G399" s="74" t="s">
        <v>173</v>
      </c>
      <c r="H399" s="30"/>
      <c r="I399" s="57"/>
      <c r="J399" s="135"/>
      <c r="K399" s="135"/>
      <c r="L399" s="10">
        <f>L379</f>
        <v>0</v>
      </c>
      <c r="M399" s="136">
        <f>L399</f>
        <v>0</v>
      </c>
      <c r="N399" s="135">
        <f>M399</f>
        <v>0</v>
      </c>
      <c r="O399" s="69"/>
      <c r="P399" s="69"/>
      <c r="Q399" s="69"/>
      <c r="R399" s="69"/>
      <c r="S399" s="69"/>
      <c r="T399" s="139"/>
    </row>
    <row r="400" spans="6:20">
      <c r="G400" s="74" t="s">
        <v>174</v>
      </c>
      <c r="H400" s="30"/>
      <c r="I400" s="57"/>
      <c r="J400" s="135"/>
      <c r="K400" s="135"/>
      <c r="L400" s="65"/>
      <c r="M400" s="10"/>
      <c r="N400" s="135"/>
      <c r="O400" s="69"/>
      <c r="P400" s="69"/>
      <c r="Q400" s="69"/>
      <c r="R400" s="69"/>
      <c r="S400" s="69"/>
      <c r="T400" s="139"/>
    </row>
    <row r="401" spans="1:21">
      <c r="G401" s="74" t="s">
        <v>175</v>
      </c>
      <c r="H401" s="30"/>
      <c r="I401" s="57"/>
      <c r="J401" s="135"/>
      <c r="K401" s="135"/>
      <c r="L401" s="135"/>
      <c r="M401" s="10">
        <v>0</v>
      </c>
      <c r="N401" s="136">
        <f>M401</f>
        <v>0</v>
      </c>
      <c r="O401" s="69"/>
      <c r="P401" s="69"/>
      <c r="Q401" s="69"/>
      <c r="R401" s="69"/>
      <c r="S401" s="69"/>
      <c r="T401" s="139"/>
    </row>
    <row r="402" spans="1:21">
      <c r="G402" s="74" t="s">
        <v>176</v>
      </c>
      <c r="H402" s="30"/>
      <c r="I402" s="57"/>
      <c r="J402" s="135"/>
      <c r="K402" s="135"/>
      <c r="L402" s="135"/>
      <c r="M402" s="65"/>
      <c r="N402" s="10"/>
      <c r="O402" s="69"/>
      <c r="P402" s="69"/>
      <c r="Q402" s="69"/>
      <c r="R402" s="69"/>
      <c r="S402" s="69"/>
      <c r="T402" s="139"/>
    </row>
    <row r="403" spans="1:21">
      <c r="G403" s="74" t="s">
        <v>177</v>
      </c>
      <c r="H403" s="30"/>
      <c r="I403" s="57"/>
      <c r="J403" s="135"/>
      <c r="K403" s="135"/>
      <c r="L403" s="135"/>
      <c r="M403" s="135"/>
      <c r="N403" s="167">
        <f>N379</f>
        <v>0</v>
      </c>
      <c r="O403" s="137">
        <f>N403</f>
        <v>0</v>
      </c>
      <c r="P403" s="69"/>
      <c r="Q403" s="69"/>
      <c r="R403" s="69"/>
      <c r="S403" s="69"/>
      <c r="T403" s="139"/>
    </row>
    <row r="404" spans="1:21">
      <c r="G404" s="74" t="s">
        <v>168</v>
      </c>
      <c r="H404" s="30"/>
      <c r="I404" s="57"/>
      <c r="J404" s="135"/>
      <c r="K404" s="135"/>
      <c r="L404" s="135"/>
      <c r="M404" s="135"/>
      <c r="N404" s="168"/>
      <c r="O404" s="138"/>
      <c r="P404" s="69"/>
      <c r="Q404" s="69"/>
      <c r="R404" s="69"/>
      <c r="S404" s="69"/>
      <c r="T404" s="139"/>
    </row>
    <row r="405" spans="1:21">
      <c r="G405" s="74" t="s">
        <v>169</v>
      </c>
      <c r="H405" s="30"/>
      <c r="I405" s="57"/>
      <c r="J405" s="135"/>
      <c r="K405" s="135"/>
      <c r="L405" s="135"/>
      <c r="M405" s="135"/>
      <c r="N405" s="135"/>
      <c r="O405" s="138">
        <f>O379</f>
        <v>0</v>
      </c>
      <c r="P405" s="137">
        <f>O405</f>
        <v>0</v>
      </c>
      <c r="Q405" s="69"/>
      <c r="R405" s="69"/>
      <c r="S405" s="69"/>
      <c r="T405" s="139"/>
    </row>
    <row r="406" spans="1:21">
      <c r="G406" s="74" t="s">
        <v>186</v>
      </c>
      <c r="H406" s="30"/>
      <c r="I406" s="57"/>
      <c r="J406" s="135"/>
      <c r="K406" s="135"/>
      <c r="L406" s="135"/>
      <c r="M406" s="135"/>
      <c r="N406" s="135"/>
      <c r="O406" s="137"/>
      <c r="P406" s="138"/>
      <c r="Q406" s="69"/>
      <c r="R406" s="69"/>
      <c r="S406" s="69"/>
      <c r="T406" s="139"/>
    </row>
    <row r="407" spans="1:21">
      <c r="G407" s="74" t="s">
        <v>187</v>
      </c>
      <c r="H407" s="30"/>
      <c r="I407" s="57"/>
      <c r="J407" s="135"/>
      <c r="K407" s="135"/>
      <c r="L407" s="135"/>
      <c r="M407" s="135"/>
      <c r="N407" s="135"/>
      <c r="O407" s="135"/>
      <c r="P407" s="138">
        <f>P379</f>
        <v>129</v>
      </c>
      <c r="Q407" s="65">
        <f>P407</f>
        <v>129</v>
      </c>
      <c r="R407" s="69"/>
      <c r="S407" s="69"/>
      <c r="T407" s="139"/>
    </row>
    <row r="408" spans="1:21">
      <c r="G408" s="74" t="s">
        <v>188</v>
      </c>
      <c r="H408" s="30"/>
      <c r="I408" s="57"/>
      <c r="J408" s="135"/>
      <c r="K408" s="135"/>
      <c r="L408" s="135"/>
      <c r="M408" s="135"/>
      <c r="N408" s="135"/>
      <c r="O408" s="135"/>
      <c r="P408" s="137"/>
      <c r="Q408" s="138">
        <v>0</v>
      </c>
      <c r="R408" s="69"/>
      <c r="S408" s="69"/>
      <c r="T408" s="139"/>
    </row>
    <row r="409" spans="1:21">
      <c r="G409" s="74" t="s">
        <v>189</v>
      </c>
      <c r="H409" s="30"/>
      <c r="I409" s="57"/>
      <c r="J409" s="135"/>
      <c r="K409" s="135"/>
      <c r="L409" s="135"/>
      <c r="M409" s="135"/>
      <c r="N409" s="135"/>
      <c r="O409" s="135"/>
      <c r="P409" s="135"/>
      <c r="Q409" s="138">
        <v>0</v>
      </c>
      <c r="R409" s="65">
        <v>0</v>
      </c>
      <c r="S409" s="69"/>
      <c r="T409" s="139"/>
    </row>
    <row r="410" spans="1:21">
      <c r="G410" s="74" t="s">
        <v>190</v>
      </c>
      <c r="H410" s="30"/>
      <c r="I410" s="57"/>
      <c r="J410" s="135"/>
      <c r="K410" s="135"/>
      <c r="L410" s="135"/>
      <c r="M410" s="135"/>
      <c r="N410" s="135"/>
      <c r="O410" s="135"/>
      <c r="P410" s="135"/>
      <c r="Q410" s="169">
        <v>2923</v>
      </c>
      <c r="R410" s="197">
        <v>2923</v>
      </c>
      <c r="S410" s="155"/>
      <c r="T410" s="322"/>
      <c r="U410" s="30"/>
    </row>
    <row r="411" spans="1:21">
      <c r="G411" s="74" t="s">
        <v>191</v>
      </c>
      <c r="H411" s="30"/>
      <c r="I411" s="57"/>
      <c r="J411" s="135"/>
      <c r="K411" s="135"/>
      <c r="L411" s="135"/>
      <c r="M411" s="135"/>
      <c r="N411" s="135"/>
      <c r="O411" s="135"/>
      <c r="P411" s="135"/>
      <c r="Q411" s="135"/>
      <c r="R411" s="197">
        <v>0</v>
      </c>
      <c r="S411" s="137">
        <f>R411</f>
        <v>0</v>
      </c>
      <c r="T411" s="322"/>
      <c r="U411" s="30"/>
    </row>
    <row r="412" spans="1:21">
      <c r="G412" s="74" t="s">
        <v>200</v>
      </c>
      <c r="H412" s="30"/>
      <c r="I412" s="57"/>
      <c r="J412" s="135"/>
      <c r="K412" s="135"/>
      <c r="L412" s="135"/>
      <c r="M412" s="135"/>
      <c r="N412" s="135"/>
      <c r="O412" s="135"/>
      <c r="P412" s="135"/>
      <c r="Q412" s="135"/>
      <c r="R412" s="137">
        <v>0</v>
      </c>
      <c r="S412" s="138"/>
      <c r="T412" s="322"/>
      <c r="U412" s="30"/>
    </row>
    <row r="413" spans="1:21">
      <c r="G413" s="74" t="s">
        <v>201</v>
      </c>
      <c r="H413" s="30"/>
      <c r="I413" s="57"/>
      <c r="J413" s="135"/>
      <c r="K413" s="135"/>
      <c r="L413" s="135"/>
      <c r="M413" s="135"/>
      <c r="N413" s="135"/>
      <c r="O413" s="135"/>
      <c r="P413" s="135"/>
      <c r="Q413" s="135"/>
      <c r="R413" s="135"/>
      <c r="S413" s="197">
        <v>0</v>
      </c>
      <c r="T413" s="323">
        <v>0</v>
      </c>
      <c r="U413" s="30"/>
    </row>
    <row r="414" spans="1:21" s="254" customFormat="1">
      <c r="A414" s="1"/>
      <c r="B414" s="1"/>
      <c r="C414" s="1"/>
      <c r="D414" s="1"/>
      <c r="E414" s="1"/>
      <c r="F414" s="1"/>
      <c r="G414" s="74" t="s">
        <v>311</v>
      </c>
      <c r="H414" s="30"/>
      <c r="I414" s="57"/>
      <c r="J414" s="135"/>
      <c r="K414" s="135"/>
      <c r="L414" s="135"/>
      <c r="M414" s="135"/>
      <c r="N414" s="135"/>
      <c r="O414" s="135"/>
      <c r="P414" s="135"/>
      <c r="Q414" s="135"/>
      <c r="R414" s="135"/>
      <c r="S414" s="137"/>
      <c r="T414" s="324"/>
      <c r="U414" s="255"/>
    </row>
    <row r="415" spans="1:21" s="254" customFormat="1">
      <c r="A415" s="1"/>
      <c r="B415" s="1"/>
      <c r="C415" s="1"/>
      <c r="D415" s="1"/>
      <c r="E415" s="1"/>
      <c r="F415" s="1"/>
      <c r="G415" s="74" t="s">
        <v>310</v>
      </c>
      <c r="H415" s="30"/>
      <c r="I415" s="58"/>
      <c r="J415" s="125"/>
      <c r="K415" s="125"/>
      <c r="L415" s="125"/>
      <c r="M415" s="125"/>
      <c r="N415" s="125"/>
      <c r="O415" s="125"/>
      <c r="P415" s="125"/>
      <c r="Q415" s="125"/>
      <c r="R415" s="125"/>
      <c r="S415" s="125"/>
      <c r="T415" s="258"/>
      <c r="U415" s="255"/>
    </row>
    <row r="416" spans="1:21">
      <c r="B416" s="1" t="s">
        <v>180</v>
      </c>
      <c r="G416" s="33" t="s">
        <v>17</v>
      </c>
      <c r="I416" s="172"/>
      <c r="J416" s="172"/>
      <c r="K416" s="172"/>
      <c r="L416" s="172"/>
      <c r="M416" s="172"/>
      <c r="N416" s="172"/>
      <c r="O416" s="172">
        <f>O403-O404-O405</f>
        <v>0</v>
      </c>
      <c r="P416" s="172">
        <f>P405-P406-P407</f>
        <v>-129</v>
      </c>
      <c r="Q416" s="172">
        <f>Q407-Q408-Q409+Q410</f>
        <v>3052</v>
      </c>
      <c r="R416" s="172">
        <f>R409-R410</f>
        <v>-2923</v>
      </c>
      <c r="S416" s="172">
        <f>S409</f>
        <v>0</v>
      </c>
      <c r="T416" s="172">
        <f>T409</f>
        <v>0</v>
      </c>
    </row>
    <row r="417" spans="1:21">
      <c r="G417" s="6"/>
      <c r="I417" s="172"/>
      <c r="J417" s="172"/>
      <c r="K417" s="172"/>
      <c r="L417" s="172"/>
      <c r="M417" s="172"/>
      <c r="N417" s="172"/>
      <c r="O417" s="172"/>
      <c r="P417" s="172"/>
      <c r="Q417" s="172"/>
      <c r="R417" s="172"/>
      <c r="S417" s="172"/>
      <c r="T417" s="172"/>
    </row>
    <row r="418" spans="1:21">
      <c r="G418" s="71" t="s">
        <v>12</v>
      </c>
      <c r="H418" s="66"/>
      <c r="I418" s="173"/>
      <c r="J418" s="174"/>
      <c r="K418" s="174"/>
      <c r="L418" s="174"/>
      <c r="M418" s="174"/>
      <c r="N418" s="174"/>
      <c r="O418" s="174"/>
      <c r="P418" s="174"/>
      <c r="Q418" s="174"/>
      <c r="R418" s="174"/>
      <c r="S418" s="174"/>
      <c r="T418" s="320"/>
    </row>
    <row r="419" spans="1:21">
      <c r="G419" s="6"/>
      <c r="I419" s="172"/>
      <c r="J419" s="172"/>
      <c r="K419" s="172"/>
      <c r="L419" s="172"/>
      <c r="M419" s="172"/>
      <c r="N419" s="172"/>
      <c r="O419" s="172"/>
      <c r="P419" s="172"/>
      <c r="Q419" s="172"/>
      <c r="R419" s="172"/>
      <c r="S419" s="172"/>
      <c r="T419" s="172"/>
    </row>
    <row r="420" spans="1:21" ht="18.5">
      <c r="C420" s="1" t="s">
        <v>180</v>
      </c>
      <c r="D420" s="1" t="s">
        <v>194</v>
      </c>
      <c r="E420" s="1" t="s">
        <v>108</v>
      </c>
      <c r="F420" s="41" t="s">
        <v>26</v>
      </c>
      <c r="H420" s="30"/>
      <c r="I420" s="175">
        <f t="shared" ref="I420:S420" si="179" xml:space="preserve"> I379 + I384 - I390 + I416 + I418</f>
        <v>0</v>
      </c>
      <c r="J420" s="176">
        <f t="shared" si="179"/>
        <v>0</v>
      </c>
      <c r="K420" s="176">
        <f t="shared" si="179"/>
        <v>0</v>
      </c>
      <c r="L420" s="176">
        <f t="shared" si="179"/>
        <v>0</v>
      </c>
      <c r="M420" s="176">
        <f t="shared" si="179"/>
        <v>0</v>
      </c>
      <c r="N420" s="176">
        <f t="shared" si="179"/>
        <v>0</v>
      </c>
      <c r="O420" s="176">
        <f t="shared" si="179"/>
        <v>0</v>
      </c>
      <c r="P420" s="176">
        <f t="shared" si="179"/>
        <v>0</v>
      </c>
      <c r="Q420" s="176">
        <f t="shared" si="179"/>
        <v>7063.7063072262026</v>
      </c>
      <c r="R420" s="176">
        <f t="shared" si="179"/>
        <v>1670.6933189007532</v>
      </c>
      <c r="S420" s="176">
        <f t="shared" si="179"/>
        <v>4569.0869799599823</v>
      </c>
      <c r="T420" s="321">
        <f t="shared" ref="T420" si="180" xml:space="preserve"> T379 + T384 - T390 + T416 + T418</f>
        <v>4795.4962697266246</v>
      </c>
    </row>
    <row r="421" spans="1:21" ht="15" thickBot="1">
      <c r="S421" s="1"/>
      <c r="T421" s="1"/>
    </row>
    <row r="422" spans="1:21">
      <c r="F422" s="8"/>
      <c r="G422" s="8"/>
      <c r="H422" s="8"/>
      <c r="I422" s="8"/>
      <c r="J422" s="8"/>
      <c r="K422" s="8"/>
      <c r="L422" s="8"/>
      <c r="M422" s="8"/>
      <c r="N422" s="8"/>
      <c r="O422" s="8"/>
      <c r="P422" s="8"/>
      <c r="Q422" s="8"/>
      <c r="R422" s="8"/>
      <c r="S422" s="8"/>
      <c r="T422" s="8"/>
      <c r="U422" s="30"/>
    </row>
    <row r="423" spans="1:21" ht="15" thickBot="1">
      <c r="G423" s="30"/>
      <c r="H423" s="30"/>
      <c r="I423" s="30"/>
      <c r="J423" s="30"/>
      <c r="K423" s="30"/>
      <c r="L423" s="30"/>
      <c r="M423" s="30"/>
      <c r="N423" s="30"/>
      <c r="O423" s="30"/>
      <c r="P423" s="30"/>
      <c r="Q423" s="30"/>
      <c r="R423" s="30"/>
      <c r="S423" s="30"/>
      <c r="T423" s="30"/>
      <c r="U423" s="30"/>
    </row>
    <row r="424" spans="1:21" ht="21.5" thickBot="1">
      <c r="F424" s="13" t="s">
        <v>4</v>
      </c>
      <c r="G424" s="13"/>
      <c r="H424" s="212" t="s">
        <v>159</v>
      </c>
      <c r="I424" s="216"/>
      <c r="J424" s="23"/>
      <c r="K424" s="23"/>
      <c r="L424" s="30"/>
      <c r="M424" s="30"/>
      <c r="S424" s="1"/>
      <c r="T424" s="1"/>
      <c r="U424" s="30"/>
    </row>
    <row r="425" spans="1:21">
      <c r="S425" s="1"/>
      <c r="T425" s="1"/>
      <c r="U425" s="30"/>
    </row>
    <row r="426" spans="1:21" ht="18.5">
      <c r="F426" s="9" t="s">
        <v>21</v>
      </c>
      <c r="G426" s="9"/>
      <c r="I426" s="2">
        <f>'Facility Detail'!$G$3176</f>
        <v>2011</v>
      </c>
      <c r="J426" s="2">
        <f>I426+1</f>
        <v>2012</v>
      </c>
      <c r="K426" s="2">
        <f>J426+1</f>
        <v>2013</v>
      </c>
      <c r="L426" s="2">
        <f t="shared" ref="L426:P426" si="181">K426+1</f>
        <v>2014</v>
      </c>
      <c r="M426" s="2">
        <f t="shared" si="181"/>
        <v>2015</v>
      </c>
      <c r="N426" s="2">
        <f t="shared" si="181"/>
        <v>2016</v>
      </c>
      <c r="O426" s="2">
        <f t="shared" si="181"/>
        <v>2017</v>
      </c>
      <c r="P426" s="2">
        <f t="shared" si="181"/>
        <v>2018</v>
      </c>
      <c r="Q426" s="2">
        <f t="shared" ref="Q426" si="182">P426+1</f>
        <v>2019</v>
      </c>
      <c r="R426" s="2">
        <f t="shared" ref="R426" si="183">Q426+1</f>
        <v>2020</v>
      </c>
      <c r="S426" s="2">
        <f>R426+1</f>
        <v>2021</v>
      </c>
      <c r="T426" s="2">
        <f>S426+1</f>
        <v>2022</v>
      </c>
      <c r="U426" s="30"/>
    </row>
    <row r="427" spans="1:21">
      <c r="G427" s="74" t="str">
        <f>"Total MWh Produced / Purchased from " &amp; H424</f>
        <v>Total MWh Produced / Purchased from Campbell Hill/Three Buttes</v>
      </c>
      <c r="H427" s="66"/>
      <c r="I427" s="3"/>
      <c r="J427" s="4"/>
      <c r="K427" s="4"/>
      <c r="L427" s="4"/>
      <c r="M427" s="4">
        <v>294027</v>
      </c>
      <c r="N427" s="4">
        <v>333872</v>
      </c>
      <c r="O427" s="4">
        <v>311597</v>
      </c>
      <c r="P427" s="4">
        <v>309187.63400000002</v>
      </c>
      <c r="Q427" s="4">
        <v>146872</v>
      </c>
      <c r="R427" s="4">
        <v>342882</v>
      </c>
      <c r="S427" s="4">
        <v>301476</v>
      </c>
      <c r="T427" s="5">
        <v>348924</v>
      </c>
      <c r="U427" s="30"/>
    </row>
    <row r="428" spans="1:21">
      <c r="G428" s="74" t="s">
        <v>25</v>
      </c>
      <c r="H428" s="66"/>
      <c r="I428" s="325"/>
      <c r="J428" s="50"/>
      <c r="K428" s="50"/>
      <c r="L428" s="50"/>
      <c r="M428" s="50">
        <v>1</v>
      </c>
      <c r="N428" s="50">
        <v>1</v>
      </c>
      <c r="O428" s="50">
        <v>1</v>
      </c>
      <c r="P428" s="50">
        <v>1</v>
      </c>
      <c r="Q428" s="50">
        <v>1</v>
      </c>
      <c r="R428" s="50">
        <v>1</v>
      </c>
      <c r="S428" s="50">
        <v>1</v>
      </c>
      <c r="T428" s="51">
        <v>1</v>
      </c>
      <c r="U428" s="30"/>
    </row>
    <row r="429" spans="1:21">
      <c r="G429" s="74" t="s">
        <v>20</v>
      </c>
      <c r="H429" s="66"/>
      <c r="I429" s="326"/>
      <c r="J429" s="45"/>
      <c r="K429" s="45"/>
      <c r="L429" s="45"/>
      <c r="M429" s="45">
        <v>8.0535999999999996E-2</v>
      </c>
      <c r="N429" s="45">
        <v>8.1698151927344531E-2</v>
      </c>
      <c r="O429" s="45">
        <v>8.0833713568703974E-2</v>
      </c>
      <c r="P429" s="45">
        <v>7.9451999999999995E-2</v>
      </c>
      <c r="Q429" s="45">
        <v>7.6724662968274293E-2</v>
      </c>
      <c r="R429" s="45">
        <v>8.1268700519883177E-2</v>
      </c>
      <c r="S429" s="45">
        <f>S2</f>
        <v>8.0210749261197395E-2</v>
      </c>
      <c r="T429" s="46">
        <f>T2</f>
        <v>8.0210749261197395E-2</v>
      </c>
      <c r="U429" s="30"/>
    </row>
    <row r="430" spans="1:21">
      <c r="A430" s="1" t="s">
        <v>210</v>
      </c>
      <c r="G430" s="71" t="s">
        <v>22</v>
      </c>
      <c r="H430" s="72"/>
      <c r="I430" s="37">
        <f xml:space="preserve"> ROUND(I427 * I428 * I429,0)</f>
        <v>0</v>
      </c>
      <c r="J430" s="37">
        <f t="shared" ref="J430:L430" si="184" xml:space="preserve"> ROUND(J427 * J428 * J429,0)</f>
        <v>0</v>
      </c>
      <c r="K430" s="37">
        <f t="shared" si="184"/>
        <v>0</v>
      </c>
      <c r="L430" s="37">
        <f t="shared" si="184"/>
        <v>0</v>
      </c>
      <c r="M430" s="37">
        <v>23680</v>
      </c>
      <c r="N430" s="179">
        <v>27276</v>
      </c>
      <c r="O430" s="179">
        <v>25187</v>
      </c>
      <c r="P430" s="179">
        <v>24567</v>
      </c>
      <c r="Q430" s="179">
        <f>Q427*Q429</f>
        <v>11268.704699476382</v>
      </c>
      <c r="R430" s="179">
        <f>R427*R429</f>
        <v>27865.574571658584</v>
      </c>
      <c r="S430" s="179">
        <f>S427*S429</f>
        <v>24181.615844268745</v>
      </c>
      <c r="T430" s="179">
        <f>T427*T429</f>
        <v>27987.455475214039</v>
      </c>
      <c r="U430" s="30"/>
    </row>
    <row r="431" spans="1:21">
      <c r="G431" s="23"/>
      <c r="H431" s="30"/>
      <c r="I431" s="36"/>
      <c r="J431" s="36"/>
      <c r="K431" s="36"/>
      <c r="L431" s="36"/>
      <c r="M431" s="36"/>
      <c r="N431" s="24"/>
      <c r="O431" s="24"/>
      <c r="P431" s="24"/>
      <c r="Q431" s="24"/>
      <c r="R431" s="24"/>
      <c r="S431" s="24"/>
      <c r="T431" s="24"/>
      <c r="U431" s="30"/>
    </row>
    <row r="432" spans="1:21" ht="18.5">
      <c r="F432" s="42" t="s">
        <v>118</v>
      </c>
      <c r="H432" s="30"/>
      <c r="I432" s="2">
        <f>'Facility Detail'!$G$3176</f>
        <v>2011</v>
      </c>
      <c r="J432" s="2">
        <f>I432+1</f>
        <v>2012</v>
      </c>
      <c r="K432" s="2">
        <f>J432+1</f>
        <v>2013</v>
      </c>
      <c r="L432" s="2">
        <f t="shared" ref="L432:P432" si="185">K432+1</f>
        <v>2014</v>
      </c>
      <c r="M432" s="2">
        <f t="shared" si="185"/>
        <v>2015</v>
      </c>
      <c r="N432" s="2">
        <f t="shared" si="185"/>
        <v>2016</v>
      </c>
      <c r="O432" s="2">
        <f t="shared" si="185"/>
        <v>2017</v>
      </c>
      <c r="P432" s="2">
        <f t="shared" si="185"/>
        <v>2018</v>
      </c>
      <c r="Q432" s="2">
        <f t="shared" ref="Q432" si="186">P432+1</f>
        <v>2019</v>
      </c>
      <c r="R432" s="2">
        <f t="shared" ref="R432" si="187">Q432+1</f>
        <v>2020</v>
      </c>
      <c r="S432" s="2">
        <f>R432+1</f>
        <v>2021</v>
      </c>
      <c r="T432" s="2">
        <f>S432+1</f>
        <v>2022</v>
      </c>
      <c r="U432" s="30"/>
    </row>
    <row r="433" spans="6:21">
      <c r="G433" s="74" t="s">
        <v>10</v>
      </c>
      <c r="H433" s="66"/>
      <c r="I433" s="47">
        <f>IF($J13 = "Eligible", I430 * 'Facility Detail'!$G$3173, 0 )</f>
        <v>0</v>
      </c>
      <c r="J433" s="11">
        <f>IF($J13 = "Eligible", J430 * 'Facility Detail'!$G$3173, 0 )</f>
        <v>0</v>
      </c>
      <c r="K433" s="11">
        <f>IF($J13 = "Eligible", K430 * 'Facility Detail'!$G$3173, 0 )</f>
        <v>0</v>
      </c>
      <c r="L433" s="11">
        <f>IF($J13 = "Eligible", L430 * 'Facility Detail'!$G$3173, 0 )</f>
        <v>0</v>
      </c>
      <c r="M433" s="11">
        <f>IF($J13 = "Eligible", M430 * 'Facility Detail'!$G$3173, 0 )</f>
        <v>0</v>
      </c>
      <c r="N433" s="11">
        <f>IF($J13 = "Eligible", N430 * 'Facility Detail'!$G$3173, 0 )</f>
        <v>0</v>
      </c>
      <c r="O433" s="11">
        <f>IF($J13 = "Eligible", O430 * 'Facility Detail'!$G$3173, 0 )</f>
        <v>0</v>
      </c>
      <c r="P433" s="11">
        <f>IF($J13 = "Eligible", P430 * 'Facility Detail'!$G$3173, 0 )</f>
        <v>0</v>
      </c>
      <c r="Q433" s="11">
        <f>IF($J13 = "Eligible", Q430 * 'Facility Detail'!$G$3173, 0 )</f>
        <v>0</v>
      </c>
      <c r="R433" s="11">
        <f>IF($J13 = "Eligible", R430 * 'Facility Detail'!$G$3173, 0 )</f>
        <v>0</v>
      </c>
      <c r="S433" s="11">
        <f>IF($J13 = "Eligible", S430 * 'Facility Detail'!$G$3173, 0 )</f>
        <v>0</v>
      </c>
      <c r="T433" s="264">
        <f>IF($J13 = "Eligible", T430 * 'Facility Detail'!$G$3173, 0 )</f>
        <v>0</v>
      </c>
      <c r="U433" s="30"/>
    </row>
    <row r="434" spans="6:21">
      <c r="G434" s="74" t="s">
        <v>6</v>
      </c>
      <c r="H434" s="66"/>
      <c r="I434" s="48">
        <f t="shared" ref="I434:S434" si="188">IF($K13= "Eligible", I430, 0 )</f>
        <v>0</v>
      </c>
      <c r="J434" s="222">
        <f t="shared" si="188"/>
        <v>0</v>
      </c>
      <c r="K434" s="222">
        <f t="shared" si="188"/>
        <v>0</v>
      </c>
      <c r="L434" s="222">
        <f t="shared" si="188"/>
        <v>0</v>
      </c>
      <c r="M434" s="222">
        <f t="shared" si="188"/>
        <v>0</v>
      </c>
      <c r="N434" s="222">
        <f t="shared" si="188"/>
        <v>0</v>
      </c>
      <c r="O434" s="222">
        <f t="shared" si="188"/>
        <v>0</v>
      </c>
      <c r="P434" s="222">
        <f t="shared" si="188"/>
        <v>0</v>
      </c>
      <c r="Q434" s="222">
        <f t="shared" si="188"/>
        <v>0</v>
      </c>
      <c r="R434" s="222">
        <f t="shared" si="188"/>
        <v>0</v>
      </c>
      <c r="S434" s="222">
        <f t="shared" si="188"/>
        <v>0</v>
      </c>
      <c r="T434" s="265">
        <f t="shared" ref="T434" si="189">IF($K13= "Eligible", T430, 0 )</f>
        <v>0</v>
      </c>
      <c r="U434" s="30"/>
    </row>
    <row r="435" spans="6:21">
      <c r="G435" s="73" t="s">
        <v>120</v>
      </c>
      <c r="H435" s="72"/>
      <c r="I435" s="39">
        <f>SUM(I433:I434)</f>
        <v>0</v>
      </c>
      <c r="J435" s="40">
        <f t="shared" ref="J435:S435" si="190">SUM(J433:J434)</f>
        <v>0</v>
      </c>
      <c r="K435" s="40">
        <f t="shared" si="190"/>
        <v>0</v>
      </c>
      <c r="L435" s="40">
        <f t="shared" si="190"/>
        <v>0</v>
      </c>
      <c r="M435" s="40">
        <f t="shared" si="190"/>
        <v>0</v>
      </c>
      <c r="N435" s="40">
        <f t="shared" si="190"/>
        <v>0</v>
      </c>
      <c r="O435" s="40">
        <f t="shared" si="190"/>
        <v>0</v>
      </c>
      <c r="P435" s="40">
        <f t="shared" si="190"/>
        <v>0</v>
      </c>
      <c r="Q435" s="40">
        <f t="shared" si="190"/>
        <v>0</v>
      </c>
      <c r="R435" s="40">
        <f t="shared" si="190"/>
        <v>0</v>
      </c>
      <c r="S435" s="40">
        <f t="shared" si="190"/>
        <v>0</v>
      </c>
      <c r="T435" s="40">
        <f t="shared" ref="T435" si="191">SUM(T433:T434)</f>
        <v>0</v>
      </c>
      <c r="U435" s="30"/>
    </row>
    <row r="436" spans="6:21">
      <c r="G436" s="30"/>
      <c r="H436" s="30"/>
      <c r="I436" s="38"/>
      <c r="J436" s="31"/>
      <c r="K436" s="31"/>
      <c r="L436" s="31"/>
      <c r="M436" s="31"/>
      <c r="N436" s="31"/>
      <c r="O436" s="31"/>
      <c r="P436" s="31"/>
      <c r="Q436" s="31"/>
      <c r="R436" s="31"/>
      <c r="S436" s="31"/>
      <c r="T436" s="31"/>
      <c r="U436" s="30"/>
    </row>
    <row r="437" spans="6:21" ht="18.5">
      <c r="F437" s="41" t="s">
        <v>30</v>
      </c>
      <c r="H437" s="30"/>
      <c r="I437" s="2">
        <f>'Facility Detail'!$G$3176</f>
        <v>2011</v>
      </c>
      <c r="J437" s="2">
        <f>I437+1</f>
        <v>2012</v>
      </c>
      <c r="K437" s="2">
        <f>J437+1</f>
        <v>2013</v>
      </c>
      <c r="L437" s="2">
        <f t="shared" ref="L437:P437" si="192">K437+1</f>
        <v>2014</v>
      </c>
      <c r="M437" s="2">
        <f t="shared" si="192"/>
        <v>2015</v>
      </c>
      <c r="N437" s="2">
        <f t="shared" si="192"/>
        <v>2016</v>
      </c>
      <c r="O437" s="2">
        <f t="shared" si="192"/>
        <v>2017</v>
      </c>
      <c r="P437" s="2">
        <f t="shared" si="192"/>
        <v>2018</v>
      </c>
      <c r="Q437" s="2">
        <f t="shared" ref="Q437" si="193">P437+1</f>
        <v>2019</v>
      </c>
      <c r="R437" s="2">
        <f t="shared" ref="R437" si="194">Q437+1</f>
        <v>2020</v>
      </c>
      <c r="S437" s="2">
        <f>R437+1</f>
        <v>2021</v>
      </c>
      <c r="T437" s="2">
        <f>S437+1</f>
        <v>2022</v>
      </c>
      <c r="U437" s="30"/>
    </row>
    <row r="438" spans="6:21">
      <c r="G438" s="74" t="s">
        <v>47</v>
      </c>
      <c r="H438" s="66"/>
      <c r="I438" s="84"/>
      <c r="J438" s="85"/>
      <c r="K438" s="85"/>
      <c r="L438" s="85"/>
      <c r="M438" s="85"/>
      <c r="N438" s="85"/>
      <c r="O438" s="85"/>
      <c r="P438" s="85"/>
      <c r="Q438" s="85"/>
      <c r="R438" s="85"/>
      <c r="S438" s="85"/>
      <c r="T438" s="86"/>
      <c r="U438" s="30"/>
    </row>
    <row r="439" spans="6:21">
      <c r="G439" s="75" t="s">
        <v>23</v>
      </c>
      <c r="H439" s="153"/>
      <c r="I439" s="87"/>
      <c r="J439" s="88"/>
      <c r="K439" s="88"/>
      <c r="L439" s="88"/>
      <c r="M439" s="88"/>
      <c r="N439" s="88"/>
      <c r="O439" s="88"/>
      <c r="P439" s="88"/>
      <c r="Q439" s="88"/>
      <c r="R439" s="88"/>
      <c r="S439" s="88"/>
      <c r="T439" s="89"/>
      <c r="U439" s="30"/>
    </row>
    <row r="440" spans="6:21">
      <c r="G440" s="90" t="s">
        <v>89</v>
      </c>
      <c r="H440" s="152"/>
      <c r="I440" s="52"/>
      <c r="J440" s="53"/>
      <c r="K440" s="53"/>
      <c r="L440" s="53"/>
      <c r="M440" s="53"/>
      <c r="N440" s="53"/>
      <c r="O440" s="53"/>
      <c r="P440" s="53"/>
      <c r="Q440" s="53"/>
      <c r="R440" s="53"/>
      <c r="S440" s="53"/>
      <c r="T440" s="54"/>
      <c r="U440" s="30"/>
    </row>
    <row r="441" spans="6:21">
      <c r="G441" s="33" t="s">
        <v>90</v>
      </c>
      <c r="I441" s="7">
        <f>SUM(I438:I440)</f>
        <v>0</v>
      </c>
      <c r="J441" s="7">
        <f>SUM(J438:J440)</f>
        <v>0</v>
      </c>
      <c r="K441" s="7">
        <f>SUM(K438:K440)</f>
        <v>0</v>
      </c>
      <c r="L441" s="7">
        <f t="shared" ref="L441:O441" si="195">SUM(L438:L440)</f>
        <v>0</v>
      </c>
      <c r="M441" s="7">
        <f t="shared" si="195"/>
        <v>0</v>
      </c>
      <c r="N441" s="7">
        <f t="shared" si="195"/>
        <v>0</v>
      </c>
      <c r="O441" s="7">
        <f t="shared" si="195"/>
        <v>0</v>
      </c>
      <c r="P441" s="7">
        <f t="shared" ref="P441:S441" si="196">SUM(P438:P440)</f>
        <v>0</v>
      </c>
      <c r="Q441" s="7">
        <f t="shared" si="196"/>
        <v>0</v>
      </c>
      <c r="R441" s="7">
        <f t="shared" ref="R441" si="197">SUM(R438:R440)</f>
        <v>0</v>
      </c>
      <c r="S441" s="7">
        <f t="shared" si="196"/>
        <v>0</v>
      </c>
      <c r="T441" s="7">
        <f t="shared" ref="T441" si="198">SUM(T438:T440)</f>
        <v>0</v>
      </c>
      <c r="U441" s="30"/>
    </row>
    <row r="442" spans="6:21">
      <c r="G442" s="6"/>
      <c r="I442" s="7"/>
      <c r="J442" s="7"/>
      <c r="K442" s="7"/>
      <c r="L442" s="7"/>
      <c r="M442" s="7"/>
      <c r="N442" s="7"/>
      <c r="O442" s="7"/>
      <c r="P442" s="7"/>
      <c r="Q442" s="7"/>
      <c r="R442" s="7"/>
      <c r="S442" s="7"/>
      <c r="T442" s="7"/>
      <c r="U442" s="30"/>
    </row>
    <row r="443" spans="6:21" ht="18.5">
      <c r="F443" s="9" t="s">
        <v>100</v>
      </c>
      <c r="I443" s="2">
        <f>'Facility Detail'!$G$3176</f>
        <v>2011</v>
      </c>
      <c r="J443" s="2">
        <f>I443+1</f>
        <v>2012</v>
      </c>
      <c r="K443" s="2">
        <f>J443+1</f>
        <v>2013</v>
      </c>
      <c r="L443" s="2">
        <f t="shared" ref="L443:P443" si="199">K443+1</f>
        <v>2014</v>
      </c>
      <c r="M443" s="2">
        <f t="shared" si="199"/>
        <v>2015</v>
      </c>
      <c r="N443" s="2">
        <f t="shared" si="199"/>
        <v>2016</v>
      </c>
      <c r="O443" s="2">
        <f t="shared" si="199"/>
        <v>2017</v>
      </c>
      <c r="P443" s="2">
        <f t="shared" si="199"/>
        <v>2018</v>
      </c>
      <c r="Q443" s="2">
        <f t="shared" ref="Q443" si="200">P443+1</f>
        <v>2019</v>
      </c>
      <c r="R443" s="2">
        <f t="shared" ref="R443" si="201">Q443+1</f>
        <v>2020</v>
      </c>
      <c r="S443" s="2">
        <f>R443+1</f>
        <v>2021</v>
      </c>
      <c r="T443" s="2">
        <f>S443+1</f>
        <v>2022</v>
      </c>
      <c r="U443" s="30"/>
    </row>
    <row r="444" spans="6:21" ht="14.25" customHeight="1">
      <c r="F444" s="9"/>
      <c r="G444" s="74" t="s">
        <v>68</v>
      </c>
      <c r="H444" s="30"/>
      <c r="I444" s="3"/>
      <c r="J444" s="55">
        <f>I444</f>
        <v>0</v>
      </c>
      <c r="K444" s="123"/>
      <c r="L444" s="123"/>
      <c r="M444" s="123"/>
      <c r="N444" s="123"/>
      <c r="O444" s="123"/>
      <c r="P444" s="123"/>
      <c r="Q444" s="123"/>
      <c r="R444" s="123"/>
      <c r="S444" s="123"/>
      <c r="T444" s="56"/>
      <c r="U444" s="30"/>
    </row>
    <row r="445" spans="6:21" ht="14.25" customHeight="1">
      <c r="F445" s="9"/>
      <c r="G445" s="74" t="s">
        <v>69</v>
      </c>
      <c r="H445" s="30"/>
      <c r="I445" s="144">
        <f>J445</f>
        <v>0</v>
      </c>
      <c r="J445" s="10"/>
      <c r="K445" s="69"/>
      <c r="L445" s="69"/>
      <c r="M445" s="69"/>
      <c r="N445" s="69"/>
      <c r="O445" s="69"/>
      <c r="P445" s="69"/>
      <c r="Q445" s="69"/>
      <c r="R445" s="69"/>
      <c r="S445" s="69"/>
      <c r="T445" s="145"/>
      <c r="U445" s="30"/>
    </row>
    <row r="446" spans="6:21" ht="14.25" customHeight="1">
      <c r="F446" s="9"/>
      <c r="G446" s="74" t="s">
        <v>70</v>
      </c>
      <c r="H446" s="30"/>
      <c r="I446" s="57"/>
      <c r="J446" s="10">
        <f>J430</f>
        <v>0</v>
      </c>
      <c r="K446" s="65">
        <f>J446</f>
        <v>0</v>
      </c>
      <c r="L446" s="69"/>
      <c r="M446" s="69"/>
      <c r="N446" s="69"/>
      <c r="O446" s="69"/>
      <c r="P446" s="69"/>
      <c r="Q446" s="69"/>
      <c r="R446" s="69"/>
      <c r="S446" s="69"/>
      <c r="T446" s="145"/>
      <c r="U446" s="30"/>
    </row>
    <row r="447" spans="6:21" ht="14.25" customHeight="1">
      <c r="F447" s="9"/>
      <c r="G447" s="74" t="s">
        <v>71</v>
      </c>
      <c r="H447" s="30"/>
      <c r="I447" s="57"/>
      <c r="J447" s="65">
        <f>K447</f>
        <v>0</v>
      </c>
      <c r="K447" s="143"/>
      <c r="L447" s="69"/>
      <c r="M447" s="69"/>
      <c r="N447" s="69"/>
      <c r="O447" s="69"/>
      <c r="P447" s="69"/>
      <c r="Q447" s="69"/>
      <c r="R447" s="69"/>
      <c r="S447" s="69"/>
      <c r="T447" s="145"/>
      <c r="U447" s="30"/>
    </row>
    <row r="448" spans="6:21" ht="14.25" customHeight="1">
      <c r="F448" s="9"/>
      <c r="G448" s="74" t="s">
        <v>171</v>
      </c>
      <c r="H448" s="30"/>
      <c r="I448" s="57"/>
      <c r="J448" s="135"/>
      <c r="K448" s="10">
        <f>K430</f>
        <v>0</v>
      </c>
      <c r="L448" s="136">
        <f>K448</f>
        <v>0</v>
      </c>
      <c r="M448" s="69"/>
      <c r="N448" s="69"/>
      <c r="O448" s="69"/>
      <c r="P448" s="69"/>
      <c r="Q448" s="69"/>
      <c r="R448" s="69"/>
      <c r="S448" s="69"/>
      <c r="T448" s="145"/>
      <c r="U448" s="30"/>
    </row>
    <row r="449" spans="7:21" ht="14.25" customHeight="1">
      <c r="G449" s="74" t="s">
        <v>172</v>
      </c>
      <c r="H449" s="30"/>
      <c r="I449" s="57"/>
      <c r="J449" s="135"/>
      <c r="K449" s="65">
        <f>L449</f>
        <v>0</v>
      </c>
      <c r="L449" s="10"/>
      <c r="M449" s="69"/>
      <c r="N449" s="69"/>
      <c r="O449" s="69" t="s">
        <v>170</v>
      </c>
      <c r="P449" s="69"/>
      <c r="Q449" s="69"/>
      <c r="R449" s="69"/>
      <c r="S449" s="69"/>
      <c r="T449" s="145"/>
      <c r="U449" s="30"/>
    </row>
    <row r="450" spans="7:21" ht="14.25" customHeight="1">
      <c r="G450" s="74" t="s">
        <v>173</v>
      </c>
      <c r="H450" s="30"/>
      <c r="I450" s="57"/>
      <c r="J450" s="135"/>
      <c r="K450" s="135"/>
      <c r="L450" s="10"/>
      <c r="M450" s="136">
        <f>L450</f>
        <v>0</v>
      </c>
      <c r="N450" s="135">
        <f>M450</f>
        <v>0</v>
      </c>
      <c r="O450" s="69"/>
      <c r="P450" s="69"/>
      <c r="Q450" s="69"/>
      <c r="R450" s="69"/>
      <c r="S450" s="69"/>
      <c r="T450" s="139"/>
      <c r="U450" s="30"/>
    </row>
    <row r="451" spans="7:21" ht="14.25" customHeight="1">
      <c r="G451" s="74" t="s">
        <v>174</v>
      </c>
      <c r="H451" s="30"/>
      <c r="I451" s="57"/>
      <c r="J451" s="135"/>
      <c r="K451" s="135"/>
      <c r="L451" s="65"/>
      <c r="M451" s="10"/>
      <c r="N451" s="135"/>
      <c r="O451" s="69"/>
      <c r="P451" s="69"/>
      <c r="Q451" s="69"/>
      <c r="R451" s="69"/>
      <c r="S451" s="69"/>
      <c r="T451" s="139"/>
      <c r="U451" s="30"/>
    </row>
    <row r="452" spans="7:21" ht="14.25" customHeight="1">
      <c r="G452" s="74" t="s">
        <v>175</v>
      </c>
      <c r="H452" s="30"/>
      <c r="I452" s="57"/>
      <c r="J452" s="135"/>
      <c r="K452" s="135"/>
      <c r="L452" s="135"/>
      <c r="M452" s="10">
        <f>M430</f>
        <v>23680</v>
      </c>
      <c r="N452" s="136">
        <f>M452</f>
        <v>23680</v>
      </c>
      <c r="O452" s="69"/>
      <c r="P452" s="69"/>
      <c r="Q452" s="69"/>
      <c r="R452" s="69"/>
      <c r="S452" s="69"/>
      <c r="T452" s="139"/>
      <c r="U452" s="30"/>
    </row>
    <row r="453" spans="7:21" ht="14.25" customHeight="1">
      <c r="G453" s="74" t="s">
        <v>176</v>
      </c>
      <c r="H453" s="30"/>
      <c r="I453" s="57"/>
      <c r="J453" s="135"/>
      <c r="K453" s="135"/>
      <c r="L453" s="135"/>
      <c r="M453" s="65"/>
      <c r="N453" s="10"/>
      <c r="O453" s="69"/>
      <c r="P453" s="69"/>
      <c r="Q453" s="69"/>
      <c r="R453" s="69"/>
      <c r="S453" s="69"/>
      <c r="T453" s="139"/>
      <c r="U453" s="30"/>
    </row>
    <row r="454" spans="7:21" ht="14.25" customHeight="1">
      <c r="G454" s="74" t="s">
        <v>177</v>
      </c>
      <c r="H454" s="30"/>
      <c r="I454" s="57"/>
      <c r="J454" s="135"/>
      <c r="K454" s="135"/>
      <c r="L454" s="135"/>
      <c r="M454" s="135"/>
      <c r="N454" s="167">
        <v>0</v>
      </c>
      <c r="O454" s="137">
        <f>N454</f>
        <v>0</v>
      </c>
      <c r="P454" s="69"/>
      <c r="Q454" s="69"/>
      <c r="R454" s="69"/>
      <c r="S454" s="69"/>
      <c r="T454" s="139"/>
      <c r="U454" s="30"/>
    </row>
    <row r="455" spans="7:21" ht="14.25" customHeight="1">
      <c r="G455" s="74" t="s">
        <v>168</v>
      </c>
      <c r="H455" s="30"/>
      <c r="I455" s="57"/>
      <c r="J455" s="135"/>
      <c r="K455" s="135"/>
      <c r="L455" s="135"/>
      <c r="M455" s="135"/>
      <c r="N455" s="168"/>
      <c r="O455" s="138"/>
      <c r="P455" s="69"/>
      <c r="Q455" s="69"/>
      <c r="R455" s="69"/>
      <c r="S455" s="69"/>
      <c r="T455" s="139"/>
      <c r="U455" s="30"/>
    </row>
    <row r="456" spans="7:21" ht="14.25" customHeight="1">
      <c r="G456" s="74" t="s">
        <v>169</v>
      </c>
      <c r="H456" s="30"/>
      <c r="I456" s="57"/>
      <c r="J456" s="135"/>
      <c r="K456" s="135"/>
      <c r="L456" s="135"/>
      <c r="M456" s="135"/>
      <c r="N456" s="135"/>
      <c r="O456" s="138">
        <f>O430</f>
        <v>25187</v>
      </c>
      <c r="P456" s="137">
        <f>O456</f>
        <v>25187</v>
      </c>
      <c r="Q456" s="69"/>
      <c r="R456" s="69"/>
      <c r="S456" s="69"/>
      <c r="T456" s="139"/>
      <c r="U456" s="30"/>
    </row>
    <row r="457" spans="7:21" ht="14.25" customHeight="1">
      <c r="G457" s="74" t="s">
        <v>186</v>
      </c>
      <c r="H457" s="30"/>
      <c r="I457" s="57"/>
      <c r="J457" s="135"/>
      <c r="K457" s="135"/>
      <c r="L457" s="135"/>
      <c r="M457" s="135"/>
      <c r="N457" s="135"/>
      <c r="O457" s="137"/>
      <c r="P457" s="138"/>
      <c r="Q457" s="69"/>
      <c r="R457" s="69"/>
      <c r="S457" s="69"/>
      <c r="T457" s="139"/>
      <c r="U457" s="30"/>
    </row>
    <row r="458" spans="7:21" ht="14.25" customHeight="1">
      <c r="G458" s="74" t="s">
        <v>187</v>
      </c>
      <c r="H458" s="30"/>
      <c r="I458" s="57"/>
      <c r="J458" s="135"/>
      <c r="K458" s="135"/>
      <c r="L458" s="135"/>
      <c r="M458" s="135"/>
      <c r="N458" s="135"/>
      <c r="O458" s="135"/>
      <c r="P458" s="138">
        <v>0</v>
      </c>
      <c r="Q458" s="65">
        <f>P458</f>
        <v>0</v>
      </c>
      <c r="R458" s="69"/>
      <c r="S458" s="69"/>
      <c r="T458" s="139"/>
      <c r="U458" s="30"/>
    </row>
    <row r="459" spans="7:21" ht="14.25" customHeight="1">
      <c r="G459" s="74" t="s">
        <v>188</v>
      </c>
      <c r="H459" s="30"/>
      <c r="I459" s="57"/>
      <c r="J459" s="135"/>
      <c r="K459" s="135"/>
      <c r="L459" s="135"/>
      <c r="M459" s="135"/>
      <c r="N459" s="135"/>
      <c r="O459" s="135"/>
      <c r="P459" s="137"/>
      <c r="Q459" s="138"/>
      <c r="R459" s="69"/>
      <c r="S459" s="69"/>
      <c r="T459" s="139"/>
      <c r="U459" s="30"/>
    </row>
    <row r="460" spans="7:21" ht="14.25" customHeight="1">
      <c r="G460" s="74" t="s">
        <v>189</v>
      </c>
      <c r="H460" s="30"/>
      <c r="I460" s="57"/>
      <c r="J460" s="135"/>
      <c r="K460" s="135"/>
      <c r="L460" s="135"/>
      <c r="M460" s="135"/>
      <c r="N460" s="135"/>
      <c r="O460" s="135"/>
      <c r="P460" s="135"/>
      <c r="Q460" s="138"/>
      <c r="R460" s="65">
        <f>P460</f>
        <v>0</v>
      </c>
      <c r="S460" s="69"/>
      <c r="T460" s="139"/>
      <c r="U460" s="30"/>
    </row>
    <row r="461" spans="7:21">
      <c r="G461" s="74" t="s">
        <v>190</v>
      </c>
      <c r="H461" s="30"/>
      <c r="I461" s="57"/>
      <c r="J461" s="135"/>
      <c r="K461" s="135"/>
      <c r="L461" s="135"/>
      <c r="M461" s="135"/>
      <c r="N461" s="135"/>
      <c r="O461" s="135"/>
      <c r="P461" s="135"/>
      <c r="Q461" s="169"/>
      <c r="R461" s="197"/>
      <c r="S461" s="155"/>
      <c r="T461" s="322"/>
      <c r="U461" s="30"/>
    </row>
    <row r="462" spans="7:21">
      <c r="G462" s="74" t="s">
        <v>191</v>
      </c>
      <c r="H462" s="30"/>
      <c r="I462" s="57"/>
      <c r="J462" s="135"/>
      <c r="K462" s="135"/>
      <c r="L462" s="135"/>
      <c r="M462" s="135"/>
      <c r="N462" s="135"/>
      <c r="O462" s="135"/>
      <c r="P462" s="135"/>
      <c r="Q462" s="135"/>
      <c r="R462" s="197"/>
      <c r="S462" s="137">
        <f>Q460</f>
        <v>0</v>
      </c>
      <c r="T462" s="322"/>
      <c r="U462" s="30"/>
    </row>
    <row r="463" spans="7:21">
      <c r="G463" s="74" t="s">
        <v>200</v>
      </c>
      <c r="H463" s="30"/>
      <c r="I463" s="57"/>
      <c r="J463" s="135"/>
      <c r="K463" s="135"/>
      <c r="L463" s="135"/>
      <c r="M463" s="135"/>
      <c r="N463" s="135"/>
      <c r="O463" s="135"/>
      <c r="P463" s="135"/>
      <c r="Q463" s="135"/>
      <c r="R463" s="137">
        <f>S463</f>
        <v>20000</v>
      </c>
      <c r="S463" s="138">
        <v>20000</v>
      </c>
      <c r="T463" s="322"/>
      <c r="U463" s="30"/>
    </row>
    <row r="464" spans="7:21">
      <c r="G464" s="74" t="s">
        <v>201</v>
      </c>
      <c r="H464" s="30"/>
      <c r="I464" s="57"/>
      <c r="J464" s="135"/>
      <c r="K464" s="135"/>
      <c r="L464" s="135"/>
      <c r="M464" s="135"/>
      <c r="N464" s="135"/>
      <c r="O464" s="135"/>
      <c r="P464" s="135"/>
      <c r="Q464" s="135"/>
      <c r="R464" s="135"/>
      <c r="S464" s="197"/>
      <c r="T464" s="323"/>
      <c r="U464" s="30"/>
    </row>
    <row r="465" spans="2:21">
      <c r="G465" s="74" t="s">
        <v>311</v>
      </c>
      <c r="H465" s="30"/>
      <c r="I465" s="57"/>
      <c r="J465" s="135"/>
      <c r="K465" s="135"/>
      <c r="L465" s="135"/>
      <c r="M465" s="135"/>
      <c r="N465" s="135"/>
      <c r="O465" s="135"/>
      <c r="P465" s="135"/>
      <c r="Q465" s="135"/>
      <c r="R465" s="135"/>
      <c r="S465" s="137"/>
      <c r="T465" s="324"/>
      <c r="U465" s="30"/>
    </row>
    <row r="466" spans="2:21">
      <c r="G466" s="74" t="s">
        <v>310</v>
      </c>
      <c r="H466" s="30"/>
      <c r="I466" s="58"/>
      <c r="J466" s="125"/>
      <c r="K466" s="125"/>
      <c r="L466" s="125"/>
      <c r="M466" s="125"/>
      <c r="N466" s="125"/>
      <c r="O466" s="125"/>
      <c r="P466" s="125"/>
      <c r="Q466" s="125"/>
      <c r="R466" s="125"/>
      <c r="S466" s="125"/>
      <c r="T466" s="258">
        <v>20000</v>
      </c>
      <c r="U466" s="30"/>
    </row>
    <row r="467" spans="2:21">
      <c r="B467" s="1" t="s">
        <v>210</v>
      </c>
      <c r="G467" s="33" t="s">
        <v>17</v>
      </c>
      <c r="I467" s="172">
        <f xml:space="preserve"> I448 - I444</f>
        <v>0</v>
      </c>
      <c r="J467" s="172">
        <f xml:space="preserve"> J444 + J452 - J449 - J448</f>
        <v>0</v>
      </c>
      <c r="K467" s="172">
        <f>K449 - K452</f>
        <v>0</v>
      </c>
      <c r="L467" s="172">
        <f>L449 - L452</f>
        <v>0</v>
      </c>
      <c r="M467" s="172">
        <f>M450-M451-M452</f>
        <v>-23680</v>
      </c>
      <c r="N467" s="172">
        <f>N452-N453-N454</f>
        <v>23680</v>
      </c>
      <c r="O467" s="172">
        <f>O454-O455-O456</f>
        <v>-25187</v>
      </c>
      <c r="P467" s="172">
        <f>P456-P457-P458</f>
        <v>25187</v>
      </c>
      <c r="Q467" s="172">
        <f>Q458-Q459-Q460</f>
        <v>0</v>
      </c>
      <c r="R467" s="172">
        <f>R463</f>
        <v>20000</v>
      </c>
      <c r="S467" s="172">
        <f>S463*-1</f>
        <v>-20000</v>
      </c>
      <c r="T467" s="172">
        <f>T464-T465-T466</f>
        <v>-20000</v>
      </c>
      <c r="U467" s="30"/>
    </row>
    <row r="468" spans="2:21">
      <c r="G468" s="6"/>
      <c r="I468" s="7"/>
      <c r="J468" s="7"/>
      <c r="K468" s="7"/>
      <c r="L468" s="7"/>
      <c r="M468" s="7"/>
      <c r="N468" s="7"/>
      <c r="O468" s="7"/>
      <c r="P468" s="7"/>
      <c r="Q468" s="7"/>
      <c r="R468" s="7"/>
      <c r="S468" s="7"/>
      <c r="T468" s="7"/>
      <c r="U468" s="30"/>
    </row>
    <row r="469" spans="2:21">
      <c r="G469" s="71" t="s">
        <v>12</v>
      </c>
      <c r="H469" s="66"/>
      <c r="I469" s="173"/>
      <c r="J469" s="174"/>
      <c r="K469" s="174"/>
      <c r="L469" s="174"/>
      <c r="M469" s="174"/>
      <c r="N469" s="174"/>
      <c r="O469" s="174"/>
      <c r="P469" s="174"/>
      <c r="Q469" s="174"/>
      <c r="R469" s="174"/>
      <c r="S469" s="174"/>
      <c r="T469" s="320"/>
      <c r="U469" s="30"/>
    </row>
    <row r="470" spans="2:21">
      <c r="G470" s="6"/>
      <c r="I470" s="172"/>
      <c r="J470" s="172"/>
      <c r="K470" s="172"/>
      <c r="L470" s="172"/>
      <c r="M470" s="172"/>
      <c r="N470" s="172"/>
      <c r="O470" s="172"/>
      <c r="P470" s="172"/>
      <c r="Q470" s="172"/>
      <c r="R470" s="172"/>
      <c r="S470" s="172"/>
      <c r="T470" s="172"/>
      <c r="U470" s="30"/>
    </row>
    <row r="471" spans="2:21" ht="18.5">
      <c r="C471" s="1" t="s">
        <v>210</v>
      </c>
      <c r="D471" s="1" t="s">
        <v>160</v>
      </c>
      <c r="E471" s="1" t="s">
        <v>107</v>
      </c>
      <c r="F471" s="41" t="s">
        <v>26</v>
      </c>
      <c r="H471" s="66"/>
      <c r="I471" s="175">
        <f t="shared" ref="I471:S471" si="202" xml:space="preserve"> I430 + I435 - I441 + I467 + I469</f>
        <v>0</v>
      </c>
      <c r="J471" s="176">
        <f t="shared" si="202"/>
        <v>0</v>
      </c>
      <c r="K471" s="176">
        <f t="shared" si="202"/>
        <v>0</v>
      </c>
      <c r="L471" s="176">
        <f t="shared" si="202"/>
        <v>0</v>
      </c>
      <c r="M471" s="176">
        <f t="shared" si="202"/>
        <v>0</v>
      </c>
      <c r="N471" s="176">
        <f t="shared" si="202"/>
        <v>50956</v>
      </c>
      <c r="O471" s="176">
        <f t="shared" si="202"/>
        <v>0</v>
      </c>
      <c r="P471" s="176">
        <f t="shared" si="202"/>
        <v>49754</v>
      </c>
      <c r="Q471" s="176">
        <f t="shared" si="202"/>
        <v>11268.704699476382</v>
      </c>
      <c r="R471" s="176">
        <f t="shared" si="202"/>
        <v>47865.574571658581</v>
      </c>
      <c r="S471" s="176">
        <f t="shared" si="202"/>
        <v>4181.6158442687447</v>
      </c>
      <c r="T471" s="321">
        <f t="shared" ref="T471" si="203" xml:space="preserve"> T430 + T435 - T441 + T467 + T469</f>
        <v>7987.4554752140393</v>
      </c>
      <c r="U471" s="30"/>
    </row>
    <row r="472" spans="2:21">
      <c r="G472" s="6"/>
      <c r="I472" s="7"/>
      <c r="J472" s="7"/>
      <c r="K472" s="7"/>
      <c r="L472" s="28"/>
      <c r="M472" s="28"/>
      <c r="N472" s="28"/>
      <c r="O472" s="28"/>
      <c r="P472" s="28"/>
      <c r="Q472" s="28"/>
      <c r="R472" s="28"/>
      <c r="S472" s="28"/>
      <c r="T472" s="28"/>
      <c r="U472" s="30"/>
    </row>
    <row r="473" spans="2:21" ht="15" thickBot="1">
      <c r="S473" s="1"/>
      <c r="T473" s="1"/>
      <c r="U473" s="30"/>
    </row>
    <row r="474" spans="2:21" ht="15" thickBot="1">
      <c r="F474" s="8"/>
      <c r="G474" s="8"/>
      <c r="H474" s="8"/>
      <c r="I474" s="8"/>
      <c r="J474" s="8"/>
      <c r="K474" s="8"/>
      <c r="L474" s="8"/>
      <c r="M474" s="8"/>
      <c r="N474" s="8"/>
      <c r="O474" s="8"/>
      <c r="P474" s="8"/>
      <c r="Q474" s="8"/>
      <c r="R474" s="8"/>
      <c r="S474" s="8"/>
      <c r="T474" s="8"/>
    </row>
    <row r="475" spans="2:21" ht="21.5" thickBot="1">
      <c r="F475" s="13" t="s">
        <v>4</v>
      </c>
      <c r="G475" s="13"/>
      <c r="H475" s="212" t="s">
        <v>211</v>
      </c>
      <c r="I475" s="209"/>
      <c r="J475" s="23"/>
      <c r="K475" s="23"/>
      <c r="S475" s="1"/>
      <c r="T475" s="1"/>
    </row>
    <row r="476" spans="2:21">
      <c r="S476" s="1"/>
      <c r="T476" s="1"/>
    </row>
    <row r="477" spans="2:21" ht="18.5">
      <c r="F477" s="9" t="s">
        <v>21</v>
      </c>
      <c r="G477" s="9"/>
      <c r="I477" s="2">
        <v>2011</v>
      </c>
      <c r="J477" s="2">
        <f>I477+1</f>
        <v>2012</v>
      </c>
      <c r="K477" s="2">
        <f t="shared" ref="K477" si="204">J477+1</f>
        <v>2013</v>
      </c>
      <c r="L477" s="2">
        <f t="shared" ref="L477" si="205">K477+1</f>
        <v>2014</v>
      </c>
      <c r="M477" s="2">
        <f t="shared" ref="M477" si="206">L477+1</f>
        <v>2015</v>
      </c>
      <c r="N477" s="2">
        <f t="shared" ref="N477" si="207">M477+1</f>
        <v>2016</v>
      </c>
      <c r="O477" s="2">
        <f t="shared" ref="O477" si="208">N477+1</f>
        <v>2017</v>
      </c>
      <c r="P477" s="2">
        <f t="shared" ref="P477" si="209">O477+1</f>
        <v>2018</v>
      </c>
      <c r="Q477" s="2">
        <f t="shared" ref="Q477" si="210">P477+1</f>
        <v>2019</v>
      </c>
      <c r="R477" s="2">
        <f t="shared" ref="R477" si="211">Q477+1</f>
        <v>2020</v>
      </c>
      <c r="S477" s="2">
        <f>R477+1</f>
        <v>2021</v>
      </c>
      <c r="T477" s="2">
        <f>S477+1</f>
        <v>2022</v>
      </c>
    </row>
    <row r="478" spans="2:21">
      <c r="G478" s="74" t="str">
        <f>"Total MWh Produced / Purchased from " &amp; H475</f>
        <v>Total MWh Produced / Purchased from Cedar Springs Wind I</v>
      </c>
      <c r="H478" s="66"/>
      <c r="I478" s="3"/>
      <c r="J478" s="4"/>
      <c r="K478" s="4"/>
      <c r="L478" s="4"/>
      <c r="M478" s="4"/>
      <c r="N478" s="4"/>
      <c r="O478" s="4">
        <v>0</v>
      </c>
      <c r="P478" s="4"/>
      <c r="Q478" s="4"/>
      <c r="R478" s="4"/>
      <c r="S478" s="4">
        <v>762074</v>
      </c>
      <c r="T478" s="5">
        <v>503162</v>
      </c>
    </row>
    <row r="479" spans="2:21">
      <c r="G479" s="74" t="s">
        <v>25</v>
      </c>
      <c r="H479" s="66"/>
      <c r="I479" s="325"/>
      <c r="J479" s="50"/>
      <c r="K479" s="50"/>
      <c r="L479" s="50"/>
      <c r="M479" s="50"/>
      <c r="N479" s="50"/>
      <c r="O479" s="50"/>
      <c r="P479" s="50"/>
      <c r="Q479" s="50"/>
      <c r="R479" s="50"/>
      <c r="S479" s="50">
        <v>1</v>
      </c>
      <c r="T479" s="51">
        <v>1</v>
      </c>
    </row>
    <row r="480" spans="2:21">
      <c r="G480" s="74" t="s">
        <v>20</v>
      </c>
      <c r="H480" s="66"/>
      <c r="I480" s="326"/>
      <c r="J480" s="45"/>
      <c r="K480" s="45"/>
      <c r="L480" s="45"/>
      <c r="M480" s="45"/>
      <c r="N480" s="45"/>
      <c r="O480" s="45"/>
      <c r="P480" s="45"/>
      <c r="Q480" s="45"/>
      <c r="R480" s="45"/>
      <c r="S480" s="45">
        <f>S2</f>
        <v>8.0210749261197395E-2</v>
      </c>
      <c r="T480" s="46">
        <f>T2</f>
        <v>8.0210749261197395E-2</v>
      </c>
    </row>
    <row r="481" spans="1:20">
      <c r="A481" s="1" t="s">
        <v>211</v>
      </c>
      <c r="G481" s="71" t="s">
        <v>22</v>
      </c>
      <c r="H481" s="72"/>
      <c r="I481" s="37">
        <v>0</v>
      </c>
      <c r="J481" s="37">
        <v>0</v>
      </c>
      <c r="K481" s="37">
        <v>0</v>
      </c>
      <c r="L481" s="37">
        <v>0</v>
      </c>
      <c r="M481" s="37">
        <v>0</v>
      </c>
      <c r="N481" s="179">
        <v>0</v>
      </c>
      <c r="O481" s="179">
        <f t="shared" ref="O481:T481" si="212">O478*O480</f>
        <v>0</v>
      </c>
      <c r="P481" s="179">
        <f t="shared" si="212"/>
        <v>0</v>
      </c>
      <c r="Q481" s="179">
        <f t="shared" si="212"/>
        <v>0</v>
      </c>
      <c r="R481" s="179">
        <f t="shared" si="212"/>
        <v>0</v>
      </c>
      <c r="S481" s="179">
        <f t="shared" si="212"/>
        <v>61126.526532477743</v>
      </c>
      <c r="T481" s="179">
        <f t="shared" si="212"/>
        <v>40359.001019762603</v>
      </c>
    </row>
    <row r="482" spans="1:20">
      <c r="G482" s="23"/>
      <c r="H482" s="30"/>
      <c r="I482" s="36"/>
      <c r="J482" s="36"/>
      <c r="K482" s="36"/>
      <c r="L482" s="36"/>
      <c r="M482" s="36"/>
      <c r="N482" s="24"/>
      <c r="O482" s="24"/>
      <c r="P482" s="24"/>
      <c r="Q482" s="24"/>
      <c r="R482" s="24"/>
      <c r="S482" s="24"/>
      <c r="T482" s="24"/>
    </row>
    <row r="483" spans="1:20" ht="18.5">
      <c r="F483" s="42" t="s">
        <v>118</v>
      </c>
      <c r="H483" s="30"/>
      <c r="I483" s="2">
        <v>2011</v>
      </c>
      <c r="J483" s="2">
        <f>I483+1</f>
        <v>2012</v>
      </c>
      <c r="K483" s="2">
        <f t="shared" ref="K483" si="213">J483+1</f>
        <v>2013</v>
      </c>
      <c r="L483" s="2">
        <f t="shared" ref="L483" si="214">K483+1</f>
        <v>2014</v>
      </c>
      <c r="M483" s="2">
        <f t="shared" ref="M483" si="215">L483+1</f>
        <v>2015</v>
      </c>
      <c r="N483" s="2">
        <f t="shared" ref="N483" si="216">M483+1</f>
        <v>2016</v>
      </c>
      <c r="O483" s="2">
        <f t="shared" ref="O483" si="217">N483+1</f>
        <v>2017</v>
      </c>
      <c r="P483" s="2">
        <f t="shared" ref="P483" si="218">O483+1</f>
        <v>2018</v>
      </c>
      <c r="Q483" s="2">
        <f t="shared" ref="Q483" si="219">P483+1</f>
        <v>2019</v>
      </c>
      <c r="R483" s="2">
        <f t="shared" ref="R483" si="220">Q483+1</f>
        <v>2020</v>
      </c>
      <c r="S483" s="2">
        <f>R483+1</f>
        <v>2021</v>
      </c>
      <c r="T483" s="2">
        <f>S483+1</f>
        <v>2022</v>
      </c>
    </row>
    <row r="484" spans="1:20">
      <c r="G484" s="74" t="s">
        <v>10</v>
      </c>
      <c r="H484" s="66"/>
      <c r="I484" s="47">
        <f>IF($J14 = "Eligible", I481 * 'Facility Detail'!$G$3173, 0 )</f>
        <v>0</v>
      </c>
      <c r="J484" s="11">
        <f>IF($J14 = "Eligible", J481 * 'Facility Detail'!$G$3173, 0 )</f>
        <v>0</v>
      </c>
      <c r="K484" s="11">
        <f>IF($J14 = "Eligible", K481 * 'Facility Detail'!$G$3173, 0 )</f>
        <v>0</v>
      </c>
      <c r="L484" s="11">
        <f>IF($J14 = "Eligible", L481 * 'Facility Detail'!$G$3173, 0 )</f>
        <v>0</v>
      </c>
      <c r="M484" s="11">
        <f>IF($J14 = "Eligible", M481 * 'Facility Detail'!$G$3173, 0 )</f>
        <v>0</v>
      </c>
      <c r="N484" s="11">
        <f>IF($J14 = "Eligible", N481 * 'Facility Detail'!$G$3173, 0 )</f>
        <v>0</v>
      </c>
      <c r="O484" s="11">
        <f>IF($J14 = "Eligible", O481 * 'Facility Detail'!$G$3173, 0 )</f>
        <v>0</v>
      </c>
      <c r="P484" s="11">
        <f>IF($J14 = "Eligible", P481 * 'Facility Detail'!$G$3173, 0 )</f>
        <v>0</v>
      </c>
      <c r="Q484" s="11">
        <f>IF($J14 = "Eligible", Q481 * 'Facility Detail'!$G$3173, 0 )</f>
        <v>0</v>
      </c>
      <c r="R484" s="11">
        <f>IF($J14 = "Eligible", R481 * 'Facility Detail'!$G$3173, 0 )</f>
        <v>0</v>
      </c>
      <c r="S484" s="11">
        <f>IF($J14 = "Eligible", S481 * 'Facility Detail'!$G$3173, 0 )</f>
        <v>0</v>
      </c>
      <c r="T484" s="264">
        <f>IF($J14 = "Eligible", T481 * 'Facility Detail'!$G$3173, 0 )</f>
        <v>0</v>
      </c>
    </row>
    <row r="485" spans="1:20">
      <c r="G485" s="74" t="s">
        <v>6</v>
      </c>
      <c r="H485" s="66"/>
      <c r="I485" s="48">
        <f t="shared" ref="I485:S485" si="221">IF($K14= "Eligible", I481, 0 )</f>
        <v>0</v>
      </c>
      <c r="J485" s="222">
        <f t="shared" si="221"/>
        <v>0</v>
      </c>
      <c r="K485" s="222">
        <f t="shared" si="221"/>
        <v>0</v>
      </c>
      <c r="L485" s="222">
        <f t="shared" si="221"/>
        <v>0</v>
      </c>
      <c r="M485" s="222">
        <f t="shared" si="221"/>
        <v>0</v>
      </c>
      <c r="N485" s="222">
        <f t="shared" si="221"/>
        <v>0</v>
      </c>
      <c r="O485" s="222">
        <f t="shared" si="221"/>
        <v>0</v>
      </c>
      <c r="P485" s="222">
        <f t="shared" si="221"/>
        <v>0</v>
      </c>
      <c r="Q485" s="222">
        <f t="shared" si="221"/>
        <v>0</v>
      </c>
      <c r="R485" s="222">
        <f t="shared" si="221"/>
        <v>0</v>
      </c>
      <c r="S485" s="222">
        <f t="shared" si="221"/>
        <v>0</v>
      </c>
      <c r="T485" s="265">
        <f t="shared" ref="T485" si="222">IF($K14= "Eligible", T481, 0 )</f>
        <v>0</v>
      </c>
    </row>
    <row r="486" spans="1:20">
      <c r="G486" s="73" t="s">
        <v>120</v>
      </c>
      <c r="H486" s="72"/>
      <c r="I486" s="39">
        <f>SUM(I484:I485)</f>
        <v>0</v>
      </c>
      <c r="J486" s="40">
        <f t="shared" ref="J486:S486" si="223">SUM(J484:J485)</f>
        <v>0</v>
      </c>
      <c r="K486" s="40">
        <f t="shared" si="223"/>
        <v>0</v>
      </c>
      <c r="L486" s="40">
        <f t="shared" si="223"/>
        <v>0</v>
      </c>
      <c r="M486" s="40">
        <f t="shared" si="223"/>
        <v>0</v>
      </c>
      <c r="N486" s="40">
        <f t="shared" si="223"/>
        <v>0</v>
      </c>
      <c r="O486" s="40">
        <f t="shared" si="223"/>
        <v>0</v>
      </c>
      <c r="P486" s="40">
        <f t="shared" si="223"/>
        <v>0</v>
      </c>
      <c r="Q486" s="40">
        <f t="shared" si="223"/>
        <v>0</v>
      </c>
      <c r="R486" s="40">
        <f t="shared" si="223"/>
        <v>0</v>
      </c>
      <c r="S486" s="40">
        <f t="shared" si="223"/>
        <v>0</v>
      </c>
      <c r="T486" s="40">
        <f t="shared" ref="T486" si="224">SUM(T484:T485)</f>
        <v>0</v>
      </c>
    </row>
    <row r="487" spans="1:20">
      <c r="G487" s="30"/>
      <c r="H487" s="30"/>
      <c r="I487" s="38"/>
      <c r="J487" s="31"/>
      <c r="K487" s="31"/>
      <c r="L487" s="31"/>
      <c r="M487" s="31"/>
      <c r="N487" s="31"/>
      <c r="O487" s="31"/>
      <c r="P487" s="31"/>
      <c r="Q487" s="31"/>
      <c r="R487" s="31"/>
      <c r="S487" s="31"/>
      <c r="T487" s="31"/>
    </row>
    <row r="488" spans="1:20" ht="18.5">
      <c r="F488" s="41" t="s">
        <v>30</v>
      </c>
      <c r="H488" s="30"/>
      <c r="I488" s="2">
        <v>2011</v>
      </c>
      <c r="J488" s="2">
        <f>I488+1</f>
        <v>2012</v>
      </c>
      <c r="K488" s="2">
        <f t="shared" ref="K488" si="225">J488+1</f>
        <v>2013</v>
      </c>
      <c r="L488" s="2">
        <f t="shared" ref="L488" si="226">K488+1</f>
        <v>2014</v>
      </c>
      <c r="M488" s="2">
        <f t="shared" ref="M488" si="227">L488+1</f>
        <v>2015</v>
      </c>
      <c r="N488" s="2">
        <f t="shared" ref="N488" si="228">M488+1</f>
        <v>2016</v>
      </c>
      <c r="O488" s="2">
        <f t="shared" ref="O488" si="229">N488+1</f>
        <v>2017</v>
      </c>
      <c r="P488" s="2">
        <f t="shared" ref="P488" si="230">O488+1</f>
        <v>2018</v>
      </c>
      <c r="Q488" s="2">
        <f t="shared" ref="Q488" si="231">P488+1</f>
        <v>2019</v>
      </c>
      <c r="R488" s="2">
        <f t="shared" ref="R488" si="232">Q488+1</f>
        <v>2020</v>
      </c>
      <c r="S488" s="2">
        <f>R488+1</f>
        <v>2021</v>
      </c>
      <c r="T488" s="2">
        <f>S488+1</f>
        <v>2022</v>
      </c>
    </row>
    <row r="489" spans="1:20">
      <c r="G489" s="74" t="s">
        <v>47</v>
      </c>
      <c r="H489" s="66"/>
      <c r="I489" s="84"/>
      <c r="J489" s="85"/>
      <c r="K489" s="85"/>
      <c r="L489" s="85"/>
      <c r="M489" s="85"/>
      <c r="N489" s="85"/>
      <c r="O489" s="85"/>
      <c r="P489" s="85"/>
      <c r="Q489" s="85"/>
      <c r="R489" s="85"/>
      <c r="S489" s="85"/>
      <c r="T489" s="86"/>
    </row>
    <row r="490" spans="1:20">
      <c r="G490" s="75" t="s">
        <v>23</v>
      </c>
      <c r="H490" s="153"/>
      <c r="I490" s="87"/>
      <c r="J490" s="88"/>
      <c r="K490" s="88"/>
      <c r="L490" s="88"/>
      <c r="M490" s="88"/>
      <c r="N490" s="88"/>
      <c r="O490" s="88"/>
      <c r="P490" s="88"/>
      <c r="Q490" s="88"/>
      <c r="R490" s="88"/>
      <c r="S490" s="88"/>
      <c r="T490" s="89"/>
    </row>
    <row r="491" spans="1:20">
      <c r="G491" s="90" t="s">
        <v>89</v>
      </c>
      <c r="H491" s="152"/>
      <c r="I491" s="52"/>
      <c r="J491" s="53"/>
      <c r="K491" s="53"/>
      <c r="L491" s="53"/>
      <c r="M491" s="53"/>
      <c r="N491" s="53"/>
      <c r="O491" s="53"/>
      <c r="P491" s="53"/>
      <c r="Q491" s="53"/>
      <c r="R491" s="53"/>
      <c r="S491" s="53"/>
      <c r="T491" s="54"/>
    </row>
    <row r="492" spans="1:20">
      <c r="G492" s="33" t="s">
        <v>90</v>
      </c>
      <c r="I492" s="7">
        <v>0</v>
      </c>
      <c r="J492" s="7">
        <v>0</v>
      </c>
      <c r="K492" s="7">
        <v>0</v>
      </c>
      <c r="L492" s="7">
        <v>0</v>
      </c>
      <c r="M492" s="7">
        <v>0</v>
      </c>
      <c r="N492" s="7">
        <v>0</v>
      </c>
      <c r="O492" s="7">
        <v>0</v>
      </c>
      <c r="P492" s="7">
        <v>0</v>
      </c>
      <c r="Q492" s="7">
        <v>0</v>
      </c>
      <c r="R492" s="7">
        <v>0</v>
      </c>
      <c r="S492" s="7">
        <v>0</v>
      </c>
      <c r="T492" s="7">
        <v>0</v>
      </c>
    </row>
    <row r="493" spans="1:20">
      <c r="G493" s="6"/>
      <c r="I493" s="7"/>
      <c r="J493" s="7"/>
      <c r="K493" s="7"/>
      <c r="L493" s="28"/>
      <c r="M493" s="28"/>
      <c r="N493" s="28"/>
      <c r="O493" s="28"/>
      <c r="P493" s="28"/>
      <c r="Q493" s="28"/>
      <c r="R493" s="28"/>
      <c r="S493" s="28"/>
      <c r="T493" s="28"/>
    </row>
    <row r="494" spans="1:20" ht="18.5">
      <c r="F494" s="9" t="s">
        <v>100</v>
      </c>
      <c r="I494" s="2">
        <f>'Facility Detail'!$G$3176</f>
        <v>2011</v>
      </c>
      <c r="J494" s="2">
        <f>I494+1</f>
        <v>2012</v>
      </c>
      <c r="K494" s="2">
        <f t="shared" ref="K494" si="233">J494+1</f>
        <v>2013</v>
      </c>
      <c r="L494" s="2">
        <f t="shared" ref="L494" si="234">K494+1</f>
        <v>2014</v>
      </c>
      <c r="M494" s="2">
        <f t="shared" ref="M494" si="235">L494+1</f>
        <v>2015</v>
      </c>
      <c r="N494" s="2">
        <f t="shared" ref="N494" si="236">M494+1</f>
        <v>2016</v>
      </c>
      <c r="O494" s="2">
        <f t="shared" ref="O494" si="237">N494+1</f>
        <v>2017</v>
      </c>
      <c r="P494" s="2">
        <f t="shared" ref="P494" si="238">O494+1</f>
        <v>2018</v>
      </c>
      <c r="Q494" s="2">
        <f t="shared" ref="Q494" si="239">P494+1</f>
        <v>2019</v>
      </c>
      <c r="R494" s="148">
        <f t="shared" ref="R494" si="240">Q494+1</f>
        <v>2020</v>
      </c>
      <c r="S494" s="2">
        <f>R494+1</f>
        <v>2021</v>
      </c>
      <c r="T494" s="2">
        <f>S494+1</f>
        <v>2022</v>
      </c>
    </row>
    <row r="495" spans="1:20">
      <c r="G495" s="74" t="s">
        <v>68</v>
      </c>
      <c r="H495" s="66"/>
      <c r="I495" s="3"/>
      <c r="J495" s="55">
        <f>I495</f>
        <v>0</v>
      </c>
      <c r="K495" s="123"/>
      <c r="L495" s="123"/>
      <c r="M495" s="123"/>
      <c r="N495" s="123"/>
      <c r="O495" s="123"/>
      <c r="P495" s="123"/>
      <c r="Q495" s="123"/>
      <c r="R495" s="123"/>
      <c r="S495" s="123"/>
      <c r="T495" s="56"/>
    </row>
    <row r="496" spans="1:20">
      <c r="G496" s="74" t="s">
        <v>69</v>
      </c>
      <c r="H496" s="66"/>
      <c r="I496" s="144">
        <f>J496</f>
        <v>0</v>
      </c>
      <c r="J496" s="10"/>
      <c r="K496" s="69"/>
      <c r="L496" s="69"/>
      <c r="M496" s="69"/>
      <c r="N496" s="69"/>
      <c r="O496" s="69"/>
      <c r="P496" s="69"/>
      <c r="Q496" s="69"/>
      <c r="R496" s="69"/>
      <c r="S496" s="69"/>
      <c r="T496" s="145"/>
    </row>
    <row r="497" spans="7:21">
      <c r="G497" s="74" t="s">
        <v>70</v>
      </c>
      <c r="H497" s="66"/>
      <c r="I497" s="57"/>
      <c r="J497" s="10">
        <f>J481</f>
        <v>0</v>
      </c>
      <c r="K497" s="65">
        <f>J497</f>
        <v>0</v>
      </c>
      <c r="L497" s="69"/>
      <c r="M497" s="69"/>
      <c r="N497" s="69"/>
      <c r="O497" s="69"/>
      <c r="P497" s="69"/>
      <c r="Q497" s="69"/>
      <c r="R497" s="69"/>
      <c r="S497" s="69"/>
      <c r="T497" s="145"/>
    </row>
    <row r="498" spans="7:21">
      <c r="G498" s="74" t="s">
        <v>71</v>
      </c>
      <c r="H498" s="66"/>
      <c r="I498" s="57"/>
      <c r="J498" s="65">
        <f>K498</f>
        <v>0</v>
      </c>
      <c r="K498" s="143"/>
      <c r="L498" s="69"/>
      <c r="M498" s="69"/>
      <c r="N498" s="69"/>
      <c r="O498" s="69"/>
      <c r="P498" s="69"/>
      <c r="Q498" s="69"/>
      <c r="R498" s="69"/>
      <c r="S498" s="69"/>
      <c r="T498" s="145"/>
    </row>
    <row r="499" spans="7:21">
      <c r="G499" s="74" t="s">
        <v>171</v>
      </c>
      <c r="H499" s="30"/>
      <c r="I499" s="57"/>
      <c r="J499" s="135"/>
      <c r="K499" s="10">
        <f>K481</f>
        <v>0</v>
      </c>
      <c r="L499" s="136">
        <f>K499</f>
        <v>0</v>
      </c>
      <c r="M499" s="69"/>
      <c r="N499" s="69"/>
      <c r="O499" s="69"/>
      <c r="P499" s="69"/>
      <c r="Q499" s="69"/>
      <c r="R499" s="69"/>
      <c r="S499" s="69"/>
      <c r="T499" s="145"/>
    </row>
    <row r="500" spans="7:21">
      <c r="G500" s="74" t="s">
        <v>172</v>
      </c>
      <c r="H500" s="30"/>
      <c r="I500" s="57"/>
      <c r="J500" s="135"/>
      <c r="K500" s="65">
        <f>L500</f>
        <v>0</v>
      </c>
      <c r="L500" s="10"/>
      <c r="M500" s="69"/>
      <c r="N500" s="69"/>
      <c r="O500" s="69"/>
      <c r="P500" s="69"/>
      <c r="Q500" s="69"/>
      <c r="R500" s="69"/>
      <c r="S500" s="69"/>
      <c r="T500" s="145"/>
    </row>
    <row r="501" spans="7:21">
      <c r="G501" s="74" t="s">
        <v>173</v>
      </c>
      <c r="H501" s="30"/>
      <c r="I501" s="57"/>
      <c r="J501" s="135"/>
      <c r="K501" s="135"/>
      <c r="L501" s="10">
        <f>L481</f>
        <v>0</v>
      </c>
      <c r="M501" s="136">
        <f>L501</f>
        <v>0</v>
      </c>
      <c r="N501" s="135">
        <f>M501</f>
        <v>0</v>
      </c>
      <c r="O501" s="69"/>
      <c r="P501" s="69"/>
      <c r="Q501" s="69"/>
      <c r="R501" s="69"/>
      <c r="S501" s="69"/>
      <c r="T501" s="139"/>
    </row>
    <row r="502" spans="7:21">
      <c r="G502" s="74" t="s">
        <v>174</v>
      </c>
      <c r="H502" s="30"/>
      <c r="I502" s="57"/>
      <c r="J502" s="135"/>
      <c r="K502" s="135"/>
      <c r="L502" s="65"/>
      <c r="M502" s="10"/>
      <c r="N502" s="135"/>
      <c r="O502" s="69"/>
      <c r="P502" s="69"/>
      <c r="Q502" s="69"/>
      <c r="R502" s="69"/>
      <c r="S502" s="69"/>
      <c r="T502" s="139"/>
    </row>
    <row r="503" spans="7:21">
      <c r="G503" s="74" t="s">
        <v>175</v>
      </c>
      <c r="H503" s="30"/>
      <c r="I503" s="57"/>
      <c r="J503" s="135"/>
      <c r="K503" s="135"/>
      <c r="L503" s="135"/>
      <c r="M503" s="10">
        <v>0</v>
      </c>
      <c r="N503" s="136">
        <f>M503</f>
        <v>0</v>
      </c>
      <c r="O503" s="69"/>
      <c r="P503" s="69"/>
      <c r="Q503" s="69"/>
      <c r="R503" s="69"/>
      <c r="S503" s="69"/>
      <c r="T503" s="139"/>
    </row>
    <row r="504" spans="7:21">
      <c r="G504" s="74" t="s">
        <v>176</v>
      </c>
      <c r="H504" s="30"/>
      <c r="I504" s="57"/>
      <c r="J504" s="135"/>
      <c r="K504" s="135"/>
      <c r="L504" s="135"/>
      <c r="M504" s="65"/>
      <c r="N504" s="10"/>
      <c r="O504" s="69"/>
      <c r="P504" s="69"/>
      <c r="Q504" s="69"/>
      <c r="R504" s="69"/>
      <c r="S504" s="69"/>
      <c r="T504" s="139"/>
    </row>
    <row r="505" spans="7:21">
      <c r="G505" s="74" t="s">
        <v>177</v>
      </c>
      <c r="H505" s="30"/>
      <c r="I505" s="57"/>
      <c r="J505" s="135"/>
      <c r="K505" s="135"/>
      <c r="L505" s="135"/>
      <c r="M505" s="135"/>
      <c r="N505" s="167">
        <f>N481</f>
        <v>0</v>
      </c>
      <c r="O505" s="137">
        <f>N505</f>
        <v>0</v>
      </c>
      <c r="P505" s="69"/>
      <c r="Q505" s="69"/>
      <c r="R505" s="69"/>
      <c r="S505" s="69"/>
      <c r="T505" s="139"/>
    </row>
    <row r="506" spans="7:21">
      <c r="G506" s="74" t="s">
        <v>168</v>
      </c>
      <c r="H506" s="30"/>
      <c r="I506" s="57"/>
      <c r="J506" s="135"/>
      <c r="K506" s="135"/>
      <c r="L506" s="135"/>
      <c r="M506" s="135"/>
      <c r="N506" s="168"/>
      <c r="O506" s="138"/>
      <c r="P506" s="69"/>
      <c r="Q506" s="69"/>
      <c r="R506" s="69"/>
      <c r="S506" s="69"/>
      <c r="T506" s="139"/>
    </row>
    <row r="507" spans="7:21">
      <c r="G507" s="74" t="s">
        <v>169</v>
      </c>
      <c r="H507" s="30"/>
      <c r="I507" s="57"/>
      <c r="J507" s="135"/>
      <c r="K507" s="135"/>
      <c r="L507" s="135"/>
      <c r="M507" s="135"/>
      <c r="N507" s="135"/>
      <c r="O507" s="138">
        <f>O481</f>
        <v>0</v>
      </c>
      <c r="P507" s="137">
        <f>O507</f>
        <v>0</v>
      </c>
      <c r="Q507" s="69"/>
      <c r="R507" s="69"/>
      <c r="S507" s="69"/>
      <c r="T507" s="139"/>
    </row>
    <row r="508" spans="7:21">
      <c r="G508" s="74" t="s">
        <v>186</v>
      </c>
      <c r="H508" s="30"/>
      <c r="I508" s="57"/>
      <c r="J508" s="135"/>
      <c r="K508" s="135"/>
      <c r="L508" s="135"/>
      <c r="M508" s="135"/>
      <c r="N508" s="135"/>
      <c r="O508" s="137"/>
      <c r="P508" s="138"/>
      <c r="Q508" s="69"/>
      <c r="R508" s="69"/>
      <c r="S508" s="69"/>
      <c r="T508" s="139"/>
    </row>
    <row r="509" spans="7:21">
      <c r="G509" s="74" t="s">
        <v>187</v>
      </c>
      <c r="H509" s="30"/>
      <c r="I509" s="57"/>
      <c r="J509" s="135"/>
      <c r="K509" s="135"/>
      <c r="L509" s="135"/>
      <c r="M509" s="135"/>
      <c r="N509" s="135"/>
      <c r="O509" s="135"/>
      <c r="P509" s="138">
        <f>P481</f>
        <v>0</v>
      </c>
      <c r="Q509" s="65">
        <f>P509</f>
        <v>0</v>
      </c>
      <c r="R509" s="69"/>
      <c r="S509" s="69"/>
      <c r="T509" s="139"/>
    </row>
    <row r="510" spans="7:21">
      <c r="G510" s="74" t="s">
        <v>188</v>
      </c>
      <c r="H510" s="30"/>
      <c r="I510" s="57"/>
      <c r="J510" s="135"/>
      <c r="K510" s="135"/>
      <c r="L510" s="135"/>
      <c r="M510" s="135"/>
      <c r="N510" s="135"/>
      <c r="O510" s="135"/>
      <c r="P510" s="137"/>
      <c r="Q510" s="138"/>
      <c r="R510" s="69"/>
      <c r="S510" s="69"/>
      <c r="T510" s="139"/>
    </row>
    <row r="511" spans="7:21">
      <c r="G511" s="74" t="s">
        <v>189</v>
      </c>
      <c r="H511" s="30"/>
      <c r="I511" s="57"/>
      <c r="J511" s="135"/>
      <c r="K511" s="135"/>
      <c r="L511" s="135"/>
      <c r="M511" s="135"/>
      <c r="N511" s="135"/>
      <c r="O511" s="135"/>
      <c r="P511" s="135"/>
      <c r="Q511" s="138"/>
      <c r="R511" s="65"/>
      <c r="S511" s="69"/>
      <c r="T511" s="139"/>
    </row>
    <row r="512" spans="7:21">
      <c r="G512" s="74" t="s">
        <v>190</v>
      </c>
      <c r="H512" s="30"/>
      <c r="I512" s="57"/>
      <c r="J512" s="135"/>
      <c r="K512" s="135"/>
      <c r="L512" s="135"/>
      <c r="M512" s="135"/>
      <c r="N512" s="135"/>
      <c r="O512" s="135"/>
      <c r="P512" s="135"/>
      <c r="Q512" s="169"/>
      <c r="R512" s="197"/>
      <c r="S512" s="155"/>
      <c r="T512" s="322"/>
      <c r="U512" s="30"/>
    </row>
    <row r="513" spans="2:21">
      <c r="G513" s="74" t="s">
        <v>191</v>
      </c>
      <c r="H513" s="30"/>
      <c r="I513" s="57"/>
      <c r="J513" s="135"/>
      <c r="K513" s="135"/>
      <c r="L513" s="135"/>
      <c r="M513" s="135"/>
      <c r="N513" s="135"/>
      <c r="O513" s="135"/>
      <c r="P513" s="135"/>
      <c r="Q513" s="135"/>
      <c r="R513" s="197">
        <v>0</v>
      </c>
      <c r="S513" s="137">
        <f>R513</f>
        <v>0</v>
      </c>
      <c r="T513" s="322"/>
      <c r="U513" s="30"/>
    </row>
    <row r="514" spans="2:21">
      <c r="G514" s="74" t="s">
        <v>200</v>
      </c>
      <c r="H514" s="30"/>
      <c r="I514" s="57"/>
      <c r="J514" s="135"/>
      <c r="K514" s="135"/>
      <c r="L514" s="135"/>
      <c r="M514" s="135"/>
      <c r="N514" s="135"/>
      <c r="O514" s="135"/>
      <c r="P514" s="135"/>
      <c r="Q514" s="135"/>
      <c r="R514" s="137">
        <v>20000</v>
      </c>
      <c r="S514" s="138">
        <v>20000</v>
      </c>
      <c r="T514" s="322"/>
      <c r="U514" s="30"/>
    </row>
    <row r="515" spans="2:21">
      <c r="G515" s="74" t="s">
        <v>201</v>
      </c>
      <c r="H515" s="30"/>
      <c r="I515" s="57"/>
      <c r="J515" s="135"/>
      <c r="K515" s="135"/>
      <c r="L515" s="135"/>
      <c r="M515" s="135"/>
      <c r="N515" s="135"/>
      <c r="O515" s="135"/>
      <c r="P515" s="135"/>
      <c r="Q515" s="135"/>
      <c r="R515" s="135"/>
      <c r="S515" s="197"/>
      <c r="T515" s="323"/>
      <c r="U515" s="30"/>
    </row>
    <row r="516" spans="2:21">
      <c r="G516" s="74" t="s">
        <v>311</v>
      </c>
      <c r="H516" s="30"/>
      <c r="I516" s="57"/>
      <c r="J516" s="135"/>
      <c r="K516" s="135"/>
      <c r="L516" s="135"/>
      <c r="M516" s="135"/>
      <c r="N516" s="135"/>
      <c r="O516" s="135"/>
      <c r="P516" s="135"/>
      <c r="Q516" s="135"/>
      <c r="R516" s="135"/>
      <c r="S516" s="137"/>
      <c r="T516" s="324"/>
      <c r="U516" s="30"/>
    </row>
    <row r="517" spans="2:21">
      <c r="G517" s="74" t="s">
        <v>310</v>
      </c>
      <c r="H517" s="30"/>
      <c r="I517" s="58"/>
      <c r="J517" s="125"/>
      <c r="K517" s="125"/>
      <c r="L517" s="125"/>
      <c r="M517" s="125"/>
      <c r="N517" s="125"/>
      <c r="O517" s="125"/>
      <c r="P517" s="125"/>
      <c r="Q517" s="125"/>
      <c r="R517" s="125"/>
      <c r="S517" s="125"/>
      <c r="T517" s="258">
        <v>35000</v>
      </c>
      <c r="U517" s="30"/>
    </row>
    <row r="518" spans="2:21">
      <c r="B518" s="1" t="s">
        <v>211</v>
      </c>
      <c r="G518" s="33" t="s">
        <v>17</v>
      </c>
      <c r="I518" s="172"/>
      <c r="J518" s="172"/>
      <c r="K518" s="172"/>
      <c r="L518" s="172"/>
      <c r="M518" s="172"/>
      <c r="N518" s="172"/>
      <c r="O518" s="172">
        <f>O505-O506-O507</f>
        <v>0</v>
      </c>
      <c r="P518" s="172">
        <f>P507-P508-P509</f>
        <v>0</v>
      </c>
      <c r="Q518" s="172">
        <f>Q509-Q510-Q511+Q512</f>
        <v>0</v>
      </c>
      <c r="R518" s="172">
        <f>R514</f>
        <v>20000</v>
      </c>
      <c r="S518" s="172">
        <f>S514*-1-S515</f>
        <v>-20000</v>
      </c>
      <c r="T518" s="172">
        <f>T515-T516-T517</f>
        <v>-35000</v>
      </c>
    </row>
    <row r="519" spans="2:21">
      <c r="G519" s="6"/>
      <c r="I519" s="172"/>
      <c r="J519" s="172"/>
      <c r="K519" s="172"/>
      <c r="L519" s="172"/>
      <c r="M519" s="172"/>
      <c r="N519" s="172"/>
      <c r="O519" s="172"/>
      <c r="P519" s="172"/>
      <c r="Q519" s="172"/>
      <c r="R519" s="172"/>
      <c r="S519" s="172"/>
      <c r="T519" s="172"/>
    </row>
    <row r="520" spans="2:21">
      <c r="G520" s="71" t="s">
        <v>12</v>
      </c>
      <c r="H520" s="66"/>
      <c r="I520" s="173"/>
      <c r="J520" s="174"/>
      <c r="K520" s="174"/>
      <c r="L520" s="174"/>
      <c r="M520" s="174"/>
      <c r="N520" s="174"/>
      <c r="O520" s="174"/>
      <c r="P520" s="174"/>
      <c r="Q520" s="174"/>
      <c r="R520" s="174"/>
      <c r="S520" s="174"/>
      <c r="T520" s="320"/>
    </row>
    <row r="521" spans="2:21">
      <c r="G521" s="6"/>
      <c r="I521" s="172"/>
      <c r="J521" s="172"/>
      <c r="K521" s="172"/>
      <c r="L521" s="172"/>
      <c r="M521" s="172"/>
      <c r="N521" s="172"/>
      <c r="O521" s="172"/>
      <c r="P521" s="172"/>
      <c r="Q521" s="172"/>
      <c r="R521" s="172"/>
      <c r="S521" s="172"/>
      <c r="T521" s="172"/>
    </row>
    <row r="522" spans="2:21" ht="18.5">
      <c r="C522" s="1" t="s">
        <v>211</v>
      </c>
      <c r="D522" s="1" t="s">
        <v>240</v>
      </c>
      <c r="E522" s="1" t="s">
        <v>107</v>
      </c>
      <c r="F522" s="41" t="s">
        <v>26</v>
      </c>
      <c r="H522" s="30"/>
      <c r="I522" s="175">
        <f t="shared" ref="I522:R522" si="241" xml:space="preserve"> I481 + I486 - I492 + I518 + I520</f>
        <v>0</v>
      </c>
      <c r="J522" s="176">
        <f t="shared" si="241"/>
        <v>0</v>
      </c>
      <c r="K522" s="176">
        <f t="shared" si="241"/>
        <v>0</v>
      </c>
      <c r="L522" s="176">
        <f t="shared" si="241"/>
        <v>0</v>
      </c>
      <c r="M522" s="176">
        <f t="shared" si="241"/>
        <v>0</v>
      </c>
      <c r="N522" s="176">
        <f t="shared" si="241"/>
        <v>0</v>
      </c>
      <c r="O522" s="176">
        <f t="shared" si="241"/>
        <v>0</v>
      </c>
      <c r="P522" s="176">
        <f t="shared" si="241"/>
        <v>0</v>
      </c>
      <c r="Q522" s="176">
        <f t="shared" si="241"/>
        <v>0</v>
      </c>
      <c r="R522" s="176">
        <f t="shared" si="241"/>
        <v>20000</v>
      </c>
      <c r="S522" s="176">
        <f xml:space="preserve"> S481+S518</f>
        <v>41126.526532477743</v>
      </c>
      <c r="T522" s="321">
        <f xml:space="preserve"> T481+T518</f>
        <v>5359.0010197626034</v>
      </c>
    </row>
    <row r="523" spans="2:21" ht="15" thickBot="1">
      <c r="S523" s="1"/>
      <c r="T523" s="1"/>
    </row>
    <row r="524" spans="2:21" ht="15" thickBot="1">
      <c r="F524" s="8"/>
      <c r="G524" s="8"/>
      <c r="H524" s="8"/>
      <c r="I524" s="8"/>
      <c r="J524" s="8"/>
      <c r="K524" s="8"/>
      <c r="L524" s="8"/>
      <c r="M524" s="8"/>
      <c r="N524" s="8"/>
      <c r="O524" s="8"/>
      <c r="P524" s="8"/>
      <c r="Q524" s="8"/>
      <c r="R524" s="8"/>
      <c r="S524" s="8"/>
      <c r="T524" s="8"/>
    </row>
    <row r="525" spans="2:21" ht="21.5" thickBot="1">
      <c r="F525" s="13" t="s">
        <v>4</v>
      </c>
      <c r="G525" s="13"/>
      <c r="H525" s="212" t="s">
        <v>212</v>
      </c>
      <c r="I525" s="209"/>
      <c r="J525" s="23"/>
      <c r="K525" s="23"/>
      <c r="S525" s="1"/>
      <c r="T525" s="1"/>
    </row>
    <row r="526" spans="2:21">
      <c r="S526" s="1"/>
      <c r="T526" s="1"/>
    </row>
    <row r="527" spans="2:21" ht="18.5">
      <c r="F527" s="9" t="s">
        <v>21</v>
      </c>
      <c r="G527" s="9"/>
      <c r="I527" s="2">
        <v>2011</v>
      </c>
      <c r="J527" s="2">
        <f>I527+1</f>
        <v>2012</v>
      </c>
      <c r="K527" s="2">
        <f t="shared" ref="K527" si="242">J527+1</f>
        <v>2013</v>
      </c>
      <c r="L527" s="2">
        <f t="shared" ref="L527" si="243">K527+1</f>
        <v>2014</v>
      </c>
      <c r="M527" s="2">
        <f t="shared" ref="M527" si="244">L527+1</f>
        <v>2015</v>
      </c>
      <c r="N527" s="2">
        <f t="shared" ref="N527" si="245">M527+1</f>
        <v>2016</v>
      </c>
      <c r="O527" s="2">
        <f t="shared" ref="O527" si="246">N527+1</f>
        <v>2017</v>
      </c>
      <c r="P527" s="2">
        <f t="shared" ref="P527" si="247">O527+1</f>
        <v>2018</v>
      </c>
      <c r="Q527" s="2">
        <f t="shared" ref="Q527" si="248">P527+1</f>
        <v>2019</v>
      </c>
      <c r="R527" s="2">
        <f t="shared" ref="R527" si="249">Q527+1</f>
        <v>2020</v>
      </c>
      <c r="S527" s="2">
        <f>R527+1</f>
        <v>2021</v>
      </c>
      <c r="T527" s="2">
        <f>S527+1</f>
        <v>2022</v>
      </c>
    </row>
    <row r="528" spans="2:21">
      <c r="G528" s="74" t="str">
        <f>"Total MWh Produced / Purchased from " &amp; H525</f>
        <v>Total MWh Produced / Purchased from Cedar Springs Wind II</v>
      </c>
      <c r="H528" s="66"/>
      <c r="I528" s="3"/>
      <c r="J528" s="4"/>
      <c r="K528" s="4"/>
      <c r="L528" s="4"/>
      <c r="M528" s="4"/>
      <c r="N528" s="4"/>
      <c r="O528" s="4">
        <v>0</v>
      </c>
      <c r="P528" s="4"/>
      <c r="Q528" s="4"/>
      <c r="R528" s="4"/>
      <c r="S528" s="4">
        <v>670071</v>
      </c>
      <c r="T528" s="5">
        <v>811151</v>
      </c>
    </row>
    <row r="529" spans="1:20">
      <c r="G529" s="74" t="s">
        <v>25</v>
      </c>
      <c r="H529" s="66"/>
      <c r="I529" s="325"/>
      <c r="J529" s="50"/>
      <c r="K529" s="50"/>
      <c r="L529" s="50"/>
      <c r="M529" s="50"/>
      <c r="N529" s="50"/>
      <c r="O529" s="50"/>
      <c r="P529" s="50"/>
      <c r="Q529" s="50"/>
      <c r="R529" s="50"/>
      <c r="S529" s="50">
        <v>1</v>
      </c>
      <c r="T529" s="51">
        <v>1</v>
      </c>
    </row>
    <row r="530" spans="1:20">
      <c r="G530" s="74" t="s">
        <v>20</v>
      </c>
      <c r="H530" s="66"/>
      <c r="I530" s="326"/>
      <c r="J530" s="45"/>
      <c r="K530" s="45"/>
      <c r="L530" s="45"/>
      <c r="M530" s="45"/>
      <c r="N530" s="45"/>
      <c r="O530" s="45"/>
      <c r="P530" s="45"/>
      <c r="Q530" s="45"/>
      <c r="R530" s="45"/>
      <c r="S530" s="45">
        <f>S2</f>
        <v>8.0210749261197395E-2</v>
      </c>
      <c r="T530" s="46">
        <f>T2</f>
        <v>8.0210749261197395E-2</v>
      </c>
    </row>
    <row r="531" spans="1:20">
      <c r="A531" s="1" t="s">
        <v>212</v>
      </c>
      <c r="G531" s="71" t="s">
        <v>22</v>
      </c>
      <c r="H531" s="72"/>
      <c r="I531" s="37">
        <v>0</v>
      </c>
      <c r="J531" s="37">
        <v>0</v>
      </c>
      <c r="K531" s="37">
        <v>0</v>
      </c>
      <c r="L531" s="37">
        <v>0</v>
      </c>
      <c r="M531" s="37">
        <v>0</v>
      </c>
      <c r="N531" s="179">
        <v>0</v>
      </c>
      <c r="O531" s="179">
        <f t="shared" ref="O531:T531" si="250">O528*O530</f>
        <v>0</v>
      </c>
      <c r="P531" s="179">
        <f t="shared" si="250"/>
        <v>0</v>
      </c>
      <c r="Q531" s="179">
        <f t="shared" si="250"/>
        <v>0</v>
      </c>
      <c r="R531" s="179">
        <f t="shared" si="250"/>
        <v>0</v>
      </c>
      <c r="S531" s="179">
        <f t="shared" si="250"/>
        <v>53746.896968199799</v>
      </c>
      <c r="T531" s="179">
        <f t="shared" si="250"/>
        <v>65063.029473969531</v>
      </c>
    </row>
    <row r="532" spans="1:20">
      <c r="G532" s="23"/>
      <c r="H532" s="30"/>
      <c r="I532" s="36"/>
      <c r="J532" s="36"/>
      <c r="K532" s="36"/>
      <c r="L532" s="36"/>
      <c r="M532" s="36"/>
      <c r="N532" s="24"/>
      <c r="O532" s="24"/>
      <c r="P532" s="24"/>
      <c r="Q532" s="24"/>
      <c r="R532" s="24"/>
      <c r="S532" s="24"/>
      <c r="T532" s="24"/>
    </row>
    <row r="533" spans="1:20" ht="18.5">
      <c r="F533" s="42" t="s">
        <v>118</v>
      </c>
      <c r="H533" s="30"/>
      <c r="I533" s="2">
        <v>2011</v>
      </c>
      <c r="J533" s="2">
        <f>I533+1</f>
        <v>2012</v>
      </c>
      <c r="K533" s="2">
        <f t="shared" ref="K533" si="251">J533+1</f>
        <v>2013</v>
      </c>
      <c r="L533" s="2">
        <f t="shared" ref="L533" si="252">K533+1</f>
        <v>2014</v>
      </c>
      <c r="M533" s="2">
        <f t="shared" ref="M533" si="253">L533+1</f>
        <v>2015</v>
      </c>
      <c r="N533" s="2">
        <f t="shared" ref="N533" si="254">M533+1</f>
        <v>2016</v>
      </c>
      <c r="O533" s="2">
        <f t="shared" ref="O533" si="255">N533+1</f>
        <v>2017</v>
      </c>
      <c r="P533" s="2">
        <f t="shared" ref="P533" si="256">O533+1</f>
        <v>2018</v>
      </c>
      <c r="Q533" s="2">
        <f t="shared" ref="Q533" si="257">P533+1</f>
        <v>2019</v>
      </c>
      <c r="R533" s="2">
        <f t="shared" ref="R533" si="258">Q533+1</f>
        <v>2020</v>
      </c>
      <c r="S533" s="2">
        <f>R533+1</f>
        <v>2021</v>
      </c>
      <c r="T533" s="2">
        <f>S533+1</f>
        <v>2022</v>
      </c>
    </row>
    <row r="534" spans="1:20">
      <c r="G534" s="74" t="s">
        <v>10</v>
      </c>
      <c r="H534" s="66"/>
      <c r="I534" s="47">
        <f>IF($J15 = "Eligible", I531 * 'Facility Detail'!$G$3173, 0 )</f>
        <v>0</v>
      </c>
      <c r="J534" s="11">
        <f>IF($J15 = "Eligible", J531 * 'Facility Detail'!$G$3173, 0 )</f>
        <v>0</v>
      </c>
      <c r="K534" s="11">
        <f>IF($J15 = "Eligible", K531 * 'Facility Detail'!$G$3173, 0 )</f>
        <v>0</v>
      </c>
      <c r="L534" s="11">
        <f>IF($J15 = "Eligible", L531 * 'Facility Detail'!$G$3173, 0 )</f>
        <v>0</v>
      </c>
      <c r="M534" s="11">
        <f>IF($J15 = "Eligible", M531 * 'Facility Detail'!$G$3173, 0 )</f>
        <v>0</v>
      </c>
      <c r="N534" s="11">
        <f>IF($J15 = "Eligible", N531 * 'Facility Detail'!$G$3173, 0 )</f>
        <v>0</v>
      </c>
      <c r="O534" s="11">
        <f>IF($J15 = "Eligible", O531 * 'Facility Detail'!$G$3173, 0 )</f>
        <v>0</v>
      </c>
      <c r="P534" s="11">
        <f>IF($J15 = "Eligible", P531 * 'Facility Detail'!$G$3173, 0 )</f>
        <v>0</v>
      </c>
      <c r="Q534" s="11">
        <f>IF($J15 = "Eligible", Q531 * 'Facility Detail'!$G$3173, 0 )</f>
        <v>0</v>
      </c>
      <c r="R534" s="11">
        <f>IF($J15 = "Eligible", R531 * 'Facility Detail'!$G$3173, 0 )</f>
        <v>0</v>
      </c>
      <c r="S534" s="11">
        <f>IF($J15 = "Eligible", S531 * 'Facility Detail'!$G$3173, 0 )</f>
        <v>0</v>
      </c>
      <c r="T534" s="264">
        <f>IF($J15 = "Eligible", T531 * 'Facility Detail'!$G$3173, 0 )</f>
        <v>0</v>
      </c>
    </row>
    <row r="535" spans="1:20">
      <c r="G535" s="74" t="s">
        <v>6</v>
      </c>
      <c r="H535" s="66"/>
      <c r="I535" s="48">
        <f t="shared" ref="I535:S535" si="259">IF($K15= "Eligible", I531, 0 )</f>
        <v>0</v>
      </c>
      <c r="J535" s="222">
        <f t="shared" si="259"/>
        <v>0</v>
      </c>
      <c r="K535" s="222">
        <f t="shared" si="259"/>
        <v>0</v>
      </c>
      <c r="L535" s="222">
        <f t="shared" si="259"/>
        <v>0</v>
      </c>
      <c r="M535" s="222">
        <f t="shared" si="259"/>
        <v>0</v>
      </c>
      <c r="N535" s="222">
        <f t="shared" si="259"/>
        <v>0</v>
      </c>
      <c r="O535" s="222">
        <f t="shared" si="259"/>
        <v>0</v>
      </c>
      <c r="P535" s="222">
        <f t="shared" si="259"/>
        <v>0</v>
      </c>
      <c r="Q535" s="222">
        <f t="shared" si="259"/>
        <v>0</v>
      </c>
      <c r="R535" s="222">
        <f t="shared" si="259"/>
        <v>0</v>
      </c>
      <c r="S535" s="222">
        <f t="shared" si="259"/>
        <v>0</v>
      </c>
      <c r="T535" s="265">
        <f t="shared" ref="T535" si="260">IF($K15= "Eligible", T531, 0 )</f>
        <v>0</v>
      </c>
    </row>
    <row r="536" spans="1:20">
      <c r="G536" s="73" t="s">
        <v>120</v>
      </c>
      <c r="H536" s="72"/>
      <c r="I536" s="39">
        <f>SUM(I534:I535)</f>
        <v>0</v>
      </c>
      <c r="J536" s="40">
        <f t="shared" ref="J536:S536" si="261">SUM(J534:J535)</f>
        <v>0</v>
      </c>
      <c r="K536" s="40">
        <f t="shared" si="261"/>
        <v>0</v>
      </c>
      <c r="L536" s="40">
        <f t="shared" si="261"/>
        <v>0</v>
      </c>
      <c r="M536" s="40">
        <f t="shared" si="261"/>
        <v>0</v>
      </c>
      <c r="N536" s="40">
        <f t="shared" si="261"/>
        <v>0</v>
      </c>
      <c r="O536" s="40">
        <f t="shared" si="261"/>
        <v>0</v>
      </c>
      <c r="P536" s="40">
        <f t="shared" si="261"/>
        <v>0</v>
      </c>
      <c r="Q536" s="40">
        <f t="shared" si="261"/>
        <v>0</v>
      </c>
      <c r="R536" s="40">
        <f t="shared" si="261"/>
        <v>0</v>
      </c>
      <c r="S536" s="40">
        <f t="shared" si="261"/>
        <v>0</v>
      </c>
      <c r="T536" s="40">
        <f t="shared" ref="T536" si="262">SUM(T534:T535)</f>
        <v>0</v>
      </c>
    </row>
    <row r="537" spans="1:20">
      <c r="G537" s="30"/>
      <c r="H537" s="30"/>
      <c r="I537" s="38"/>
      <c r="J537" s="31"/>
      <c r="K537" s="31"/>
      <c r="L537" s="31"/>
      <c r="M537" s="31"/>
      <c r="N537" s="31"/>
      <c r="O537" s="31"/>
      <c r="P537" s="31"/>
      <c r="Q537" s="31"/>
      <c r="R537" s="31"/>
      <c r="S537" s="31"/>
      <c r="T537" s="31"/>
    </row>
    <row r="538" spans="1:20" ht="18.5">
      <c r="F538" s="41" t="s">
        <v>30</v>
      </c>
      <c r="H538" s="30"/>
      <c r="I538" s="2">
        <v>2011</v>
      </c>
      <c r="J538" s="2">
        <f>I538+1</f>
        <v>2012</v>
      </c>
      <c r="K538" s="2">
        <f t="shared" ref="K538" si="263">J538+1</f>
        <v>2013</v>
      </c>
      <c r="L538" s="2">
        <f t="shared" ref="L538" si="264">K538+1</f>
        <v>2014</v>
      </c>
      <c r="M538" s="2">
        <f t="shared" ref="M538" si="265">L538+1</f>
        <v>2015</v>
      </c>
      <c r="N538" s="2">
        <f t="shared" ref="N538" si="266">M538+1</f>
        <v>2016</v>
      </c>
      <c r="O538" s="2">
        <f t="shared" ref="O538" si="267">N538+1</f>
        <v>2017</v>
      </c>
      <c r="P538" s="2">
        <f t="shared" ref="P538" si="268">O538+1</f>
        <v>2018</v>
      </c>
      <c r="Q538" s="2">
        <f t="shared" ref="Q538" si="269">P538+1</f>
        <v>2019</v>
      </c>
      <c r="R538" s="2">
        <f t="shared" ref="R538" si="270">Q538+1</f>
        <v>2020</v>
      </c>
      <c r="S538" s="2">
        <f>R538+1</f>
        <v>2021</v>
      </c>
      <c r="T538" s="2">
        <f>S538+1</f>
        <v>2022</v>
      </c>
    </row>
    <row r="539" spans="1:20">
      <c r="G539" s="74" t="s">
        <v>47</v>
      </c>
      <c r="H539" s="66"/>
      <c r="I539" s="84"/>
      <c r="J539" s="85"/>
      <c r="K539" s="85"/>
      <c r="L539" s="85"/>
      <c r="M539" s="85"/>
      <c r="N539" s="85"/>
      <c r="O539" s="85"/>
      <c r="P539" s="85"/>
      <c r="Q539" s="85"/>
      <c r="R539" s="85"/>
      <c r="S539" s="85"/>
      <c r="T539" s="86"/>
    </row>
    <row r="540" spans="1:20">
      <c r="G540" s="75" t="s">
        <v>23</v>
      </c>
      <c r="H540" s="153"/>
      <c r="I540" s="87"/>
      <c r="J540" s="88"/>
      <c r="K540" s="88"/>
      <c r="L540" s="88"/>
      <c r="M540" s="88"/>
      <c r="N540" s="88"/>
      <c r="O540" s="88"/>
      <c r="P540" s="88"/>
      <c r="Q540" s="88"/>
      <c r="R540" s="88"/>
      <c r="S540" s="88"/>
      <c r="T540" s="89"/>
    </row>
    <row r="541" spans="1:20">
      <c r="G541" s="90" t="s">
        <v>89</v>
      </c>
      <c r="H541" s="152"/>
      <c r="I541" s="52"/>
      <c r="J541" s="53"/>
      <c r="K541" s="53"/>
      <c r="L541" s="53"/>
      <c r="M541" s="53"/>
      <c r="N541" s="53"/>
      <c r="O541" s="53"/>
      <c r="P541" s="53"/>
      <c r="Q541" s="53"/>
      <c r="R541" s="53"/>
      <c r="S541" s="53"/>
      <c r="T541" s="54"/>
    </row>
    <row r="542" spans="1:20">
      <c r="G542" s="33" t="s">
        <v>90</v>
      </c>
      <c r="I542" s="7">
        <v>0</v>
      </c>
      <c r="J542" s="7">
        <v>0</v>
      </c>
      <c r="K542" s="7">
        <v>0</v>
      </c>
      <c r="L542" s="7">
        <v>0</v>
      </c>
      <c r="M542" s="7">
        <v>0</v>
      </c>
      <c r="N542" s="7">
        <v>0</v>
      </c>
      <c r="O542" s="7">
        <v>0</v>
      </c>
      <c r="P542" s="7">
        <v>0</v>
      </c>
      <c r="Q542" s="7">
        <v>0</v>
      </c>
      <c r="R542" s="7">
        <v>0</v>
      </c>
      <c r="S542" s="7">
        <v>0</v>
      </c>
      <c r="T542" s="7">
        <v>0</v>
      </c>
    </row>
    <row r="543" spans="1:20">
      <c r="G543" s="6"/>
      <c r="I543" s="7"/>
      <c r="J543" s="7"/>
      <c r="K543" s="7"/>
      <c r="L543" s="28"/>
      <c r="M543" s="28"/>
      <c r="N543" s="28"/>
      <c r="O543" s="28"/>
      <c r="P543" s="28"/>
      <c r="Q543" s="28"/>
      <c r="R543" s="28"/>
      <c r="S543" s="28"/>
      <c r="T543" s="28"/>
    </row>
    <row r="544" spans="1:20" ht="18.5">
      <c r="F544" s="9" t="s">
        <v>100</v>
      </c>
      <c r="I544" s="2">
        <f>'Facility Detail'!$G$3176</f>
        <v>2011</v>
      </c>
      <c r="J544" s="2">
        <f>I544+1</f>
        <v>2012</v>
      </c>
      <c r="K544" s="2">
        <f t="shared" ref="K544" si="271">J544+1</f>
        <v>2013</v>
      </c>
      <c r="L544" s="2">
        <f t="shared" ref="L544" si="272">K544+1</f>
        <v>2014</v>
      </c>
      <c r="M544" s="2">
        <f t="shared" ref="M544" si="273">L544+1</f>
        <v>2015</v>
      </c>
      <c r="N544" s="2">
        <f t="shared" ref="N544" si="274">M544+1</f>
        <v>2016</v>
      </c>
      <c r="O544" s="2">
        <f t="shared" ref="O544" si="275">N544+1</f>
        <v>2017</v>
      </c>
      <c r="P544" s="2">
        <f t="shared" ref="P544" si="276">O544+1</f>
        <v>2018</v>
      </c>
      <c r="Q544" s="2">
        <f t="shared" ref="Q544" si="277">P544+1</f>
        <v>2019</v>
      </c>
      <c r="R544" s="148">
        <f t="shared" ref="R544" si="278">Q544+1</f>
        <v>2020</v>
      </c>
      <c r="S544" s="2">
        <f>R544+1</f>
        <v>2021</v>
      </c>
      <c r="T544" s="2">
        <f>S544+1</f>
        <v>2022</v>
      </c>
    </row>
    <row r="545" spans="7:20">
      <c r="G545" s="74" t="s">
        <v>68</v>
      </c>
      <c r="H545" s="66"/>
      <c r="I545" s="3"/>
      <c r="J545" s="55">
        <f>I545</f>
        <v>0</v>
      </c>
      <c r="K545" s="123"/>
      <c r="L545" s="123"/>
      <c r="M545" s="123"/>
      <c r="N545" s="123"/>
      <c r="O545" s="123"/>
      <c r="P545" s="123"/>
      <c r="Q545" s="123"/>
      <c r="R545" s="123"/>
      <c r="S545" s="123"/>
      <c r="T545" s="56"/>
    </row>
    <row r="546" spans="7:20">
      <c r="G546" s="74" t="s">
        <v>69</v>
      </c>
      <c r="H546" s="66"/>
      <c r="I546" s="144">
        <f>J546</f>
        <v>0</v>
      </c>
      <c r="J546" s="10"/>
      <c r="K546" s="69"/>
      <c r="L546" s="69"/>
      <c r="M546" s="69"/>
      <c r="N546" s="69"/>
      <c r="O546" s="69"/>
      <c r="P546" s="69"/>
      <c r="Q546" s="69"/>
      <c r="R546" s="69"/>
      <c r="S546" s="69"/>
      <c r="T546" s="145"/>
    </row>
    <row r="547" spans="7:20">
      <c r="G547" s="74" t="s">
        <v>70</v>
      </c>
      <c r="H547" s="66"/>
      <c r="I547" s="57"/>
      <c r="J547" s="10">
        <f>J531</f>
        <v>0</v>
      </c>
      <c r="K547" s="65">
        <f>J547</f>
        <v>0</v>
      </c>
      <c r="L547" s="69"/>
      <c r="M547" s="69"/>
      <c r="N547" s="69"/>
      <c r="O547" s="69"/>
      <c r="P547" s="69"/>
      <c r="Q547" s="69"/>
      <c r="R547" s="69"/>
      <c r="S547" s="69"/>
      <c r="T547" s="145"/>
    </row>
    <row r="548" spans="7:20">
      <c r="G548" s="74" t="s">
        <v>71</v>
      </c>
      <c r="H548" s="66"/>
      <c r="I548" s="57"/>
      <c r="J548" s="65">
        <f>K548</f>
        <v>0</v>
      </c>
      <c r="K548" s="143"/>
      <c r="L548" s="69"/>
      <c r="M548" s="69"/>
      <c r="N548" s="69"/>
      <c r="O548" s="69"/>
      <c r="P548" s="69"/>
      <c r="Q548" s="69"/>
      <c r="R548" s="69"/>
      <c r="S548" s="69"/>
      <c r="T548" s="145"/>
    </row>
    <row r="549" spans="7:20">
      <c r="G549" s="74" t="s">
        <v>171</v>
      </c>
      <c r="H549" s="30"/>
      <c r="I549" s="57"/>
      <c r="J549" s="135"/>
      <c r="K549" s="10">
        <f>K531</f>
        <v>0</v>
      </c>
      <c r="L549" s="136">
        <f>K549</f>
        <v>0</v>
      </c>
      <c r="M549" s="69"/>
      <c r="N549" s="69"/>
      <c r="O549" s="69"/>
      <c r="P549" s="69"/>
      <c r="Q549" s="69"/>
      <c r="R549" s="69"/>
      <c r="S549" s="69"/>
      <c r="T549" s="145"/>
    </row>
    <row r="550" spans="7:20">
      <c r="G550" s="74" t="s">
        <v>172</v>
      </c>
      <c r="H550" s="30"/>
      <c r="I550" s="57"/>
      <c r="J550" s="135"/>
      <c r="K550" s="65">
        <f>L550</f>
        <v>0</v>
      </c>
      <c r="L550" s="10"/>
      <c r="M550" s="69"/>
      <c r="N550" s="69"/>
      <c r="O550" s="69"/>
      <c r="P550" s="69"/>
      <c r="Q550" s="69"/>
      <c r="R550" s="69"/>
      <c r="S550" s="69"/>
      <c r="T550" s="145"/>
    </row>
    <row r="551" spans="7:20">
      <c r="G551" s="74" t="s">
        <v>173</v>
      </c>
      <c r="H551" s="30"/>
      <c r="I551" s="57"/>
      <c r="J551" s="135"/>
      <c r="K551" s="135"/>
      <c r="L551" s="10">
        <f>L531</f>
        <v>0</v>
      </c>
      <c r="M551" s="136">
        <f>L551</f>
        <v>0</v>
      </c>
      <c r="N551" s="135">
        <f>M551</f>
        <v>0</v>
      </c>
      <c r="O551" s="69"/>
      <c r="P551" s="69"/>
      <c r="Q551" s="69"/>
      <c r="R551" s="69"/>
      <c r="S551" s="69"/>
      <c r="T551" s="139"/>
    </row>
    <row r="552" spans="7:20">
      <c r="G552" s="74" t="s">
        <v>174</v>
      </c>
      <c r="H552" s="30"/>
      <c r="I552" s="57"/>
      <c r="J552" s="135"/>
      <c r="K552" s="135"/>
      <c r="L552" s="65"/>
      <c r="M552" s="10"/>
      <c r="N552" s="135"/>
      <c r="O552" s="69"/>
      <c r="P552" s="69"/>
      <c r="Q552" s="69"/>
      <c r="R552" s="69"/>
      <c r="S552" s="69"/>
      <c r="T552" s="139"/>
    </row>
    <row r="553" spans="7:20">
      <c r="G553" s="74" t="s">
        <v>175</v>
      </c>
      <c r="H553" s="30"/>
      <c r="I553" s="57"/>
      <c r="J553" s="135"/>
      <c r="K553" s="135"/>
      <c r="L553" s="135"/>
      <c r="M553" s="10">
        <v>0</v>
      </c>
      <c r="N553" s="136">
        <f>M553</f>
        <v>0</v>
      </c>
      <c r="O553" s="69"/>
      <c r="P553" s="69"/>
      <c r="Q553" s="69"/>
      <c r="R553" s="69"/>
      <c r="S553" s="69"/>
      <c r="T553" s="139"/>
    </row>
    <row r="554" spans="7:20">
      <c r="G554" s="74" t="s">
        <v>176</v>
      </c>
      <c r="H554" s="30"/>
      <c r="I554" s="57"/>
      <c r="J554" s="135"/>
      <c r="K554" s="135"/>
      <c r="L554" s="135"/>
      <c r="M554" s="65"/>
      <c r="N554" s="10"/>
      <c r="O554" s="69"/>
      <c r="P554" s="69"/>
      <c r="Q554" s="69"/>
      <c r="R554" s="69"/>
      <c r="S554" s="69"/>
      <c r="T554" s="139"/>
    </row>
    <row r="555" spans="7:20">
      <c r="G555" s="74" t="s">
        <v>177</v>
      </c>
      <c r="H555" s="30"/>
      <c r="I555" s="57"/>
      <c r="J555" s="135"/>
      <c r="K555" s="135"/>
      <c r="L555" s="135"/>
      <c r="M555" s="135"/>
      <c r="N555" s="167">
        <f>N531</f>
        <v>0</v>
      </c>
      <c r="O555" s="137">
        <f>N555</f>
        <v>0</v>
      </c>
      <c r="P555" s="69"/>
      <c r="Q555" s="69"/>
      <c r="R555" s="69"/>
      <c r="S555" s="69"/>
      <c r="T555" s="139"/>
    </row>
    <row r="556" spans="7:20">
      <c r="G556" s="74" t="s">
        <v>168</v>
      </c>
      <c r="H556" s="30"/>
      <c r="I556" s="57"/>
      <c r="J556" s="135"/>
      <c r="K556" s="135"/>
      <c r="L556" s="135"/>
      <c r="M556" s="135"/>
      <c r="N556" s="168"/>
      <c r="O556" s="138"/>
      <c r="P556" s="69"/>
      <c r="Q556" s="69"/>
      <c r="R556" s="69"/>
      <c r="S556" s="69"/>
      <c r="T556" s="139"/>
    </row>
    <row r="557" spans="7:20">
      <c r="G557" s="74" t="s">
        <v>169</v>
      </c>
      <c r="H557" s="30"/>
      <c r="I557" s="57"/>
      <c r="J557" s="135"/>
      <c r="K557" s="135"/>
      <c r="L557" s="135"/>
      <c r="M557" s="135"/>
      <c r="N557" s="135"/>
      <c r="O557" s="138">
        <f>O531</f>
        <v>0</v>
      </c>
      <c r="P557" s="137">
        <f>O557</f>
        <v>0</v>
      </c>
      <c r="Q557" s="69"/>
      <c r="R557" s="69"/>
      <c r="S557" s="69"/>
      <c r="T557" s="139"/>
    </row>
    <row r="558" spans="7:20">
      <c r="G558" s="74" t="s">
        <v>186</v>
      </c>
      <c r="H558" s="30"/>
      <c r="I558" s="57"/>
      <c r="J558" s="135"/>
      <c r="K558" s="135"/>
      <c r="L558" s="135"/>
      <c r="M558" s="135"/>
      <c r="N558" s="135"/>
      <c r="O558" s="137"/>
      <c r="P558" s="138"/>
      <c r="Q558" s="69"/>
      <c r="R558" s="69"/>
      <c r="S558" s="69"/>
      <c r="T558" s="139"/>
    </row>
    <row r="559" spans="7:20">
      <c r="G559" s="74" t="s">
        <v>187</v>
      </c>
      <c r="H559" s="30"/>
      <c r="I559" s="57"/>
      <c r="J559" s="135"/>
      <c r="K559" s="135"/>
      <c r="L559" s="135"/>
      <c r="M559" s="135"/>
      <c r="N559" s="135"/>
      <c r="O559" s="135"/>
      <c r="P559" s="138">
        <f>P531</f>
        <v>0</v>
      </c>
      <c r="Q559" s="65">
        <f>P559</f>
        <v>0</v>
      </c>
      <c r="R559" s="69"/>
      <c r="S559" s="69"/>
      <c r="T559" s="139"/>
    </row>
    <row r="560" spans="7:20">
      <c r="G560" s="74" t="s">
        <v>188</v>
      </c>
      <c r="H560" s="30"/>
      <c r="I560" s="57"/>
      <c r="J560" s="135"/>
      <c r="K560" s="135"/>
      <c r="L560" s="135"/>
      <c r="M560" s="135"/>
      <c r="N560" s="135"/>
      <c r="O560" s="135"/>
      <c r="P560" s="137"/>
      <c r="Q560" s="138"/>
      <c r="R560" s="69"/>
      <c r="S560" s="69"/>
      <c r="T560" s="139"/>
    </row>
    <row r="561" spans="2:21">
      <c r="G561" s="74" t="s">
        <v>189</v>
      </c>
      <c r="H561" s="30"/>
      <c r="I561" s="57"/>
      <c r="J561" s="135"/>
      <c r="K561" s="135"/>
      <c r="L561" s="135"/>
      <c r="M561" s="135"/>
      <c r="N561" s="135"/>
      <c r="O561" s="135"/>
      <c r="P561" s="135"/>
      <c r="Q561" s="138"/>
      <c r="R561" s="65"/>
      <c r="S561" s="69"/>
      <c r="T561" s="139"/>
    </row>
    <row r="562" spans="2:21">
      <c r="G562" s="74" t="s">
        <v>190</v>
      </c>
      <c r="H562" s="30"/>
      <c r="I562" s="57"/>
      <c r="J562" s="135"/>
      <c r="K562" s="135"/>
      <c r="L562" s="135"/>
      <c r="M562" s="135"/>
      <c r="N562" s="135"/>
      <c r="O562" s="135"/>
      <c r="P562" s="135"/>
      <c r="Q562" s="169"/>
      <c r="R562" s="197"/>
      <c r="S562" s="155"/>
      <c r="T562" s="322"/>
      <c r="U562" s="30"/>
    </row>
    <row r="563" spans="2:21">
      <c r="G563" s="74" t="s">
        <v>191</v>
      </c>
      <c r="H563" s="30"/>
      <c r="I563" s="57"/>
      <c r="J563" s="135"/>
      <c r="K563" s="135"/>
      <c r="L563" s="135"/>
      <c r="M563" s="135"/>
      <c r="N563" s="135"/>
      <c r="O563" s="135"/>
      <c r="P563" s="135"/>
      <c r="Q563" s="135"/>
      <c r="R563" s="197">
        <v>0</v>
      </c>
      <c r="S563" s="137">
        <f>R563</f>
        <v>0</v>
      </c>
      <c r="T563" s="322"/>
      <c r="U563" s="30"/>
    </row>
    <row r="564" spans="2:21">
      <c r="G564" s="74" t="s">
        <v>200</v>
      </c>
      <c r="H564" s="30"/>
      <c r="I564" s="57"/>
      <c r="J564" s="135"/>
      <c r="K564" s="135"/>
      <c r="L564" s="135"/>
      <c r="M564" s="135"/>
      <c r="N564" s="135"/>
      <c r="O564" s="135"/>
      <c r="P564" s="135"/>
      <c r="Q564" s="135"/>
      <c r="R564" s="137">
        <v>20000</v>
      </c>
      <c r="S564" s="138">
        <v>20000</v>
      </c>
      <c r="T564" s="322"/>
      <c r="U564" s="30"/>
    </row>
    <row r="565" spans="2:21">
      <c r="G565" s="74" t="s">
        <v>201</v>
      </c>
      <c r="H565" s="30"/>
      <c r="I565" s="57"/>
      <c r="J565" s="135"/>
      <c r="K565" s="135"/>
      <c r="L565" s="135"/>
      <c r="M565" s="135"/>
      <c r="N565" s="135"/>
      <c r="O565" s="135"/>
      <c r="P565" s="135"/>
      <c r="Q565" s="135"/>
      <c r="R565" s="135"/>
      <c r="S565" s="197"/>
      <c r="T565" s="323">
        <v>0</v>
      </c>
      <c r="U565" s="30"/>
    </row>
    <row r="566" spans="2:21">
      <c r="G566" s="74" t="s">
        <v>311</v>
      </c>
      <c r="H566" s="30"/>
      <c r="I566" s="57"/>
      <c r="J566" s="135"/>
      <c r="K566" s="135"/>
      <c r="L566" s="135"/>
      <c r="M566" s="135"/>
      <c r="N566" s="135"/>
      <c r="O566" s="135"/>
      <c r="P566" s="135"/>
      <c r="Q566" s="135"/>
      <c r="R566" s="135"/>
      <c r="S566" s="137"/>
      <c r="T566" s="324"/>
      <c r="U566" s="30"/>
    </row>
    <row r="567" spans="2:21">
      <c r="G567" s="74" t="s">
        <v>310</v>
      </c>
      <c r="H567" s="30"/>
      <c r="I567" s="58"/>
      <c r="J567" s="125"/>
      <c r="K567" s="125"/>
      <c r="L567" s="125"/>
      <c r="M567" s="125"/>
      <c r="N567" s="125"/>
      <c r="O567" s="125"/>
      <c r="P567" s="125"/>
      <c r="Q567" s="125"/>
      <c r="R567" s="125"/>
      <c r="S567" s="125"/>
      <c r="T567" s="258">
        <v>60000</v>
      </c>
      <c r="U567" s="30"/>
    </row>
    <row r="568" spans="2:21">
      <c r="B568" s="1" t="s">
        <v>212</v>
      </c>
      <c r="G568" s="33" t="s">
        <v>17</v>
      </c>
      <c r="I568" s="172"/>
      <c r="J568" s="172"/>
      <c r="K568" s="172"/>
      <c r="L568" s="172"/>
      <c r="M568" s="172"/>
      <c r="N568" s="172"/>
      <c r="O568" s="172">
        <f>O555-O556-O557</f>
        <v>0</v>
      </c>
      <c r="P568" s="172">
        <f>P557-P558-P559</f>
        <v>0</v>
      </c>
      <c r="Q568" s="172">
        <f>Q559-Q560-Q561+Q562</f>
        <v>0</v>
      </c>
      <c r="R568" s="172">
        <f>R564</f>
        <v>20000</v>
      </c>
      <c r="S568" s="172">
        <f>S564*-1</f>
        <v>-20000</v>
      </c>
      <c r="T568" s="172">
        <f>T565-T566-T567</f>
        <v>-60000</v>
      </c>
    </row>
    <row r="569" spans="2:21">
      <c r="G569" s="6"/>
      <c r="I569" s="172"/>
      <c r="J569" s="172"/>
      <c r="K569" s="172"/>
      <c r="L569" s="172"/>
      <c r="M569" s="172"/>
      <c r="N569" s="172"/>
      <c r="O569" s="172"/>
      <c r="P569" s="172"/>
      <c r="Q569" s="172"/>
      <c r="R569" s="172"/>
      <c r="S569" s="172"/>
      <c r="T569" s="172"/>
    </row>
    <row r="570" spans="2:21">
      <c r="G570" s="71" t="s">
        <v>12</v>
      </c>
      <c r="H570" s="66"/>
      <c r="I570" s="173"/>
      <c r="J570" s="174"/>
      <c r="K570" s="174"/>
      <c r="L570" s="174"/>
      <c r="M570" s="174"/>
      <c r="N570" s="174"/>
      <c r="O570" s="174"/>
      <c r="P570" s="174"/>
      <c r="Q570" s="174"/>
      <c r="R570" s="174"/>
      <c r="S570" s="174"/>
      <c r="T570" s="320"/>
    </row>
    <row r="571" spans="2:21">
      <c r="G571" s="6"/>
      <c r="I571" s="172"/>
      <c r="J571" s="172"/>
      <c r="K571" s="172"/>
      <c r="L571" s="172"/>
      <c r="M571" s="172"/>
      <c r="N571" s="172"/>
      <c r="O571" s="172"/>
      <c r="P571" s="172"/>
      <c r="Q571" s="172"/>
      <c r="R571" s="172"/>
      <c r="S571" s="172"/>
      <c r="T571" s="172"/>
    </row>
    <row r="572" spans="2:21" ht="18.5">
      <c r="C572" s="1" t="s">
        <v>212</v>
      </c>
      <c r="D572" s="1" t="s">
        <v>305</v>
      </c>
      <c r="E572" s="1" t="s">
        <v>107</v>
      </c>
      <c r="F572" s="41" t="s">
        <v>26</v>
      </c>
      <c r="H572" s="30"/>
      <c r="I572" s="175">
        <f t="shared" ref="I572:R572" si="279" xml:space="preserve"> I531 + I536 - I542 + I568 + I570</f>
        <v>0</v>
      </c>
      <c r="J572" s="176">
        <f t="shared" si="279"/>
        <v>0</v>
      </c>
      <c r="K572" s="176">
        <f t="shared" si="279"/>
        <v>0</v>
      </c>
      <c r="L572" s="176">
        <f t="shared" si="279"/>
        <v>0</v>
      </c>
      <c r="M572" s="176">
        <f t="shared" si="279"/>
        <v>0</v>
      </c>
      <c r="N572" s="176">
        <f t="shared" si="279"/>
        <v>0</v>
      </c>
      <c r="O572" s="176">
        <f t="shared" si="279"/>
        <v>0</v>
      </c>
      <c r="P572" s="176">
        <f t="shared" si="279"/>
        <v>0</v>
      </c>
      <c r="Q572" s="176">
        <f t="shared" si="279"/>
        <v>0</v>
      </c>
      <c r="R572" s="176">
        <f t="shared" si="279"/>
        <v>20000</v>
      </c>
      <c r="S572" s="176">
        <f xml:space="preserve"> S531+S568</f>
        <v>33746.896968199799</v>
      </c>
      <c r="T572" s="321">
        <f xml:space="preserve"> T531+T568</f>
        <v>5063.029473969531</v>
      </c>
    </row>
    <row r="573" spans="2:21" ht="15" thickBot="1">
      <c r="S573" s="1"/>
      <c r="T573" s="1"/>
    </row>
    <row r="574" spans="2:21" ht="15" thickBot="1">
      <c r="F574" s="8"/>
      <c r="G574" s="8"/>
      <c r="H574" s="8"/>
      <c r="I574" s="8"/>
      <c r="J574" s="8"/>
      <c r="K574" s="8"/>
      <c r="L574" s="8"/>
      <c r="M574" s="8"/>
      <c r="N574" s="8"/>
      <c r="O574" s="8"/>
      <c r="P574" s="8"/>
      <c r="Q574" s="8"/>
      <c r="R574" s="8"/>
      <c r="S574" s="8"/>
      <c r="T574" s="8"/>
    </row>
    <row r="575" spans="2:21" ht="21.5" thickBot="1">
      <c r="F575" s="13" t="s">
        <v>4</v>
      </c>
      <c r="G575" s="13"/>
      <c r="H575" s="212" t="s">
        <v>213</v>
      </c>
      <c r="I575" s="209"/>
      <c r="J575" s="23"/>
      <c r="K575" s="23"/>
      <c r="S575" s="1"/>
      <c r="T575" s="1"/>
    </row>
    <row r="576" spans="2:21">
      <c r="S576" s="1"/>
      <c r="T576" s="1"/>
    </row>
    <row r="577" spans="1:20" ht="18.5">
      <c r="F577" s="9" t="s">
        <v>21</v>
      </c>
      <c r="G577" s="9"/>
      <c r="I577" s="2">
        <v>2011</v>
      </c>
      <c r="J577" s="2">
        <f>I577+1</f>
        <v>2012</v>
      </c>
      <c r="K577" s="2">
        <f t="shared" ref="K577" si="280">J577+1</f>
        <v>2013</v>
      </c>
      <c r="L577" s="2">
        <f t="shared" ref="L577" si="281">K577+1</f>
        <v>2014</v>
      </c>
      <c r="M577" s="2">
        <f t="shared" ref="M577" si="282">L577+1</f>
        <v>2015</v>
      </c>
      <c r="N577" s="2">
        <f t="shared" ref="N577" si="283">M577+1</f>
        <v>2016</v>
      </c>
      <c r="O577" s="2">
        <f t="shared" ref="O577" si="284">N577+1</f>
        <v>2017</v>
      </c>
      <c r="P577" s="2">
        <f t="shared" ref="P577" si="285">O577+1</f>
        <v>2018</v>
      </c>
      <c r="Q577" s="2">
        <f t="shared" ref="Q577" si="286">P577+1</f>
        <v>2019</v>
      </c>
      <c r="R577" s="2">
        <f t="shared" ref="R577" si="287">Q577+1</f>
        <v>2020</v>
      </c>
      <c r="S577" s="2">
        <f>R577+1</f>
        <v>2021</v>
      </c>
      <c r="T577" s="2">
        <f>S577+1</f>
        <v>2022</v>
      </c>
    </row>
    <row r="578" spans="1:20">
      <c r="G578" s="74" t="str">
        <f>"Total MWh Produced / Purchased from " &amp; H575</f>
        <v>Total MWh Produced / Purchased from Cedar Springs Wind III</v>
      </c>
      <c r="H578" s="66"/>
      <c r="I578" s="3"/>
      <c r="J578" s="4"/>
      <c r="K578" s="4"/>
      <c r="L578" s="4"/>
      <c r="M578" s="4"/>
      <c r="N578" s="4"/>
      <c r="O578" s="4">
        <v>0</v>
      </c>
      <c r="P578" s="4"/>
      <c r="Q578" s="4"/>
      <c r="R578" s="4"/>
      <c r="S578" s="4">
        <v>528019</v>
      </c>
      <c r="T578" s="5">
        <v>756343</v>
      </c>
    </row>
    <row r="579" spans="1:20">
      <c r="G579" s="74" t="s">
        <v>25</v>
      </c>
      <c r="H579" s="66"/>
      <c r="I579" s="325"/>
      <c r="J579" s="50"/>
      <c r="K579" s="50"/>
      <c r="L579" s="50"/>
      <c r="M579" s="50"/>
      <c r="N579" s="50"/>
      <c r="O579" s="50"/>
      <c r="P579" s="50"/>
      <c r="Q579" s="50"/>
      <c r="R579" s="50"/>
      <c r="S579" s="50">
        <v>1</v>
      </c>
      <c r="T579" s="51">
        <v>2</v>
      </c>
    </row>
    <row r="580" spans="1:20">
      <c r="G580" s="74" t="s">
        <v>20</v>
      </c>
      <c r="H580" s="66"/>
      <c r="I580" s="326"/>
      <c r="J580" s="45"/>
      <c r="K580" s="45"/>
      <c r="L580" s="45"/>
      <c r="M580" s="45"/>
      <c r="N580" s="45"/>
      <c r="O580" s="45"/>
      <c r="P580" s="45"/>
      <c r="Q580" s="45"/>
      <c r="R580" s="45"/>
      <c r="S580" s="45">
        <f>S2</f>
        <v>8.0210749261197395E-2</v>
      </c>
      <c r="T580" s="46">
        <f>T2</f>
        <v>8.0210749261197395E-2</v>
      </c>
    </row>
    <row r="581" spans="1:20">
      <c r="A581" s="1" t="s">
        <v>213</v>
      </c>
      <c r="G581" s="71" t="s">
        <v>22</v>
      </c>
      <c r="H581" s="72"/>
      <c r="I581" s="37">
        <v>0</v>
      </c>
      <c r="J581" s="37">
        <v>0</v>
      </c>
      <c r="K581" s="37">
        <v>0</v>
      </c>
      <c r="L581" s="37">
        <v>0</v>
      </c>
      <c r="M581" s="37">
        <v>0</v>
      </c>
      <c r="N581" s="179">
        <v>0</v>
      </c>
      <c r="O581" s="179">
        <f t="shared" ref="O581:T581" si="288">O578*O580</f>
        <v>0</v>
      </c>
      <c r="P581" s="179">
        <f t="shared" si="288"/>
        <v>0</v>
      </c>
      <c r="Q581" s="179">
        <f t="shared" si="288"/>
        <v>0</v>
      </c>
      <c r="R581" s="179">
        <f t="shared" si="288"/>
        <v>0</v>
      </c>
      <c r="S581" s="179">
        <f t="shared" si="288"/>
        <v>42352.799614148185</v>
      </c>
      <c r="T581" s="179">
        <f t="shared" si="288"/>
        <v>60666.838728461822</v>
      </c>
    </row>
    <row r="582" spans="1:20">
      <c r="G582" s="23"/>
      <c r="H582" s="30"/>
      <c r="I582" s="36"/>
      <c r="J582" s="36"/>
      <c r="K582" s="36"/>
      <c r="L582" s="36"/>
      <c r="M582" s="36"/>
      <c r="N582" s="24"/>
      <c r="O582" s="24"/>
      <c r="P582" s="24"/>
      <c r="Q582" s="24"/>
      <c r="R582" s="24"/>
      <c r="S582" s="24"/>
      <c r="T582" s="24"/>
    </row>
    <row r="583" spans="1:20" ht="18.5">
      <c r="F583" s="42" t="s">
        <v>118</v>
      </c>
      <c r="H583" s="30"/>
      <c r="I583" s="2">
        <v>2011</v>
      </c>
      <c r="J583" s="2">
        <f>I583+1</f>
        <v>2012</v>
      </c>
      <c r="K583" s="2">
        <f t="shared" ref="K583" si="289">J583+1</f>
        <v>2013</v>
      </c>
      <c r="L583" s="2">
        <f t="shared" ref="L583" si="290">K583+1</f>
        <v>2014</v>
      </c>
      <c r="M583" s="2">
        <f t="shared" ref="M583" si="291">L583+1</f>
        <v>2015</v>
      </c>
      <c r="N583" s="2">
        <f t="shared" ref="N583" si="292">M583+1</f>
        <v>2016</v>
      </c>
      <c r="O583" s="2">
        <f t="shared" ref="O583" si="293">N583+1</f>
        <v>2017</v>
      </c>
      <c r="P583" s="2">
        <f t="shared" ref="P583" si="294">O583+1</f>
        <v>2018</v>
      </c>
      <c r="Q583" s="2">
        <f t="shared" ref="Q583" si="295">P583+1</f>
        <v>2019</v>
      </c>
      <c r="R583" s="2">
        <f t="shared" ref="R583" si="296">Q583+1</f>
        <v>2020</v>
      </c>
      <c r="S583" s="2">
        <f>R583+1</f>
        <v>2021</v>
      </c>
      <c r="T583" s="2">
        <f>S583+1</f>
        <v>2022</v>
      </c>
    </row>
    <row r="584" spans="1:20">
      <c r="G584" s="74" t="s">
        <v>10</v>
      </c>
      <c r="H584" s="66"/>
      <c r="I584" s="47">
        <f>IF($J16 = "Eligible", I581 * 'Facility Detail'!$G$3173, 0 )</f>
        <v>0</v>
      </c>
      <c r="J584" s="11">
        <f>IF($J16 = "Eligible", J581 * 'Facility Detail'!$G$3173, 0 )</f>
        <v>0</v>
      </c>
      <c r="K584" s="11">
        <f>IF($J16 = "Eligible", K581 * 'Facility Detail'!$G$3173, 0 )</f>
        <v>0</v>
      </c>
      <c r="L584" s="11">
        <f>IF($J16 = "Eligible", L581 * 'Facility Detail'!$G$3173, 0 )</f>
        <v>0</v>
      </c>
      <c r="M584" s="11">
        <f>IF($J16 = "Eligible", M581 * 'Facility Detail'!$G$3173, 0 )</f>
        <v>0</v>
      </c>
      <c r="N584" s="11">
        <f>IF($J16 = "Eligible", N581 * 'Facility Detail'!$G$3173, 0 )</f>
        <v>0</v>
      </c>
      <c r="O584" s="11">
        <f>IF($J16 = "Eligible", O581 * 'Facility Detail'!$G$3173, 0 )</f>
        <v>0</v>
      </c>
      <c r="P584" s="11">
        <f>IF($J16 = "Eligible", P581 * 'Facility Detail'!$G$3173, 0 )</f>
        <v>0</v>
      </c>
      <c r="Q584" s="11">
        <f>IF($J16 = "Eligible", Q581 * 'Facility Detail'!$G$3173, 0 )</f>
        <v>0</v>
      </c>
      <c r="R584" s="11">
        <f>IF($J16 = "Eligible", R581 * 'Facility Detail'!$G$3173, 0 )</f>
        <v>0</v>
      </c>
      <c r="S584" s="11">
        <f>IF($J16 = "Eligible", S581 * 'Facility Detail'!$G$3173, 0 )</f>
        <v>0</v>
      </c>
      <c r="T584" s="264">
        <f>IF($J16 = "Eligible", T581 * 'Facility Detail'!$G$3173, 0 )</f>
        <v>0</v>
      </c>
    </row>
    <row r="585" spans="1:20">
      <c r="G585" s="74" t="s">
        <v>6</v>
      </c>
      <c r="H585" s="66"/>
      <c r="I585" s="48">
        <f t="shared" ref="I585:S585" si="297">IF($K16= "Eligible", I581, 0 )</f>
        <v>0</v>
      </c>
      <c r="J585" s="222">
        <f t="shared" si="297"/>
        <v>0</v>
      </c>
      <c r="K585" s="222">
        <f t="shared" si="297"/>
        <v>0</v>
      </c>
      <c r="L585" s="222">
        <f t="shared" si="297"/>
        <v>0</v>
      </c>
      <c r="M585" s="222">
        <f t="shared" si="297"/>
        <v>0</v>
      </c>
      <c r="N585" s="222">
        <f t="shared" si="297"/>
        <v>0</v>
      </c>
      <c r="O585" s="222">
        <f t="shared" si="297"/>
        <v>0</v>
      </c>
      <c r="P585" s="222">
        <f t="shared" si="297"/>
        <v>0</v>
      </c>
      <c r="Q585" s="222">
        <f t="shared" si="297"/>
        <v>0</v>
      </c>
      <c r="R585" s="222">
        <f t="shared" si="297"/>
        <v>0</v>
      </c>
      <c r="S585" s="222">
        <f t="shared" si="297"/>
        <v>0</v>
      </c>
      <c r="T585" s="265">
        <f t="shared" ref="T585" si="298">IF($K16= "Eligible", T581, 0 )</f>
        <v>0</v>
      </c>
    </row>
    <row r="586" spans="1:20">
      <c r="G586" s="73" t="s">
        <v>120</v>
      </c>
      <c r="H586" s="72"/>
      <c r="I586" s="39">
        <f>SUM(I584:I585)</f>
        <v>0</v>
      </c>
      <c r="J586" s="40">
        <f t="shared" ref="J586:S586" si="299">SUM(J584:J585)</f>
        <v>0</v>
      </c>
      <c r="K586" s="40">
        <f t="shared" si="299"/>
        <v>0</v>
      </c>
      <c r="L586" s="40">
        <f t="shared" si="299"/>
        <v>0</v>
      </c>
      <c r="M586" s="40">
        <f t="shared" si="299"/>
        <v>0</v>
      </c>
      <c r="N586" s="40">
        <f t="shared" si="299"/>
        <v>0</v>
      </c>
      <c r="O586" s="40">
        <f t="shared" si="299"/>
        <v>0</v>
      </c>
      <c r="P586" s="40">
        <f t="shared" si="299"/>
        <v>0</v>
      </c>
      <c r="Q586" s="40">
        <f t="shared" si="299"/>
        <v>0</v>
      </c>
      <c r="R586" s="40">
        <f t="shared" si="299"/>
        <v>0</v>
      </c>
      <c r="S586" s="40">
        <f t="shared" si="299"/>
        <v>0</v>
      </c>
      <c r="T586" s="40">
        <f t="shared" ref="T586" si="300">SUM(T584:T585)</f>
        <v>0</v>
      </c>
    </row>
    <row r="587" spans="1:20">
      <c r="G587" s="30"/>
      <c r="H587" s="30"/>
      <c r="I587" s="38"/>
      <c r="J587" s="31"/>
      <c r="K587" s="31"/>
      <c r="L587" s="31"/>
      <c r="M587" s="31"/>
      <c r="N587" s="31"/>
      <c r="O587" s="31"/>
      <c r="P587" s="31"/>
      <c r="Q587" s="31"/>
      <c r="R587" s="31"/>
      <c r="S587" s="31"/>
      <c r="T587" s="31"/>
    </row>
    <row r="588" spans="1:20" ht="18.5">
      <c r="F588" s="41" t="s">
        <v>30</v>
      </c>
      <c r="H588" s="30"/>
      <c r="I588" s="2">
        <v>2011</v>
      </c>
      <c r="J588" s="2">
        <f>I588+1</f>
        <v>2012</v>
      </c>
      <c r="K588" s="2">
        <f t="shared" ref="K588" si="301">J588+1</f>
        <v>2013</v>
      </c>
      <c r="L588" s="2">
        <f t="shared" ref="L588" si="302">K588+1</f>
        <v>2014</v>
      </c>
      <c r="M588" s="2">
        <f t="shared" ref="M588" si="303">L588+1</f>
        <v>2015</v>
      </c>
      <c r="N588" s="2">
        <f t="shared" ref="N588" si="304">M588+1</f>
        <v>2016</v>
      </c>
      <c r="O588" s="2">
        <f t="shared" ref="O588" si="305">N588+1</f>
        <v>2017</v>
      </c>
      <c r="P588" s="2">
        <f t="shared" ref="P588" si="306">O588+1</f>
        <v>2018</v>
      </c>
      <c r="Q588" s="2">
        <f t="shared" ref="Q588" si="307">P588+1</f>
        <v>2019</v>
      </c>
      <c r="R588" s="2">
        <f t="shared" ref="R588" si="308">Q588+1</f>
        <v>2020</v>
      </c>
      <c r="S588" s="2">
        <f>R588+1</f>
        <v>2021</v>
      </c>
      <c r="T588" s="2">
        <f>S588+1</f>
        <v>2022</v>
      </c>
    </row>
    <row r="589" spans="1:20">
      <c r="G589" s="74" t="s">
        <v>47</v>
      </c>
      <c r="H589" s="66"/>
      <c r="I589" s="84"/>
      <c r="J589" s="85"/>
      <c r="K589" s="85"/>
      <c r="L589" s="85"/>
      <c r="M589" s="85"/>
      <c r="N589" s="85"/>
      <c r="O589" s="85"/>
      <c r="P589" s="85"/>
      <c r="Q589" s="85"/>
      <c r="R589" s="85"/>
      <c r="S589" s="85"/>
      <c r="T589" s="86"/>
    </row>
    <row r="590" spans="1:20">
      <c r="G590" s="75" t="s">
        <v>23</v>
      </c>
      <c r="H590" s="153"/>
      <c r="I590" s="87"/>
      <c r="J590" s="88"/>
      <c r="K590" s="88"/>
      <c r="L590" s="88"/>
      <c r="M590" s="88"/>
      <c r="N590" s="88"/>
      <c r="O590" s="88"/>
      <c r="P590" s="88"/>
      <c r="Q590" s="88"/>
      <c r="R590" s="88"/>
      <c r="S590" s="88"/>
      <c r="T590" s="89"/>
    </row>
    <row r="591" spans="1:20">
      <c r="G591" s="90" t="s">
        <v>89</v>
      </c>
      <c r="H591" s="152"/>
      <c r="I591" s="52"/>
      <c r="J591" s="53"/>
      <c r="K591" s="53"/>
      <c r="L591" s="53"/>
      <c r="M591" s="53"/>
      <c r="N591" s="53"/>
      <c r="O591" s="53"/>
      <c r="P591" s="53"/>
      <c r="Q591" s="53"/>
      <c r="R591" s="53"/>
      <c r="S591" s="53"/>
      <c r="T591" s="54"/>
    </row>
    <row r="592" spans="1:20">
      <c r="G592" s="33" t="s">
        <v>90</v>
      </c>
      <c r="I592" s="7">
        <v>0</v>
      </c>
      <c r="J592" s="7">
        <v>0</v>
      </c>
      <c r="K592" s="7">
        <v>0</v>
      </c>
      <c r="L592" s="7">
        <v>0</v>
      </c>
      <c r="M592" s="7">
        <v>0</v>
      </c>
      <c r="N592" s="7">
        <v>0</v>
      </c>
      <c r="O592" s="7">
        <v>0</v>
      </c>
      <c r="P592" s="7">
        <v>0</v>
      </c>
      <c r="Q592" s="7">
        <v>0</v>
      </c>
      <c r="R592" s="7">
        <v>0</v>
      </c>
      <c r="S592" s="7">
        <v>0</v>
      </c>
      <c r="T592" s="7">
        <v>0</v>
      </c>
    </row>
    <row r="593" spans="6:20">
      <c r="G593" s="6"/>
      <c r="I593" s="7"/>
      <c r="J593" s="7"/>
      <c r="K593" s="7"/>
      <c r="L593" s="28"/>
      <c r="M593" s="28"/>
      <c r="N593" s="28"/>
      <c r="O593" s="28"/>
      <c r="P593" s="28"/>
      <c r="Q593" s="28"/>
      <c r="R593" s="28"/>
      <c r="S593" s="28"/>
      <c r="T593" s="28"/>
    </row>
    <row r="594" spans="6:20" ht="18.5">
      <c r="F594" s="9" t="s">
        <v>100</v>
      </c>
      <c r="I594" s="2">
        <f>'Facility Detail'!$G$3176</f>
        <v>2011</v>
      </c>
      <c r="J594" s="2">
        <f>I594+1</f>
        <v>2012</v>
      </c>
      <c r="K594" s="2">
        <f t="shared" ref="K594" si="309">J594+1</f>
        <v>2013</v>
      </c>
      <c r="L594" s="2">
        <f t="shared" ref="L594" si="310">K594+1</f>
        <v>2014</v>
      </c>
      <c r="M594" s="2">
        <f t="shared" ref="M594" si="311">L594+1</f>
        <v>2015</v>
      </c>
      <c r="N594" s="2">
        <f t="shared" ref="N594" si="312">M594+1</f>
        <v>2016</v>
      </c>
      <c r="O594" s="2">
        <f t="shared" ref="O594" si="313">N594+1</f>
        <v>2017</v>
      </c>
      <c r="P594" s="2">
        <f t="shared" ref="P594" si="314">O594+1</f>
        <v>2018</v>
      </c>
      <c r="Q594" s="2">
        <f t="shared" ref="Q594" si="315">P594+1</f>
        <v>2019</v>
      </c>
      <c r="R594" s="148">
        <f t="shared" ref="R594" si="316">Q594+1</f>
        <v>2020</v>
      </c>
      <c r="S594" s="2">
        <f>R594+1</f>
        <v>2021</v>
      </c>
      <c r="T594" s="2">
        <f>S594+1</f>
        <v>2022</v>
      </c>
    </row>
    <row r="595" spans="6:20">
      <c r="G595" s="74" t="s">
        <v>68</v>
      </c>
      <c r="H595" s="66"/>
      <c r="I595" s="3"/>
      <c r="J595" s="55">
        <f>I595</f>
        <v>0</v>
      </c>
      <c r="K595" s="123"/>
      <c r="L595" s="123"/>
      <c r="M595" s="123"/>
      <c r="N595" s="123"/>
      <c r="O595" s="123"/>
      <c r="P595" s="123"/>
      <c r="Q595" s="123"/>
      <c r="R595" s="123"/>
      <c r="S595" s="123"/>
      <c r="T595" s="56"/>
    </row>
    <row r="596" spans="6:20">
      <c r="G596" s="74" t="s">
        <v>69</v>
      </c>
      <c r="H596" s="66"/>
      <c r="I596" s="144">
        <f>J596</f>
        <v>0</v>
      </c>
      <c r="J596" s="10"/>
      <c r="K596" s="69"/>
      <c r="L596" s="69"/>
      <c r="M596" s="69"/>
      <c r="N596" s="69"/>
      <c r="O596" s="69"/>
      <c r="P596" s="69"/>
      <c r="Q596" s="69"/>
      <c r="R596" s="69"/>
      <c r="S596" s="69"/>
      <c r="T596" s="145"/>
    </row>
    <row r="597" spans="6:20">
      <c r="G597" s="74" t="s">
        <v>70</v>
      </c>
      <c r="H597" s="66"/>
      <c r="I597" s="57"/>
      <c r="J597" s="10">
        <f>J581</f>
        <v>0</v>
      </c>
      <c r="K597" s="65">
        <f>J597</f>
        <v>0</v>
      </c>
      <c r="L597" s="69"/>
      <c r="M597" s="69"/>
      <c r="N597" s="69"/>
      <c r="O597" s="69"/>
      <c r="P597" s="69"/>
      <c r="Q597" s="69"/>
      <c r="R597" s="69"/>
      <c r="S597" s="69"/>
      <c r="T597" s="145"/>
    </row>
    <row r="598" spans="6:20">
      <c r="G598" s="74" t="s">
        <v>71</v>
      </c>
      <c r="H598" s="66"/>
      <c r="I598" s="57"/>
      <c r="J598" s="65">
        <f>K598</f>
        <v>0</v>
      </c>
      <c r="K598" s="143"/>
      <c r="L598" s="69"/>
      <c r="M598" s="69"/>
      <c r="N598" s="69"/>
      <c r="O598" s="69"/>
      <c r="P598" s="69"/>
      <c r="Q598" s="69"/>
      <c r="R598" s="69"/>
      <c r="S598" s="69"/>
      <c r="T598" s="145"/>
    </row>
    <row r="599" spans="6:20">
      <c r="G599" s="74" t="s">
        <v>171</v>
      </c>
      <c r="H599" s="30"/>
      <c r="I599" s="57"/>
      <c r="J599" s="135"/>
      <c r="K599" s="10">
        <f>K581</f>
        <v>0</v>
      </c>
      <c r="L599" s="136">
        <f>K599</f>
        <v>0</v>
      </c>
      <c r="M599" s="69"/>
      <c r="N599" s="69"/>
      <c r="O599" s="69"/>
      <c r="P599" s="69"/>
      <c r="Q599" s="69"/>
      <c r="R599" s="69"/>
      <c r="S599" s="69"/>
      <c r="T599" s="145"/>
    </row>
    <row r="600" spans="6:20">
      <c r="G600" s="74" t="s">
        <v>172</v>
      </c>
      <c r="H600" s="30"/>
      <c r="I600" s="57"/>
      <c r="J600" s="135"/>
      <c r="K600" s="65">
        <f>L600</f>
        <v>0</v>
      </c>
      <c r="L600" s="10"/>
      <c r="M600" s="69"/>
      <c r="N600" s="69"/>
      <c r="O600" s="69"/>
      <c r="P600" s="69"/>
      <c r="Q600" s="69"/>
      <c r="R600" s="69"/>
      <c r="S600" s="69"/>
      <c r="T600" s="145"/>
    </row>
    <row r="601" spans="6:20">
      <c r="G601" s="74" t="s">
        <v>173</v>
      </c>
      <c r="H601" s="30"/>
      <c r="I601" s="57"/>
      <c r="J601" s="135"/>
      <c r="K601" s="135"/>
      <c r="L601" s="10">
        <f>L581</f>
        <v>0</v>
      </c>
      <c r="M601" s="136">
        <f>L601</f>
        <v>0</v>
      </c>
      <c r="N601" s="135">
        <f>M601</f>
        <v>0</v>
      </c>
      <c r="O601" s="69"/>
      <c r="P601" s="69"/>
      <c r="Q601" s="69"/>
      <c r="R601" s="69"/>
      <c r="S601" s="69"/>
      <c r="T601" s="139"/>
    </row>
    <row r="602" spans="6:20">
      <c r="G602" s="74" t="s">
        <v>174</v>
      </c>
      <c r="H602" s="30"/>
      <c r="I602" s="57"/>
      <c r="J602" s="135"/>
      <c r="K602" s="135"/>
      <c r="L602" s="65"/>
      <c r="M602" s="10"/>
      <c r="N602" s="135"/>
      <c r="O602" s="69"/>
      <c r="P602" s="69"/>
      <c r="Q602" s="69"/>
      <c r="R602" s="69"/>
      <c r="S602" s="69"/>
      <c r="T602" s="139"/>
    </row>
    <row r="603" spans="6:20">
      <c r="G603" s="74" t="s">
        <v>175</v>
      </c>
      <c r="H603" s="30"/>
      <c r="I603" s="57"/>
      <c r="J603" s="135"/>
      <c r="K603" s="135"/>
      <c r="L603" s="135"/>
      <c r="M603" s="10">
        <v>0</v>
      </c>
      <c r="N603" s="136">
        <f>M603</f>
        <v>0</v>
      </c>
      <c r="O603" s="69"/>
      <c r="P603" s="69"/>
      <c r="Q603" s="69"/>
      <c r="R603" s="69"/>
      <c r="S603" s="69"/>
      <c r="T603" s="139"/>
    </row>
    <row r="604" spans="6:20">
      <c r="G604" s="74" t="s">
        <v>176</v>
      </c>
      <c r="H604" s="30"/>
      <c r="I604" s="57"/>
      <c r="J604" s="135"/>
      <c r="K604" s="135"/>
      <c r="L604" s="135"/>
      <c r="M604" s="65"/>
      <c r="N604" s="10"/>
      <c r="O604" s="69"/>
      <c r="P604" s="69"/>
      <c r="Q604" s="69"/>
      <c r="R604" s="69"/>
      <c r="S604" s="69"/>
      <c r="T604" s="139"/>
    </row>
    <row r="605" spans="6:20">
      <c r="G605" s="74" t="s">
        <v>177</v>
      </c>
      <c r="H605" s="30"/>
      <c r="I605" s="57"/>
      <c r="J605" s="135"/>
      <c r="K605" s="135"/>
      <c r="L605" s="135"/>
      <c r="M605" s="135"/>
      <c r="N605" s="167">
        <f>N581</f>
        <v>0</v>
      </c>
      <c r="O605" s="137">
        <f>N605</f>
        <v>0</v>
      </c>
      <c r="P605" s="69"/>
      <c r="Q605" s="69"/>
      <c r="R605" s="69"/>
      <c r="S605" s="69"/>
      <c r="T605" s="139"/>
    </row>
    <row r="606" spans="6:20">
      <c r="G606" s="74" t="s">
        <v>168</v>
      </c>
      <c r="H606" s="30"/>
      <c r="I606" s="57"/>
      <c r="J606" s="135"/>
      <c r="K606" s="135"/>
      <c r="L606" s="135"/>
      <c r="M606" s="135"/>
      <c r="N606" s="168"/>
      <c r="O606" s="138"/>
      <c r="P606" s="69"/>
      <c r="Q606" s="69"/>
      <c r="R606" s="69"/>
      <c r="S606" s="69"/>
      <c r="T606" s="139"/>
    </row>
    <row r="607" spans="6:20">
      <c r="G607" s="74" t="s">
        <v>169</v>
      </c>
      <c r="H607" s="30"/>
      <c r="I607" s="57"/>
      <c r="J607" s="135"/>
      <c r="K607" s="135"/>
      <c r="L607" s="135"/>
      <c r="M607" s="135"/>
      <c r="N607" s="135"/>
      <c r="O607" s="138">
        <f>O581</f>
        <v>0</v>
      </c>
      <c r="P607" s="137">
        <f>O607</f>
        <v>0</v>
      </c>
      <c r="Q607" s="69"/>
      <c r="R607" s="69"/>
      <c r="S607" s="69"/>
      <c r="T607" s="139"/>
    </row>
    <row r="608" spans="6:20">
      <c r="G608" s="74" t="s">
        <v>186</v>
      </c>
      <c r="H608" s="30"/>
      <c r="I608" s="57"/>
      <c r="J608" s="135"/>
      <c r="K608" s="135"/>
      <c r="L608" s="135"/>
      <c r="M608" s="135"/>
      <c r="N608" s="135"/>
      <c r="O608" s="137"/>
      <c r="P608" s="138"/>
      <c r="Q608" s="69"/>
      <c r="R608" s="69"/>
      <c r="S608" s="69"/>
      <c r="T608" s="139"/>
    </row>
    <row r="609" spans="2:21">
      <c r="G609" s="74" t="s">
        <v>187</v>
      </c>
      <c r="H609" s="30"/>
      <c r="I609" s="57"/>
      <c r="J609" s="135"/>
      <c r="K609" s="135"/>
      <c r="L609" s="135"/>
      <c r="M609" s="135"/>
      <c r="N609" s="135"/>
      <c r="O609" s="135"/>
      <c r="P609" s="138">
        <f>P581</f>
        <v>0</v>
      </c>
      <c r="Q609" s="65">
        <f>P609</f>
        <v>0</v>
      </c>
      <c r="R609" s="69"/>
      <c r="S609" s="69"/>
      <c r="T609" s="139"/>
    </row>
    <row r="610" spans="2:21">
      <c r="G610" s="74" t="s">
        <v>188</v>
      </c>
      <c r="H610" s="30"/>
      <c r="I610" s="57"/>
      <c r="J610" s="135"/>
      <c r="K610" s="135"/>
      <c r="L610" s="135"/>
      <c r="M610" s="135"/>
      <c r="N610" s="135"/>
      <c r="O610" s="135"/>
      <c r="P610" s="137"/>
      <c r="Q610" s="138"/>
      <c r="R610" s="69"/>
      <c r="S610" s="69"/>
      <c r="T610" s="139"/>
    </row>
    <row r="611" spans="2:21">
      <c r="G611" s="74" t="s">
        <v>189</v>
      </c>
      <c r="H611" s="30"/>
      <c r="I611" s="57"/>
      <c r="J611" s="135"/>
      <c r="K611" s="135"/>
      <c r="L611" s="135"/>
      <c r="M611" s="135"/>
      <c r="N611" s="135"/>
      <c r="O611" s="135"/>
      <c r="P611" s="135"/>
      <c r="Q611" s="138"/>
      <c r="R611" s="65"/>
      <c r="S611" s="69"/>
      <c r="T611" s="139"/>
    </row>
    <row r="612" spans="2:21">
      <c r="G612" s="74" t="s">
        <v>190</v>
      </c>
      <c r="H612" s="30"/>
      <c r="I612" s="57"/>
      <c r="J612" s="135"/>
      <c r="K612" s="135"/>
      <c r="L612" s="135"/>
      <c r="M612" s="135"/>
      <c r="N612" s="135"/>
      <c r="O612" s="135"/>
      <c r="P612" s="135"/>
      <c r="Q612" s="169"/>
      <c r="R612" s="197"/>
      <c r="S612" s="155"/>
      <c r="T612" s="322"/>
      <c r="U612" s="30"/>
    </row>
    <row r="613" spans="2:21">
      <c r="G613" s="74" t="s">
        <v>191</v>
      </c>
      <c r="H613" s="30"/>
      <c r="I613" s="57"/>
      <c r="J613" s="135"/>
      <c r="K613" s="135"/>
      <c r="L613" s="135"/>
      <c r="M613" s="135"/>
      <c r="N613" s="135"/>
      <c r="O613" s="135"/>
      <c r="P613" s="135"/>
      <c r="Q613" s="135"/>
      <c r="R613" s="197">
        <v>0</v>
      </c>
      <c r="S613" s="137">
        <f>R613</f>
        <v>0</v>
      </c>
      <c r="T613" s="322"/>
      <c r="U613" s="30"/>
    </row>
    <row r="614" spans="2:21">
      <c r="G614" s="74" t="s">
        <v>200</v>
      </c>
      <c r="H614" s="30"/>
      <c r="I614" s="57"/>
      <c r="J614" s="135"/>
      <c r="K614" s="135"/>
      <c r="L614" s="135"/>
      <c r="M614" s="135"/>
      <c r="N614" s="135"/>
      <c r="O614" s="135"/>
      <c r="P614" s="135"/>
      <c r="Q614" s="135"/>
      <c r="R614" s="137">
        <v>0</v>
      </c>
      <c r="S614" s="138">
        <v>0</v>
      </c>
      <c r="T614" s="322"/>
      <c r="U614" s="30"/>
    </row>
    <row r="615" spans="2:21">
      <c r="G615" s="74" t="s">
        <v>201</v>
      </c>
      <c r="H615" s="30"/>
      <c r="I615" s="57"/>
      <c r="J615" s="135"/>
      <c r="K615" s="135"/>
      <c r="L615" s="135"/>
      <c r="M615" s="135"/>
      <c r="N615" s="135"/>
      <c r="O615" s="135"/>
      <c r="P615" s="135"/>
      <c r="Q615" s="135"/>
      <c r="R615" s="135"/>
      <c r="S615" s="197">
        <v>0</v>
      </c>
      <c r="T615" s="323">
        <v>0</v>
      </c>
      <c r="U615" s="30"/>
    </row>
    <row r="616" spans="2:21">
      <c r="G616" s="74" t="s">
        <v>311</v>
      </c>
      <c r="H616" s="30"/>
      <c r="I616" s="57"/>
      <c r="J616" s="135"/>
      <c r="K616" s="135"/>
      <c r="L616" s="135"/>
      <c r="M616" s="135"/>
      <c r="N616" s="135"/>
      <c r="O616" s="135"/>
      <c r="P616" s="135"/>
      <c r="Q616" s="135"/>
      <c r="R616" s="135"/>
      <c r="S616" s="137"/>
      <c r="T616" s="324"/>
      <c r="U616" s="30"/>
    </row>
    <row r="617" spans="2:21">
      <c r="G617" s="74" t="s">
        <v>310</v>
      </c>
      <c r="H617" s="30"/>
      <c r="I617" s="58"/>
      <c r="J617" s="125"/>
      <c r="K617" s="125"/>
      <c r="L617" s="125"/>
      <c r="M617" s="125"/>
      <c r="N617" s="125"/>
      <c r="O617" s="125"/>
      <c r="P617" s="125"/>
      <c r="Q617" s="125"/>
      <c r="R617" s="125"/>
      <c r="S617" s="125"/>
      <c r="T617" s="258">
        <v>55000</v>
      </c>
      <c r="U617" s="30"/>
    </row>
    <row r="618" spans="2:21">
      <c r="B618" s="1" t="s">
        <v>213</v>
      </c>
      <c r="G618" s="33" t="s">
        <v>17</v>
      </c>
      <c r="I618" s="172"/>
      <c r="J618" s="172"/>
      <c r="K618" s="172"/>
      <c r="L618" s="172"/>
      <c r="M618" s="172"/>
      <c r="N618" s="172"/>
      <c r="O618" s="172">
        <f>O605-O606-O607</f>
        <v>0</v>
      </c>
      <c r="P618" s="172">
        <f>P607-P608-P609</f>
        <v>0</v>
      </c>
      <c r="Q618" s="172">
        <f>Q609-Q610-Q611+Q612</f>
        <v>0</v>
      </c>
      <c r="R618" s="172">
        <f>R614</f>
        <v>0</v>
      </c>
      <c r="S618" s="172">
        <f>S614*-1</f>
        <v>0</v>
      </c>
      <c r="T618" s="172">
        <f>T615-T616-T617</f>
        <v>-55000</v>
      </c>
    </row>
    <row r="619" spans="2:21">
      <c r="G619" s="6"/>
      <c r="I619" s="172"/>
      <c r="J619" s="172"/>
      <c r="K619" s="172"/>
      <c r="L619" s="172"/>
      <c r="M619" s="172"/>
      <c r="N619" s="172"/>
      <c r="O619" s="172"/>
      <c r="P619" s="172"/>
      <c r="Q619" s="172"/>
      <c r="R619" s="172"/>
      <c r="S619" s="172"/>
      <c r="T619" s="172"/>
    </row>
    <row r="620" spans="2:21">
      <c r="G620" s="71" t="s">
        <v>12</v>
      </c>
      <c r="H620" s="66"/>
      <c r="I620" s="173"/>
      <c r="J620" s="174"/>
      <c r="K620" s="174"/>
      <c r="L620" s="174"/>
      <c r="M620" s="174"/>
      <c r="N620" s="174"/>
      <c r="O620" s="174"/>
      <c r="P620" s="174"/>
      <c r="Q620" s="174"/>
      <c r="R620" s="174"/>
      <c r="S620" s="174"/>
      <c r="T620" s="320"/>
    </row>
    <row r="621" spans="2:21">
      <c r="G621" s="6"/>
      <c r="I621" s="172"/>
      <c r="J621" s="172"/>
      <c r="K621" s="172"/>
      <c r="L621" s="172"/>
      <c r="M621" s="172"/>
      <c r="N621" s="172"/>
      <c r="O621" s="172"/>
      <c r="P621" s="172"/>
      <c r="Q621" s="172"/>
      <c r="R621" s="172"/>
      <c r="S621" s="172"/>
      <c r="T621" s="172"/>
    </row>
    <row r="622" spans="2:21" ht="18.5">
      <c r="C622" s="1" t="s">
        <v>213</v>
      </c>
      <c r="D622" s="1" t="s">
        <v>241</v>
      </c>
      <c r="E622" s="1" t="s">
        <v>107</v>
      </c>
      <c r="F622" s="41" t="s">
        <v>26</v>
      </c>
      <c r="H622" s="30"/>
      <c r="I622" s="175">
        <f t="shared" ref="I622:S622" si="317" xml:space="preserve"> I581 + I586 - I592 + I618 + I620</f>
        <v>0</v>
      </c>
      <c r="J622" s="176">
        <f t="shared" si="317"/>
        <v>0</v>
      </c>
      <c r="K622" s="176">
        <f t="shared" si="317"/>
        <v>0</v>
      </c>
      <c r="L622" s="176">
        <f t="shared" si="317"/>
        <v>0</v>
      </c>
      <c r="M622" s="176">
        <f t="shared" si="317"/>
        <v>0</v>
      </c>
      <c r="N622" s="176">
        <f t="shared" si="317"/>
        <v>0</v>
      </c>
      <c r="O622" s="176">
        <f t="shared" si="317"/>
        <v>0</v>
      </c>
      <c r="P622" s="176">
        <f t="shared" si="317"/>
        <v>0</v>
      </c>
      <c r="Q622" s="176">
        <f t="shared" si="317"/>
        <v>0</v>
      </c>
      <c r="R622" s="176">
        <f t="shared" si="317"/>
        <v>0</v>
      </c>
      <c r="S622" s="176">
        <f t="shared" si="317"/>
        <v>42352.799614148185</v>
      </c>
      <c r="T622" s="321">
        <f t="shared" ref="T622" si="318" xml:space="preserve"> T581 + T586 - T592 + T618 + T620</f>
        <v>5666.838728461822</v>
      </c>
    </row>
    <row r="623" spans="2:21" ht="15" thickBot="1">
      <c r="S623" s="1"/>
      <c r="T623" s="1"/>
    </row>
    <row r="624" spans="2:21">
      <c r="F624" s="8"/>
      <c r="G624" s="8"/>
      <c r="H624" s="8"/>
      <c r="I624" s="8"/>
      <c r="J624" s="8"/>
      <c r="K624" s="8"/>
      <c r="L624" s="8"/>
      <c r="M624" s="8"/>
      <c r="N624" s="8"/>
      <c r="O624" s="8"/>
      <c r="P624" s="8"/>
      <c r="Q624" s="8"/>
      <c r="R624" s="8"/>
      <c r="S624" s="8"/>
      <c r="T624" s="8"/>
    </row>
    <row r="625" spans="1:20" ht="15" thickBot="1">
      <c r="S625" s="1"/>
      <c r="T625" s="1"/>
    </row>
    <row r="626" spans="1:20" ht="21.5" thickBot="1">
      <c r="F626" s="13" t="s">
        <v>4</v>
      </c>
      <c r="G626" s="13"/>
      <c r="H626" s="230" t="str">
        <f>G17</f>
        <v>Condon Wind Power Project - Condon Wind Power Project - REC Only</v>
      </c>
      <c r="I626" s="231"/>
      <c r="J626" s="235"/>
      <c r="K626" s="235"/>
      <c r="L626" s="232"/>
      <c r="S626" s="1"/>
      <c r="T626" s="1"/>
    </row>
    <row r="627" spans="1:20">
      <c r="S627" s="1"/>
      <c r="T627" s="1"/>
    </row>
    <row r="628" spans="1:20" ht="18.5">
      <c r="F628" s="9" t="s">
        <v>21</v>
      </c>
      <c r="G628" s="9"/>
      <c r="I628" s="2">
        <f>'Facility Detail'!$I$76</f>
        <v>2011</v>
      </c>
      <c r="J628" s="2">
        <f>I628+1</f>
        <v>2012</v>
      </c>
      <c r="K628" s="2">
        <f>J628+1</f>
        <v>2013</v>
      </c>
      <c r="L628" s="2">
        <f t="shared" ref="L628:R628" si="319">K628+1</f>
        <v>2014</v>
      </c>
      <c r="M628" s="2">
        <f t="shared" si="319"/>
        <v>2015</v>
      </c>
      <c r="N628" s="2">
        <f t="shared" si="319"/>
        <v>2016</v>
      </c>
      <c r="O628" s="2">
        <f t="shared" si="319"/>
        <v>2017</v>
      </c>
      <c r="P628" s="2">
        <f t="shared" si="319"/>
        <v>2018</v>
      </c>
      <c r="Q628" s="2">
        <f t="shared" si="319"/>
        <v>2019</v>
      </c>
      <c r="R628" s="2">
        <f t="shared" si="319"/>
        <v>2020</v>
      </c>
      <c r="S628" s="2">
        <f>R628+1</f>
        <v>2021</v>
      </c>
      <c r="T628" s="2">
        <f>S628+1</f>
        <v>2022</v>
      </c>
    </row>
    <row r="629" spans="1:20">
      <c r="G629" s="221" t="str">
        <f>"Total MWh Produced / Purchased from " &amp; H626</f>
        <v>Total MWh Produced / Purchased from Condon Wind Power Project - Condon Wind Power Project - REC Only</v>
      </c>
      <c r="H629" s="66"/>
      <c r="I629" s="3"/>
      <c r="J629" s="4"/>
      <c r="K629" s="4"/>
      <c r="L629" s="4"/>
      <c r="M629" s="4"/>
      <c r="N629" s="4">
        <v>8286</v>
      </c>
      <c r="O629" s="4"/>
      <c r="P629" s="4"/>
      <c r="Q629" s="4"/>
      <c r="R629" s="4"/>
      <c r="S629" s="4"/>
      <c r="T629" s="5"/>
    </row>
    <row r="630" spans="1:20">
      <c r="G630" s="221" t="s">
        <v>25</v>
      </c>
      <c r="H630" s="66"/>
      <c r="I630" s="325"/>
      <c r="J630" s="50"/>
      <c r="K630" s="50"/>
      <c r="L630" s="50"/>
      <c r="M630" s="50"/>
      <c r="N630" s="50">
        <v>1</v>
      </c>
      <c r="O630" s="50">
        <v>1</v>
      </c>
      <c r="P630" s="50"/>
      <c r="Q630" s="50"/>
      <c r="R630" s="50"/>
      <c r="S630" s="50"/>
      <c r="T630" s="51"/>
    </row>
    <row r="631" spans="1:20">
      <c r="G631" s="221" t="s">
        <v>20</v>
      </c>
      <c r="H631" s="66"/>
      <c r="I631" s="326"/>
      <c r="J631" s="45"/>
      <c r="K631" s="45"/>
      <c r="L631" s="45"/>
      <c r="M631" s="45"/>
      <c r="N631" s="45">
        <v>1</v>
      </c>
      <c r="O631" s="45"/>
      <c r="P631" s="45"/>
      <c r="Q631" s="45"/>
      <c r="R631" s="45"/>
      <c r="S631" s="45"/>
      <c r="T631" s="46"/>
    </row>
    <row r="632" spans="1:20">
      <c r="A632" s="1" t="s">
        <v>289</v>
      </c>
      <c r="G632" s="33" t="s">
        <v>22</v>
      </c>
      <c r="H632" s="6"/>
      <c r="I632" s="37">
        <f xml:space="preserve"> I629 * I630 * I631</f>
        <v>0</v>
      </c>
      <c r="J632" s="37">
        <f xml:space="preserve"> J629 * J630 * J631</f>
        <v>0</v>
      </c>
      <c r="K632" s="37">
        <f xml:space="preserve"> K629 * K630 * K631</f>
        <v>0</v>
      </c>
      <c r="L632" s="37">
        <f t="shared" ref="L632:M632" si="320" xml:space="preserve"> L629 * L630 * L631</f>
        <v>0</v>
      </c>
      <c r="M632" s="37">
        <f t="shared" si="320"/>
        <v>0</v>
      </c>
      <c r="N632" s="179">
        <v>8286</v>
      </c>
      <c r="O632" s="179">
        <f t="shared" ref="O632:S632" si="321" xml:space="preserve"> O629 * O630 * O631</f>
        <v>0</v>
      </c>
      <c r="P632" s="179">
        <f t="shared" si="321"/>
        <v>0</v>
      </c>
      <c r="Q632" s="179">
        <f t="shared" si="321"/>
        <v>0</v>
      </c>
      <c r="R632" s="179">
        <f t="shared" si="321"/>
        <v>0</v>
      </c>
      <c r="S632" s="179">
        <f t="shared" si="321"/>
        <v>0</v>
      </c>
      <c r="T632" s="179">
        <f t="shared" ref="T632" si="322" xml:space="preserve"> T629 * T630 * T631</f>
        <v>0</v>
      </c>
    </row>
    <row r="633" spans="1:20">
      <c r="I633" s="36"/>
      <c r="J633" s="36"/>
      <c r="K633" s="36"/>
      <c r="L633" s="36"/>
      <c r="M633" s="36"/>
      <c r="N633" s="24"/>
      <c r="O633" s="24"/>
      <c r="P633" s="24"/>
      <c r="Q633" s="24"/>
      <c r="R633" s="24"/>
      <c r="S633" s="24"/>
      <c r="T633" s="24"/>
    </row>
    <row r="634" spans="1:20" ht="18.5">
      <c r="F634" s="9" t="s">
        <v>118</v>
      </c>
      <c r="I634" s="2">
        <f>'Facility Detail'!$I$76</f>
        <v>2011</v>
      </c>
      <c r="J634" s="2">
        <f>I634+1</f>
        <v>2012</v>
      </c>
      <c r="K634" s="2">
        <f>J634+1</f>
        <v>2013</v>
      </c>
      <c r="L634" s="2">
        <f t="shared" ref="L634:R634" si="323">K634+1</f>
        <v>2014</v>
      </c>
      <c r="M634" s="2">
        <f t="shared" si="323"/>
        <v>2015</v>
      </c>
      <c r="N634" s="2">
        <f t="shared" si="323"/>
        <v>2016</v>
      </c>
      <c r="O634" s="2">
        <f t="shared" si="323"/>
        <v>2017</v>
      </c>
      <c r="P634" s="2">
        <f t="shared" si="323"/>
        <v>2018</v>
      </c>
      <c r="Q634" s="2">
        <f t="shared" si="323"/>
        <v>2019</v>
      </c>
      <c r="R634" s="2">
        <f t="shared" si="323"/>
        <v>2020</v>
      </c>
      <c r="S634" s="2">
        <f>R634+1</f>
        <v>2021</v>
      </c>
      <c r="T634" s="2">
        <f>S634+1</f>
        <v>2022</v>
      </c>
    </row>
    <row r="635" spans="1:20">
      <c r="G635" s="221" t="s">
        <v>10</v>
      </c>
      <c r="H635" s="66"/>
      <c r="I635" s="47">
        <f>IF($J17="Eligible",I632*'Facility Detail'!$G$3173,0)</f>
        <v>0</v>
      </c>
      <c r="J635" s="11">
        <f>IF($J17="Eligible",J632*'Facility Detail'!$G$3173,0)</f>
        <v>0</v>
      </c>
      <c r="K635" s="11">
        <f>IF($J17="Eligible",K632*'Facility Detail'!$G$3173,0)</f>
        <v>0</v>
      </c>
      <c r="L635" s="11">
        <f>IF($J17="Eligible",L632*'Facility Detail'!$G$3173,0)</f>
        <v>0</v>
      </c>
      <c r="M635" s="11">
        <f>IF($J17="Eligible",M632*'Facility Detail'!$G$3173,0)</f>
        <v>0</v>
      </c>
      <c r="N635" s="11">
        <f>IF($J17="Eligible",N632*'Facility Detail'!$G$3173,0)</f>
        <v>0</v>
      </c>
      <c r="O635" s="11">
        <f>IF($J17="Eligible",O632*'Facility Detail'!$G$3173,0)</f>
        <v>0</v>
      </c>
      <c r="P635" s="11">
        <f>IF($J17="Eligible",P632*'Facility Detail'!$G$3173,0)</f>
        <v>0</v>
      </c>
      <c r="Q635" s="11">
        <f>IF($J17="Eligible",Q632*'Facility Detail'!$G$3173,0)</f>
        <v>0</v>
      </c>
      <c r="R635" s="11">
        <f>IF($J17="Eligible",R632*'Facility Detail'!$G$3173,0)</f>
        <v>0</v>
      </c>
      <c r="S635" s="11">
        <f>IF($J17="Eligible",S632*'Facility Detail'!$G$3173,0)</f>
        <v>0</v>
      </c>
      <c r="T635" s="264">
        <f>IF($J17="Eligible",T632*'Facility Detail'!$G$3173,0)</f>
        <v>0</v>
      </c>
    </row>
    <row r="636" spans="1:20">
      <c r="G636" s="221" t="s">
        <v>6</v>
      </c>
      <c r="H636" s="66"/>
      <c r="I636" s="48">
        <f t="shared" ref="I636:S636" si="324">IF($K18="Eligible",I632,0)</f>
        <v>0</v>
      </c>
      <c r="J636" s="222">
        <f t="shared" si="324"/>
        <v>0</v>
      </c>
      <c r="K636" s="222">
        <f t="shared" si="324"/>
        <v>0</v>
      </c>
      <c r="L636" s="222">
        <f t="shared" si="324"/>
        <v>0</v>
      </c>
      <c r="M636" s="222">
        <f t="shared" si="324"/>
        <v>0</v>
      </c>
      <c r="N636" s="222">
        <f t="shared" si="324"/>
        <v>0</v>
      </c>
      <c r="O636" s="222">
        <f t="shared" si="324"/>
        <v>0</v>
      </c>
      <c r="P636" s="222">
        <f t="shared" si="324"/>
        <v>0</v>
      </c>
      <c r="Q636" s="222">
        <f t="shared" si="324"/>
        <v>0</v>
      </c>
      <c r="R636" s="222">
        <f t="shared" si="324"/>
        <v>0</v>
      </c>
      <c r="S636" s="222">
        <f t="shared" si="324"/>
        <v>0</v>
      </c>
      <c r="T636" s="265">
        <f t="shared" ref="T636" si="325">IF($K18="Eligible",T632,0)</f>
        <v>0</v>
      </c>
    </row>
    <row r="637" spans="1:20">
      <c r="G637" s="33" t="s">
        <v>120</v>
      </c>
      <c r="H637" s="6"/>
      <c r="I637" s="39">
        <f>SUM(I635:I636)</f>
        <v>0</v>
      </c>
      <c r="J637" s="40">
        <f>SUM(J635:J636)</f>
        <v>0</v>
      </c>
      <c r="K637" s="40">
        <f>SUM(K635:K636)</f>
        <v>0</v>
      </c>
      <c r="L637" s="40">
        <f t="shared" ref="L637:S637" si="326">SUM(L635:L636)</f>
        <v>0</v>
      </c>
      <c r="M637" s="40">
        <f t="shared" si="326"/>
        <v>0</v>
      </c>
      <c r="N637" s="40">
        <f t="shared" si="326"/>
        <v>0</v>
      </c>
      <c r="O637" s="40">
        <f t="shared" si="326"/>
        <v>0</v>
      </c>
      <c r="P637" s="40">
        <f t="shared" si="326"/>
        <v>0</v>
      </c>
      <c r="Q637" s="40">
        <f t="shared" si="326"/>
        <v>0</v>
      </c>
      <c r="R637" s="40">
        <f t="shared" si="326"/>
        <v>0</v>
      </c>
      <c r="S637" s="40">
        <f t="shared" si="326"/>
        <v>0</v>
      </c>
      <c r="T637" s="40">
        <f t="shared" ref="T637" si="327">SUM(T635:T636)</f>
        <v>0</v>
      </c>
    </row>
    <row r="638" spans="1:20">
      <c r="I638" s="38"/>
      <c r="J638" s="31"/>
      <c r="K638" s="31"/>
      <c r="L638" s="31"/>
      <c r="M638" s="31"/>
      <c r="N638" s="31"/>
      <c r="O638" s="31"/>
      <c r="P638" s="31"/>
      <c r="Q638" s="31"/>
      <c r="R638" s="31"/>
      <c r="S638" s="31"/>
      <c r="T638" s="31"/>
    </row>
    <row r="639" spans="1:20" ht="18.5">
      <c r="F639" s="9" t="s">
        <v>30</v>
      </c>
      <c r="I639" s="2">
        <f>'Facility Detail'!$I$76</f>
        <v>2011</v>
      </c>
      <c r="J639" s="2">
        <f>I639+1</f>
        <v>2012</v>
      </c>
      <c r="K639" s="2">
        <f>J639+1</f>
        <v>2013</v>
      </c>
      <c r="L639" s="2">
        <f t="shared" ref="L639:R639" si="328">K639+1</f>
        <v>2014</v>
      </c>
      <c r="M639" s="2">
        <f t="shared" si="328"/>
        <v>2015</v>
      </c>
      <c r="N639" s="2">
        <f t="shared" si="328"/>
        <v>2016</v>
      </c>
      <c r="O639" s="2">
        <f t="shared" si="328"/>
        <v>2017</v>
      </c>
      <c r="P639" s="2">
        <f t="shared" si="328"/>
        <v>2018</v>
      </c>
      <c r="Q639" s="2">
        <f t="shared" si="328"/>
        <v>2019</v>
      </c>
      <c r="R639" s="2">
        <f t="shared" si="328"/>
        <v>2020</v>
      </c>
      <c r="S639" s="2">
        <f>R639+1</f>
        <v>2021</v>
      </c>
      <c r="T639" s="2">
        <f>S639+1</f>
        <v>2022</v>
      </c>
    </row>
    <row r="640" spans="1:20">
      <c r="G640" s="221" t="s">
        <v>47</v>
      </c>
      <c r="H640" s="66"/>
      <c r="I640" s="84"/>
      <c r="J640" s="85"/>
      <c r="K640" s="85"/>
      <c r="L640" s="85"/>
      <c r="M640" s="85"/>
      <c r="N640" s="85"/>
      <c r="O640" s="85"/>
      <c r="P640" s="85"/>
      <c r="Q640" s="85"/>
      <c r="R640" s="85"/>
      <c r="S640" s="85"/>
      <c r="T640" s="86"/>
    </row>
    <row r="641" spans="6:20">
      <c r="G641" s="223" t="s">
        <v>23</v>
      </c>
      <c r="H641" s="224"/>
      <c r="I641" s="87"/>
      <c r="J641" s="88"/>
      <c r="K641" s="88"/>
      <c r="L641" s="88"/>
      <c r="M641" s="88"/>
      <c r="N641" s="88"/>
      <c r="O641" s="88"/>
      <c r="P641" s="88"/>
      <c r="Q641" s="88"/>
      <c r="R641" s="88"/>
      <c r="S641" s="88"/>
      <c r="T641" s="89"/>
    </row>
    <row r="642" spans="6:20">
      <c r="G642" s="223" t="s">
        <v>89</v>
      </c>
      <c r="H642" s="225"/>
      <c r="I642" s="52"/>
      <c r="J642" s="53"/>
      <c r="K642" s="53"/>
      <c r="L642" s="53"/>
      <c r="M642" s="53"/>
      <c r="N642" s="53"/>
      <c r="O642" s="53"/>
      <c r="P642" s="53"/>
      <c r="Q642" s="53"/>
      <c r="R642" s="53"/>
      <c r="S642" s="53"/>
      <c r="T642" s="54"/>
    </row>
    <row r="643" spans="6:20">
      <c r="G643" s="33" t="s">
        <v>90</v>
      </c>
      <c r="I643" s="7">
        <f>SUM(I640:I642)</f>
        <v>0</v>
      </c>
      <c r="J643" s="7">
        <f>SUM(J640:J642)</f>
        <v>0</v>
      </c>
      <c r="K643" s="7">
        <f>SUM(K640:K642)</f>
        <v>0</v>
      </c>
      <c r="L643" s="7">
        <f t="shared" ref="L643:S643" si="329">SUM(L640:L642)</f>
        <v>0</v>
      </c>
      <c r="M643" s="7">
        <f t="shared" si="329"/>
        <v>0</v>
      </c>
      <c r="N643" s="7">
        <f t="shared" si="329"/>
        <v>0</v>
      </c>
      <c r="O643" s="7">
        <f t="shared" si="329"/>
        <v>0</v>
      </c>
      <c r="P643" s="7">
        <f t="shared" si="329"/>
        <v>0</v>
      </c>
      <c r="Q643" s="7">
        <f t="shared" si="329"/>
        <v>0</v>
      </c>
      <c r="R643" s="7">
        <f t="shared" si="329"/>
        <v>0</v>
      </c>
      <c r="S643" s="7">
        <f t="shared" si="329"/>
        <v>0</v>
      </c>
      <c r="T643" s="7">
        <f t="shared" ref="T643" si="330">SUM(T640:T642)</f>
        <v>0</v>
      </c>
    </row>
    <row r="644" spans="6:20">
      <c r="G644" s="6"/>
      <c r="I644" s="7"/>
      <c r="J644" s="7"/>
      <c r="K644" s="7"/>
      <c r="L644" s="7"/>
      <c r="M644" s="7"/>
      <c r="N644" s="7"/>
      <c r="O644" s="7"/>
      <c r="P644" s="7"/>
      <c r="Q644" s="7"/>
      <c r="R644" s="7"/>
      <c r="S644" s="7"/>
      <c r="T644" s="7"/>
    </row>
    <row r="645" spans="6:20" ht="18.5">
      <c r="F645" s="9" t="s">
        <v>100</v>
      </c>
      <c r="I645" s="2">
        <f>'Facility Detail'!$I$76</f>
        <v>2011</v>
      </c>
      <c r="J645" s="2">
        <f>I645+1</f>
        <v>2012</v>
      </c>
      <c r="K645" s="2">
        <f>J645+1</f>
        <v>2013</v>
      </c>
      <c r="L645" s="2">
        <f t="shared" ref="L645:R645" si="331">K645+1</f>
        <v>2014</v>
      </c>
      <c r="M645" s="2">
        <f t="shared" si="331"/>
        <v>2015</v>
      </c>
      <c r="N645" s="2">
        <f t="shared" si="331"/>
        <v>2016</v>
      </c>
      <c r="O645" s="2">
        <f t="shared" si="331"/>
        <v>2017</v>
      </c>
      <c r="P645" s="2">
        <f t="shared" si="331"/>
        <v>2018</v>
      </c>
      <c r="Q645" s="2">
        <f t="shared" si="331"/>
        <v>2019</v>
      </c>
      <c r="R645" s="2">
        <f t="shared" si="331"/>
        <v>2020</v>
      </c>
      <c r="S645" s="2">
        <f>R645+1</f>
        <v>2021</v>
      </c>
      <c r="T645" s="2">
        <f>S645+1</f>
        <v>2022</v>
      </c>
    </row>
    <row r="646" spans="6:20">
      <c r="G646" s="221" t="s">
        <v>68</v>
      </c>
      <c r="H646" s="66"/>
      <c r="I646" s="3"/>
      <c r="J646" s="55">
        <f>I646</f>
        <v>0</v>
      </c>
      <c r="K646" s="123"/>
      <c r="L646" s="123"/>
      <c r="M646" s="123"/>
      <c r="N646" s="123"/>
      <c r="O646" s="123"/>
      <c r="P646" s="123"/>
      <c r="Q646" s="123"/>
      <c r="R646" s="123"/>
      <c r="S646" s="123"/>
      <c r="T646" s="56"/>
    </row>
    <row r="647" spans="6:20">
      <c r="G647" s="221" t="s">
        <v>69</v>
      </c>
      <c r="H647" s="66"/>
      <c r="I647" s="144">
        <f>J647</f>
        <v>0</v>
      </c>
      <c r="J647" s="10"/>
      <c r="K647" s="69"/>
      <c r="L647" s="69"/>
      <c r="M647" s="69"/>
      <c r="N647" s="69"/>
      <c r="O647" s="69"/>
      <c r="P647" s="69"/>
      <c r="Q647" s="69"/>
      <c r="R647" s="69"/>
      <c r="S647" s="69"/>
      <c r="T647" s="145"/>
    </row>
    <row r="648" spans="6:20">
      <c r="G648" s="221" t="s">
        <v>70</v>
      </c>
      <c r="H648" s="66"/>
      <c r="I648" s="57"/>
      <c r="J648" s="10">
        <f>J632</f>
        <v>0</v>
      </c>
      <c r="K648" s="65">
        <f>J648</f>
        <v>0</v>
      </c>
      <c r="L648" s="69"/>
      <c r="M648" s="69"/>
      <c r="N648" s="69"/>
      <c r="O648" s="69"/>
      <c r="P648" s="69"/>
      <c r="Q648" s="69"/>
      <c r="R648" s="69"/>
      <c r="S648" s="69"/>
      <c r="T648" s="145"/>
    </row>
    <row r="649" spans="6:20">
      <c r="G649" s="221" t="s">
        <v>71</v>
      </c>
      <c r="H649" s="66"/>
      <c r="I649" s="57"/>
      <c r="J649" s="65">
        <f>K649</f>
        <v>0</v>
      </c>
      <c r="K649" s="143"/>
      <c r="L649" s="69"/>
      <c r="M649" s="69"/>
      <c r="N649" s="69"/>
      <c r="O649" s="69"/>
      <c r="P649" s="69"/>
      <c r="Q649" s="69"/>
      <c r="R649" s="69"/>
      <c r="S649" s="69"/>
      <c r="T649" s="145"/>
    </row>
    <row r="650" spans="6:20">
      <c r="G650" s="221" t="s">
        <v>171</v>
      </c>
      <c r="I650" s="57"/>
      <c r="J650" s="135"/>
      <c r="K650" s="10">
        <f>K632</f>
        <v>0</v>
      </c>
      <c r="L650" s="136">
        <f>K650</f>
        <v>0</v>
      </c>
      <c r="M650" s="69"/>
      <c r="N650" s="69"/>
      <c r="O650" s="69"/>
      <c r="P650" s="69"/>
      <c r="Q650" s="69"/>
      <c r="R650" s="69"/>
      <c r="S650" s="69"/>
      <c r="T650" s="145"/>
    </row>
    <row r="651" spans="6:20">
      <c r="G651" s="221" t="s">
        <v>172</v>
      </c>
      <c r="I651" s="57"/>
      <c r="J651" s="135"/>
      <c r="K651" s="65">
        <f>L651</f>
        <v>0</v>
      </c>
      <c r="L651" s="10"/>
      <c r="M651" s="69"/>
      <c r="N651" s="69"/>
      <c r="O651" s="69"/>
      <c r="P651" s="69"/>
      <c r="Q651" s="69"/>
      <c r="R651" s="69"/>
      <c r="S651" s="69"/>
      <c r="T651" s="145"/>
    </row>
    <row r="652" spans="6:20">
      <c r="G652" s="221" t="s">
        <v>173</v>
      </c>
      <c r="I652" s="57"/>
      <c r="J652" s="135"/>
      <c r="K652" s="135"/>
      <c r="L652" s="10">
        <f>L632</f>
        <v>0</v>
      </c>
      <c r="M652" s="136">
        <f>L652</f>
        <v>0</v>
      </c>
      <c r="N652" s="135"/>
      <c r="O652" s="135"/>
      <c r="P652" s="135"/>
      <c r="Q652" s="135"/>
      <c r="R652" s="135"/>
      <c r="S652" s="135"/>
      <c r="T652" s="139"/>
    </row>
    <row r="653" spans="6:20">
      <c r="G653" s="221" t="s">
        <v>174</v>
      </c>
      <c r="I653" s="57"/>
      <c r="J653" s="135"/>
      <c r="K653" s="135"/>
      <c r="L653" s="137"/>
      <c r="M653" s="138"/>
      <c r="N653" s="135"/>
      <c r="O653" s="135"/>
      <c r="P653" s="135"/>
      <c r="Q653" s="135"/>
      <c r="R653" s="135"/>
      <c r="S653" s="135"/>
      <c r="T653" s="139"/>
    </row>
    <row r="654" spans="6:20">
      <c r="G654" s="221" t="s">
        <v>175</v>
      </c>
      <c r="I654" s="57"/>
      <c r="J654" s="135"/>
      <c r="K654" s="135"/>
      <c r="L654" s="135"/>
      <c r="M654" s="138">
        <v>0</v>
      </c>
      <c r="N654" s="136">
        <f>M654</f>
        <v>0</v>
      </c>
      <c r="O654" s="69"/>
      <c r="P654" s="69"/>
      <c r="Q654" s="69"/>
      <c r="R654" s="69"/>
      <c r="S654" s="69"/>
      <c r="T654" s="145"/>
    </row>
    <row r="655" spans="6:20">
      <c r="G655" s="221" t="s">
        <v>176</v>
      </c>
      <c r="I655" s="57"/>
      <c r="J655" s="135"/>
      <c r="K655" s="135"/>
      <c r="L655" s="135"/>
      <c r="M655" s="65"/>
      <c r="N655" s="138"/>
      <c r="O655" s="69"/>
      <c r="P655" s="69"/>
      <c r="Q655" s="69"/>
      <c r="R655" s="69"/>
      <c r="S655" s="69"/>
      <c r="T655" s="145"/>
    </row>
    <row r="656" spans="6:20">
      <c r="G656" s="221" t="s">
        <v>177</v>
      </c>
      <c r="I656" s="57"/>
      <c r="J656" s="135"/>
      <c r="K656" s="135"/>
      <c r="L656" s="135"/>
      <c r="M656" s="135"/>
      <c r="N656" s="138">
        <f>N632</f>
        <v>8286</v>
      </c>
      <c r="O656" s="136">
        <f>N656</f>
        <v>8286</v>
      </c>
      <c r="P656" s="69"/>
      <c r="Q656" s="69"/>
      <c r="R656" s="69"/>
      <c r="S656" s="69"/>
      <c r="T656" s="145"/>
    </row>
    <row r="657" spans="2:20">
      <c r="G657" s="221" t="s">
        <v>168</v>
      </c>
      <c r="I657" s="57"/>
      <c r="J657" s="135"/>
      <c r="K657" s="135"/>
      <c r="L657" s="135"/>
      <c r="M657" s="135"/>
      <c r="N657" s="169"/>
      <c r="O657" s="138"/>
      <c r="P657" s="69"/>
      <c r="Q657" s="69"/>
      <c r="R657" s="69"/>
      <c r="S657" s="69"/>
      <c r="T657" s="145"/>
    </row>
    <row r="658" spans="2:20">
      <c r="G658" s="221" t="s">
        <v>169</v>
      </c>
      <c r="I658" s="58"/>
      <c r="J658" s="125"/>
      <c r="K658" s="125"/>
      <c r="L658" s="125"/>
      <c r="M658" s="125"/>
      <c r="N658" s="125"/>
      <c r="O658" s="140"/>
      <c r="P658" s="222"/>
      <c r="Q658" s="125"/>
      <c r="R658" s="125"/>
      <c r="S658" s="125"/>
      <c r="T658" s="227"/>
    </row>
    <row r="659" spans="2:20">
      <c r="B659" s="1" t="s">
        <v>289</v>
      </c>
      <c r="G659" s="33" t="s">
        <v>17</v>
      </c>
      <c r="I659" s="156">
        <f xml:space="preserve"> I652 - I651</f>
        <v>0</v>
      </c>
      <c r="J659" s="156">
        <f xml:space="preserve"> J651 + J654 - J653 - J652</f>
        <v>0</v>
      </c>
      <c r="K659" s="156">
        <f>K653 - K654</f>
        <v>0</v>
      </c>
      <c r="L659" s="156">
        <f t="shared" ref="L659" si="332">L653 - L654</f>
        <v>0</v>
      </c>
      <c r="M659" s="28">
        <f>M652-M653-M654</f>
        <v>0</v>
      </c>
      <c r="N659" s="28">
        <f>N654-N655-N656</f>
        <v>-8286</v>
      </c>
      <c r="O659" s="28">
        <f>O656-O657-O658</f>
        <v>8286</v>
      </c>
      <c r="P659" s="28">
        <f>P658</f>
        <v>0</v>
      </c>
      <c r="Q659" s="28">
        <f t="shared" ref="Q659:S659" si="333">Q658</f>
        <v>0</v>
      </c>
      <c r="R659" s="28">
        <f t="shared" si="333"/>
        <v>0</v>
      </c>
      <c r="S659" s="28">
        <f t="shared" si="333"/>
        <v>0</v>
      </c>
      <c r="T659" s="28">
        <f t="shared" ref="T659" si="334">T658</f>
        <v>0</v>
      </c>
    </row>
    <row r="660" spans="2:20">
      <c r="G660" s="6"/>
      <c r="I660" s="7"/>
      <c r="J660" s="7"/>
      <c r="K660" s="7"/>
      <c r="L660" s="7"/>
      <c r="M660" s="7"/>
      <c r="N660" s="7"/>
      <c r="O660" s="7"/>
      <c r="P660" s="7"/>
      <c r="Q660" s="7"/>
      <c r="R660" s="7"/>
      <c r="S660" s="7"/>
      <c r="T660" s="7"/>
    </row>
    <row r="661" spans="2:20">
      <c r="G661" s="33" t="s">
        <v>12</v>
      </c>
      <c r="H661" s="66"/>
      <c r="I661" s="173"/>
      <c r="J661" s="174"/>
      <c r="K661" s="174"/>
      <c r="L661" s="174"/>
      <c r="M661" s="174"/>
      <c r="N661" s="174"/>
      <c r="O661" s="174"/>
      <c r="P661" s="174"/>
      <c r="Q661" s="174"/>
      <c r="R661" s="174"/>
      <c r="S661" s="174"/>
      <c r="T661" s="320"/>
    </row>
    <row r="662" spans="2:20">
      <c r="G662" s="6"/>
      <c r="I662" s="172"/>
      <c r="J662" s="172"/>
      <c r="K662" s="172"/>
      <c r="L662" s="172"/>
      <c r="M662" s="172"/>
      <c r="N662" s="172"/>
      <c r="O662" s="172"/>
      <c r="P662" s="172"/>
      <c r="Q662" s="172"/>
      <c r="R662" s="172"/>
      <c r="S662" s="172"/>
      <c r="T662" s="172"/>
    </row>
    <row r="663" spans="2:20" ht="18.5">
      <c r="C663" s="1" t="s">
        <v>289</v>
      </c>
      <c r="D663" s="1" t="s">
        <v>290</v>
      </c>
      <c r="E663" s="1" t="s">
        <v>107</v>
      </c>
      <c r="F663" s="9" t="s">
        <v>26</v>
      </c>
      <c r="H663" s="66"/>
      <c r="I663" s="175">
        <f xml:space="preserve"> I632 + I637 - I643 + I659 + I661</f>
        <v>0</v>
      </c>
      <c r="J663" s="176">
        <f xml:space="preserve"> J632 + J637 - J643 + J659 + J661</f>
        <v>0</v>
      </c>
      <c r="K663" s="176">
        <f xml:space="preserve"> K632 + K637 - K643 + K659 + K661</f>
        <v>0</v>
      </c>
      <c r="L663" s="176">
        <f t="shared" ref="L663:S663" si="335" xml:space="preserve"> L632 + L637 - L643 + L659 + L661</f>
        <v>0</v>
      </c>
      <c r="M663" s="176">
        <f t="shared" si="335"/>
        <v>0</v>
      </c>
      <c r="N663" s="176">
        <f t="shared" si="335"/>
        <v>0</v>
      </c>
      <c r="O663" s="176">
        <f t="shared" si="335"/>
        <v>8286</v>
      </c>
      <c r="P663" s="176">
        <f t="shared" si="335"/>
        <v>0</v>
      </c>
      <c r="Q663" s="176">
        <f t="shared" si="335"/>
        <v>0</v>
      </c>
      <c r="R663" s="176">
        <f t="shared" si="335"/>
        <v>0</v>
      </c>
      <c r="S663" s="176">
        <f t="shared" si="335"/>
        <v>0</v>
      </c>
      <c r="T663" s="321">
        <f t="shared" ref="T663" si="336" xml:space="preserve"> T632 + T637 - T643 + T659 + T661</f>
        <v>0</v>
      </c>
    </row>
    <row r="664" spans="2:20">
      <c r="G664" s="6"/>
      <c r="I664" s="7"/>
      <c r="J664" s="7"/>
      <c r="K664" s="7"/>
      <c r="L664" s="28"/>
      <c r="M664" s="28"/>
      <c r="N664" s="28"/>
      <c r="O664" s="28"/>
      <c r="P664" s="28"/>
      <c r="Q664" s="28"/>
      <c r="R664" s="28"/>
      <c r="S664" s="28"/>
      <c r="T664" s="28"/>
    </row>
    <row r="665" spans="2:20" ht="15" thickBot="1">
      <c r="S665" s="1"/>
      <c r="T665" s="1"/>
    </row>
    <row r="666" spans="2:20">
      <c r="F666" s="8"/>
      <c r="G666" s="8"/>
      <c r="H666" s="8"/>
      <c r="I666" s="8"/>
      <c r="J666" s="8"/>
      <c r="K666" s="8"/>
      <c r="L666" s="8"/>
      <c r="M666" s="8"/>
      <c r="N666" s="8"/>
      <c r="O666" s="8"/>
      <c r="P666" s="8"/>
      <c r="Q666" s="8"/>
      <c r="R666" s="8"/>
      <c r="S666" s="8"/>
      <c r="T666" s="8"/>
    </row>
    <row r="667" spans="2:20" ht="15" thickBot="1">
      <c r="S667" s="1"/>
      <c r="T667" s="1"/>
    </row>
    <row r="668" spans="2:20" ht="21.5" thickBot="1">
      <c r="F668" s="13" t="s">
        <v>4</v>
      </c>
      <c r="G668" s="13"/>
      <c r="H668" s="230" t="str">
        <f>G18</f>
        <v>Condon Wind Power Project - Condon Phase II - REC Only</v>
      </c>
      <c r="I668" s="231"/>
      <c r="J668" s="235"/>
      <c r="K668" s="232"/>
      <c r="S668" s="1"/>
      <c r="T668" s="1"/>
    </row>
    <row r="669" spans="2:20">
      <c r="S669" s="1"/>
      <c r="T669" s="1"/>
    </row>
    <row r="670" spans="2:20" ht="18.5">
      <c r="F670" s="9" t="s">
        <v>21</v>
      </c>
      <c r="G670" s="9"/>
      <c r="I670" s="2">
        <f>'Facility Detail'!$I$76</f>
        <v>2011</v>
      </c>
      <c r="J670" s="2">
        <f>I670+1</f>
        <v>2012</v>
      </c>
      <c r="K670" s="2">
        <f>J670+1</f>
        <v>2013</v>
      </c>
      <c r="L670" s="2">
        <f t="shared" ref="L670:R670" si="337">K670+1</f>
        <v>2014</v>
      </c>
      <c r="M670" s="2">
        <f t="shared" si="337"/>
        <v>2015</v>
      </c>
      <c r="N670" s="2">
        <f t="shared" si="337"/>
        <v>2016</v>
      </c>
      <c r="O670" s="2">
        <f t="shared" si="337"/>
        <v>2017</v>
      </c>
      <c r="P670" s="2">
        <f t="shared" si="337"/>
        <v>2018</v>
      </c>
      <c r="Q670" s="2">
        <f t="shared" si="337"/>
        <v>2019</v>
      </c>
      <c r="R670" s="2">
        <f t="shared" si="337"/>
        <v>2020</v>
      </c>
      <c r="S670" s="2">
        <f>R670+1</f>
        <v>2021</v>
      </c>
      <c r="T670" s="2">
        <f>S670+1</f>
        <v>2022</v>
      </c>
    </row>
    <row r="671" spans="2:20">
      <c r="G671" s="221" t="str">
        <f>"Total MWh Produced / Purchased from " &amp; H668</f>
        <v>Total MWh Produced / Purchased from Condon Wind Power Project - Condon Phase II - REC Only</v>
      </c>
      <c r="H671" s="66"/>
      <c r="I671" s="3"/>
      <c r="J671" s="4"/>
      <c r="K671" s="4"/>
      <c r="L671" s="4"/>
      <c r="M671" s="4"/>
      <c r="N671" s="4">
        <v>7725</v>
      </c>
      <c r="O671" s="4"/>
      <c r="P671" s="4"/>
      <c r="Q671" s="4"/>
      <c r="R671" s="4"/>
      <c r="S671" s="4"/>
      <c r="T671" s="5"/>
    </row>
    <row r="672" spans="2:20">
      <c r="G672" s="221" t="s">
        <v>25</v>
      </c>
      <c r="H672" s="66"/>
      <c r="I672" s="325"/>
      <c r="J672" s="50"/>
      <c r="K672" s="50"/>
      <c r="L672" s="50"/>
      <c r="M672" s="50"/>
      <c r="N672" s="50">
        <v>1</v>
      </c>
      <c r="O672" s="50">
        <v>1</v>
      </c>
      <c r="P672" s="50"/>
      <c r="Q672" s="50"/>
      <c r="R672" s="50"/>
      <c r="S672" s="50"/>
      <c r="T672" s="51"/>
    </row>
    <row r="673" spans="1:20">
      <c r="G673" s="221" t="s">
        <v>20</v>
      </c>
      <c r="H673" s="66"/>
      <c r="I673" s="326"/>
      <c r="J673" s="45"/>
      <c r="K673" s="45"/>
      <c r="L673" s="45"/>
      <c r="M673" s="45"/>
      <c r="N673" s="45">
        <v>1</v>
      </c>
      <c r="O673" s="45"/>
      <c r="P673" s="45"/>
      <c r="Q673" s="45"/>
      <c r="R673" s="45"/>
      <c r="S673" s="45"/>
      <c r="T673" s="46"/>
    </row>
    <row r="674" spans="1:20">
      <c r="A674" s="1" t="s">
        <v>291</v>
      </c>
      <c r="G674" s="33" t="s">
        <v>22</v>
      </c>
      <c r="H674" s="6"/>
      <c r="I674" s="37">
        <f xml:space="preserve"> I671 * I672 * I673</f>
        <v>0</v>
      </c>
      <c r="J674" s="37">
        <f xml:space="preserve"> J671 * J672 * J673</f>
        <v>0</v>
      </c>
      <c r="K674" s="37">
        <f xml:space="preserve"> K671 * K672 * K673</f>
        <v>0</v>
      </c>
      <c r="L674" s="37">
        <f t="shared" ref="L674:M674" si="338" xml:space="preserve"> L671 * L672 * L673</f>
        <v>0</v>
      </c>
      <c r="M674" s="37">
        <f t="shared" si="338"/>
        <v>0</v>
      </c>
      <c r="N674" s="179">
        <v>7725</v>
      </c>
      <c r="O674" s="179">
        <f t="shared" ref="O674:S674" si="339" xml:space="preserve"> O671 * O672 * O673</f>
        <v>0</v>
      </c>
      <c r="P674" s="179">
        <f t="shared" si="339"/>
        <v>0</v>
      </c>
      <c r="Q674" s="179">
        <f t="shared" si="339"/>
        <v>0</v>
      </c>
      <c r="R674" s="179">
        <f t="shared" si="339"/>
        <v>0</v>
      </c>
      <c r="S674" s="179">
        <f t="shared" si="339"/>
        <v>0</v>
      </c>
      <c r="T674" s="179">
        <f t="shared" ref="T674" si="340" xml:space="preserve"> T671 * T672 * T673</f>
        <v>0</v>
      </c>
    </row>
    <row r="675" spans="1:20">
      <c r="I675" s="36"/>
      <c r="J675" s="36"/>
      <c r="K675" s="36"/>
      <c r="L675" s="36"/>
      <c r="M675" s="36"/>
      <c r="N675" s="24"/>
      <c r="O675" s="24"/>
      <c r="P675" s="24"/>
      <c r="Q675" s="24"/>
      <c r="R675" s="24"/>
      <c r="S675" s="24"/>
      <c r="T675" s="24"/>
    </row>
    <row r="676" spans="1:20" ht="18.5">
      <c r="F676" s="9" t="s">
        <v>118</v>
      </c>
      <c r="I676" s="2">
        <f>'Facility Detail'!$I$76</f>
        <v>2011</v>
      </c>
      <c r="J676" s="2">
        <f>I676+1</f>
        <v>2012</v>
      </c>
      <c r="K676" s="2">
        <f>J676+1</f>
        <v>2013</v>
      </c>
      <c r="L676" s="2">
        <f t="shared" ref="L676:R676" si="341">K676+1</f>
        <v>2014</v>
      </c>
      <c r="M676" s="2">
        <f t="shared" si="341"/>
        <v>2015</v>
      </c>
      <c r="N676" s="2">
        <f t="shared" si="341"/>
        <v>2016</v>
      </c>
      <c r="O676" s="2">
        <f t="shared" si="341"/>
        <v>2017</v>
      </c>
      <c r="P676" s="2">
        <f t="shared" si="341"/>
        <v>2018</v>
      </c>
      <c r="Q676" s="2">
        <f t="shared" si="341"/>
        <v>2019</v>
      </c>
      <c r="R676" s="2">
        <f t="shared" si="341"/>
        <v>2020</v>
      </c>
      <c r="S676" s="2">
        <f>R676+1</f>
        <v>2021</v>
      </c>
      <c r="T676" s="2">
        <f>S676+1</f>
        <v>2022</v>
      </c>
    </row>
    <row r="677" spans="1:20">
      <c r="G677" s="221" t="s">
        <v>10</v>
      </c>
      <c r="H677" s="66"/>
      <c r="I677" s="47">
        <f>IF($J18="Eligible",I674*'Facility Detail'!$G$3173,0)</f>
        <v>0</v>
      </c>
      <c r="J677" s="11">
        <f>IF($J18="Eligible",J674*'Facility Detail'!$G$3173,0)</f>
        <v>0</v>
      </c>
      <c r="K677" s="11">
        <f>IF($J18="Eligible",K674*'Facility Detail'!$G$3173,0)</f>
        <v>0</v>
      </c>
      <c r="L677" s="11">
        <f>IF($J18="Eligible",L674*'Facility Detail'!$G$3173,0)</f>
        <v>0</v>
      </c>
      <c r="M677" s="11">
        <f>IF($J18="Eligible",M674*'Facility Detail'!$G$3173,0)</f>
        <v>0</v>
      </c>
      <c r="N677" s="11">
        <f>IF($J18="Eligible",N674*'Facility Detail'!$G$3173,0)</f>
        <v>0</v>
      </c>
      <c r="O677" s="11">
        <f>IF($J18="Eligible",O674*'Facility Detail'!$G$3173,0)</f>
        <v>0</v>
      </c>
      <c r="P677" s="11">
        <f>IF($J18="Eligible",P674*'Facility Detail'!$G$3173,0)</f>
        <v>0</v>
      </c>
      <c r="Q677" s="11">
        <f>IF($J18="Eligible",Q674*'Facility Detail'!$G$3173,0)</f>
        <v>0</v>
      </c>
      <c r="R677" s="11">
        <f>IF($J18="Eligible",R674*'Facility Detail'!$G$3173,0)</f>
        <v>0</v>
      </c>
      <c r="S677" s="11">
        <f>IF($J18="Eligible",S674*'Facility Detail'!$G$3173,0)</f>
        <v>0</v>
      </c>
      <c r="T677" s="264">
        <f>IF($J18="Eligible",T674*'Facility Detail'!$G$3173,0)</f>
        <v>0</v>
      </c>
    </row>
    <row r="678" spans="1:20">
      <c r="G678" s="221" t="s">
        <v>6</v>
      </c>
      <c r="H678" s="66"/>
      <c r="I678" s="48">
        <f t="shared" ref="I678:S678" si="342">IF($K18="Eligible",I674,0)</f>
        <v>0</v>
      </c>
      <c r="J678" s="222">
        <f t="shared" si="342"/>
        <v>0</v>
      </c>
      <c r="K678" s="222">
        <f t="shared" si="342"/>
        <v>0</v>
      </c>
      <c r="L678" s="222">
        <f t="shared" si="342"/>
        <v>0</v>
      </c>
      <c r="M678" s="222">
        <f t="shared" si="342"/>
        <v>0</v>
      </c>
      <c r="N678" s="222">
        <f t="shared" si="342"/>
        <v>0</v>
      </c>
      <c r="O678" s="222">
        <f t="shared" si="342"/>
        <v>0</v>
      </c>
      <c r="P678" s="222">
        <f t="shared" si="342"/>
        <v>0</v>
      </c>
      <c r="Q678" s="222">
        <f t="shared" si="342"/>
        <v>0</v>
      </c>
      <c r="R678" s="222">
        <f t="shared" si="342"/>
        <v>0</v>
      </c>
      <c r="S678" s="222">
        <f t="shared" si="342"/>
        <v>0</v>
      </c>
      <c r="T678" s="265">
        <f t="shared" ref="T678" si="343">IF($K18="Eligible",T674,0)</f>
        <v>0</v>
      </c>
    </row>
    <row r="679" spans="1:20">
      <c r="G679" s="33" t="s">
        <v>120</v>
      </c>
      <c r="H679" s="6"/>
      <c r="I679" s="39">
        <f>SUM(I677:I678)</f>
        <v>0</v>
      </c>
      <c r="J679" s="40">
        <f>SUM(J677:J678)</f>
        <v>0</v>
      </c>
      <c r="K679" s="40">
        <f>SUM(K677:K678)</f>
        <v>0</v>
      </c>
      <c r="L679" s="40">
        <f t="shared" ref="L679:S679" si="344">SUM(L677:L678)</f>
        <v>0</v>
      </c>
      <c r="M679" s="40">
        <f t="shared" si="344"/>
        <v>0</v>
      </c>
      <c r="N679" s="40">
        <f t="shared" si="344"/>
        <v>0</v>
      </c>
      <c r="O679" s="40">
        <f t="shared" si="344"/>
        <v>0</v>
      </c>
      <c r="P679" s="40">
        <f t="shared" si="344"/>
        <v>0</v>
      </c>
      <c r="Q679" s="40">
        <f t="shared" si="344"/>
        <v>0</v>
      </c>
      <c r="R679" s="40">
        <f t="shared" si="344"/>
        <v>0</v>
      </c>
      <c r="S679" s="40">
        <f t="shared" si="344"/>
        <v>0</v>
      </c>
      <c r="T679" s="40">
        <f t="shared" ref="T679" si="345">SUM(T677:T678)</f>
        <v>0</v>
      </c>
    </row>
    <row r="680" spans="1:20">
      <c r="I680" s="38"/>
      <c r="J680" s="31"/>
      <c r="K680" s="31"/>
      <c r="L680" s="31"/>
      <c r="M680" s="31"/>
      <c r="N680" s="31"/>
      <c r="O680" s="31"/>
      <c r="P680" s="31"/>
      <c r="Q680" s="31"/>
      <c r="R680" s="31"/>
      <c r="S680" s="31"/>
      <c r="T680" s="31"/>
    </row>
    <row r="681" spans="1:20" ht="18.5">
      <c r="F681" s="9" t="s">
        <v>30</v>
      </c>
      <c r="I681" s="2">
        <f>'Facility Detail'!$I$76</f>
        <v>2011</v>
      </c>
      <c r="J681" s="2">
        <f>I681+1</f>
        <v>2012</v>
      </c>
      <c r="K681" s="2">
        <f>J681+1</f>
        <v>2013</v>
      </c>
      <c r="L681" s="2">
        <f t="shared" ref="L681:R681" si="346">K681+1</f>
        <v>2014</v>
      </c>
      <c r="M681" s="2">
        <f t="shared" si="346"/>
        <v>2015</v>
      </c>
      <c r="N681" s="2">
        <f t="shared" si="346"/>
        <v>2016</v>
      </c>
      <c r="O681" s="2">
        <f t="shared" si="346"/>
        <v>2017</v>
      </c>
      <c r="P681" s="2">
        <f t="shared" si="346"/>
        <v>2018</v>
      </c>
      <c r="Q681" s="2">
        <f t="shared" si="346"/>
        <v>2019</v>
      </c>
      <c r="R681" s="2">
        <f t="shared" si="346"/>
        <v>2020</v>
      </c>
      <c r="S681" s="2">
        <f>R681+1</f>
        <v>2021</v>
      </c>
      <c r="T681" s="2">
        <f>S681+1</f>
        <v>2022</v>
      </c>
    </row>
    <row r="682" spans="1:20">
      <c r="G682" s="221" t="s">
        <v>47</v>
      </c>
      <c r="H682" s="66"/>
      <c r="I682" s="84"/>
      <c r="J682" s="85"/>
      <c r="K682" s="85"/>
      <c r="L682" s="85"/>
      <c r="M682" s="85"/>
      <c r="N682" s="85"/>
      <c r="O682" s="85"/>
      <c r="P682" s="85"/>
      <c r="Q682" s="85"/>
      <c r="R682" s="85"/>
      <c r="S682" s="85"/>
      <c r="T682" s="86"/>
    </row>
    <row r="683" spans="1:20">
      <c r="G683" s="223" t="s">
        <v>23</v>
      </c>
      <c r="H683" s="224"/>
      <c r="I683" s="87"/>
      <c r="J683" s="88"/>
      <c r="K683" s="88"/>
      <c r="L683" s="88"/>
      <c r="M683" s="88"/>
      <c r="N683" s="88"/>
      <c r="O683" s="88"/>
      <c r="P683" s="88"/>
      <c r="Q683" s="88"/>
      <c r="R683" s="88"/>
      <c r="S683" s="88"/>
      <c r="T683" s="89"/>
    </row>
    <row r="684" spans="1:20">
      <c r="G684" s="223" t="s">
        <v>89</v>
      </c>
      <c r="H684" s="225"/>
      <c r="I684" s="52"/>
      <c r="J684" s="53"/>
      <c r="K684" s="53"/>
      <c r="L684" s="53"/>
      <c r="M684" s="53"/>
      <c r="N684" s="53"/>
      <c r="O684" s="53"/>
      <c r="P684" s="53"/>
      <c r="Q684" s="53"/>
      <c r="R684" s="53"/>
      <c r="S684" s="53"/>
      <c r="T684" s="54"/>
    </row>
    <row r="685" spans="1:20">
      <c r="G685" s="33" t="s">
        <v>90</v>
      </c>
      <c r="I685" s="7">
        <f>SUM(I682:I684)</f>
        <v>0</v>
      </c>
      <c r="J685" s="7">
        <f>SUM(J682:J684)</f>
        <v>0</v>
      </c>
      <c r="K685" s="7">
        <f>SUM(K682:K684)</f>
        <v>0</v>
      </c>
      <c r="L685" s="7">
        <f t="shared" ref="L685:S685" si="347">SUM(L682:L684)</f>
        <v>0</v>
      </c>
      <c r="M685" s="7">
        <f t="shared" si="347"/>
        <v>0</v>
      </c>
      <c r="N685" s="7">
        <f t="shared" si="347"/>
        <v>0</v>
      </c>
      <c r="O685" s="7">
        <f t="shared" si="347"/>
        <v>0</v>
      </c>
      <c r="P685" s="7">
        <f t="shared" si="347"/>
        <v>0</v>
      </c>
      <c r="Q685" s="7">
        <f t="shared" si="347"/>
        <v>0</v>
      </c>
      <c r="R685" s="7">
        <f t="shared" si="347"/>
        <v>0</v>
      </c>
      <c r="S685" s="7">
        <f t="shared" si="347"/>
        <v>0</v>
      </c>
      <c r="T685" s="7">
        <f t="shared" ref="T685" si="348">SUM(T682:T684)</f>
        <v>0</v>
      </c>
    </row>
    <row r="686" spans="1:20">
      <c r="G686" s="6"/>
      <c r="I686" s="7"/>
      <c r="J686" s="7"/>
      <c r="K686" s="7"/>
      <c r="L686" s="7"/>
      <c r="M686" s="7"/>
      <c r="N686" s="7"/>
      <c r="O686" s="7"/>
      <c r="P686" s="7"/>
      <c r="Q686" s="7"/>
      <c r="R686" s="7"/>
      <c r="S686" s="7"/>
      <c r="T686" s="7"/>
    </row>
    <row r="687" spans="1:20" ht="18.5">
      <c r="F687" s="9" t="s">
        <v>100</v>
      </c>
      <c r="I687" s="2">
        <f>'Facility Detail'!$I$76</f>
        <v>2011</v>
      </c>
      <c r="J687" s="2">
        <f>I687+1</f>
        <v>2012</v>
      </c>
      <c r="K687" s="2">
        <f>J687+1</f>
        <v>2013</v>
      </c>
      <c r="L687" s="2">
        <f t="shared" ref="L687:R687" si="349">K687+1</f>
        <v>2014</v>
      </c>
      <c r="M687" s="2">
        <f t="shared" si="349"/>
        <v>2015</v>
      </c>
      <c r="N687" s="2">
        <f t="shared" si="349"/>
        <v>2016</v>
      </c>
      <c r="O687" s="2">
        <f t="shared" si="349"/>
        <v>2017</v>
      </c>
      <c r="P687" s="2">
        <f t="shared" si="349"/>
        <v>2018</v>
      </c>
      <c r="Q687" s="2">
        <f t="shared" si="349"/>
        <v>2019</v>
      </c>
      <c r="R687" s="2">
        <f t="shared" si="349"/>
        <v>2020</v>
      </c>
      <c r="S687" s="2">
        <f>R687+1</f>
        <v>2021</v>
      </c>
      <c r="T687" s="2">
        <f>S687+1</f>
        <v>2022</v>
      </c>
    </row>
    <row r="688" spans="1:20">
      <c r="G688" s="221" t="s">
        <v>68</v>
      </c>
      <c r="H688" s="66"/>
      <c r="I688" s="3"/>
      <c r="J688" s="55">
        <f>I688</f>
        <v>0</v>
      </c>
      <c r="K688" s="123"/>
      <c r="L688" s="123"/>
      <c r="M688" s="123"/>
      <c r="N688" s="123"/>
      <c r="O688" s="123"/>
      <c r="P688" s="123"/>
      <c r="Q688" s="123"/>
      <c r="R688" s="123"/>
      <c r="S688" s="123"/>
      <c r="T688" s="56"/>
    </row>
    <row r="689" spans="2:20">
      <c r="G689" s="221" t="s">
        <v>69</v>
      </c>
      <c r="H689" s="66"/>
      <c r="I689" s="144">
        <f>J689</f>
        <v>0</v>
      </c>
      <c r="J689" s="10"/>
      <c r="K689" s="69"/>
      <c r="L689" s="69"/>
      <c r="M689" s="69"/>
      <c r="N689" s="69"/>
      <c r="O689" s="69"/>
      <c r="P689" s="69"/>
      <c r="Q689" s="69"/>
      <c r="R689" s="69"/>
      <c r="S689" s="69"/>
      <c r="T689" s="145"/>
    </row>
    <row r="690" spans="2:20">
      <c r="G690" s="221" t="s">
        <v>70</v>
      </c>
      <c r="H690" s="66"/>
      <c r="I690" s="57"/>
      <c r="J690" s="10">
        <f>J674</f>
        <v>0</v>
      </c>
      <c r="K690" s="65">
        <f>J690</f>
        <v>0</v>
      </c>
      <c r="L690" s="69"/>
      <c r="M690" s="69"/>
      <c r="N690" s="69"/>
      <c r="O690" s="69"/>
      <c r="P690" s="69"/>
      <c r="Q690" s="69"/>
      <c r="R690" s="69"/>
      <c r="S690" s="69"/>
      <c r="T690" s="145"/>
    </row>
    <row r="691" spans="2:20">
      <c r="G691" s="221" t="s">
        <v>71</v>
      </c>
      <c r="H691" s="66"/>
      <c r="I691" s="57"/>
      <c r="J691" s="65">
        <f>K691</f>
        <v>0</v>
      </c>
      <c r="K691" s="143"/>
      <c r="L691" s="69"/>
      <c r="M691" s="69"/>
      <c r="N691" s="69"/>
      <c r="O691" s="69"/>
      <c r="P691" s="69"/>
      <c r="Q691" s="69"/>
      <c r="R691" s="69"/>
      <c r="S691" s="69"/>
      <c r="T691" s="145"/>
    </row>
    <row r="692" spans="2:20">
      <c r="G692" s="221" t="s">
        <v>171</v>
      </c>
      <c r="I692" s="57"/>
      <c r="J692" s="135"/>
      <c r="K692" s="10">
        <f>K674</f>
        <v>0</v>
      </c>
      <c r="L692" s="136">
        <f>K692</f>
        <v>0</v>
      </c>
      <c r="M692" s="69"/>
      <c r="N692" s="69"/>
      <c r="O692" s="69"/>
      <c r="P692" s="69"/>
      <c r="Q692" s="69"/>
      <c r="R692" s="69"/>
      <c r="S692" s="69"/>
      <c r="T692" s="145"/>
    </row>
    <row r="693" spans="2:20">
      <c r="G693" s="221" t="s">
        <v>172</v>
      </c>
      <c r="I693" s="57"/>
      <c r="J693" s="135"/>
      <c r="K693" s="65">
        <f>L693</f>
        <v>0</v>
      </c>
      <c r="L693" s="10"/>
      <c r="M693" s="69"/>
      <c r="N693" s="69"/>
      <c r="O693" s="69"/>
      <c r="P693" s="69"/>
      <c r="Q693" s="69"/>
      <c r="R693" s="69"/>
      <c r="S693" s="69"/>
      <c r="T693" s="145"/>
    </row>
    <row r="694" spans="2:20">
      <c r="G694" s="221" t="s">
        <v>173</v>
      </c>
      <c r="I694" s="57"/>
      <c r="J694" s="135"/>
      <c r="K694" s="135"/>
      <c r="L694" s="10">
        <f>L674</f>
        <v>0</v>
      </c>
      <c r="M694" s="136">
        <f>L694</f>
        <v>0</v>
      </c>
      <c r="N694" s="135"/>
      <c r="O694" s="135"/>
      <c r="P694" s="135"/>
      <c r="Q694" s="135"/>
      <c r="R694" s="135"/>
      <c r="S694" s="135"/>
      <c r="T694" s="139"/>
    </row>
    <row r="695" spans="2:20">
      <c r="G695" s="221" t="s">
        <v>174</v>
      </c>
      <c r="I695" s="57"/>
      <c r="J695" s="135"/>
      <c r="K695" s="135"/>
      <c r="L695" s="137"/>
      <c r="M695" s="138"/>
      <c r="N695" s="135"/>
      <c r="O695" s="135"/>
      <c r="P695" s="135"/>
      <c r="Q695" s="135"/>
      <c r="R695" s="135"/>
      <c r="S695" s="135"/>
      <c r="T695" s="139"/>
    </row>
    <row r="696" spans="2:20">
      <c r="G696" s="221" t="s">
        <v>175</v>
      </c>
      <c r="I696" s="57"/>
      <c r="J696" s="135"/>
      <c r="K696" s="135"/>
      <c r="L696" s="135"/>
      <c r="M696" s="138">
        <v>0</v>
      </c>
      <c r="N696" s="136">
        <f>M696</f>
        <v>0</v>
      </c>
      <c r="O696" s="69"/>
      <c r="P696" s="69"/>
      <c r="Q696" s="69"/>
      <c r="R696" s="69"/>
      <c r="S696" s="69"/>
      <c r="T696" s="145"/>
    </row>
    <row r="697" spans="2:20">
      <c r="G697" s="221" t="s">
        <v>176</v>
      </c>
      <c r="I697" s="57"/>
      <c r="J697" s="135"/>
      <c r="K697" s="135"/>
      <c r="L697" s="135"/>
      <c r="M697" s="65"/>
      <c r="N697" s="138"/>
      <c r="O697" s="69"/>
      <c r="P697" s="69"/>
      <c r="Q697" s="69"/>
      <c r="R697" s="69"/>
      <c r="S697" s="69"/>
      <c r="T697" s="145"/>
    </row>
    <row r="698" spans="2:20">
      <c r="G698" s="221" t="s">
        <v>177</v>
      </c>
      <c r="I698" s="57"/>
      <c r="J698" s="135"/>
      <c r="K698" s="135"/>
      <c r="L698" s="135"/>
      <c r="M698" s="135"/>
      <c r="N698" s="138">
        <f>N674</f>
        <v>7725</v>
      </c>
      <c r="O698" s="136">
        <f>N698</f>
        <v>7725</v>
      </c>
      <c r="P698" s="69"/>
      <c r="Q698" s="69"/>
      <c r="R698" s="69"/>
      <c r="S698" s="69"/>
      <c r="T698" s="145"/>
    </row>
    <row r="699" spans="2:20">
      <c r="G699" s="221" t="s">
        <v>168</v>
      </c>
      <c r="I699" s="57"/>
      <c r="J699" s="135"/>
      <c r="K699" s="135"/>
      <c r="L699" s="135"/>
      <c r="M699" s="135"/>
      <c r="N699" s="169"/>
      <c r="O699" s="138"/>
      <c r="P699" s="69"/>
      <c r="Q699" s="69"/>
      <c r="R699" s="69"/>
      <c r="S699" s="69"/>
      <c r="T699" s="145"/>
    </row>
    <row r="700" spans="2:20">
      <c r="G700" s="221" t="s">
        <v>169</v>
      </c>
      <c r="I700" s="58"/>
      <c r="J700" s="125"/>
      <c r="K700" s="125"/>
      <c r="L700" s="125"/>
      <c r="M700" s="125"/>
      <c r="N700" s="125"/>
      <c r="O700" s="140"/>
      <c r="P700" s="222"/>
      <c r="Q700" s="125"/>
      <c r="R700" s="125"/>
      <c r="S700" s="125"/>
      <c r="T700" s="227"/>
    </row>
    <row r="701" spans="2:20">
      <c r="B701" s="1" t="s">
        <v>291</v>
      </c>
      <c r="G701" s="33" t="s">
        <v>17</v>
      </c>
      <c r="I701" s="156">
        <f xml:space="preserve"> I694 - I693</f>
        <v>0</v>
      </c>
      <c r="J701" s="156">
        <f xml:space="preserve"> J693 + J696 - J695 - J694</f>
        <v>0</v>
      </c>
      <c r="K701" s="156">
        <f>K695 - K696</f>
        <v>0</v>
      </c>
      <c r="L701" s="156">
        <f t="shared" ref="L701" si="350">L695 - L696</f>
        <v>0</v>
      </c>
      <c r="M701" s="28">
        <f>M694-M695-M696</f>
        <v>0</v>
      </c>
      <c r="N701" s="28">
        <f>N696-N697-N698</f>
        <v>-7725</v>
      </c>
      <c r="O701" s="28">
        <f>O698-O699-O700</f>
        <v>7725</v>
      </c>
      <c r="P701" s="28">
        <f>P700</f>
        <v>0</v>
      </c>
      <c r="Q701" s="28">
        <f t="shared" ref="Q701:S701" si="351">Q700</f>
        <v>0</v>
      </c>
      <c r="R701" s="28">
        <f t="shared" si="351"/>
        <v>0</v>
      </c>
      <c r="S701" s="28">
        <f t="shared" si="351"/>
        <v>0</v>
      </c>
      <c r="T701" s="28">
        <f t="shared" ref="T701" si="352">T700</f>
        <v>0</v>
      </c>
    </row>
    <row r="702" spans="2:20">
      <c r="G702" s="6"/>
      <c r="I702" s="7"/>
      <c r="J702" s="7"/>
      <c r="K702" s="7"/>
      <c r="L702" s="7"/>
      <c r="M702" s="7"/>
      <c r="N702" s="7"/>
      <c r="O702" s="7"/>
      <c r="P702" s="7"/>
      <c r="Q702" s="7"/>
      <c r="R702" s="7"/>
      <c r="S702" s="7"/>
      <c r="T702" s="7"/>
    </row>
    <row r="703" spans="2:20">
      <c r="G703" s="33" t="s">
        <v>12</v>
      </c>
      <c r="H703" s="66"/>
      <c r="I703" s="173"/>
      <c r="J703" s="174"/>
      <c r="K703" s="174"/>
      <c r="L703" s="174"/>
      <c r="M703" s="174"/>
      <c r="N703" s="174"/>
      <c r="O703" s="174"/>
      <c r="P703" s="174"/>
      <c r="Q703" s="174"/>
      <c r="R703" s="174"/>
      <c r="S703" s="174"/>
      <c r="T703" s="320"/>
    </row>
    <row r="704" spans="2:20">
      <c r="G704" s="6"/>
      <c r="I704" s="7"/>
      <c r="J704" s="7"/>
      <c r="K704" s="7"/>
      <c r="L704" s="7"/>
      <c r="M704" s="7"/>
      <c r="N704" s="7"/>
      <c r="O704" s="7"/>
      <c r="P704" s="7"/>
      <c r="Q704" s="7"/>
      <c r="R704" s="7"/>
      <c r="S704" s="7"/>
      <c r="T704" s="7"/>
    </row>
    <row r="705" spans="1:21" ht="18.5">
      <c r="C705" s="1" t="s">
        <v>291</v>
      </c>
      <c r="D705" s="1" t="s">
        <v>292</v>
      </c>
      <c r="E705" s="1" t="s">
        <v>107</v>
      </c>
      <c r="F705" s="9" t="s">
        <v>26</v>
      </c>
      <c r="H705" s="66"/>
      <c r="I705" s="175">
        <f xml:space="preserve"> I674 + I679 - I685 + I701 + I703</f>
        <v>0</v>
      </c>
      <c r="J705" s="176">
        <f xml:space="preserve"> J674 + J679 - J685 + J701 + J703</f>
        <v>0</v>
      </c>
      <c r="K705" s="176">
        <f xml:space="preserve"> K674 + K679 - K685 + K701 + K703</f>
        <v>0</v>
      </c>
      <c r="L705" s="176">
        <f t="shared" ref="L705:S705" si="353" xml:space="preserve"> L674 + L679 - L685 + L701 + L703</f>
        <v>0</v>
      </c>
      <c r="M705" s="176">
        <f t="shared" si="353"/>
        <v>0</v>
      </c>
      <c r="N705" s="176">
        <f t="shared" si="353"/>
        <v>0</v>
      </c>
      <c r="O705" s="176">
        <f t="shared" si="353"/>
        <v>7725</v>
      </c>
      <c r="P705" s="176">
        <f t="shared" si="353"/>
        <v>0</v>
      </c>
      <c r="Q705" s="176">
        <f t="shared" si="353"/>
        <v>0</v>
      </c>
      <c r="R705" s="176">
        <f t="shared" si="353"/>
        <v>0</v>
      </c>
      <c r="S705" s="176">
        <f t="shared" si="353"/>
        <v>0</v>
      </c>
      <c r="T705" s="321">
        <f t="shared" ref="T705" si="354" xml:space="preserve"> T674 + T679 - T685 + T701 + T703</f>
        <v>0</v>
      </c>
    </row>
    <row r="706" spans="1:21">
      <c r="G706" s="6"/>
      <c r="I706" s="7"/>
      <c r="J706" s="7"/>
      <c r="K706" s="7"/>
      <c r="L706" s="28"/>
      <c r="M706" s="28"/>
      <c r="N706" s="28"/>
      <c r="O706" s="28"/>
      <c r="P706" s="28"/>
      <c r="Q706" s="28"/>
      <c r="R706" s="28"/>
      <c r="S706" s="28"/>
      <c r="T706" s="28"/>
    </row>
    <row r="707" spans="1:21" ht="15" thickBot="1">
      <c r="S707" s="1"/>
      <c r="T707" s="1"/>
    </row>
    <row r="708" spans="1:21">
      <c r="F708" s="8"/>
      <c r="G708" s="8"/>
      <c r="H708" s="8"/>
      <c r="I708" s="8"/>
      <c r="J708" s="8"/>
      <c r="K708" s="8"/>
      <c r="L708" s="8"/>
      <c r="M708" s="8"/>
      <c r="N708" s="8"/>
      <c r="O708" s="8"/>
      <c r="P708" s="8"/>
      <c r="Q708" s="8"/>
      <c r="R708" s="8"/>
      <c r="S708" s="8"/>
      <c r="T708" s="8"/>
      <c r="U708" s="30"/>
    </row>
    <row r="709" spans="1:21" ht="15" thickBot="1">
      <c r="G709" s="30"/>
      <c r="H709" s="30"/>
      <c r="I709" s="30"/>
      <c r="J709" s="30"/>
      <c r="K709" s="30"/>
      <c r="L709" s="30"/>
      <c r="M709" s="30"/>
      <c r="N709" s="30"/>
      <c r="O709" s="30"/>
      <c r="P709" s="30"/>
      <c r="Q709" s="30"/>
      <c r="R709" s="30"/>
      <c r="S709" s="30"/>
      <c r="T709" s="30"/>
      <c r="U709" s="30"/>
    </row>
    <row r="710" spans="1:21" ht="21.5" thickBot="1">
      <c r="F710" s="13" t="s">
        <v>4</v>
      </c>
      <c r="G710" s="13"/>
      <c r="H710" s="202" t="s">
        <v>157</v>
      </c>
      <c r="I710" s="208"/>
      <c r="J710" s="23"/>
      <c r="K710" s="23"/>
      <c r="S710" s="1"/>
      <c r="T710" s="1"/>
      <c r="U710" s="30"/>
    </row>
    <row r="711" spans="1:21">
      <c r="S711" s="1"/>
      <c r="T711" s="1"/>
      <c r="U711" s="30"/>
    </row>
    <row r="712" spans="1:21" ht="18.5">
      <c r="F712" s="9" t="s">
        <v>21</v>
      </c>
      <c r="G712" s="9"/>
      <c r="I712" s="2">
        <f>'Facility Detail'!$G$3176</f>
        <v>2011</v>
      </c>
      <c r="J712" s="2">
        <f t="shared" ref="J712:R712" si="355">I712+1</f>
        <v>2012</v>
      </c>
      <c r="K712" s="2">
        <f t="shared" si="355"/>
        <v>2013</v>
      </c>
      <c r="L712" s="2">
        <f t="shared" si="355"/>
        <v>2014</v>
      </c>
      <c r="M712" s="2">
        <f t="shared" si="355"/>
        <v>2015</v>
      </c>
      <c r="N712" s="2">
        <f t="shared" si="355"/>
        <v>2016</v>
      </c>
      <c r="O712" s="2">
        <f t="shared" si="355"/>
        <v>2017</v>
      </c>
      <c r="P712" s="2">
        <f t="shared" si="355"/>
        <v>2018</v>
      </c>
      <c r="Q712" s="2">
        <f t="shared" si="355"/>
        <v>2019</v>
      </c>
      <c r="R712" s="2">
        <f t="shared" si="355"/>
        <v>2020</v>
      </c>
      <c r="S712" s="2">
        <f>R712+1</f>
        <v>2021</v>
      </c>
      <c r="T712" s="2">
        <f>S712+1</f>
        <v>2022</v>
      </c>
      <c r="U712" s="30"/>
    </row>
    <row r="713" spans="1:21">
      <c r="G713" s="74" t="str">
        <f>"Total MWh Produced / Purchased from " &amp; H710</f>
        <v>Total MWh Produced / Purchased from Dunlap I</v>
      </c>
      <c r="H713" s="66"/>
      <c r="I713" s="3"/>
      <c r="J713" s="4"/>
      <c r="K713" s="4"/>
      <c r="L713" s="4"/>
      <c r="M713" s="4">
        <v>339706</v>
      </c>
      <c r="N713" s="4">
        <v>388498</v>
      </c>
      <c r="O713" s="4">
        <v>351261</v>
      </c>
      <c r="P713" s="4">
        <v>391874</v>
      </c>
      <c r="Q713" s="4">
        <v>182469</v>
      </c>
      <c r="R713" s="4">
        <v>416943</v>
      </c>
      <c r="S713" s="4">
        <v>435043</v>
      </c>
      <c r="T713" s="5">
        <v>473716</v>
      </c>
      <c r="U713" s="30"/>
    </row>
    <row r="714" spans="1:21">
      <c r="G714" s="74" t="s">
        <v>25</v>
      </c>
      <c r="H714" s="66"/>
      <c r="I714" s="325"/>
      <c r="J714" s="50"/>
      <c r="K714" s="50"/>
      <c r="L714" s="50"/>
      <c r="M714" s="50">
        <v>1</v>
      </c>
      <c r="N714" s="50">
        <v>1</v>
      </c>
      <c r="O714" s="50">
        <v>1</v>
      </c>
      <c r="P714" s="50">
        <v>1</v>
      </c>
      <c r="Q714" s="50">
        <v>1</v>
      </c>
      <c r="R714" s="50">
        <v>1</v>
      </c>
      <c r="S714" s="50">
        <v>1</v>
      </c>
      <c r="T714" s="51">
        <v>1</v>
      </c>
      <c r="U714" s="30"/>
    </row>
    <row r="715" spans="1:21">
      <c r="G715" s="74" t="s">
        <v>20</v>
      </c>
      <c r="H715" s="66"/>
      <c r="I715" s="326"/>
      <c r="J715" s="45"/>
      <c r="K715" s="45"/>
      <c r="L715" s="45"/>
      <c r="M715" s="45">
        <v>8.0535999999999996E-2</v>
      </c>
      <c r="N715" s="45">
        <v>8.1698151927344531E-2</v>
      </c>
      <c r="O715" s="45">
        <v>8.0833713568703974E-2</v>
      </c>
      <c r="P715" s="45">
        <v>7.9451999999999995E-2</v>
      </c>
      <c r="Q715" s="45">
        <v>7.6724662968274293E-2</v>
      </c>
      <c r="R715" s="45">
        <f>R429</f>
        <v>8.1268700519883177E-2</v>
      </c>
      <c r="S715" s="45">
        <f>S2</f>
        <v>8.0210749261197395E-2</v>
      </c>
      <c r="T715" s="46">
        <f>T2</f>
        <v>8.0210749261197395E-2</v>
      </c>
      <c r="U715" s="30"/>
    </row>
    <row r="716" spans="1:21">
      <c r="A716" s="1" t="s">
        <v>157</v>
      </c>
      <c r="G716" s="71" t="s">
        <v>22</v>
      </c>
      <c r="H716" s="72"/>
      <c r="I716" s="37">
        <f xml:space="preserve"> ROUND(I713 * I714 * I715,0)</f>
        <v>0</v>
      </c>
      <c r="J716" s="37">
        <f xml:space="preserve"> ROUND(J713 * J714 * J715,0)</f>
        <v>0</v>
      </c>
      <c r="K716" s="37">
        <f xml:space="preserve"> ROUND(K713 * K714 * K715,0)</f>
        <v>0</v>
      </c>
      <c r="L716" s="37">
        <f xml:space="preserve"> ROUND(L713 * L714 * L715,0)</f>
        <v>0</v>
      </c>
      <c r="M716" s="37">
        <v>27359</v>
      </c>
      <c r="N716" s="179">
        <v>31741</v>
      </c>
      <c r="O716" s="179">
        <v>25412</v>
      </c>
      <c r="P716" s="179">
        <v>31135</v>
      </c>
      <c r="Q716" s="179">
        <f>Q713*Q715</f>
        <v>13999.872527158042</v>
      </c>
      <c r="R716" s="179">
        <f>R713*R715</f>
        <v>33884.41580086165</v>
      </c>
      <c r="S716" s="179">
        <f>S713*S715</f>
        <v>34895.124990839096</v>
      </c>
      <c r="T716" s="179">
        <f>T713*T715</f>
        <v>37997.115297017386</v>
      </c>
      <c r="U716" s="30"/>
    </row>
    <row r="717" spans="1:21">
      <c r="G717" s="23"/>
      <c r="H717" s="30"/>
      <c r="I717" s="36"/>
      <c r="J717" s="36"/>
      <c r="K717" s="36"/>
      <c r="L717" s="36"/>
      <c r="M717" s="36"/>
      <c r="N717" s="24"/>
      <c r="O717" s="24"/>
      <c r="P717" s="24"/>
      <c r="Q717" s="24"/>
      <c r="R717" s="24"/>
      <c r="S717" s="24"/>
      <c r="T717" s="24"/>
      <c r="U717" s="30"/>
    </row>
    <row r="718" spans="1:21" ht="18.5">
      <c r="F718" s="42" t="s">
        <v>118</v>
      </c>
      <c r="H718" s="30"/>
      <c r="I718" s="2">
        <f>'Facility Detail'!$G$3176</f>
        <v>2011</v>
      </c>
      <c r="J718" s="2">
        <f t="shared" ref="J718:R718" si="356">I718+1</f>
        <v>2012</v>
      </c>
      <c r="K718" s="2">
        <f t="shared" si="356"/>
        <v>2013</v>
      </c>
      <c r="L718" s="2">
        <f t="shared" si="356"/>
        <v>2014</v>
      </c>
      <c r="M718" s="2">
        <f t="shared" si="356"/>
        <v>2015</v>
      </c>
      <c r="N718" s="2">
        <f t="shared" si="356"/>
        <v>2016</v>
      </c>
      <c r="O718" s="2">
        <f t="shared" si="356"/>
        <v>2017</v>
      </c>
      <c r="P718" s="2">
        <f t="shared" si="356"/>
        <v>2018</v>
      </c>
      <c r="Q718" s="2">
        <f t="shared" si="356"/>
        <v>2019</v>
      </c>
      <c r="R718" s="2">
        <f t="shared" si="356"/>
        <v>2020</v>
      </c>
      <c r="S718" s="2">
        <f>R718+1</f>
        <v>2021</v>
      </c>
      <c r="T718" s="2">
        <f>S718+1</f>
        <v>2022</v>
      </c>
      <c r="U718" s="30"/>
    </row>
    <row r="719" spans="1:21">
      <c r="G719" s="74" t="s">
        <v>10</v>
      </c>
      <c r="H719" s="66"/>
      <c r="I719" s="47">
        <f>IF($J19 = "Eligible", I716 * 'Facility Detail'!$G$3173, 0 )</f>
        <v>0</v>
      </c>
      <c r="J719" s="11">
        <f>IF($J19 = "Eligible", J716 * 'Facility Detail'!$G$3173, 0 )</f>
        <v>0</v>
      </c>
      <c r="K719" s="11">
        <f>IF($J19 = "Eligible", K716 * 'Facility Detail'!$G$3173, 0 )</f>
        <v>0</v>
      </c>
      <c r="L719" s="11">
        <f>IF($J19 = "Eligible", L716 * 'Facility Detail'!$G$3173, 0 )</f>
        <v>0</v>
      </c>
      <c r="M719" s="11">
        <f>IF($J19 = "Eligible", M716 * 'Facility Detail'!$G$3173, 0 )</f>
        <v>0</v>
      </c>
      <c r="N719" s="11">
        <f>IF($J19 = "Eligible", N716 * 'Facility Detail'!$G$3173, 0 )</f>
        <v>0</v>
      </c>
      <c r="O719" s="11">
        <f>IF($J19 = "Eligible", O716 * 'Facility Detail'!$G$3173, 0 )</f>
        <v>0</v>
      </c>
      <c r="P719" s="11">
        <f>IF($J19 = "Eligible", P716 * 'Facility Detail'!$G$3173, 0 )</f>
        <v>0</v>
      </c>
      <c r="Q719" s="11">
        <f>IF($J19 = "Eligible", Q716 * 'Facility Detail'!$G$3173, 0 )</f>
        <v>0</v>
      </c>
      <c r="R719" s="11">
        <f>IF($J19 = "Eligible", R716 * 'Facility Detail'!$G$3173, 0 )</f>
        <v>0</v>
      </c>
      <c r="S719" s="11">
        <f>IF($J19 = "Eligible", S716 * 'Facility Detail'!$G$3173, 0 )</f>
        <v>0</v>
      </c>
      <c r="T719" s="264">
        <f>IF($J19 = "Eligible", T716 * 'Facility Detail'!$G$3173, 0 )</f>
        <v>0</v>
      </c>
      <c r="U719" s="30"/>
    </row>
    <row r="720" spans="1:21">
      <c r="G720" s="74" t="s">
        <v>6</v>
      </c>
      <c r="H720" s="66"/>
      <c r="I720" s="48">
        <f t="shared" ref="I720:S720" si="357">IF($K19= "Eligible", I716, 0 )</f>
        <v>0</v>
      </c>
      <c r="J720" s="222">
        <f t="shared" si="357"/>
        <v>0</v>
      </c>
      <c r="K720" s="222">
        <f t="shared" si="357"/>
        <v>0</v>
      </c>
      <c r="L720" s="222">
        <f t="shared" si="357"/>
        <v>0</v>
      </c>
      <c r="M720" s="222">
        <f t="shared" si="357"/>
        <v>0</v>
      </c>
      <c r="N720" s="222">
        <f t="shared" si="357"/>
        <v>0</v>
      </c>
      <c r="O720" s="222">
        <f t="shared" si="357"/>
        <v>0</v>
      </c>
      <c r="P720" s="222">
        <f t="shared" si="357"/>
        <v>0</v>
      </c>
      <c r="Q720" s="222">
        <f t="shared" si="357"/>
        <v>0</v>
      </c>
      <c r="R720" s="222">
        <f t="shared" si="357"/>
        <v>0</v>
      </c>
      <c r="S720" s="222">
        <f t="shared" si="357"/>
        <v>0</v>
      </c>
      <c r="T720" s="265">
        <f t="shared" ref="T720" si="358">IF($K19= "Eligible", T716, 0 )</f>
        <v>0</v>
      </c>
      <c r="U720" s="30"/>
    </row>
    <row r="721" spans="6:21">
      <c r="G721" s="73" t="s">
        <v>120</v>
      </c>
      <c r="H721" s="72"/>
      <c r="I721" s="39">
        <f>SUM(I719:I720)</f>
        <v>0</v>
      </c>
      <c r="J721" s="40">
        <f t="shared" ref="J721:S721" si="359">SUM(J719:J720)</f>
        <v>0</v>
      </c>
      <c r="K721" s="40">
        <f t="shared" si="359"/>
        <v>0</v>
      </c>
      <c r="L721" s="40">
        <f t="shared" si="359"/>
        <v>0</v>
      </c>
      <c r="M721" s="40">
        <f t="shared" si="359"/>
        <v>0</v>
      </c>
      <c r="N721" s="40">
        <f t="shared" si="359"/>
        <v>0</v>
      </c>
      <c r="O721" s="40">
        <f t="shared" si="359"/>
        <v>0</v>
      </c>
      <c r="P721" s="40">
        <f t="shared" si="359"/>
        <v>0</v>
      </c>
      <c r="Q721" s="40">
        <f t="shared" si="359"/>
        <v>0</v>
      </c>
      <c r="R721" s="40">
        <f t="shared" si="359"/>
        <v>0</v>
      </c>
      <c r="S721" s="40">
        <f t="shared" si="359"/>
        <v>0</v>
      </c>
      <c r="T721" s="40">
        <f t="shared" ref="T721" si="360">SUM(T719:T720)</f>
        <v>0</v>
      </c>
      <c r="U721" s="30"/>
    </row>
    <row r="722" spans="6:21">
      <c r="G722" s="30"/>
      <c r="H722" s="30"/>
      <c r="I722" s="38"/>
      <c r="J722" s="31"/>
      <c r="K722" s="31"/>
      <c r="L722" s="31"/>
      <c r="M722" s="31"/>
      <c r="N722" s="31"/>
      <c r="O722" s="31"/>
      <c r="P722" s="31"/>
      <c r="Q722" s="31"/>
      <c r="R722" s="31"/>
      <c r="S722" s="31"/>
      <c r="T722" s="31"/>
      <c r="U722" s="30"/>
    </row>
    <row r="723" spans="6:21" ht="18.5">
      <c r="F723" s="41" t="s">
        <v>30</v>
      </c>
      <c r="H723" s="30"/>
      <c r="I723" s="2">
        <f>'Facility Detail'!$G$3176</f>
        <v>2011</v>
      </c>
      <c r="J723" s="2">
        <f t="shared" ref="J723:R723" si="361">I723+1</f>
        <v>2012</v>
      </c>
      <c r="K723" s="2">
        <f t="shared" si="361"/>
        <v>2013</v>
      </c>
      <c r="L723" s="2">
        <f t="shared" si="361"/>
        <v>2014</v>
      </c>
      <c r="M723" s="2">
        <f t="shared" si="361"/>
        <v>2015</v>
      </c>
      <c r="N723" s="2">
        <f t="shared" si="361"/>
        <v>2016</v>
      </c>
      <c r="O723" s="2">
        <f t="shared" si="361"/>
        <v>2017</v>
      </c>
      <c r="P723" s="2">
        <f t="shared" si="361"/>
        <v>2018</v>
      </c>
      <c r="Q723" s="2">
        <f t="shared" si="361"/>
        <v>2019</v>
      </c>
      <c r="R723" s="2">
        <f t="shared" si="361"/>
        <v>2020</v>
      </c>
      <c r="S723" s="2">
        <f>R723+1</f>
        <v>2021</v>
      </c>
      <c r="T723" s="2">
        <f>S723+1</f>
        <v>2022</v>
      </c>
      <c r="U723" s="30"/>
    </row>
    <row r="724" spans="6:21">
      <c r="G724" s="74" t="s">
        <v>47</v>
      </c>
      <c r="H724" s="66"/>
      <c r="I724" s="84"/>
      <c r="J724" s="85"/>
      <c r="K724" s="85"/>
      <c r="L724" s="85"/>
      <c r="M724" s="85"/>
      <c r="N724" s="85"/>
      <c r="O724" s="85"/>
      <c r="P724" s="85"/>
      <c r="Q724" s="85"/>
      <c r="R724" s="85"/>
      <c r="S724" s="85"/>
      <c r="T724" s="86"/>
      <c r="U724" s="30"/>
    </row>
    <row r="725" spans="6:21">
      <c r="G725" s="75" t="s">
        <v>23</v>
      </c>
      <c r="H725" s="153"/>
      <c r="I725" s="87"/>
      <c r="J725" s="88"/>
      <c r="K725" s="88"/>
      <c r="L725" s="88"/>
      <c r="M725" s="88"/>
      <c r="N725" s="88"/>
      <c r="O725" s="88"/>
      <c r="P725" s="88"/>
      <c r="Q725" s="88"/>
      <c r="R725" s="88"/>
      <c r="S725" s="88"/>
      <c r="T725" s="89"/>
      <c r="U725" s="30"/>
    </row>
    <row r="726" spans="6:21">
      <c r="G726" s="90" t="s">
        <v>89</v>
      </c>
      <c r="H726" s="152"/>
      <c r="I726" s="52"/>
      <c r="J726" s="53"/>
      <c r="K726" s="53"/>
      <c r="L726" s="53"/>
      <c r="M726" s="53"/>
      <c r="N726" s="53"/>
      <c r="O726" s="53"/>
      <c r="P726" s="53"/>
      <c r="Q726" s="53"/>
      <c r="R726" s="53"/>
      <c r="S726" s="53"/>
      <c r="T726" s="54"/>
      <c r="U726" s="30"/>
    </row>
    <row r="727" spans="6:21">
      <c r="G727" s="33" t="s">
        <v>90</v>
      </c>
      <c r="I727" s="7">
        <f t="shared" ref="I727:P727" si="362">SUM(I724:I726)</f>
        <v>0</v>
      </c>
      <c r="J727" s="7">
        <f t="shared" si="362"/>
        <v>0</v>
      </c>
      <c r="K727" s="7">
        <f t="shared" si="362"/>
        <v>0</v>
      </c>
      <c r="L727" s="7">
        <f t="shared" si="362"/>
        <v>0</v>
      </c>
      <c r="M727" s="7">
        <f t="shared" si="362"/>
        <v>0</v>
      </c>
      <c r="N727" s="7">
        <f t="shared" si="362"/>
        <v>0</v>
      </c>
      <c r="O727" s="7">
        <f t="shared" si="362"/>
        <v>0</v>
      </c>
      <c r="P727" s="7">
        <f t="shared" si="362"/>
        <v>0</v>
      </c>
      <c r="Q727" s="7"/>
      <c r="R727" s="7"/>
      <c r="S727" s="7"/>
      <c r="T727" s="7"/>
      <c r="U727" s="30"/>
    </row>
    <row r="728" spans="6:21">
      <c r="G728" s="6"/>
      <c r="I728" s="7"/>
      <c r="J728" s="7"/>
      <c r="K728" s="7"/>
      <c r="L728" s="7"/>
      <c r="M728" s="7"/>
      <c r="N728" s="7"/>
      <c r="O728" s="7"/>
      <c r="P728" s="7"/>
      <c r="Q728" s="7"/>
      <c r="R728" s="7"/>
      <c r="S728" s="7"/>
      <c r="T728" s="7"/>
      <c r="U728" s="30"/>
    </row>
    <row r="729" spans="6:21" ht="18.5">
      <c r="F729" s="9" t="s">
        <v>100</v>
      </c>
      <c r="I729" s="2">
        <f>'Facility Detail'!$G$3176</f>
        <v>2011</v>
      </c>
      <c r="J729" s="2">
        <f t="shared" ref="J729:R729" si="363">I729+1</f>
        <v>2012</v>
      </c>
      <c r="K729" s="2">
        <f t="shared" si="363"/>
        <v>2013</v>
      </c>
      <c r="L729" s="2">
        <f t="shared" si="363"/>
        <v>2014</v>
      </c>
      <c r="M729" s="2">
        <f t="shared" si="363"/>
        <v>2015</v>
      </c>
      <c r="N729" s="2">
        <f t="shared" si="363"/>
        <v>2016</v>
      </c>
      <c r="O729" s="2">
        <f t="shared" si="363"/>
        <v>2017</v>
      </c>
      <c r="P729" s="2">
        <f t="shared" si="363"/>
        <v>2018</v>
      </c>
      <c r="Q729" s="2">
        <f t="shared" si="363"/>
        <v>2019</v>
      </c>
      <c r="R729" s="148">
        <f t="shared" si="363"/>
        <v>2020</v>
      </c>
      <c r="S729" s="2">
        <f>R729+1</f>
        <v>2021</v>
      </c>
      <c r="T729" s="2">
        <f>S729+1</f>
        <v>2022</v>
      </c>
      <c r="U729" s="30"/>
    </row>
    <row r="730" spans="6:21">
      <c r="G730" s="74" t="s">
        <v>68</v>
      </c>
      <c r="H730" s="30"/>
      <c r="I730" s="3">
        <f>I716</f>
        <v>0</v>
      </c>
      <c r="J730" s="55">
        <f>I730</f>
        <v>0</v>
      </c>
      <c r="K730" s="123"/>
      <c r="L730" s="123"/>
      <c r="M730" s="123"/>
      <c r="N730" s="123"/>
      <c r="O730" s="123"/>
      <c r="P730" s="123"/>
      <c r="Q730" s="123"/>
      <c r="R730" s="123"/>
      <c r="S730" s="123"/>
      <c r="T730" s="56"/>
      <c r="U730" s="30"/>
    </row>
    <row r="731" spans="6:21">
      <c r="G731" s="74" t="s">
        <v>69</v>
      </c>
      <c r="H731" s="30"/>
      <c r="I731" s="144">
        <f>J731</f>
        <v>0</v>
      </c>
      <c r="J731" s="10"/>
      <c r="K731" s="69"/>
      <c r="L731" s="69"/>
      <c r="M731" s="69"/>
      <c r="N731" s="69"/>
      <c r="O731" s="69"/>
      <c r="P731" s="69"/>
      <c r="Q731" s="69"/>
      <c r="R731" s="69"/>
      <c r="S731" s="69"/>
      <c r="T731" s="145"/>
      <c r="U731" s="30"/>
    </row>
    <row r="732" spans="6:21">
      <c r="G732" s="74" t="s">
        <v>70</v>
      </c>
      <c r="H732" s="30"/>
      <c r="I732" s="57"/>
      <c r="J732" s="10">
        <f>J716</f>
        <v>0</v>
      </c>
      <c r="K732" s="65">
        <f>J732</f>
        <v>0</v>
      </c>
      <c r="L732" s="69"/>
      <c r="M732" s="69"/>
      <c r="N732" s="69"/>
      <c r="O732" s="69"/>
      <c r="P732" s="69"/>
      <c r="Q732" s="69"/>
      <c r="R732" s="69"/>
      <c r="S732" s="69"/>
      <c r="T732" s="145"/>
      <c r="U732" s="30"/>
    </row>
    <row r="733" spans="6:21">
      <c r="G733" s="74" t="s">
        <v>71</v>
      </c>
      <c r="H733" s="30"/>
      <c r="I733" s="57"/>
      <c r="J733" s="65">
        <f>K733</f>
        <v>0</v>
      </c>
      <c r="K733" s="143"/>
      <c r="L733" s="69"/>
      <c r="M733" s="69"/>
      <c r="N733" s="69"/>
      <c r="O733" s="69"/>
      <c r="P733" s="69"/>
      <c r="Q733" s="69"/>
      <c r="R733" s="69"/>
      <c r="S733" s="69"/>
      <c r="T733" s="145"/>
      <c r="U733" s="30"/>
    </row>
    <row r="734" spans="6:21">
      <c r="G734" s="74" t="s">
        <v>171</v>
      </c>
      <c r="H734" s="30"/>
      <c r="I734" s="57"/>
      <c r="J734" s="135"/>
      <c r="K734" s="10">
        <f>K716</f>
        <v>0</v>
      </c>
      <c r="L734" s="136">
        <f>K734</f>
        <v>0</v>
      </c>
      <c r="M734" s="69"/>
      <c r="N734" s="69"/>
      <c r="O734" s="69"/>
      <c r="P734" s="69"/>
      <c r="Q734" s="69"/>
      <c r="R734" s="69"/>
      <c r="S734" s="69"/>
      <c r="T734" s="145"/>
      <c r="U734" s="30"/>
    </row>
    <row r="735" spans="6:21">
      <c r="G735" s="74" t="s">
        <v>172</v>
      </c>
      <c r="H735" s="30"/>
      <c r="I735" s="57"/>
      <c r="J735" s="135"/>
      <c r="K735" s="65">
        <f>L735</f>
        <v>0</v>
      </c>
      <c r="L735" s="10"/>
      <c r="M735" s="69"/>
      <c r="N735" s="69"/>
      <c r="O735" s="69" t="s">
        <v>170</v>
      </c>
      <c r="P735" s="69"/>
      <c r="Q735" s="69"/>
      <c r="R735" s="69"/>
      <c r="S735" s="69"/>
      <c r="T735" s="145"/>
      <c r="U735" s="30"/>
    </row>
    <row r="736" spans="6:21">
      <c r="G736" s="74" t="s">
        <v>173</v>
      </c>
      <c r="H736" s="30"/>
      <c r="I736" s="57"/>
      <c r="J736" s="135"/>
      <c r="K736" s="135"/>
      <c r="L736" s="10"/>
      <c r="M736" s="136">
        <f>L736</f>
        <v>0</v>
      </c>
      <c r="N736" s="135"/>
      <c r="O736" s="69"/>
      <c r="P736" s="69"/>
      <c r="Q736" s="69"/>
      <c r="R736" s="69"/>
      <c r="S736" s="69"/>
      <c r="T736" s="139"/>
      <c r="U736" s="30"/>
    </row>
    <row r="737" spans="7:21">
      <c r="G737" s="74" t="s">
        <v>174</v>
      </c>
      <c r="H737" s="30"/>
      <c r="I737" s="57"/>
      <c r="J737" s="135"/>
      <c r="K737" s="135"/>
      <c r="L737" s="65"/>
      <c r="M737" s="10"/>
      <c r="N737" s="135"/>
      <c r="O737" s="69"/>
      <c r="P737" s="69"/>
      <c r="Q737" s="69"/>
      <c r="R737" s="69"/>
      <c r="S737" s="69"/>
      <c r="T737" s="139"/>
      <c r="U737" s="30"/>
    </row>
    <row r="738" spans="7:21">
      <c r="G738" s="74" t="s">
        <v>175</v>
      </c>
      <c r="H738" s="30"/>
      <c r="I738" s="57"/>
      <c r="J738" s="135"/>
      <c r="K738" s="135"/>
      <c r="L738" s="135"/>
      <c r="M738" s="10">
        <f>M716</f>
        <v>27359</v>
      </c>
      <c r="N738" s="136">
        <f>M738</f>
        <v>27359</v>
      </c>
      <c r="O738" s="69"/>
      <c r="P738" s="69"/>
      <c r="Q738" s="69"/>
      <c r="R738" s="69"/>
      <c r="S738" s="69"/>
      <c r="T738" s="139"/>
      <c r="U738" s="30"/>
    </row>
    <row r="739" spans="7:21">
      <c r="G739" s="74" t="s">
        <v>176</v>
      </c>
      <c r="H739" s="30"/>
      <c r="I739" s="57"/>
      <c r="J739" s="135"/>
      <c r="K739" s="135"/>
      <c r="L739" s="135"/>
      <c r="M739" s="65"/>
      <c r="N739" s="10"/>
      <c r="O739" s="69"/>
      <c r="P739" s="69"/>
      <c r="Q739" s="69"/>
      <c r="R739" s="69"/>
      <c r="S739" s="69"/>
      <c r="T739" s="139"/>
      <c r="U739" s="30"/>
    </row>
    <row r="740" spans="7:21">
      <c r="G740" s="74" t="s">
        <v>177</v>
      </c>
      <c r="H740" s="30"/>
      <c r="I740" s="57"/>
      <c r="J740" s="135"/>
      <c r="K740" s="135"/>
      <c r="L740" s="135"/>
      <c r="M740" s="135"/>
      <c r="N740" s="167">
        <v>0</v>
      </c>
      <c r="O740" s="137">
        <f>N740</f>
        <v>0</v>
      </c>
      <c r="P740" s="69"/>
      <c r="Q740" s="69"/>
      <c r="R740" s="69"/>
      <c r="S740" s="69"/>
      <c r="T740" s="139"/>
      <c r="U740" s="30"/>
    </row>
    <row r="741" spans="7:21">
      <c r="G741" s="74" t="s">
        <v>168</v>
      </c>
      <c r="H741" s="30"/>
      <c r="I741" s="57"/>
      <c r="J741" s="135"/>
      <c r="K741" s="135"/>
      <c r="L741" s="135"/>
      <c r="M741" s="135"/>
      <c r="N741" s="168"/>
      <c r="O741" s="138"/>
      <c r="P741" s="69"/>
      <c r="Q741" s="69"/>
      <c r="R741" s="69"/>
      <c r="S741" s="69"/>
      <c r="T741" s="139"/>
      <c r="U741" s="30"/>
    </row>
    <row r="742" spans="7:21">
      <c r="G742" s="74" t="s">
        <v>169</v>
      </c>
      <c r="H742" s="30"/>
      <c r="I742" s="57"/>
      <c r="J742" s="135"/>
      <c r="K742" s="135"/>
      <c r="L742" s="135"/>
      <c r="M742" s="135"/>
      <c r="N742" s="135"/>
      <c r="O742" s="138">
        <v>24513</v>
      </c>
      <c r="P742" s="137">
        <f>O742</f>
        <v>24513</v>
      </c>
      <c r="Q742" s="69"/>
      <c r="R742" s="69"/>
      <c r="S742" s="69"/>
      <c r="T742" s="139"/>
      <c r="U742" s="30"/>
    </row>
    <row r="743" spans="7:21">
      <c r="G743" s="74" t="s">
        <v>186</v>
      </c>
      <c r="H743" s="30"/>
      <c r="I743" s="57"/>
      <c r="J743" s="135"/>
      <c r="K743" s="135"/>
      <c r="L743" s="135"/>
      <c r="M743" s="135"/>
      <c r="N743" s="135"/>
      <c r="O743" s="137"/>
      <c r="P743" s="138"/>
      <c r="Q743" s="69"/>
      <c r="R743" s="69"/>
      <c r="S743" s="69"/>
      <c r="T743" s="139"/>
      <c r="U743" s="30"/>
    </row>
    <row r="744" spans="7:21">
      <c r="G744" s="74" t="s">
        <v>187</v>
      </c>
      <c r="H744" s="30"/>
      <c r="I744" s="57"/>
      <c r="J744" s="135"/>
      <c r="K744" s="135"/>
      <c r="L744" s="135"/>
      <c r="M744" s="135"/>
      <c r="N744" s="135"/>
      <c r="O744" s="135"/>
      <c r="P744" s="138">
        <v>0</v>
      </c>
      <c r="Q744" s="65">
        <f>P744</f>
        <v>0</v>
      </c>
      <c r="R744" s="69"/>
      <c r="S744" s="69"/>
      <c r="T744" s="139"/>
      <c r="U744" s="30"/>
    </row>
    <row r="745" spans="7:21">
      <c r="G745" s="74" t="s">
        <v>188</v>
      </c>
      <c r="H745" s="30"/>
      <c r="I745" s="57"/>
      <c r="J745" s="135"/>
      <c r="K745" s="135"/>
      <c r="L745" s="135"/>
      <c r="M745" s="135"/>
      <c r="N745" s="135"/>
      <c r="O745" s="135"/>
      <c r="P745" s="137"/>
      <c r="Q745" s="138"/>
      <c r="R745" s="69"/>
      <c r="S745" s="69"/>
      <c r="T745" s="139"/>
      <c r="U745" s="30"/>
    </row>
    <row r="746" spans="7:21">
      <c r="G746" s="74" t="s">
        <v>189</v>
      </c>
      <c r="H746" s="30"/>
      <c r="I746" s="57"/>
      <c r="J746" s="135"/>
      <c r="K746" s="135"/>
      <c r="L746" s="135"/>
      <c r="M746" s="135"/>
      <c r="N746" s="135"/>
      <c r="O746" s="135"/>
      <c r="P746" s="135"/>
      <c r="Q746" s="138"/>
      <c r="R746" s="65">
        <f>P746</f>
        <v>0</v>
      </c>
      <c r="S746" s="69"/>
      <c r="T746" s="139"/>
      <c r="U746" s="30"/>
    </row>
    <row r="747" spans="7:21">
      <c r="G747" s="74" t="s">
        <v>190</v>
      </c>
      <c r="H747" s="30"/>
      <c r="I747" s="57"/>
      <c r="J747" s="135"/>
      <c r="K747" s="135"/>
      <c r="L747" s="135"/>
      <c r="M747" s="135"/>
      <c r="N747" s="135"/>
      <c r="O747" s="135"/>
      <c r="P747" s="135"/>
      <c r="Q747" s="169"/>
      <c r="R747" s="197"/>
      <c r="S747" s="155"/>
      <c r="T747" s="322"/>
      <c r="U747" s="30"/>
    </row>
    <row r="748" spans="7:21">
      <c r="G748" s="74" t="s">
        <v>191</v>
      </c>
      <c r="H748" s="30"/>
      <c r="I748" s="57"/>
      <c r="J748" s="135"/>
      <c r="K748" s="135"/>
      <c r="L748" s="135"/>
      <c r="M748" s="135"/>
      <c r="N748" s="135"/>
      <c r="O748" s="135"/>
      <c r="P748" s="135"/>
      <c r="Q748" s="135"/>
      <c r="R748" s="197"/>
      <c r="S748" s="137">
        <f>R748</f>
        <v>0</v>
      </c>
      <c r="T748" s="322"/>
      <c r="U748" s="30"/>
    </row>
    <row r="749" spans="7:21">
      <c r="G749" s="74" t="s">
        <v>200</v>
      </c>
      <c r="H749" s="30"/>
      <c r="I749" s="57"/>
      <c r="J749" s="135"/>
      <c r="K749" s="135"/>
      <c r="L749" s="135"/>
      <c r="M749" s="135"/>
      <c r="N749" s="135"/>
      <c r="O749" s="135"/>
      <c r="P749" s="135"/>
      <c r="Q749" s="135"/>
      <c r="R749" s="137"/>
      <c r="S749" s="138"/>
      <c r="T749" s="322"/>
      <c r="U749" s="30"/>
    </row>
    <row r="750" spans="7:21">
      <c r="G750" s="74" t="s">
        <v>201</v>
      </c>
      <c r="H750" s="30"/>
      <c r="I750" s="57"/>
      <c r="J750" s="135"/>
      <c r="K750" s="135"/>
      <c r="L750" s="135"/>
      <c r="M750" s="135"/>
      <c r="N750" s="135"/>
      <c r="O750" s="135"/>
      <c r="P750" s="135"/>
      <c r="Q750" s="135"/>
      <c r="R750" s="135"/>
      <c r="S750" s="197"/>
      <c r="T750" s="323"/>
      <c r="U750" s="30"/>
    </row>
    <row r="751" spans="7:21">
      <c r="G751" s="74" t="s">
        <v>311</v>
      </c>
      <c r="H751" s="30"/>
      <c r="I751" s="57"/>
      <c r="J751" s="135"/>
      <c r="K751" s="135"/>
      <c r="L751" s="135"/>
      <c r="M751" s="135"/>
      <c r="N751" s="135"/>
      <c r="O751" s="135"/>
      <c r="P751" s="135"/>
      <c r="Q751" s="135"/>
      <c r="R751" s="135"/>
      <c r="S751" s="137"/>
      <c r="T751" s="324"/>
      <c r="U751" s="30"/>
    </row>
    <row r="752" spans="7:21">
      <c r="G752" s="74" t="s">
        <v>310</v>
      </c>
      <c r="H752" s="30"/>
      <c r="I752" s="58"/>
      <c r="J752" s="125"/>
      <c r="K752" s="125"/>
      <c r="L752" s="125"/>
      <c r="M752" s="125"/>
      <c r="N752" s="125"/>
      <c r="O752" s="125"/>
      <c r="P752" s="125"/>
      <c r="Q752" s="125"/>
      <c r="R752" s="125"/>
      <c r="S752" s="125"/>
      <c r="T752" s="258">
        <v>30000</v>
      </c>
      <c r="U752" s="30"/>
    </row>
    <row r="753" spans="1:21">
      <c r="B753" s="1" t="s">
        <v>157</v>
      </c>
      <c r="G753" s="33" t="s">
        <v>17</v>
      </c>
      <c r="I753" s="156">
        <f xml:space="preserve"> I736 - I735</f>
        <v>0</v>
      </c>
      <c r="J753" s="156">
        <f xml:space="preserve"> J735 + J738 - J737 - J736</f>
        <v>0</v>
      </c>
      <c r="K753" s="156">
        <v>0</v>
      </c>
      <c r="L753" s="156">
        <f>L734-L735-L736</f>
        <v>0</v>
      </c>
      <c r="M753" s="156">
        <f>M736-M737-M738</f>
        <v>-27359</v>
      </c>
      <c r="N753" s="28">
        <f>N738-N739-N740</f>
        <v>27359</v>
      </c>
      <c r="O753" s="28">
        <f>O740-O741-O742</f>
        <v>-24513</v>
      </c>
      <c r="P753" s="28">
        <f>P742-P743-P744</f>
        <v>24513</v>
      </c>
      <c r="Q753" s="28">
        <f>Q744-Q745-Q746</f>
        <v>0</v>
      </c>
      <c r="R753" s="28">
        <f>R749</f>
        <v>0</v>
      </c>
      <c r="S753" s="28">
        <f>S749*-1</f>
        <v>0</v>
      </c>
      <c r="T753" s="28">
        <f>T750-T751-T752</f>
        <v>-30000</v>
      </c>
      <c r="U753" s="30"/>
    </row>
    <row r="754" spans="1:21">
      <c r="G754" s="6"/>
      <c r="I754" s="7"/>
      <c r="J754" s="7"/>
      <c r="K754" s="7"/>
      <c r="L754" s="7"/>
      <c r="M754" s="7"/>
      <c r="N754" s="180"/>
      <c r="O754" s="180"/>
      <c r="P754" s="180"/>
      <c r="Q754" s="180"/>
      <c r="R754" s="180"/>
      <c r="S754" s="180"/>
      <c r="T754" s="180"/>
      <c r="U754" s="30"/>
    </row>
    <row r="755" spans="1:21">
      <c r="G755" s="71" t="s">
        <v>12</v>
      </c>
      <c r="H755" s="66"/>
      <c r="I755" s="173"/>
      <c r="J755" s="174"/>
      <c r="K755" s="174"/>
      <c r="L755" s="174"/>
      <c r="M755" s="174"/>
      <c r="N755" s="174"/>
      <c r="O755" s="174"/>
      <c r="P755" s="174"/>
      <c r="Q755" s="174"/>
      <c r="R755" s="174"/>
      <c r="S755" s="174"/>
      <c r="T755" s="320"/>
      <c r="U755" s="30"/>
    </row>
    <row r="756" spans="1:21">
      <c r="G756" s="6"/>
      <c r="I756" s="7"/>
      <c r="J756" s="7"/>
      <c r="K756" s="7"/>
      <c r="L756" s="7"/>
      <c r="M756" s="7"/>
      <c r="N756" s="7"/>
      <c r="O756" s="7"/>
      <c r="P756" s="7"/>
      <c r="Q756" s="7"/>
      <c r="R756" s="7"/>
      <c r="S756" s="7"/>
      <c r="T756" s="7"/>
      <c r="U756" s="30"/>
    </row>
    <row r="757" spans="1:21" ht="18.5">
      <c r="C757" s="1" t="s">
        <v>157</v>
      </c>
      <c r="D757" s="1" t="s">
        <v>158</v>
      </c>
      <c r="E757" s="1" t="s">
        <v>107</v>
      </c>
      <c r="F757" s="41" t="s">
        <v>26</v>
      </c>
      <c r="H757" s="66"/>
      <c r="I757" s="175">
        <f t="shared" ref="I757:S757" si="364" xml:space="preserve"> I716 + I721 - I727 + I753 + I755</f>
        <v>0</v>
      </c>
      <c r="J757" s="176">
        <f t="shared" si="364"/>
        <v>0</v>
      </c>
      <c r="K757" s="176">
        <f t="shared" si="364"/>
        <v>0</v>
      </c>
      <c r="L757" s="176">
        <f t="shared" si="364"/>
        <v>0</v>
      </c>
      <c r="M757" s="176">
        <f t="shared" si="364"/>
        <v>0</v>
      </c>
      <c r="N757" s="176">
        <f t="shared" si="364"/>
        <v>59100</v>
      </c>
      <c r="O757" s="176">
        <f t="shared" si="364"/>
        <v>899</v>
      </c>
      <c r="P757" s="176">
        <f t="shared" si="364"/>
        <v>55648</v>
      </c>
      <c r="Q757" s="176">
        <f t="shared" si="364"/>
        <v>13999.872527158042</v>
      </c>
      <c r="R757" s="176">
        <f t="shared" si="364"/>
        <v>33884.41580086165</v>
      </c>
      <c r="S757" s="176">
        <f t="shared" si="364"/>
        <v>34895.124990839096</v>
      </c>
      <c r="T757" s="321">
        <f t="shared" ref="T757" si="365" xml:space="preserve"> T716 + T721 - T727 + T753 + T755</f>
        <v>7997.1152970173862</v>
      </c>
      <c r="U757" s="30"/>
    </row>
    <row r="758" spans="1:21">
      <c r="G758" s="6"/>
      <c r="I758" s="7"/>
      <c r="J758" s="7"/>
      <c r="K758" s="7"/>
      <c r="L758" s="28"/>
      <c r="M758" s="28"/>
      <c r="N758" s="28"/>
      <c r="O758" s="28"/>
      <c r="P758" s="28"/>
      <c r="Q758" s="28"/>
      <c r="R758" s="28"/>
      <c r="S758" s="28"/>
      <c r="T758" s="28"/>
      <c r="U758" s="30"/>
    </row>
    <row r="759" spans="1:21" ht="15" thickBot="1">
      <c r="S759" s="1"/>
      <c r="T759" s="1"/>
      <c r="U759" s="30"/>
    </row>
    <row r="760" spans="1:21">
      <c r="F760" s="8"/>
      <c r="G760" s="8"/>
      <c r="H760" s="8"/>
      <c r="I760" s="8"/>
      <c r="J760" s="8"/>
      <c r="K760" s="8"/>
      <c r="L760" s="8"/>
      <c r="M760" s="8"/>
      <c r="N760" s="8"/>
      <c r="O760" s="8"/>
      <c r="P760" s="8"/>
      <c r="Q760" s="8"/>
      <c r="R760" s="8"/>
      <c r="S760" s="8"/>
      <c r="T760" s="8"/>
      <c r="U760" s="30"/>
    </row>
    <row r="761" spans="1:21" ht="15" thickBot="1">
      <c r="G761" s="30"/>
      <c r="H761" s="30"/>
      <c r="I761" s="30"/>
      <c r="J761" s="30"/>
      <c r="K761" s="30"/>
      <c r="L761" s="30"/>
      <c r="M761" s="30"/>
      <c r="N761" s="30"/>
      <c r="O761" s="30"/>
      <c r="P761" s="30"/>
      <c r="Q761" s="30"/>
      <c r="R761" s="30"/>
      <c r="S761" s="30"/>
      <c r="T761" s="30"/>
      <c r="U761" s="30"/>
    </row>
    <row r="762" spans="1:21" ht="21.5" thickBot="1">
      <c r="F762" s="13" t="s">
        <v>4</v>
      </c>
      <c r="G762" s="13"/>
      <c r="H762" s="212" t="s">
        <v>214</v>
      </c>
      <c r="I762" s="209"/>
      <c r="J762" s="23"/>
      <c r="K762" s="23"/>
      <c r="S762" s="1"/>
      <c r="T762" s="1"/>
      <c r="U762" s="30"/>
    </row>
    <row r="763" spans="1:21">
      <c r="S763" s="1"/>
      <c r="T763" s="1"/>
      <c r="U763" s="30"/>
    </row>
    <row r="764" spans="1:21" ht="18.5">
      <c r="F764" s="9" t="s">
        <v>21</v>
      </c>
      <c r="G764" s="9"/>
      <c r="I764" s="2">
        <f>'Facility Detail'!$G$3176</f>
        <v>2011</v>
      </c>
      <c r="J764" s="2">
        <f t="shared" ref="J764:R764" si="366">I764+1</f>
        <v>2012</v>
      </c>
      <c r="K764" s="2">
        <f t="shared" si="366"/>
        <v>2013</v>
      </c>
      <c r="L764" s="2">
        <f t="shared" si="366"/>
        <v>2014</v>
      </c>
      <c r="M764" s="2">
        <f t="shared" si="366"/>
        <v>2015</v>
      </c>
      <c r="N764" s="2">
        <f t="shared" si="366"/>
        <v>2016</v>
      </c>
      <c r="O764" s="2">
        <f t="shared" si="366"/>
        <v>2017</v>
      </c>
      <c r="P764" s="2">
        <f t="shared" si="366"/>
        <v>2018</v>
      </c>
      <c r="Q764" s="2">
        <f t="shared" si="366"/>
        <v>2019</v>
      </c>
      <c r="R764" s="2">
        <f t="shared" si="366"/>
        <v>2020</v>
      </c>
      <c r="S764" s="2">
        <f>R764+1</f>
        <v>2021</v>
      </c>
      <c r="T764" s="2">
        <f>S764+1</f>
        <v>2022</v>
      </c>
      <c r="U764" s="30"/>
    </row>
    <row r="765" spans="1:21">
      <c r="G765" s="74" t="str">
        <f>"Total MWh Produced / Purchased from " &amp; H762</f>
        <v>Total MWh Produced / Purchased from Ekola Flats Wind</v>
      </c>
      <c r="H765" s="66"/>
      <c r="I765" s="3"/>
      <c r="J765" s="4"/>
      <c r="K765" s="4"/>
      <c r="L765" s="4"/>
      <c r="M765" s="4"/>
      <c r="N765" s="4"/>
      <c r="O765" s="4"/>
      <c r="P765" s="4"/>
      <c r="Q765" s="4"/>
      <c r="R765" s="4"/>
      <c r="S765" s="4">
        <v>736904</v>
      </c>
      <c r="T765" s="5">
        <v>813491</v>
      </c>
      <c r="U765" s="30"/>
    </row>
    <row r="766" spans="1:21">
      <c r="G766" s="74" t="s">
        <v>25</v>
      </c>
      <c r="H766" s="66"/>
      <c r="I766" s="325"/>
      <c r="J766" s="50"/>
      <c r="K766" s="50"/>
      <c r="L766" s="50"/>
      <c r="M766" s="50"/>
      <c r="N766" s="50"/>
      <c r="O766" s="50"/>
      <c r="P766" s="50"/>
      <c r="Q766" s="50"/>
      <c r="R766" s="50"/>
      <c r="S766" s="50">
        <v>1</v>
      </c>
      <c r="T766" s="51">
        <v>1</v>
      </c>
      <c r="U766" s="30"/>
    </row>
    <row r="767" spans="1:21">
      <c r="G767" s="74" t="s">
        <v>20</v>
      </c>
      <c r="H767" s="66"/>
      <c r="I767" s="326"/>
      <c r="J767" s="45"/>
      <c r="K767" s="45"/>
      <c r="L767" s="45"/>
      <c r="M767" s="45"/>
      <c r="N767" s="45"/>
      <c r="O767" s="45"/>
      <c r="P767" s="45"/>
      <c r="Q767" s="45"/>
      <c r="R767" s="45"/>
      <c r="S767" s="45">
        <f>S2</f>
        <v>8.0210749261197395E-2</v>
      </c>
      <c r="T767" s="46">
        <f>T2</f>
        <v>8.0210749261197395E-2</v>
      </c>
      <c r="U767" s="30"/>
    </row>
    <row r="768" spans="1:21">
      <c r="A768" s="1" t="s">
        <v>214</v>
      </c>
      <c r="G768" s="71" t="s">
        <v>22</v>
      </c>
      <c r="H768" s="72"/>
      <c r="I768" s="37">
        <f xml:space="preserve"> ROUND(I765 * I766 * I767,0)</f>
        <v>0</v>
      </c>
      <c r="J768" s="37">
        <f xml:space="preserve"> ROUND(J765 * J766 * J767,0)</f>
        <v>0</v>
      </c>
      <c r="K768" s="37">
        <f xml:space="preserve"> ROUND(K765 * K766 * K767,0)</f>
        <v>0</v>
      </c>
      <c r="L768" s="37">
        <f xml:space="preserve"> ROUND(L765 * L766 * L767,0)</f>
        <v>0</v>
      </c>
      <c r="M768" s="37">
        <f t="shared" ref="M768:P768" si="367">M765*M767</f>
        <v>0</v>
      </c>
      <c r="N768" s="179">
        <f t="shared" si="367"/>
        <v>0</v>
      </c>
      <c r="O768" s="179">
        <f t="shared" si="367"/>
        <v>0</v>
      </c>
      <c r="P768" s="179">
        <f t="shared" si="367"/>
        <v>0</v>
      </c>
      <c r="Q768" s="179">
        <f>Q765*Q767</f>
        <v>0</v>
      </c>
      <c r="R768" s="179">
        <f>R765*R767</f>
        <v>0</v>
      </c>
      <c r="S768" s="179">
        <f>S765*S767</f>
        <v>59107.621973573405</v>
      </c>
      <c r="T768" s="179">
        <f>T765*T767</f>
        <v>65250.722627240728</v>
      </c>
      <c r="U768" s="30"/>
    </row>
    <row r="769" spans="6:21">
      <c r="G769" s="23"/>
      <c r="H769" s="30"/>
      <c r="I769" s="36"/>
      <c r="J769" s="36"/>
      <c r="K769" s="36"/>
      <c r="L769" s="36"/>
      <c r="M769" s="36"/>
      <c r="N769" s="24"/>
      <c r="O769" s="24"/>
      <c r="P769" s="24"/>
      <c r="Q769" s="24"/>
      <c r="R769" s="24"/>
      <c r="S769" s="24"/>
      <c r="T769" s="24"/>
      <c r="U769" s="30"/>
    </row>
    <row r="770" spans="6:21" ht="18.5">
      <c r="F770" s="42" t="s">
        <v>118</v>
      </c>
      <c r="H770" s="30"/>
      <c r="I770" s="2">
        <f>'Facility Detail'!$G$3176</f>
        <v>2011</v>
      </c>
      <c r="J770" s="2">
        <f t="shared" ref="J770:R770" si="368">I770+1</f>
        <v>2012</v>
      </c>
      <c r="K770" s="2">
        <f t="shared" si="368"/>
        <v>2013</v>
      </c>
      <c r="L770" s="2">
        <f t="shared" si="368"/>
        <v>2014</v>
      </c>
      <c r="M770" s="2">
        <f t="shared" si="368"/>
        <v>2015</v>
      </c>
      <c r="N770" s="2">
        <f t="shared" si="368"/>
        <v>2016</v>
      </c>
      <c r="O770" s="2">
        <f t="shared" si="368"/>
        <v>2017</v>
      </c>
      <c r="P770" s="2">
        <f t="shared" si="368"/>
        <v>2018</v>
      </c>
      <c r="Q770" s="2">
        <f t="shared" si="368"/>
        <v>2019</v>
      </c>
      <c r="R770" s="2">
        <f t="shared" si="368"/>
        <v>2020</v>
      </c>
      <c r="S770" s="2">
        <f>R770+1</f>
        <v>2021</v>
      </c>
      <c r="T770" s="2">
        <f>S770+1</f>
        <v>2022</v>
      </c>
      <c r="U770" s="30"/>
    </row>
    <row r="771" spans="6:21">
      <c r="G771" s="74" t="s">
        <v>10</v>
      </c>
      <c r="H771" s="66"/>
      <c r="I771" s="47">
        <f>IF($J20 = "Eligible", I768 * 'Facility Detail'!$G$3173, 0 )</f>
        <v>0</v>
      </c>
      <c r="J771" s="11">
        <f>IF($J20 = "Eligible", J768 * 'Facility Detail'!$G$3173, 0 )</f>
        <v>0</v>
      </c>
      <c r="K771" s="11">
        <f>IF($J20 = "Eligible", K768 * 'Facility Detail'!$G$3173, 0 )</f>
        <v>0</v>
      </c>
      <c r="L771" s="11">
        <f>IF($J20 = "Eligible", L768 * 'Facility Detail'!$G$3173, 0 )</f>
        <v>0</v>
      </c>
      <c r="M771" s="11">
        <f>IF($J20 = "Eligible", M768 * 'Facility Detail'!$G$3173, 0 )</f>
        <v>0</v>
      </c>
      <c r="N771" s="11">
        <f>IF($J20 = "Eligible", N768 * 'Facility Detail'!$G$3173, 0 )</f>
        <v>0</v>
      </c>
      <c r="O771" s="11">
        <f>IF($J20 = "Eligible", O768 * 'Facility Detail'!$G$3173, 0 )</f>
        <v>0</v>
      </c>
      <c r="P771" s="11">
        <f>IF($J20 = "Eligible", P768 * 'Facility Detail'!$G$3173, 0 )</f>
        <v>0</v>
      </c>
      <c r="Q771" s="11">
        <f>IF($J20 = "Eligible", Q768 * 'Facility Detail'!$G$3173, 0 )</f>
        <v>0</v>
      </c>
      <c r="R771" s="11">
        <f>IF($J20 = "Eligible", R768 * 'Facility Detail'!$G$3173, 0 )</f>
        <v>0</v>
      </c>
      <c r="S771" s="11">
        <f>IF($J20 = "Eligible", S768 * 'Facility Detail'!$G$3173, 0 )</f>
        <v>0</v>
      </c>
      <c r="T771" s="264">
        <f>IF($J20 = "Eligible", T768 * 'Facility Detail'!$G$3173, 0 )</f>
        <v>0</v>
      </c>
      <c r="U771" s="30"/>
    </row>
    <row r="772" spans="6:21">
      <c r="G772" s="74" t="s">
        <v>6</v>
      </c>
      <c r="H772" s="66"/>
      <c r="I772" s="48">
        <f t="shared" ref="I772:S772" si="369">IF($K20= "Eligible", I768, 0 )</f>
        <v>0</v>
      </c>
      <c r="J772" s="222">
        <f t="shared" si="369"/>
        <v>0</v>
      </c>
      <c r="K772" s="222">
        <f t="shared" si="369"/>
        <v>0</v>
      </c>
      <c r="L772" s="222">
        <f t="shared" si="369"/>
        <v>0</v>
      </c>
      <c r="M772" s="222">
        <f t="shared" si="369"/>
        <v>0</v>
      </c>
      <c r="N772" s="222">
        <f t="shared" si="369"/>
        <v>0</v>
      </c>
      <c r="O772" s="222">
        <f t="shared" si="369"/>
        <v>0</v>
      </c>
      <c r="P772" s="222">
        <f t="shared" si="369"/>
        <v>0</v>
      </c>
      <c r="Q772" s="222">
        <f t="shared" si="369"/>
        <v>0</v>
      </c>
      <c r="R772" s="222">
        <f t="shared" si="369"/>
        <v>0</v>
      </c>
      <c r="S772" s="222">
        <f t="shared" si="369"/>
        <v>0</v>
      </c>
      <c r="T772" s="265">
        <f t="shared" ref="T772" si="370">IF($K20= "Eligible", T768, 0 )</f>
        <v>0</v>
      </c>
      <c r="U772" s="30"/>
    </row>
    <row r="773" spans="6:21">
      <c r="G773" s="73" t="s">
        <v>120</v>
      </c>
      <c r="H773" s="72"/>
      <c r="I773" s="39">
        <f>SUM(I771:I772)</f>
        <v>0</v>
      </c>
      <c r="J773" s="40">
        <f t="shared" ref="J773:S773" si="371">SUM(J771:J772)</f>
        <v>0</v>
      </c>
      <c r="K773" s="40">
        <f t="shared" si="371"/>
        <v>0</v>
      </c>
      <c r="L773" s="40">
        <f t="shared" si="371"/>
        <v>0</v>
      </c>
      <c r="M773" s="40">
        <f t="shared" si="371"/>
        <v>0</v>
      </c>
      <c r="N773" s="40">
        <f t="shared" si="371"/>
        <v>0</v>
      </c>
      <c r="O773" s="40">
        <f t="shared" si="371"/>
        <v>0</v>
      </c>
      <c r="P773" s="40">
        <f t="shared" si="371"/>
        <v>0</v>
      </c>
      <c r="Q773" s="40">
        <f t="shared" si="371"/>
        <v>0</v>
      </c>
      <c r="R773" s="40">
        <f t="shared" si="371"/>
        <v>0</v>
      </c>
      <c r="S773" s="40">
        <f t="shared" si="371"/>
        <v>0</v>
      </c>
      <c r="T773" s="40">
        <f t="shared" ref="T773" si="372">SUM(T771:T772)</f>
        <v>0</v>
      </c>
      <c r="U773" s="30"/>
    </row>
    <row r="774" spans="6:21">
      <c r="G774" s="30"/>
      <c r="H774" s="30"/>
      <c r="I774" s="38"/>
      <c r="J774" s="31"/>
      <c r="K774" s="31"/>
      <c r="L774" s="31"/>
      <c r="M774" s="31"/>
      <c r="N774" s="31"/>
      <c r="O774" s="31"/>
      <c r="P774" s="31"/>
      <c r="Q774" s="31"/>
      <c r="R774" s="31"/>
      <c r="S774" s="31"/>
      <c r="T774" s="31"/>
      <c r="U774" s="30"/>
    </row>
    <row r="775" spans="6:21" ht="18.5">
      <c r="F775" s="41" t="s">
        <v>30</v>
      </c>
      <c r="H775" s="30"/>
      <c r="I775" s="2">
        <f>'Facility Detail'!$G$3176</f>
        <v>2011</v>
      </c>
      <c r="J775" s="2">
        <f t="shared" ref="J775:R775" si="373">I775+1</f>
        <v>2012</v>
      </c>
      <c r="K775" s="2">
        <f t="shared" si="373"/>
        <v>2013</v>
      </c>
      <c r="L775" s="2">
        <f t="shared" si="373"/>
        <v>2014</v>
      </c>
      <c r="M775" s="2">
        <f t="shared" si="373"/>
        <v>2015</v>
      </c>
      <c r="N775" s="2">
        <f t="shared" si="373"/>
        <v>2016</v>
      </c>
      <c r="O775" s="2">
        <f t="shared" si="373"/>
        <v>2017</v>
      </c>
      <c r="P775" s="2">
        <f t="shared" si="373"/>
        <v>2018</v>
      </c>
      <c r="Q775" s="2">
        <f t="shared" si="373"/>
        <v>2019</v>
      </c>
      <c r="R775" s="2">
        <f t="shared" si="373"/>
        <v>2020</v>
      </c>
      <c r="S775" s="2">
        <f>R775+1</f>
        <v>2021</v>
      </c>
      <c r="T775" s="2">
        <f>S775+1</f>
        <v>2022</v>
      </c>
      <c r="U775" s="30"/>
    </row>
    <row r="776" spans="6:21">
      <c r="G776" s="74" t="s">
        <v>47</v>
      </c>
      <c r="H776" s="66"/>
      <c r="I776" s="84"/>
      <c r="J776" s="85"/>
      <c r="K776" s="85"/>
      <c r="L776" s="85"/>
      <c r="M776" s="85"/>
      <c r="N776" s="85"/>
      <c r="O776" s="85"/>
      <c r="P776" s="85"/>
      <c r="Q776" s="85"/>
      <c r="R776" s="85"/>
      <c r="S776" s="85"/>
      <c r="T776" s="86"/>
      <c r="U776" s="30"/>
    </row>
    <row r="777" spans="6:21">
      <c r="G777" s="75" t="s">
        <v>23</v>
      </c>
      <c r="H777" s="153"/>
      <c r="I777" s="87"/>
      <c r="J777" s="88"/>
      <c r="K777" s="88"/>
      <c r="L777" s="88"/>
      <c r="M777" s="88"/>
      <c r="N777" s="88"/>
      <c r="O777" s="88"/>
      <c r="P777" s="88"/>
      <c r="Q777" s="88"/>
      <c r="R777" s="88"/>
      <c r="S777" s="88"/>
      <c r="T777" s="89"/>
      <c r="U777" s="30"/>
    </row>
    <row r="778" spans="6:21">
      <c r="G778" s="90" t="s">
        <v>89</v>
      </c>
      <c r="H778" s="152"/>
      <c r="I778" s="52"/>
      <c r="J778" s="53"/>
      <c r="K778" s="53"/>
      <c r="L778" s="53"/>
      <c r="M778" s="53"/>
      <c r="N778" s="53"/>
      <c r="O778" s="53"/>
      <c r="P778" s="53"/>
      <c r="Q778" s="53"/>
      <c r="R778" s="53"/>
      <c r="S778" s="53"/>
      <c r="T778" s="54"/>
      <c r="U778" s="30"/>
    </row>
    <row r="779" spans="6:21">
      <c r="G779" s="33" t="s">
        <v>90</v>
      </c>
      <c r="I779" s="7">
        <f t="shared" ref="I779:P779" si="374">SUM(I776:I778)</f>
        <v>0</v>
      </c>
      <c r="J779" s="7">
        <f t="shared" si="374"/>
        <v>0</v>
      </c>
      <c r="K779" s="7">
        <f t="shared" si="374"/>
        <v>0</v>
      </c>
      <c r="L779" s="7">
        <f t="shared" si="374"/>
        <v>0</v>
      </c>
      <c r="M779" s="7">
        <f t="shared" si="374"/>
        <v>0</v>
      </c>
      <c r="N779" s="7">
        <f t="shared" si="374"/>
        <v>0</v>
      </c>
      <c r="O779" s="7">
        <f t="shared" si="374"/>
        <v>0</v>
      </c>
      <c r="P779" s="7">
        <f t="shared" si="374"/>
        <v>0</v>
      </c>
      <c r="Q779" s="7"/>
      <c r="R779" s="7"/>
      <c r="S779" s="7"/>
      <c r="T779" s="7"/>
      <c r="U779" s="30"/>
    </row>
    <row r="780" spans="6:21">
      <c r="G780" s="6"/>
      <c r="I780" s="7"/>
      <c r="J780" s="7"/>
      <c r="K780" s="7"/>
      <c r="L780" s="7"/>
      <c r="M780" s="7"/>
      <c r="N780" s="7"/>
      <c r="O780" s="7"/>
      <c r="P780" s="7"/>
      <c r="Q780" s="7"/>
      <c r="R780" s="7"/>
      <c r="S780" s="7"/>
      <c r="T780" s="7"/>
      <c r="U780" s="30"/>
    </row>
    <row r="781" spans="6:21" ht="18.5">
      <c r="F781" s="9" t="s">
        <v>100</v>
      </c>
      <c r="I781" s="2">
        <f>'Facility Detail'!$G$3176</f>
        <v>2011</v>
      </c>
      <c r="J781" s="2">
        <f t="shared" ref="J781:R781" si="375">I781+1</f>
        <v>2012</v>
      </c>
      <c r="K781" s="2">
        <f t="shared" si="375"/>
        <v>2013</v>
      </c>
      <c r="L781" s="2">
        <f t="shared" si="375"/>
        <v>2014</v>
      </c>
      <c r="M781" s="2">
        <f t="shared" si="375"/>
        <v>2015</v>
      </c>
      <c r="N781" s="2">
        <f t="shared" si="375"/>
        <v>2016</v>
      </c>
      <c r="O781" s="2">
        <f t="shared" si="375"/>
        <v>2017</v>
      </c>
      <c r="P781" s="2">
        <f t="shared" si="375"/>
        <v>2018</v>
      </c>
      <c r="Q781" s="2">
        <f t="shared" si="375"/>
        <v>2019</v>
      </c>
      <c r="R781" s="148">
        <f t="shared" si="375"/>
        <v>2020</v>
      </c>
      <c r="S781" s="2">
        <f>R781+1</f>
        <v>2021</v>
      </c>
      <c r="T781" s="2">
        <f>S781+1</f>
        <v>2022</v>
      </c>
      <c r="U781" s="30"/>
    </row>
    <row r="782" spans="6:21">
      <c r="G782" s="74" t="s">
        <v>68</v>
      </c>
      <c r="H782" s="30"/>
      <c r="I782" s="3">
        <f>I768</f>
        <v>0</v>
      </c>
      <c r="J782" s="55">
        <f>I782</f>
        <v>0</v>
      </c>
      <c r="K782" s="123"/>
      <c r="L782" s="123"/>
      <c r="M782" s="123"/>
      <c r="N782" s="123"/>
      <c r="O782" s="123"/>
      <c r="P782" s="123"/>
      <c r="Q782" s="123"/>
      <c r="R782" s="123"/>
      <c r="S782" s="123"/>
      <c r="T782" s="56"/>
      <c r="U782" s="30"/>
    </row>
    <row r="783" spans="6:21">
      <c r="G783" s="74" t="s">
        <v>69</v>
      </c>
      <c r="H783" s="30"/>
      <c r="I783" s="144">
        <f>J783</f>
        <v>0</v>
      </c>
      <c r="J783" s="10"/>
      <c r="K783" s="69"/>
      <c r="L783" s="69"/>
      <c r="M783" s="69"/>
      <c r="N783" s="69"/>
      <c r="O783" s="69"/>
      <c r="P783" s="69"/>
      <c r="Q783" s="69"/>
      <c r="R783" s="69"/>
      <c r="S783" s="69"/>
      <c r="T783" s="145"/>
      <c r="U783" s="30"/>
    </row>
    <row r="784" spans="6:21">
      <c r="G784" s="74" t="s">
        <v>70</v>
      </c>
      <c r="H784" s="30"/>
      <c r="I784" s="57"/>
      <c r="J784" s="10">
        <f>J768</f>
        <v>0</v>
      </c>
      <c r="K784" s="65">
        <f>J784</f>
        <v>0</v>
      </c>
      <c r="L784" s="69"/>
      <c r="M784" s="69"/>
      <c r="N784" s="69"/>
      <c r="O784" s="69"/>
      <c r="P784" s="69"/>
      <c r="Q784" s="69"/>
      <c r="R784" s="69"/>
      <c r="S784" s="69"/>
      <c r="T784" s="145"/>
      <c r="U784" s="30"/>
    </row>
    <row r="785" spans="7:21">
      <c r="G785" s="74" t="s">
        <v>71</v>
      </c>
      <c r="H785" s="30"/>
      <c r="I785" s="57"/>
      <c r="J785" s="65">
        <f>K785</f>
        <v>0</v>
      </c>
      <c r="K785" s="143"/>
      <c r="L785" s="69"/>
      <c r="M785" s="69"/>
      <c r="N785" s="69"/>
      <c r="O785" s="69"/>
      <c r="P785" s="69"/>
      <c r="Q785" s="69"/>
      <c r="R785" s="69"/>
      <c r="S785" s="69"/>
      <c r="T785" s="145"/>
      <c r="U785" s="30"/>
    </row>
    <row r="786" spans="7:21">
      <c r="G786" s="74" t="s">
        <v>171</v>
      </c>
      <c r="H786" s="30"/>
      <c r="I786" s="57"/>
      <c r="J786" s="135"/>
      <c r="K786" s="10">
        <f>K768</f>
        <v>0</v>
      </c>
      <c r="L786" s="136">
        <f>K786</f>
        <v>0</v>
      </c>
      <c r="M786" s="69"/>
      <c r="N786" s="69"/>
      <c r="O786" s="69"/>
      <c r="P786" s="69"/>
      <c r="Q786" s="69"/>
      <c r="R786" s="69"/>
      <c r="S786" s="69"/>
      <c r="T786" s="145"/>
      <c r="U786" s="30"/>
    </row>
    <row r="787" spans="7:21">
      <c r="G787" s="74" t="s">
        <v>172</v>
      </c>
      <c r="H787" s="30"/>
      <c r="I787" s="57"/>
      <c r="J787" s="135"/>
      <c r="K787" s="65">
        <f>L787</f>
        <v>0</v>
      </c>
      <c r="L787" s="10"/>
      <c r="M787" s="69"/>
      <c r="N787" s="69"/>
      <c r="O787" s="69" t="s">
        <v>170</v>
      </c>
      <c r="P787" s="69"/>
      <c r="Q787" s="69"/>
      <c r="R787" s="69"/>
      <c r="S787" s="69"/>
      <c r="T787" s="145"/>
      <c r="U787" s="30"/>
    </row>
    <row r="788" spans="7:21">
      <c r="G788" s="74" t="s">
        <v>173</v>
      </c>
      <c r="H788" s="30"/>
      <c r="I788" s="57"/>
      <c r="J788" s="135"/>
      <c r="K788" s="135"/>
      <c r="L788" s="10"/>
      <c r="M788" s="136">
        <f>L788</f>
        <v>0</v>
      </c>
      <c r="N788" s="135"/>
      <c r="O788" s="69"/>
      <c r="P788" s="69"/>
      <c r="Q788" s="69"/>
      <c r="R788" s="69"/>
      <c r="S788" s="69"/>
      <c r="T788" s="139"/>
      <c r="U788" s="30"/>
    </row>
    <row r="789" spans="7:21">
      <c r="G789" s="74" t="s">
        <v>174</v>
      </c>
      <c r="H789" s="30"/>
      <c r="I789" s="57"/>
      <c r="J789" s="135"/>
      <c r="K789" s="135"/>
      <c r="L789" s="65"/>
      <c r="M789" s="10"/>
      <c r="N789" s="135"/>
      <c r="O789" s="69"/>
      <c r="P789" s="69"/>
      <c r="Q789" s="69"/>
      <c r="R789" s="69"/>
      <c r="S789" s="69"/>
      <c r="T789" s="139"/>
      <c r="U789" s="30"/>
    </row>
    <row r="790" spans="7:21">
      <c r="G790" s="74" t="s">
        <v>175</v>
      </c>
      <c r="H790" s="30"/>
      <c r="I790" s="57"/>
      <c r="J790" s="135"/>
      <c r="K790" s="135"/>
      <c r="L790" s="135"/>
      <c r="M790" s="10">
        <f>M768</f>
        <v>0</v>
      </c>
      <c r="N790" s="136">
        <f>M790</f>
        <v>0</v>
      </c>
      <c r="O790" s="69"/>
      <c r="P790" s="69"/>
      <c r="Q790" s="69"/>
      <c r="R790" s="69"/>
      <c r="S790" s="69"/>
      <c r="T790" s="139"/>
      <c r="U790" s="30"/>
    </row>
    <row r="791" spans="7:21">
      <c r="G791" s="74" t="s">
        <v>176</v>
      </c>
      <c r="H791" s="30"/>
      <c r="I791" s="57"/>
      <c r="J791" s="135"/>
      <c r="K791" s="135"/>
      <c r="L791" s="135"/>
      <c r="M791" s="65"/>
      <c r="N791" s="10"/>
      <c r="O791" s="69"/>
      <c r="P791" s="69"/>
      <c r="Q791" s="69"/>
      <c r="R791" s="69"/>
      <c r="S791" s="69"/>
      <c r="T791" s="139"/>
      <c r="U791" s="30"/>
    </row>
    <row r="792" spans="7:21">
      <c r="G792" s="74" t="s">
        <v>177</v>
      </c>
      <c r="H792" s="30"/>
      <c r="I792" s="57"/>
      <c r="J792" s="135"/>
      <c r="K792" s="135"/>
      <c r="L792" s="135"/>
      <c r="M792" s="135"/>
      <c r="N792" s="167">
        <v>0</v>
      </c>
      <c r="O792" s="137">
        <f>N792</f>
        <v>0</v>
      </c>
      <c r="P792" s="69"/>
      <c r="Q792" s="69"/>
      <c r="R792" s="69"/>
      <c r="S792" s="69"/>
      <c r="T792" s="139"/>
      <c r="U792" s="30"/>
    </row>
    <row r="793" spans="7:21">
      <c r="G793" s="74" t="s">
        <v>168</v>
      </c>
      <c r="H793" s="30"/>
      <c r="I793" s="57"/>
      <c r="J793" s="135"/>
      <c r="K793" s="135"/>
      <c r="L793" s="135"/>
      <c r="M793" s="135"/>
      <c r="N793" s="168"/>
      <c r="O793" s="138"/>
      <c r="P793" s="69"/>
      <c r="Q793" s="69"/>
      <c r="R793" s="69"/>
      <c r="S793" s="69"/>
      <c r="T793" s="139"/>
      <c r="U793" s="30"/>
    </row>
    <row r="794" spans="7:21">
      <c r="G794" s="74" t="s">
        <v>169</v>
      </c>
      <c r="H794" s="30"/>
      <c r="I794" s="57"/>
      <c r="J794" s="135"/>
      <c r="K794" s="135"/>
      <c r="L794" s="135"/>
      <c r="M794" s="135"/>
      <c r="N794" s="135"/>
      <c r="O794" s="138"/>
      <c r="P794" s="137">
        <f>O794</f>
        <v>0</v>
      </c>
      <c r="Q794" s="69"/>
      <c r="R794" s="69"/>
      <c r="S794" s="69"/>
      <c r="T794" s="139"/>
      <c r="U794" s="30"/>
    </row>
    <row r="795" spans="7:21">
      <c r="G795" s="74" t="s">
        <v>186</v>
      </c>
      <c r="H795" s="30"/>
      <c r="I795" s="57"/>
      <c r="J795" s="135"/>
      <c r="K795" s="135"/>
      <c r="L795" s="135"/>
      <c r="M795" s="135"/>
      <c r="N795" s="135"/>
      <c r="O795" s="137"/>
      <c r="P795" s="138"/>
      <c r="Q795" s="69"/>
      <c r="R795" s="69"/>
      <c r="S795" s="69"/>
      <c r="T795" s="139"/>
      <c r="U795" s="30"/>
    </row>
    <row r="796" spans="7:21">
      <c r="G796" s="74" t="s">
        <v>187</v>
      </c>
      <c r="H796" s="30"/>
      <c r="I796" s="57"/>
      <c r="J796" s="135"/>
      <c r="K796" s="135"/>
      <c r="L796" s="135"/>
      <c r="M796" s="135"/>
      <c r="N796" s="135"/>
      <c r="O796" s="135"/>
      <c r="P796" s="138">
        <v>0</v>
      </c>
      <c r="Q796" s="65">
        <f>P796</f>
        <v>0</v>
      </c>
      <c r="R796" s="69"/>
      <c r="S796" s="69"/>
      <c r="T796" s="139"/>
      <c r="U796" s="30"/>
    </row>
    <row r="797" spans="7:21">
      <c r="G797" s="74" t="s">
        <v>188</v>
      </c>
      <c r="H797" s="30"/>
      <c r="I797" s="57"/>
      <c r="J797" s="135"/>
      <c r="K797" s="135"/>
      <c r="L797" s="135"/>
      <c r="M797" s="135"/>
      <c r="N797" s="135"/>
      <c r="O797" s="135"/>
      <c r="P797" s="137"/>
      <c r="Q797" s="138"/>
      <c r="R797" s="69"/>
      <c r="S797" s="69"/>
      <c r="T797" s="139"/>
      <c r="U797" s="30"/>
    </row>
    <row r="798" spans="7:21">
      <c r="G798" s="74" t="s">
        <v>189</v>
      </c>
      <c r="H798" s="30"/>
      <c r="I798" s="57"/>
      <c r="J798" s="135"/>
      <c r="K798" s="135"/>
      <c r="L798" s="135"/>
      <c r="M798" s="135"/>
      <c r="N798" s="135"/>
      <c r="O798" s="135"/>
      <c r="P798" s="135"/>
      <c r="Q798" s="138"/>
      <c r="R798" s="65">
        <f>P798</f>
        <v>0</v>
      </c>
      <c r="S798" s="69"/>
      <c r="T798" s="139"/>
      <c r="U798" s="30"/>
    </row>
    <row r="799" spans="7:21">
      <c r="G799" s="74" t="s">
        <v>190</v>
      </c>
      <c r="H799" s="30"/>
      <c r="I799" s="57"/>
      <c r="J799" s="135"/>
      <c r="K799" s="135"/>
      <c r="L799" s="135"/>
      <c r="M799" s="135"/>
      <c r="N799" s="135"/>
      <c r="O799" s="135"/>
      <c r="P799" s="135"/>
      <c r="Q799" s="169"/>
      <c r="R799" s="197"/>
      <c r="S799" s="155"/>
      <c r="T799" s="322"/>
      <c r="U799" s="30"/>
    </row>
    <row r="800" spans="7:21">
      <c r="G800" s="74" t="s">
        <v>191</v>
      </c>
      <c r="H800" s="30"/>
      <c r="I800" s="57"/>
      <c r="J800" s="135"/>
      <c r="K800" s="135"/>
      <c r="L800" s="135"/>
      <c r="M800" s="135"/>
      <c r="N800" s="135"/>
      <c r="O800" s="135"/>
      <c r="P800" s="135"/>
      <c r="Q800" s="135"/>
      <c r="R800" s="197"/>
      <c r="S800" s="137">
        <f>R800</f>
        <v>0</v>
      </c>
      <c r="T800" s="322"/>
      <c r="U800" s="30"/>
    </row>
    <row r="801" spans="2:21">
      <c r="G801" s="74" t="s">
        <v>200</v>
      </c>
      <c r="H801" s="30"/>
      <c r="I801" s="57"/>
      <c r="J801" s="135"/>
      <c r="K801" s="135"/>
      <c r="L801" s="135"/>
      <c r="M801" s="135"/>
      <c r="N801" s="135"/>
      <c r="O801" s="135"/>
      <c r="P801" s="135"/>
      <c r="Q801" s="135"/>
      <c r="R801" s="137"/>
      <c r="S801" s="138"/>
      <c r="T801" s="322"/>
      <c r="U801" s="30"/>
    </row>
    <row r="802" spans="2:21">
      <c r="G802" s="74" t="s">
        <v>201</v>
      </c>
      <c r="H802" s="30"/>
      <c r="I802" s="57"/>
      <c r="J802" s="135"/>
      <c r="K802" s="135"/>
      <c r="L802" s="135"/>
      <c r="M802" s="135"/>
      <c r="N802" s="135"/>
      <c r="O802" s="135"/>
      <c r="P802" s="135"/>
      <c r="Q802" s="135"/>
      <c r="R802" s="135"/>
      <c r="S802" s="197">
        <v>30000</v>
      </c>
      <c r="T802" s="323">
        <v>30000</v>
      </c>
      <c r="U802" s="30"/>
    </row>
    <row r="803" spans="2:21">
      <c r="G803" s="74" t="s">
        <v>311</v>
      </c>
      <c r="H803" s="30"/>
      <c r="I803" s="57"/>
      <c r="J803" s="135"/>
      <c r="K803" s="135"/>
      <c r="L803" s="135"/>
      <c r="M803" s="135"/>
      <c r="N803" s="135"/>
      <c r="O803" s="135"/>
      <c r="P803" s="135"/>
      <c r="Q803" s="135"/>
      <c r="R803" s="135"/>
      <c r="S803" s="137"/>
      <c r="T803" s="324"/>
      <c r="U803" s="30"/>
    </row>
    <row r="804" spans="2:21">
      <c r="G804" s="74" t="s">
        <v>310</v>
      </c>
      <c r="H804" s="30"/>
      <c r="I804" s="58"/>
      <c r="J804" s="125"/>
      <c r="K804" s="125"/>
      <c r="L804" s="125"/>
      <c r="M804" s="125"/>
      <c r="N804" s="125"/>
      <c r="O804" s="125"/>
      <c r="P804" s="125"/>
      <c r="Q804" s="125"/>
      <c r="R804" s="125"/>
      <c r="S804" s="125"/>
      <c r="T804" s="258">
        <v>30000</v>
      </c>
      <c r="U804" s="30"/>
    </row>
    <row r="805" spans="2:21">
      <c r="B805" s="1" t="s">
        <v>214</v>
      </c>
      <c r="G805" s="33" t="s">
        <v>17</v>
      </c>
      <c r="I805" s="156">
        <f xml:space="preserve"> I788 - I787</f>
        <v>0</v>
      </c>
      <c r="J805" s="156">
        <f xml:space="preserve"> J787 + J790 - J789 - J788</f>
        <v>0</v>
      </c>
      <c r="K805" s="156">
        <v>0</v>
      </c>
      <c r="L805" s="156">
        <f>L786-L787-L788</f>
        <v>0</v>
      </c>
      <c r="M805" s="156">
        <f>M788-M789-M790</f>
        <v>0</v>
      </c>
      <c r="N805" s="28">
        <f>N790-N791-N792</f>
        <v>0</v>
      </c>
      <c r="O805" s="28">
        <f>O792-O793-O794</f>
        <v>0</v>
      </c>
      <c r="P805" s="28">
        <f>P794-P795-P796</f>
        <v>0</v>
      </c>
      <c r="Q805" s="28">
        <f>Q796-Q797-Q798</f>
        <v>0</v>
      </c>
      <c r="R805" s="28">
        <f>R801</f>
        <v>0</v>
      </c>
      <c r="S805" s="28">
        <f>S800-S801-S802+S803</f>
        <v>-30000</v>
      </c>
      <c r="T805" s="28">
        <f>T802-T803-T804</f>
        <v>0</v>
      </c>
      <c r="U805" s="30"/>
    </row>
    <row r="806" spans="2:21">
      <c r="G806" s="6"/>
      <c r="I806" s="7"/>
      <c r="J806" s="7"/>
      <c r="K806" s="7"/>
      <c r="L806" s="7"/>
      <c r="M806" s="7"/>
      <c r="N806" s="180"/>
      <c r="O806" s="180"/>
      <c r="P806" s="180"/>
      <c r="Q806" s="180"/>
      <c r="R806" s="180"/>
      <c r="S806" s="180"/>
      <c r="T806" s="180"/>
      <c r="U806" s="30"/>
    </row>
    <row r="807" spans="2:21">
      <c r="G807" s="71" t="s">
        <v>12</v>
      </c>
      <c r="H807" s="66"/>
      <c r="I807" s="173"/>
      <c r="J807" s="174"/>
      <c r="K807" s="174"/>
      <c r="L807" s="174"/>
      <c r="M807" s="174"/>
      <c r="N807" s="174"/>
      <c r="O807" s="174"/>
      <c r="P807" s="174"/>
      <c r="Q807" s="174"/>
      <c r="R807" s="174"/>
      <c r="S807" s="174"/>
      <c r="T807" s="320"/>
      <c r="U807" s="30"/>
    </row>
    <row r="808" spans="2:21">
      <c r="G808" s="6"/>
      <c r="I808" s="172"/>
      <c r="J808" s="172"/>
      <c r="K808" s="172"/>
      <c r="L808" s="172"/>
      <c r="M808" s="172"/>
      <c r="N808" s="172"/>
      <c r="O808" s="172"/>
      <c r="P808" s="172"/>
      <c r="Q808" s="172"/>
      <c r="R808" s="172"/>
      <c r="S808" s="172"/>
      <c r="T808" s="172"/>
      <c r="U808" s="30"/>
    </row>
    <row r="809" spans="2:21" ht="18.5">
      <c r="C809" s="1" t="s">
        <v>214</v>
      </c>
      <c r="D809" s="1" t="s">
        <v>306</v>
      </c>
      <c r="E809" s="1" t="s">
        <v>107</v>
      </c>
      <c r="F809" s="41" t="s">
        <v>26</v>
      </c>
      <c r="H809" s="66"/>
      <c r="I809" s="175">
        <f t="shared" ref="I809:S809" si="376" xml:space="preserve"> I768 + I773 - I779 + I805 + I807</f>
        <v>0</v>
      </c>
      <c r="J809" s="176">
        <f t="shared" si="376"/>
        <v>0</v>
      </c>
      <c r="K809" s="176">
        <f t="shared" si="376"/>
        <v>0</v>
      </c>
      <c r="L809" s="176">
        <f t="shared" si="376"/>
        <v>0</v>
      </c>
      <c r="M809" s="176">
        <f t="shared" si="376"/>
        <v>0</v>
      </c>
      <c r="N809" s="176">
        <f t="shared" si="376"/>
        <v>0</v>
      </c>
      <c r="O809" s="176">
        <f t="shared" si="376"/>
        <v>0</v>
      </c>
      <c r="P809" s="176">
        <f t="shared" si="376"/>
        <v>0</v>
      </c>
      <c r="Q809" s="176">
        <f t="shared" si="376"/>
        <v>0</v>
      </c>
      <c r="R809" s="176">
        <f t="shared" si="376"/>
        <v>0</v>
      </c>
      <c r="S809" s="176">
        <f t="shared" si="376"/>
        <v>29107.621973573405</v>
      </c>
      <c r="T809" s="321">
        <f t="shared" ref="T809" si="377" xml:space="preserve"> T768 + T773 - T779 + T805 + T807</f>
        <v>65250.722627240728</v>
      </c>
      <c r="U809" s="30"/>
    </row>
    <row r="810" spans="2:21">
      <c r="G810" s="6"/>
      <c r="I810" s="7"/>
      <c r="J810" s="7"/>
      <c r="K810" s="7"/>
      <c r="L810" s="28"/>
      <c r="M810" s="28"/>
      <c r="N810" s="28"/>
      <c r="O810" s="28"/>
      <c r="P810" s="28"/>
      <c r="Q810" s="28"/>
      <c r="R810" s="28"/>
      <c r="S810" s="28"/>
      <c r="T810" s="28"/>
      <c r="U810" s="30"/>
    </row>
    <row r="811" spans="2:21" ht="15" thickBot="1">
      <c r="S811" s="1"/>
      <c r="T811" s="1"/>
      <c r="U811" s="30"/>
    </row>
    <row r="812" spans="2:21" ht="15" thickBot="1">
      <c r="F812" s="8"/>
      <c r="G812" s="8"/>
      <c r="H812" s="8"/>
      <c r="I812" s="8"/>
      <c r="J812" s="8"/>
      <c r="K812" s="8"/>
      <c r="L812" s="8"/>
      <c r="M812" s="8"/>
      <c r="N812" s="8"/>
      <c r="O812" s="8"/>
      <c r="P812" s="8"/>
      <c r="Q812" s="8"/>
      <c r="R812" s="8"/>
      <c r="S812" s="8"/>
      <c r="T812" s="8"/>
    </row>
    <row r="813" spans="2:21" ht="21.5" thickBot="1">
      <c r="F813" s="13" t="s">
        <v>4</v>
      </c>
      <c r="G813" s="13"/>
      <c r="H813" s="212" t="s">
        <v>181</v>
      </c>
      <c r="I813" s="215"/>
      <c r="J813" s="214"/>
      <c r="K813" s="214"/>
      <c r="S813" s="1"/>
      <c r="T813" s="1"/>
    </row>
    <row r="814" spans="2:21">
      <c r="S814" s="1"/>
      <c r="T814" s="1"/>
    </row>
    <row r="815" spans="2:21" ht="18.5">
      <c r="F815" s="9" t="s">
        <v>21</v>
      </c>
      <c r="G815" s="9"/>
      <c r="I815" s="2">
        <v>2011</v>
      </c>
      <c r="J815" s="2">
        <f>I815+1</f>
        <v>2012</v>
      </c>
      <c r="K815" s="2">
        <f t="shared" ref="K815:R815" si="378">J815+1</f>
        <v>2013</v>
      </c>
      <c r="L815" s="2">
        <f t="shared" si="378"/>
        <v>2014</v>
      </c>
      <c r="M815" s="2">
        <f t="shared" si="378"/>
        <v>2015</v>
      </c>
      <c r="N815" s="2">
        <f t="shared" si="378"/>
        <v>2016</v>
      </c>
      <c r="O815" s="2">
        <f t="shared" si="378"/>
        <v>2017</v>
      </c>
      <c r="P815" s="2">
        <f t="shared" si="378"/>
        <v>2018</v>
      </c>
      <c r="Q815" s="2">
        <f t="shared" si="378"/>
        <v>2019</v>
      </c>
      <c r="R815" s="2">
        <f t="shared" si="378"/>
        <v>2020</v>
      </c>
      <c r="S815" s="2">
        <f>R815+1</f>
        <v>2021</v>
      </c>
      <c r="T815" s="2">
        <f>S815+1</f>
        <v>2022</v>
      </c>
    </row>
    <row r="816" spans="2:21">
      <c r="G816" s="74" t="str">
        <f>"Total MWh Produced / Purchased from " &amp; H813</f>
        <v>Total MWh Produced / Purchased from Elbe Solar</v>
      </c>
      <c r="H816" s="66"/>
      <c r="I816" s="3"/>
      <c r="J816" s="4"/>
      <c r="K816" s="4"/>
      <c r="L816" s="4"/>
      <c r="M816" s="4"/>
      <c r="N816" s="4">
        <v>0</v>
      </c>
      <c r="O816" s="4">
        <v>0</v>
      </c>
      <c r="P816" s="4">
        <v>10627.973</v>
      </c>
      <c r="Q816" s="4">
        <v>20746</v>
      </c>
      <c r="R816" s="4">
        <v>22933</v>
      </c>
      <c r="S816" s="4">
        <v>22281</v>
      </c>
      <c r="T816" s="5">
        <v>22515</v>
      </c>
    </row>
    <row r="817" spans="1:20">
      <c r="G817" s="74" t="s">
        <v>25</v>
      </c>
      <c r="H817" s="66"/>
      <c r="I817" s="325"/>
      <c r="J817" s="50"/>
      <c r="K817" s="50"/>
      <c r="L817" s="50"/>
      <c r="M817" s="50"/>
      <c r="N817" s="50"/>
      <c r="O817" s="50"/>
      <c r="P817" s="50">
        <v>1</v>
      </c>
      <c r="Q817" s="50">
        <v>1</v>
      </c>
      <c r="R817" s="50">
        <v>1</v>
      </c>
      <c r="S817" s="50">
        <v>1</v>
      </c>
      <c r="T817" s="51">
        <v>1</v>
      </c>
    </row>
    <row r="818" spans="1:20">
      <c r="G818" s="74" t="s">
        <v>20</v>
      </c>
      <c r="H818" s="66"/>
      <c r="I818" s="326"/>
      <c r="J818" s="45"/>
      <c r="K818" s="45"/>
      <c r="L818" s="45"/>
      <c r="M818" s="45"/>
      <c r="N818" s="45">
        <v>0</v>
      </c>
      <c r="O818" s="45">
        <v>0</v>
      </c>
      <c r="P818" s="45">
        <f>P79</f>
        <v>0.22007817037432531</v>
      </c>
      <c r="Q818" s="45">
        <f>Q79</f>
        <v>0.2223660721260575</v>
      </c>
      <c r="R818" s="45">
        <f>R378</f>
        <v>0.22351563443464154</v>
      </c>
      <c r="S818" s="45">
        <f>S3</f>
        <v>0.22350374113192695</v>
      </c>
      <c r="T818" s="46">
        <f>T3</f>
        <v>0.22350374113192695</v>
      </c>
    </row>
    <row r="819" spans="1:20">
      <c r="A819" s="1" t="s">
        <v>181</v>
      </c>
      <c r="G819" s="71" t="s">
        <v>22</v>
      </c>
      <c r="H819" s="72"/>
      <c r="I819" s="37">
        <v>0</v>
      </c>
      <c r="J819" s="37">
        <v>0</v>
      </c>
      <c r="K819" s="37">
        <v>0</v>
      </c>
      <c r="L819" s="37">
        <v>0</v>
      </c>
      <c r="M819" s="37">
        <v>0</v>
      </c>
      <c r="N819" s="179">
        <v>0</v>
      </c>
      <c r="O819" s="179">
        <v>0</v>
      </c>
      <c r="P819" s="179">
        <v>648</v>
      </c>
      <c r="Q819" s="179">
        <f>Q816*Q818</f>
        <v>4613.2065323271891</v>
      </c>
      <c r="R819" s="179">
        <f>R816*R818</f>
        <v>5125.8840444896341</v>
      </c>
      <c r="S819" s="179">
        <f>S816*S818</f>
        <v>4979.886856160464</v>
      </c>
      <c r="T819" s="179">
        <f>T816*T818</f>
        <v>5032.1867315853351</v>
      </c>
    </row>
    <row r="820" spans="1:20">
      <c r="G820" s="23"/>
      <c r="H820" s="30"/>
      <c r="I820" s="36"/>
      <c r="J820" s="36"/>
      <c r="K820" s="36"/>
      <c r="L820" s="36"/>
      <c r="M820" s="36"/>
      <c r="N820" s="24"/>
      <c r="O820" s="24"/>
      <c r="P820" s="24"/>
      <c r="Q820" s="24"/>
      <c r="R820" s="24"/>
      <c r="S820" s="24"/>
      <c r="T820" s="24"/>
    </row>
    <row r="821" spans="1:20" ht="18.5">
      <c r="F821" s="42" t="s">
        <v>118</v>
      </c>
      <c r="H821" s="30"/>
      <c r="I821" s="2">
        <v>2011</v>
      </c>
      <c r="J821" s="2">
        <f>I821+1</f>
        <v>2012</v>
      </c>
      <c r="K821" s="2">
        <f t="shared" ref="K821:R821" si="379">J821+1</f>
        <v>2013</v>
      </c>
      <c r="L821" s="2">
        <f t="shared" si="379"/>
        <v>2014</v>
      </c>
      <c r="M821" s="2">
        <f t="shared" si="379"/>
        <v>2015</v>
      </c>
      <c r="N821" s="2">
        <f t="shared" si="379"/>
        <v>2016</v>
      </c>
      <c r="O821" s="2">
        <f t="shared" si="379"/>
        <v>2017</v>
      </c>
      <c r="P821" s="2">
        <f t="shared" si="379"/>
        <v>2018</v>
      </c>
      <c r="Q821" s="2">
        <f t="shared" si="379"/>
        <v>2019</v>
      </c>
      <c r="R821" s="2">
        <f t="shared" si="379"/>
        <v>2020</v>
      </c>
      <c r="S821" s="2">
        <f>R821+1</f>
        <v>2021</v>
      </c>
      <c r="T821" s="2">
        <f>S821+1</f>
        <v>2022</v>
      </c>
    </row>
    <row r="822" spans="1:20">
      <c r="G822" s="74" t="s">
        <v>10</v>
      </c>
      <c r="H822" s="66"/>
      <c r="I822" s="47">
        <f>IF($J21 = "Eligible", I819 * 'Facility Detail'!$G$3173, 0 )</f>
        <v>0</v>
      </c>
      <c r="J822" s="11">
        <f>IF($J21 = "Eligible", J819 * 'Facility Detail'!$G$3173, 0 )</f>
        <v>0</v>
      </c>
      <c r="K822" s="11">
        <f>IF($J21 = "Eligible", K819 * 'Facility Detail'!$G$3173, 0 )</f>
        <v>0</v>
      </c>
      <c r="L822" s="11">
        <f>IF($J21 = "Eligible", L819 * 'Facility Detail'!$G$3173, 0 )</f>
        <v>0</v>
      </c>
      <c r="M822" s="11">
        <f>IF($J21 = "Eligible", M819 * 'Facility Detail'!$G$3173, 0 )</f>
        <v>0</v>
      </c>
      <c r="N822" s="11">
        <f>IF($J21 = "Eligible", N819 * 'Facility Detail'!$G$3173, 0 )</f>
        <v>0</v>
      </c>
      <c r="O822" s="11">
        <f>IF($J21 = "Eligible", O819 * 'Facility Detail'!$G$3173, 0 )</f>
        <v>0</v>
      </c>
      <c r="P822" s="11">
        <f>IF($J21 = "Eligible", P819 * 'Facility Detail'!$G$3173, 0 )</f>
        <v>0</v>
      </c>
      <c r="Q822" s="11">
        <f>IF($J21 = "Eligible", Q819 * 'Facility Detail'!$G$3173, 0 )</f>
        <v>0</v>
      </c>
      <c r="R822" s="11">
        <f>IF($J21 = "Eligible", R819 * 'Facility Detail'!$G$3173, 0 )</f>
        <v>0</v>
      </c>
      <c r="S822" s="11">
        <f>IF($J21 = "Eligible", S819 * 'Facility Detail'!$G$3173, 0 )</f>
        <v>0</v>
      </c>
      <c r="T822" s="264">
        <f>IF($J21 = "Eligible", T819 * 'Facility Detail'!$G$3173, 0 )</f>
        <v>0</v>
      </c>
    </row>
    <row r="823" spans="1:20">
      <c r="G823" s="74" t="s">
        <v>6</v>
      </c>
      <c r="H823" s="66"/>
      <c r="I823" s="48">
        <f t="shared" ref="I823:S823" si="380">IF($K21= "Eligible", I819, 0 )</f>
        <v>0</v>
      </c>
      <c r="J823" s="222">
        <f t="shared" si="380"/>
        <v>0</v>
      </c>
      <c r="K823" s="222">
        <f t="shared" si="380"/>
        <v>0</v>
      </c>
      <c r="L823" s="222">
        <f t="shared" si="380"/>
        <v>0</v>
      </c>
      <c r="M823" s="222">
        <f t="shared" si="380"/>
        <v>0</v>
      </c>
      <c r="N823" s="222">
        <f t="shared" si="380"/>
        <v>0</v>
      </c>
      <c r="O823" s="222">
        <f t="shared" si="380"/>
        <v>0</v>
      </c>
      <c r="P823" s="222">
        <f t="shared" si="380"/>
        <v>0</v>
      </c>
      <c r="Q823" s="222">
        <f t="shared" si="380"/>
        <v>0</v>
      </c>
      <c r="R823" s="222">
        <f t="shared" si="380"/>
        <v>0</v>
      </c>
      <c r="S823" s="222">
        <f t="shared" si="380"/>
        <v>0</v>
      </c>
      <c r="T823" s="265">
        <f t="shared" ref="T823" si="381">IF($K21= "Eligible", T819, 0 )</f>
        <v>0</v>
      </c>
    </row>
    <row r="824" spans="1:20">
      <c r="G824" s="73" t="s">
        <v>120</v>
      </c>
      <c r="H824" s="72"/>
      <c r="I824" s="39">
        <f>SUM(I822:I823)</f>
        <v>0</v>
      </c>
      <c r="J824" s="40">
        <f t="shared" ref="J824:S824" si="382">SUM(J822:J823)</f>
        <v>0</v>
      </c>
      <c r="K824" s="40">
        <f t="shared" si="382"/>
        <v>0</v>
      </c>
      <c r="L824" s="40">
        <f t="shared" si="382"/>
        <v>0</v>
      </c>
      <c r="M824" s="40">
        <f t="shared" si="382"/>
        <v>0</v>
      </c>
      <c r="N824" s="40">
        <f t="shared" si="382"/>
        <v>0</v>
      </c>
      <c r="O824" s="40">
        <f t="shared" si="382"/>
        <v>0</v>
      </c>
      <c r="P824" s="40">
        <f t="shared" si="382"/>
        <v>0</v>
      </c>
      <c r="Q824" s="40">
        <f t="shared" si="382"/>
        <v>0</v>
      </c>
      <c r="R824" s="40">
        <f t="shared" si="382"/>
        <v>0</v>
      </c>
      <c r="S824" s="40">
        <f t="shared" si="382"/>
        <v>0</v>
      </c>
      <c r="T824" s="40">
        <f t="shared" ref="T824" si="383">SUM(T822:T823)</f>
        <v>0</v>
      </c>
    </row>
    <row r="825" spans="1:20">
      <c r="G825" s="30"/>
      <c r="H825" s="30"/>
      <c r="I825" s="38"/>
      <c r="J825" s="31"/>
      <c r="K825" s="31"/>
      <c r="L825" s="31"/>
      <c r="M825" s="31"/>
      <c r="N825" s="31"/>
      <c r="O825" s="31"/>
      <c r="P825" s="31"/>
      <c r="Q825" s="31"/>
      <c r="R825" s="31"/>
      <c r="S825" s="31"/>
      <c r="T825" s="31"/>
    </row>
    <row r="826" spans="1:20" ht="18.5">
      <c r="F826" s="41" t="s">
        <v>30</v>
      </c>
      <c r="H826" s="30"/>
      <c r="I826" s="2">
        <v>2011</v>
      </c>
      <c r="J826" s="2">
        <f>I826+1</f>
        <v>2012</v>
      </c>
      <c r="K826" s="2">
        <f t="shared" ref="K826:R826" si="384">J826+1</f>
        <v>2013</v>
      </c>
      <c r="L826" s="2">
        <f t="shared" si="384"/>
        <v>2014</v>
      </c>
      <c r="M826" s="2">
        <f t="shared" si="384"/>
        <v>2015</v>
      </c>
      <c r="N826" s="2">
        <f t="shared" si="384"/>
        <v>2016</v>
      </c>
      <c r="O826" s="2">
        <f t="shared" si="384"/>
        <v>2017</v>
      </c>
      <c r="P826" s="2">
        <f t="shared" si="384"/>
        <v>2018</v>
      </c>
      <c r="Q826" s="2">
        <f t="shared" si="384"/>
        <v>2019</v>
      </c>
      <c r="R826" s="2">
        <f t="shared" si="384"/>
        <v>2020</v>
      </c>
      <c r="S826" s="2">
        <f>R826+1</f>
        <v>2021</v>
      </c>
      <c r="T826" s="2">
        <f>S826+1</f>
        <v>2022</v>
      </c>
    </row>
    <row r="827" spans="1:20">
      <c r="G827" s="74" t="s">
        <v>47</v>
      </c>
      <c r="H827" s="66"/>
      <c r="I827" s="84"/>
      <c r="J827" s="85"/>
      <c r="K827" s="85"/>
      <c r="L827" s="85"/>
      <c r="M827" s="85"/>
      <c r="N827" s="85"/>
      <c r="O827" s="85"/>
      <c r="P827" s="85"/>
      <c r="Q827" s="85"/>
      <c r="R827" s="85"/>
      <c r="S827" s="85"/>
      <c r="T827" s="86"/>
    </row>
    <row r="828" spans="1:20">
      <c r="G828" s="75" t="s">
        <v>23</v>
      </c>
      <c r="H828" s="153"/>
      <c r="I828" s="87"/>
      <c r="J828" s="88"/>
      <c r="K828" s="88"/>
      <c r="L828" s="88"/>
      <c r="M828" s="88"/>
      <c r="N828" s="88"/>
      <c r="O828" s="88"/>
      <c r="P828" s="88"/>
      <c r="Q828" s="88"/>
      <c r="R828" s="88"/>
      <c r="S828" s="88"/>
      <c r="T828" s="89"/>
    </row>
    <row r="829" spans="1:20">
      <c r="G829" s="90" t="s">
        <v>89</v>
      </c>
      <c r="H829" s="152"/>
      <c r="I829" s="52"/>
      <c r="J829" s="53"/>
      <c r="K829" s="53"/>
      <c r="L829" s="53"/>
      <c r="M829" s="53"/>
      <c r="N829" s="53"/>
      <c r="O829" s="53"/>
      <c r="P829" s="53"/>
      <c r="Q829" s="53"/>
      <c r="R829" s="53"/>
      <c r="S829" s="53"/>
      <c r="T829" s="54"/>
    </row>
    <row r="830" spans="1:20">
      <c r="G830" s="33" t="s">
        <v>90</v>
      </c>
      <c r="I830" s="7">
        <v>0</v>
      </c>
      <c r="J830" s="7">
        <v>0</v>
      </c>
      <c r="K830" s="7">
        <v>0</v>
      </c>
      <c r="L830" s="7">
        <v>0</v>
      </c>
      <c r="M830" s="7">
        <v>0</v>
      </c>
      <c r="N830" s="7">
        <v>0</v>
      </c>
      <c r="O830" s="7">
        <v>0</v>
      </c>
      <c r="P830" s="7">
        <v>0</v>
      </c>
      <c r="Q830" s="7">
        <v>0</v>
      </c>
      <c r="R830" s="7">
        <v>0</v>
      </c>
      <c r="S830" s="7">
        <v>0</v>
      </c>
      <c r="T830" s="7">
        <v>0</v>
      </c>
    </row>
    <row r="831" spans="1:20">
      <c r="G831" s="6"/>
      <c r="I831" s="7"/>
      <c r="J831" s="7"/>
      <c r="K831" s="7"/>
      <c r="L831" s="28"/>
      <c r="M831" s="28"/>
      <c r="N831" s="28"/>
      <c r="O831" s="28"/>
      <c r="P831" s="28"/>
      <c r="Q831" s="28"/>
      <c r="R831" s="28"/>
      <c r="S831" s="28"/>
      <c r="T831" s="28"/>
    </row>
    <row r="832" spans="1:20" ht="18.5">
      <c r="F832" s="9" t="s">
        <v>100</v>
      </c>
      <c r="I832" s="2">
        <f>'Facility Detail'!$G$3176</f>
        <v>2011</v>
      </c>
      <c r="J832" s="2">
        <f>I832+1</f>
        <v>2012</v>
      </c>
      <c r="K832" s="2">
        <f t="shared" ref="K832:R832" si="385">J832+1</f>
        <v>2013</v>
      </c>
      <c r="L832" s="2">
        <f t="shared" si="385"/>
        <v>2014</v>
      </c>
      <c r="M832" s="2">
        <f t="shared" si="385"/>
        <v>2015</v>
      </c>
      <c r="N832" s="2">
        <f t="shared" si="385"/>
        <v>2016</v>
      </c>
      <c r="O832" s="2">
        <f t="shared" si="385"/>
        <v>2017</v>
      </c>
      <c r="P832" s="2">
        <f t="shared" si="385"/>
        <v>2018</v>
      </c>
      <c r="Q832" s="2">
        <f t="shared" si="385"/>
        <v>2019</v>
      </c>
      <c r="R832" s="2">
        <f t="shared" si="385"/>
        <v>2020</v>
      </c>
      <c r="S832" s="2">
        <f>R832+1</f>
        <v>2021</v>
      </c>
      <c r="T832" s="2">
        <f>S832+1</f>
        <v>2022</v>
      </c>
    </row>
    <row r="833" spans="7:20">
      <c r="G833" s="74" t="s">
        <v>68</v>
      </c>
      <c r="H833" s="66"/>
      <c r="I833" s="3"/>
      <c r="J833" s="55">
        <f>I833</f>
        <v>0</v>
      </c>
      <c r="K833" s="123"/>
      <c r="L833" s="123"/>
      <c r="M833" s="123"/>
      <c r="N833" s="123"/>
      <c r="O833" s="123"/>
      <c r="P833" s="123"/>
      <c r="Q833" s="123"/>
      <c r="R833" s="123"/>
      <c r="S833" s="123"/>
      <c r="T833" s="56"/>
    </row>
    <row r="834" spans="7:20">
      <c r="G834" s="74" t="s">
        <v>69</v>
      </c>
      <c r="H834" s="66"/>
      <c r="I834" s="144">
        <f>J834</f>
        <v>0</v>
      </c>
      <c r="J834" s="10"/>
      <c r="K834" s="69"/>
      <c r="L834" s="69"/>
      <c r="M834" s="69"/>
      <c r="N834" s="69"/>
      <c r="O834" s="69"/>
      <c r="P834" s="69"/>
      <c r="Q834" s="69"/>
      <c r="R834" s="69"/>
      <c r="S834" s="69"/>
      <c r="T834" s="145"/>
    </row>
    <row r="835" spans="7:20">
      <c r="G835" s="74" t="s">
        <v>70</v>
      </c>
      <c r="H835" s="66"/>
      <c r="I835" s="57"/>
      <c r="J835" s="10">
        <f>J819</f>
        <v>0</v>
      </c>
      <c r="K835" s="65">
        <f>J835</f>
        <v>0</v>
      </c>
      <c r="L835" s="69"/>
      <c r="M835" s="69"/>
      <c r="N835" s="69"/>
      <c r="O835" s="69"/>
      <c r="P835" s="69"/>
      <c r="Q835" s="69"/>
      <c r="R835" s="69"/>
      <c r="S835" s="69"/>
      <c r="T835" s="145"/>
    </row>
    <row r="836" spans="7:20">
      <c r="G836" s="74" t="s">
        <v>71</v>
      </c>
      <c r="H836" s="66"/>
      <c r="I836" s="57"/>
      <c r="J836" s="65">
        <f>K836</f>
        <v>0</v>
      </c>
      <c r="K836" s="143"/>
      <c r="L836" s="69"/>
      <c r="M836" s="69"/>
      <c r="N836" s="69"/>
      <c r="O836" s="69"/>
      <c r="P836" s="69"/>
      <c r="Q836" s="69"/>
      <c r="R836" s="69"/>
      <c r="S836" s="69"/>
      <c r="T836" s="145"/>
    </row>
    <row r="837" spans="7:20">
      <c r="G837" s="74" t="s">
        <v>171</v>
      </c>
      <c r="H837" s="30"/>
      <c r="I837" s="57"/>
      <c r="J837" s="135"/>
      <c r="K837" s="10">
        <f>K819</f>
        <v>0</v>
      </c>
      <c r="L837" s="136">
        <f>K837</f>
        <v>0</v>
      </c>
      <c r="M837" s="69"/>
      <c r="N837" s="69"/>
      <c r="O837" s="69"/>
      <c r="P837" s="69"/>
      <c r="Q837" s="69"/>
      <c r="R837" s="69"/>
      <c r="S837" s="69"/>
      <c r="T837" s="145"/>
    </row>
    <row r="838" spans="7:20">
      <c r="G838" s="74" t="s">
        <v>172</v>
      </c>
      <c r="H838" s="30"/>
      <c r="I838" s="57"/>
      <c r="J838" s="135"/>
      <c r="K838" s="65">
        <f>L838</f>
        <v>0</v>
      </c>
      <c r="L838" s="10"/>
      <c r="M838" s="69"/>
      <c r="N838" s="69"/>
      <c r="O838" s="69"/>
      <c r="P838" s="69"/>
      <c r="Q838" s="69"/>
      <c r="R838" s="69"/>
      <c r="S838" s="69"/>
      <c r="T838" s="145"/>
    </row>
    <row r="839" spans="7:20">
      <c r="G839" s="74" t="s">
        <v>173</v>
      </c>
      <c r="H839" s="30"/>
      <c r="I839" s="57"/>
      <c r="J839" s="135"/>
      <c r="K839" s="135"/>
      <c r="L839" s="10">
        <f>L819</f>
        <v>0</v>
      </c>
      <c r="M839" s="136">
        <f>L839</f>
        <v>0</v>
      </c>
      <c r="N839" s="135"/>
      <c r="O839" s="69"/>
      <c r="P839" s="69"/>
      <c r="Q839" s="69"/>
      <c r="R839" s="69"/>
      <c r="S839" s="69"/>
      <c r="T839" s="139"/>
    </row>
    <row r="840" spans="7:20">
      <c r="G840" s="74" t="s">
        <v>174</v>
      </c>
      <c r="H840" s="30"/>
      <c r="I840" s="57"/>
      <c r="J840" s="135"/>
      <c r="K840" s="135"/>
      <c r="L840" s="65"/>
      <c r="M840" s="10"/>
      <c r="N840" s="135"/>
      <c r="O840" s="69"/>
      <c r="P840" s="69"/>
      <c r="Q840" s="69"/>
      <c r="R840" s="69"/>
      <c r="S840" s="69"/>
      <c r="T840" s="139"/>
    </row>
    <row r="841" spans="7:20">
      <c r="G841" s="74" t="s">
        <v>175</v>
      </c>
      <c r="H841" s="30"/>
      <c r="I841" s="57"/>
      <c r="J841" s="135"/>
      <c r="K841" s="135"/>
      <c r="L841" s="135"/>
      <c r="M841" s="10">
        <v>0</v>
      </c>
      <c r="N841" s="136">
        <f>M841</f>
        <v>0</v>
      </c>
      <c r="O841" s="69"/>
      <c r="P841" s="69"/>
      <c r="Q841" s="69"/>
      <c r="R841" s="69"/>
      <c r="S841" s="69"/>
      <c r="T841" s="139"/>
    </row>
    <row r="842" spans="7:20">
      <c r="G842" s="74" t="s">
        <v>176</v>
      </c>
      <c r="H842" s="30"/>
      <c r="I842" s="57"/>
      <c r="J842" s="135"/>
      <c r="K842" s="135"/>
      <c r="L842" s="135"/>
      <c r="M842" s="65"/>
      <c r="N842" s="10"/>
      <c r="O842" s="69"/>
      <c r="P842" s="69"/>
      <c r="Q842" s="69"/>
      <c r="R842" s="69"/>
      <c r="S842" s="69"/>
      <c r="T842" s="139"/>
    </row>
    <row r="843" spans="7:20">
      <c r="G843" s="74" t="s">
        <v>177</v>
      </c>
      <c r="H843" s="30"/>
      <c r="I843" s="57"/>
      <c r="J843" s="135"/>
      <c r="K843" s="135"/>
      <c r="L843" s="135"/>
      <c r="M843" s="135"/>
      <c r="N843" s="167">
        <f>N819</f>
        <v>0</v>
      </c>
      <c r="O843" s="137">
        <f>N843</f>
        <v>0</v>
      </c>
      <c r="P843" s="69"/>
      <c r="Q843" s="69"/>
      <c r="R843" s="69"/>
      <c r="S843" s="69"/>
      <c r="T843" s="139"/>
    </row>
    <row r="844" spans="7:20">
      <c r="G844" s="74" t="s">
        <v>168</v>
      </c>
      <c r="H844" s="30"/>
      <c r="I844" s="57"/>
      <c r="J844" s="135"/>
      <c r="K844" s="135"/>
      <c r="L844" s="135"/>
      <c r="M844" s="135"/>
      <c r="N844" s="168"/>
      <c r="O844" s="138"/>
      <c r="P844" s="69"/>
      <c r="Q844" s="69"/>
      <c r="R844" s="69"/>
      <c r="S844" s="69"/>
      <c r="T844" s="139"/>
    </row>
    <row r="845" spans="7:20">
      <c r="G845" s="74" t="s">
        <v>169</v>
      </c>
      <c r="H845" s="30"/>
      <c r="I845" s="57"/>
      <c r="J845" s="135"/>
      <c r="K845" s="135"/>
      <c r="L845" s="135"/>
      <c r="M845" s="135"/>
      <c r="N845" s="135"/>
      <c r="O845" s="138">
        <f>O819</f>
        <v>0</v>
      </c>
      <c r="P845" s="137">
        <f>O845</f>
        <v>0</v>
      </c>
      <c r="Q845" s="69"/>
      <c r="R845" s="69"/>
      <c r="S845" s="69"/>
      <c r="T845" s="139"/>
    </row>
    <row r="846" spans="7:20">
      <c r="G846" s="74" t="s">
        <v>186</v>
      </c>
      <c r="H846" s="30"/>
      <c r="I846" s="57"/>
      <c r="J846" s="135"/>
      <c r="K846" s="135"/>
      <c r="L846" s="135"/>
      <c r="M846" s="135"/>
      <c r="N846" s="135"/>
      <c r="O846" s="137"/>
      <c r="P846" s="138"/>
      <c r="Q846" s="69"/>
      <c r="R846" s="69"/>
      <c r="S846" s="69"/>
      <c r="T846" s="139"/>
    </row>
    <row r="847" spans="7:20">
      <c r="G847" s="74" t="s">
        <v>187</v>
      </c>
      <c r="H847" s="30"/>
      <c r="I847" s="57"/>
      <c r="J847" s="135"/>
      <c r="K847" s="135"/>
      <c r="L847" s="135"/>
      <c r="M847" s="135"/>
      <c r="N847" s="135"/>
      <c r="O847" s="135"/>
      <c r="P847" s="138">
        <f>P819</f>
        <v>648</v>
      </c>
      <c r="Q847" s="65">
        <f>P847</f>
        <v>648</v>
      </c>
      <c r="R847" s="69"/>
      <c r="S847" s="69"/>
      <c r="T847" s="139"/>
    </row>
    <row r="848" spans="7:20">
      <c r="G848" s="74" t="s">
        <v>188</v>
      </c>
      <c r="H848" s="30"/>
      <c r="I848" s="57"/>
      <c r="J848" s="135"/>
      <c r="K848" s="135"/>
      <c r="L848" s="135"/>
      <c r="M848" s="135"/>
      <c r="N848" s="135"/>
      <c r="O848" s="135"/>
      <c r="P848" s="137"/>
      <c r="Q848" s="138"/>
      <c r="R848" s="69"/>
      <c r="S848" s="69"/>
      <c r="T848" s="139"/>
    </row>
    <row r="849" spans="2:21">
      <c r="G849" s="74" t="s">
        <v>189</v>
      </c>
      <c r="H849" s="30"/>
      <c r="I849" s="57"/>
      <c r="J849" s="135"/>
      <c r="K849" s="135"/>
      <c r="L849" s="135"/>
      <c r="M849" s="135"/>
      <c r="N849" s="135"/>
      <c r="O849" s="135"/>
      <c r="P849" s="135"/>
      <c r="Q849" s="138"/>
      <c r="R849" s="65"/>
      <c r="S849" s="69"/>
      <c r="T849" s="139"/>
    </row>
    <row r="850" spans="2:21">
      <c r="G850" s="74" t="s">
        <v>190</v>
      </c>
      <c r="H850" s="30"/>
      <c r="I850" s="57"/>
      <c r="J850" s="135"/>
      <c r="K850" s="135"/>
      <c r="L850" s="135"/>
      <c r="M850" s="135"/>
      <c r="N850" s="135"/>
      <c r="O850" s="135"/>
      <c r="P850" s="135"/>
      <c r="Q850" s="169">
        <v>3364</v>
      </c>
      <c r="R850" s="197">
        <v>3364</v>
      </c>
      <c r="S850" s="155"/>
      <c r="T850" s="322"/>
      <c r="U850" s="30"/>
    </row>
    <row r="851" spans="2:21">
      <c r="G851" s="74" t="s">
        <v>191</v>
      </c>
      <c r="H851" s="30"/>
      <c r="I851" s="57"/>
      <c r="J851" s="135"/>
      <c r="K851" s="135"/>
      <c r="L851" s="135"/>
      <c r="M851" s="135"/>
      <c r="N851" s="135"/>
      <c r="O851" s="135"/>
      <c r="P851" s="135"/>
      <c r="Q851" s="135"/>
      <c r="R851" s="197">
        <v>0</v>
      </c>
      <c r="S851" s="137">
        <f>R851</f>
        <v>0</v>
      </c>
      <c r="T851" s="322"/>
      <c r="U851" s="30"/>
    </row>
    <row r="852" spans="2:21">
      <c r="G852" s="74" t="s">
        <v>200</v>
      </c>
      <c r="H852" s="30"/>
      <c r="I852" s="57"/>
      <c r="J852" s="135"/>
      <c r="K852" s="135"/>
      <c r="L852" s="135"/>
      <c r="M852" s="135"/>
      <c r="N852" s="135"/>
      <c r="O852" s="135"/>
      <c r="P852" s="135"/>
      <c r="Q852" s="135"/>
      <c r="R852" s="137">
        <v>0</v>
      </c>
      <c r="S852" s="138"/>
      <c r="T852" s="322"/>
      <c r="U852" s="30"/>
    </row>
    <row r="853" spans="2:21">
      <c r="G853" s="74" t="s">
        <v>201</v>
      </c>
      <c r="H853" s="30"/>
      <c r="I853" s="57"/>
      <c r="J853" s="135"/>
      <c r="K853" s="135"/>
      <c r="L853" s="135"/>
      <c r="M853" s="135"/>
      <c r="N853" s="135"/>
      <c r="O853" s="135"/>
      <c r="P853" s="135"/>
      <c r="Q853" s="135"/>
      <c r="R853" s="135"/>
      <c r="S853" s="197">
        <v>0</v>
      </c>
      <c r="T853" s="323">
        <v>0</v>
      </c>
      <c r="U853" s="30"/>
    </row>
    <row r="854" spans="2:21">
      <c r="G854" s="74" t="s">
        <v>311</v>
      </c>
      <c r="H854" s="30"/>
      <c r="I854" s="57"/>
      <c r="J854" s="135"/>
      <c r="K854" s="135"/>
      <c r="L854" s="135"/>
      <c r="M854" s="135"/>
      <c r="N854" s="135"/>
      <c r="O854" s="135"/>
      <c r="P854" s="135"/>
      <c r="Q854" s="135"/>
      <c r="R854" s="135"/>
      <c r="S854" s="137"/>
      <c r="T854" s="324"/>
      <c r="U854" s="30"/>
    </row>
    <row r="855" spans="2:21">
      <c r="G855" s="74" t="s">
        <v>310</v>
      </c>
      <c r="H855" s="30"/>
      <c r="I855" s="58"/>
      <c r="J855" s="125"/>
      <c r="K855" s="125"/>
      <c r="L855" s="125"/>
      <c r="M855" s="125"/>
      <c r="N855" s="125"/>
      <c r="O855" s="125"/>
      <c r="P855" s="125"/>
      <c r="Q855" s="125"/>
      <c r="R855" s="125"/>
      <c r="S855" s="125"/>
      <c r="T855" s="258"/>
      <c r="U855" s="30"/>
    </row>
    <row r="856" spans="2:21">
      <c r="B856" s="1" t="s">
        <v>181</v>
      </c>
      <c r="G856" s="33" t="s">
        <v>17</v>
      </c>
      <c r="I856" s="172"/>
      <c r="J856" s="172"/>
      <c r="K856" s="172"/>
      <c r="L856" s="172"/>
      <c r="M856" s="172"/>
      <c r="N856" s="172"/>
      <c r="O856" s="172"/>
      <c r="P856" s="172">
        <f>P845-P846-P847</f>
        <v>-648</v>
      </c>
      <c r="Q856" s="172">
        <f>Q847-Q849+Q850</f>
        <v>4012</v>
      </c>
      <c r="R856" s="172">
        <f>R849</f>
        <v>0</v>
      </c>
      <c r="S856" s="172">
        <f>S849</f>
        <v>0</v>
      </c>
      <c r="T856" s="172">
        <f>T849</f>
        <v>0</v>
      </c>
    </row>
    <row r="857" spans="2:21">
      <c r="G857" s="6"/>
      <c r="I857" s="172"/>
      <c r="J857" s="172"/>
      <c r="K857" s="172"/>
      <c r="L857" s="172"/>
      <c r="M857" s="172"/>
      <c r="N857" s="172"/>
      <c r="O857" s="172"/>
      <c r="P857" s="172"/>
      <c r="Q857" s="172"/>
      <c r="R857" s="172"/>
      <c r="S857" s="172"/>
      <c r="T857" s="172"/>
    </row>
    <row r="858" spans="2:21">
      <c r="G858" s="71" t="s">
        <v>12</v>
      </c>
      <c r="H858" s="66"/>
      <c r="I858" s="173"/>
      <c r="J858" s="174"/>
      <c r="K858" s="174"/>
      <c r="L858" s="174"/>
      <c r="M858" s="174"/>
      <c r="N858" s="174"/>
      <c r="O858" s="174"/>
      <c r="P858" s="174"/>
      <c r="Q858" s="174"/>
      <c r="R858" s="174"/>
      <c r="S858" s="174"/>
      <c r="T858" s="320"/>
    </row>
    <row r="859" spans="2:21">
      <c r="G859" s="6"/>
      <c r="I859" s="172"/>
      <c r="J859" s="172"/>
      <c r="K859" s="172"/>
      <c r="L859" s="172"/>
      <c r="M859" s="172"/>
      <c r="N859" s="172"/>
      <c r="O859" s="172"/>
      <c r="P859" s="172"/>
      <c r="Q859" s="172"/>
      <c r="R859" s="172"/>
      <c r="S859" s="172"/>
      <c r="T859" s="172"/>
    </row>
    <row r="860" spans="2:21" ht="18.5">
      <c r="C860" s="1" t="s">
        <v>181</v>
      </c>
      <c r="D860" s="1" t="s">
        <v>195</v>
      </c>
      <c r="E860" s="1" t="s">
        <v>108</v>
      </c>
      <c r="F860" s="41" t="s">
        <v>26</v>
      </c>
      <c r="H860" s="66"/>
      <c r="I860" s="175">
        <f t="shared" ref="I860:Q860" si="386" xml:space="preserve"> I819 + I824 - I830 + I856 + I858</f>
        <v>0</v>
      </c>
      <c r="J860" s="176">
        <f t="shared" si="386"/>
        <v>0</v>
      </c>
      <c r="K860" s="176">
        <f t="shared" si="386"/>
        <v>0</v>
      </c>
      <c r="L860" s="176">
        <f t="shared" si="386"/>
        <v>0</v>
      </c>
      <c r="M860" s="176">
        <f t="shared" si="386"/>
        <v>0</v>
      </c>
      <c r="N860" s="176">
        <f t="shared" si="386"/>
        <v>0</v>
      </c>
      <c r="O860" s="176">
        <f t="shared" si="386"/>
        <v>0</v>
      </c>
      <c r="P860" s="176">
        <f t="shared" si="386"/>
        <v>0</v>
      </c>
      <c r="Q860" s="176">
        <f t="shared" si="386"/>
        <v>8625.2065323271891</v>
      </c>
      <c r="R860" s="176">
        <f xml:space="preserve"> R819 + R824 - R830 + R849-R850</f>
        <v>1761.8840444896341</v>
      </c>
      <c r="S860" s="176">
        <f xml:space="preserve"> S819 + S824 - S830 + S856 + S858</f>
        <v>4979.886856160464</v>
      </c>
      <c r="T860" s="321">
        <f xml:space="preserve"> T819 + T824 - T830 + T856 + T858</f>
        <v>5032.1867315853351</v>
      </c>
    </row>
    <row r="861" spans="2:21" ht="15" thickBot="1">
      <c r="S861" s="1"/>
      <c r="T861" s="1"/>
    </row>
    <row r="862" spans="2:21">
      <c r="F862" s="8"/>
      <c r="G862" s="8"/>
      <c r="H862" s="8"/>
      <c r="I862" s="8"/>
      <c r="J862" s="8"/>
      <c r="K862" s="8"/>
      <c r="L862" s="8"/>
      <c r="M862" s="8"/>
      <c r="N862" s="8"/>
      <c r="O862" s="8"/>
      <c r="P862" s="8"/>
      <c r="Q862" s="8"/>
      <c r="R862" s="8"/>
      <c r="S862" s="8"/>
      <c r="T862" s="8"/>
    </row>
    <row r="863" spans="2:21" ht="15" thickBot="1">
      <c r="S863" s="1"/>
      <c r="T863" s="1"/>
    </row>
    <row r="864" spans="2:21" ht="21.5" thickBot="1">
      <c r="F864" s="13" t="s">
        <v>4</v>
      </c>
      <c r="G864" s="13"/>
      <c r="H864" s="230" t="str">
        <f>G22</f>
        <v>Elkhorn Valley Wind - REC Only</v>
      </c>
      <c r="I864" s="231"/>
      <c r="J864" s="232"/>
      <c r="S864" s="1"/>
      <c r="T864" s="1"/>
    </row>
    <row r="865" spans="1:20">
      <c r="S865" s="1"/>
      <c r="T865" s="1"/>
    </row>
    <row r="866" spans="1:20" ht="18.5">
      <c r="F866" s="9" t="s">
        <v>21</v>
      </c>
      <c r="G866" s="9"/>
      <c r="I866" s="2">
        <f>'Facility Detail'!$G$3176</f>
        <v>2011</v>
      </c>
      <c r="J866" s="2">
        <f>I866+1</f>
        <v>2012</v>
      </c>
      <c r="K866" s="2">
        <f>J866+1</f>
        <v>2013</v>
      </c>
      <c r="L866" s="2">
        <f t="shared" ref="L866:R866" si="387">K866+1</f>
        <v>2014</v>
      </c>
      <c r="M866" s="2">
        <f t="shared" si="387"/>
        <v>2015</v>
      </c>
      <c r="N866" s="2">
        <f t="shared" si="387"/>
        <v>2016</v>
      </c>
      <c r="O866" s="2">
        <f t="shared" si="387"/>
        <v>2017</v>
      </c>
      <c r="P866" s="2">
        <f t="shared" si="387"/>
        <v>2018</v>
      </c>
      <c r="Q866" s="2">
        <f t="shared" si="387"/>
        <v>2019</v>
      </c>
      <c r="R866" s="2">
        <f t="shared" si="387"/>
        <v>2020</v>
      </c>
      <c r="S866" s="2">
        <f>R866+1</f>
        <v>2021</v>
      </c>
      <c r="T866" s="2">
        <f>S866+1</f>
        <v>2022</v>
      </c>
    </row>
    <row r="867" spans="1:20">
      <c r="G867" s="221" t="str">
        <f>"Total MWh Produced / Purchased from " &amp; H864</f>
        <v>Total MWh Produced / Purchased from Elkhorn Valley Wind - REC Only</v>
      </c>
      <c r="H867" s="66"/>
      <c r="I867" s="3"/>
      <c r="J867" s="4"/>
      <c r="K867" s="4"/>
      <c r="L867" s="4"/>
      <c r="M867" s="4">
        <v>4468</v>
      </c>
      <c r="N867" s="4"/>
      <c r="O867" s="4"/>
      <c r="P867" s="4"/>
      <c r="Q867" s="4"/>
      <c r="R867" s="4"/>
      <c r="S867" s="4"/>
      <c r="T867" s="5"/>
    </row>
    <row r="868" spans="1:20">
      <c r="G868" s="221" t="s">
        <v>25</v>
      </c>
      <c r="H868" s="66"/>
      <c r="I868" s="325"/>
      <c r="J868" s="50"/>
      <c r="K868" s="50"/>
      <c r="L868" s="50"/>
      <c r="M868" s="50">
        <v>1</v>
      </c>
      <c r="N868" s="50"/>
      <c r="O868" s="50"/>
      <c r="P868" s="50"/>
      <c r="Q868" s="50"/>
      <c r="R868" s="50"/>
      <c r="S868" s="50"/>
      <c r="T868" s="51"/>
    </row>
    <row r="869" spans="1:20">
      <c r="G869" s="221" t="s">
        <v>20</v>
      </c>
      <c r="H869" s="66"/>
      <c r="I869" s="326"/>
      <c r="J869" s="45"/>
      <c r="K869" s="45"/>
      <c r="L869" s="45"/>
      <c r="M869" s="45">
        <v>1</v>
      </c>
      <c r="N869" s="45"/>
      <c r="O869" s="45"/>
      <c r="P869" s="45"/>
      <c r="Q869" s="45"/>
      <c r="R869" s="45"/>
      <c r="S869" s="45"/>
      <c r="T869" s="46"/>
    </row>
    <row r="870" spans="1:20">
      <c r="A870" s="1" t="s">
        <v>285</v>
      </c>
      <c r="G870" s="33" t="s">
        <v>22</v>
      </c>
      <c r="H870" s="6"/>
      <c r="I870" s="37">
        <f xml:space="preserve"> I867 * I868 * I869</f>
        <v>0</v>
      </c>
      <c r="J870" s="37">
        <f xml:space="preserve"> J867 * J868 * J869</f>
        <v>0</v>
      </c>
      <c r="K870" s="37">
        <f xml:space="preserve"> K867 * K868 * K869</f>
        <v>0</v>
      </c>
      <c r="L870" s="37">
        <f t="shared" ref="L870:S870" si="388" xml:space="preserve"> L867 * L868 * L869</f>
        <v>0</v>
      </c>
      <c r="M870" s="37">
        <v>4468</v>
      </c>
      <c r="N870" s="179">
        <f t="shared" si="388"/>
        <v>0</v>
      </c>
      <c r="O870" s="179">
        <f t="shared" si="388"/>
        <v>0</v>
      </c>
      <c r="P870" s="179">
        <f t="shared" si="388"/>
        <v>0</v>
      </c>
      <c r="Q870" s="179">
        <f t="shared" si="388"/>
        <v>0</v>
      </c>
      <c r="R870" s="179">
        <f t="shared" si="388"/>
        <v>0</v>
      </c>
      <c r="S870" s="179">
        <f t="shared" si="388"/>
        <v>0</v>
      </c>
      <c r="T870" s="179">
        <f t="shared" ref="T870" si="389" xml:space="preserve"> T867 * T868 * T869</f>
        <v>0</v>
      </c>
    </row>
    <row r="871" spans="1:20">
      <c r="I871" s="36"/>
      <c r="J871" s="36"/>
      <c r="K871" s="36"/>
      <c r="L871" s="36"/>
      <c r="M871" s="36"/>
      <c r="N871" s="24"/>
      <c r="O871" s="24"/>
      <c r="P871" s="24"/>
      <c r="Q871" s="24"/>
      <c r="R871" s="24"/>
      <c r="S871" s="24"/>
      <c r="T871" s="24"/>
    </row>
    <row r="872" spans="1:20" ht="18.5">
      <c r="F872" s="9" t="s">
        <v>118</v>
      </c>
      <c r="I872" s="2">
        <f>'Facility Detail'!$G$3176</f>
        <v>2011</v>
      </c>
      <c r="J872" s="2">
        <f>I872+1</f>
        <v>2012</v>
      </c>
      <c r="K872" s="2">
        <f>J872+1</f>
        <v>2013</v>
      </c>
      <c r="L872" s="2">
        <f t="shared" ref="L872:R872" si="390">K872+1</f>
        <v>2014</v>
      </c>
      <c r="M872" s="2">
        <f t="shared" si="390"/>
        <v>2015</v>
      </c>
      <c r="N872" s="2">
        <f t="shared" si="390"/>
        <v>2016</v>
      </c>
      <c r="O872" s="2">
        <f t="shared" si="390"/>
        <v>2017</v>
      </c>
      <c r="P872" s="2">
        <f t="shared" si="390"/>
        <v>2018</v>
      </c>
      <c r="Q872" s="2">
        <f t="shared" si="390"/>
        <v>2019</v>
      </c>
      <c r="R872" s="2">
        <f t="shared" si="390"/>
        <v>2020</v>
      </c>
      <c r="S872" s="2">
        <f>R872+1</f>
        <v>2021</v>
      </c>
      <c r="T872" s="2">
        <f>S872+1</f>
        <v>2022</v>
      </c>
    </row>
    <row r="873" spans="1:20">
      <c r="G873" s="221" t="s">
        <v>10</v>
      </c>
      <c r="H873" s="66"/>
      <c r="I873" s="47">
        <f>IF($J22 = "Eligible", I870 * 'Facility Detail'!$G$3173, 0 )</f>
        <v>0</v>
      </c>
      <c r="J873" s="11">
        <f>IF($J22 = "Eligible", J870 * 'Facility Detail'!$G$3173, 0 )</f>
        <v>0</v>
      </c>
      <c r="K873" s="11">
        <f>IF($J22 = "Eligible", K870 * 'Facility Detail'!$G$3173, 0 )</f>
        <v>0</v>
      </c>
      <c r="L873" s="11">
        <f>IF($J22 = "Eligible", L870 * 'Facility Detail'!$G$3173, 0 )</f>
        <v>0</v>
      </c>
      <c r="M873" s="11">
        <f>IF($J22 = "Eligible", M870 * 'Facility Detail'!$G$3173, 0 )</f>
        <v>0</v>
      </c>
      <c r="N873" s="11">
        <f>IF($J22 = "Eligible", N870 * 'Facility Detail'!$G$3173, 0 )</f>
        <v>0</v>
      </c>
      <c r="O873" s="11">
        <f>IF($J22 = "Eligible", O870 * 'Facility Detail'!$G$3173, 0 )</f>
        <v>0</v>
      </c>
      <c r="P873" s="11">
        <f>IF($J22 = "Eligible", P870 * 'Facility Detail'!$G$3173, 0 )</f>
        <v>0</v>
      </c>
      <c r="Q873" s="11">
        <f>IF($J22 = "Eligible", Q870 * 'Facility Detail'!$G$3173, 0 )</f>
        <v>0</v>
      </c>
      <c r="R873" s="11">
        <f>IF($J22 = "Eligible", R870 * 'Facility Detail'!$G$3173, 0 )</f>
        <v>0</v>
      </c>
      <c r="S873" s="11">
        <f>IF($J22 = "Eligible", S870 * 'Facility Detail'!$G$3173, 0 )</f>
        <v>0</v>
      </c>
      <c r="T873" s="264">
        <f>IF($J22 = "Eligible", T870 * 'Facility Detail'!$G$3173, 0 )</f>
        <v>0</v>
      </c>
    </row>
    <row r="874" spans="1:20">
      <c r="G874" s="221" t="s">
        <v>6</v>
      </c>
      <c r="H874" s="66"/>
      <c r="I874" s="48">
        <f t="shared" ref="I874:S874" si="391">IF($K22= "Eligible", I870, 0 )</f>
        <v>0</v>
      </c>
      <c r="J874" s="222">
        <f t="shared" si="391"/>
        <v>0</v>
      </c>
      <c r="K874" s="222">
        <f t="shared" si="391"/>
        <v>0</v>
      </c>
      <c r="L874" s="222">
        <f t="shared" si="391"/>
        <v>0</v>
      </c>
      <c r="M874" s="222">
        <f t="shared" si="391"/>
        <v>0</v>
      </c>
      <c r="N874" s="222">
        <f t="shared" si="391"/>
        <v>0</v>
      </c>
      <c r="O874" s="222">
        <f t="shared" si="391"/>
        <v>0</v>
      </c>
      <c r="P874" s="222">
        <f t="shared" si="391"/>
        <v>0</v>
      </c>
      <c r="Q874" s="222">
        <f t="shared" si="391"/>
        <v>0</v>
      </c>
      <c r="R874" s="222">
        <f t="shared" si="391"/>
        <v>0</v>
      </c>
      <c r="S874" s="222">
        <f t="shared" si="391"/>
        <v>0</v>
      </c>
      <c r="T874" s="265">
        <f t="shared" ref="T874" si="392">IF($K22= "Eligible", T870, 0 )</f>
        <v>0</v>
      </c>
    </row>
    <row r="875" spans="1:20">
      <c r="G875" s="33" t="s">
        <v>120</v>
      </c>
      <c r="H875" s="6"/>
      <c r="I875" s="39">
        <f>SUM(I873:I874)</f>
        <v>0</v>
      </c>
      <c r="J875" s="40">
        <f>SUM(J873:J874)</f>
        <v>0</v>
      </c>
      <c r="K875" s="40">
        <f>SUM(K873:K874)</f>
        <v>0</v>
      </c>
      <c r="L875" s="40">
        <f t="shared" ref="L875:S875" si="393">SUM(L873:L874)</f>
        <v>0</v>
      </c>
      <c r="M875" s="40">
        <f t="shared" si="393"/>
        <v>0</v>
      </c>
      <c r="N875" s="40">
        <f t="shared" si="393"/>
        <v>0</v>
      </c>
      <c r="O875" s="40">
        <f t="shared" si="393"/>
        <v>0</v>
      </c>
      <c r="P875" s="40">
        <f t="shared" si="393"/>
        <v>0</v>
      </c>
      <c r="Q875" s="40">
        <f t="shared" si="393"/>
        <v>0</v>
      </c>
      <c r="R875" s="40">
        <f t="shared" si="393"/>
        <v>0</v>
      </c>
      <c r="S875" s="40">
        <f t="shared" si="393"/>
        <v>0</v>
      </c>
      <c r="T875" s="40">
        <f t="shared" ref="T875" si="394">SUM(T873:T874)</f>
        <v>0</v>
      </c>
    </row>
    <row r="876" spans="1:20">
      <c r="I876" s="38"/>
      <c r="J876" s="31"/>
      <c r="K876" s="31"/>
      <c r="L876" s="31"/>
      <c r="M876" s="31"/>
      <c r="N876" s="31"/>
      <c r="O876" s="31"/>
      <c r="P876" s="31"/>
      <c r="Q876" s="31"/>
      <c r="R876" s="31"/>
      <c r="S876" s="31"/>
      <c r="T876" s="31"/>
    </row>
    <row r="877" spans="1:20" ht="18.5">
      <c r="F877" s="9" t="s">
        <v>30</v>
      </c>
      <c r="I877" s="2">
        <f>'Facility Detail'!$G$3176</f>
        <v>2011</v>
      </c>
      <c r="J877" s="2">
        <f>I877+1</f>
        <v>2012</v>
      </c>
      <c r="K877" s="2">
        <f>J877+1</f>
        <v>2013</v>
      </c>
      <c r="L877" s="2">
        <f t="shared" ref="L877:R877" si="395">K877+1</f>
        <v>2014</v>
      </c>
      <c r="M877" s="2">
        <f t="shared" si="395"/>
        <v>2015</v>
      </c>
      <c r="N877" s="2">
        <f t="shared" si="395"/>
        <v>2016</v>
      </c>
      <c r="O877" s="2">
        <f t="shared" si="395"/>
        <v>2017</v>
      </c>
      <c r="P877" s="2">
        <f t="shared" si="395"/>
        <v>2018</v>
      </c>
      <c r="Q877" s="2">
        <f t="shared" si="395"/>
        <v>2019</v>
      </c>
      <c r="R877" s="2">
        <f t="shared" si="395"/>
        <v>2020</v>
      </c>
      <c r="S877" s="2">
        <f>R877+1</f>
        <v>2021</v>
      </c>
      <c r="T877" s="2">
        <f>S877+1</f>
        <v>2022</v>
      </c>
    </row>
    <row r="878" spans="1:20">
      <c r="G878" s="221" t="s">
        <v>47</v>
      </c>
      <c r="H878" s="66"/>
      <c r="I878" s="84"/>
      <c r="J878" s="85"/>
      <c r="K878" s="85"/>
      <c r="L878" s="85"/>
      <c r="M878" s="85"/>
      <c r="N878" s="85"/>
      <c r="O878" s="85"/>
      <c r="P878" s="85"/>
      <c r="Q878" s="85"/>
      <c r="R878" s="85"/>
      <c r="S878" s="85"/>
      <c r="T878" s="86"/>
    </row>
    <row r="879" spans="1:20">
      <c r="G879" s="223" t="s">
        <v>23</v>
      </c>
      <c r="H879" s="224"/>
      <c r="I879" s="87"/>
      <c r="J879" s="88"/>
      <c r="K879" s="88"/>
      <c r="L879" s="88"/>
      <c r="M879" s="88"/>
      <c r="N879" s="88"/>
      <c r="O879" s="88"/>
      <c r="P879" s="88"/>
      <c r="Q879" s="88"/>
      <c r="R879" s="88"/>
      <c r="S879" s="88"/>
      <c r="T879" s="89"/>
    </row>
    <row r="880" spans="1:20">
      <c r="G880" s="223" t="s">
        <v>89</v>
      </c>
      <c r="H880" s="225"/>
      <c r="I880" s="52"/>
      <c r="J880" s="53"/>
      <c r="K880" s="53"/>
      <c r="L880" s="53"/>
      <c r="M880" s="53"/>
      <c r="N880" s="53"/>
      <c r="O880" s="53"/>
      <c r="P880" s="53"/>
      <c r="Q880" s="53"/>
      <c r="R880" s="53"/>
      <c r="S880" s="53"/>
      <c r="T880" s="54"/>
    </row>
    <row r="881" spans="6:20">
      <c r="G881" s="33" t="s">
        <v>90</v>
      </c>
      <c r="I881" s="7">
        <f>SUM(I878:I880)</f>
        <v>0</v>
      </c>
      <c r="J881" s="7">
        <f>SUM(J878:J880)</f>
        <v>0</v>
      </c>
      <c r="K881" s="7">
        <f>SUM(K878:K880)</f>
        <v>0</v>
      </c>
      <c r="L881" s="7">
        <f t="shared" ref="L881:S881" si="396">SUM(L878:L880)</f>
        <v>0</v>
      </c>
      <c r="M881" s="7">
        <f t="shared" si="396"/>
        <v>0</v>
      </c>
      <c r="N881" s="7">
        <f t="shared" si="396"/>
        <v>0</v>
      </c>
      <c r="O881" s="7">
        <f t="shared" si="396"/>
        <v>0</v>
      </c>
      <c r="P881" s="7">
        <f t="shared" si="396"/>
        <v>0</v>
      </c>
      <c r="Q881" s="7">
        <f t="shared" si="396"/>
        <v>0</v>
      </c>
      <c r="R881" s="7">
        <f t="shared" si="396"/>
        <v>0</v>
      </c>
      <c r="S881" s="7">
        <f t="shared" si="396"/>
        <v>0</v>
      </c>
      <c r="T881" s="7">
        <f t="shared" ref="T881" si="397">SUM(T878:T880)</f>
        <v>0</v>
      </c>
    </row>
    <row r="882" spans="6:20">
      <c r="G882" s="6"/>
      <c r="I882" s="7"/>
      <c r="J882" s="7"/>
      <c r="K882" s="7"/>
      <c r="L882" s="7"/>
      <c r="M882" s="7"/>
      <c r="N882" s="7"/>
      <c r="O882" s="7"/>
      <c r="P882" s="7"/>
      <c r="Q882" s="7"/>
      <c r="R882" s="7"/>
      <c r="S882" s="7"/>
      <c r="T882" s="7"/>
    </row>
    <row r="883" spans="6:20" ht="18.5">
      <c r="F883" s="9" t="s">
        <v>100</v>
      </c>
      <c r="I883" s="2">
        <f>'Facility Detail'!$G$3176</f>
        <v>2011</v>
      </c>
      <c r="J883" s="2">
        <f>I883+1</f>
        <v>2012</v>
      </c>
      <c r="K883" s="2">
        <f>J883+1</f>
        <v>2013</v>
      </c>
      <c r="L883" s="2">
        <f t="shared" ref="L883:R883" si="398">K883+1</f>
        <v>2014</v>
      </c>
      <c r="M883" s="2">
        <f t="shared" si="398"/>
        <v>2015</v>
      </c>
      <c r="N883" s="2">
        <f t="shared" si="398"/>
        <v>2016</v>
      </c>
      <c r="O883" s="2">
        <f t="shared" si="398"/>
        <v>2017</v>
      </c>
      <c r="P883" s="2">
        <f t="shared" si="398"/>
        <v>2018</v>
      </c>
      <c r="Q883" s="2">
        <f t="shared" si="398"/>
        <v>2019</v>
      </c>
      <c r="R883" s="2">
        <f t="shared" si="398"/>
        <v>2020</v>
      </c>
      <c r="S883" s="2">
        <f>R883+1</f>
        <v>2021</v>
      </c>
      <c r="T883" s="2">
        <f>S883+1</f>
        <v>2022</v>
      </c>
    </row>
    <row r="884" spans="6:20">
      <c r="G884" s="221" t="s">
        <v>68</v>
      </c>
      <c r="H884" s="66"/>
      <c r="I884" s="3"/>
      <c r="J884" s="55">
        <f>I884</f>
        <v>0</v>
      </c>
      <c r="K884" s="123"/>
      <c r="L884" s="123"/>
      <c r="M884" s="123"/>
      <c r="N884" s="123"/>
      <c r="O884" s="123"/>
      <c r="P884" s="123"/>
      <c r="Q884" s="123"/>
      <c r="R884" s="123"/>
      <c r="S884" s="123"/>
      <c r="T884" s="56"/>
    </row>
    <row r="885" spans="6:20">
      <c r="G885" s="221" t="s">
        <v>69</v>
      </c>
      <c r="H885" s="66"/>
      <c r="I885" s="144">
        <f>J885</f>
        <v>0</v>
      </c>
      <c r="J885" s="10"/>
      <c r="K885" s="69"/>
      <c r="L885" s="69"/>
      <c r="M885" s="69"/>
      <c r="N885" s="69"/>
      <c r="O885" s="69"/>
      <c r="P885" s="69"/>
      <c r="Q885" s="69"/>
      <c r="R885" s="69"/>
      <c r="S885" s="69"/>
      <c r="T885" s="145"/>
    </row>
    <row r="886" spans="6:20">
      <c r="G886" s="221" t="s">
        <v>70</v>
      </c>
      <c r="H886" s="66"/>
      <c r="I886" s="57"/>
      <c r="J886" s="10">
        <f>J870</f>
        <v>0</v>
      </c>
      <c r="K886" s="65">
        <f>J886</f>
        <v>0</v>
      </c>
      <c r="L886" s="69"/>
      <c r="M886" s="69"/>
      <c r="N886" s="69"/>
      <c r="O886" s="69"/>
      <c r="P886" s="69"/>
      <c r="Q886" s="69"/>
      <c r="R886" s="69"/>
      <c r="S886" s="69"/>
      <c r="T886" s="145"/>
    </row>
    <row r="887" spans="6:20">
      <c r="G887" s="221" t="s">
        <v>71</v>
      </c>
      <c r="H887" s="66"/>
      <c r="I887" s="57"/>
      <c r="J887" s="65">
        <f>K887</f>
        <v>0</v>
      </c>
      <c r="K887" s="143"/>
      <c r="L887" s="69"/>
      <c r="M887" s="69"/>
      <c r="N887" s="69"/>
      <c r="O887" s="69"/>
      <c r="P887" s="69"/>
      <c r="Q887" s="69"/>
      <c r="R887" s="69"/>
      <c r="S887" s="69"/>
      <c r="T887" s="145"/>
    </row>
    <row r="888" spans="6:20">
      <c r="G888" s="221" t="s">
        <v>171</v>
      </c>
      <c r="I888" s="57"/>
      <c r="J888" s="135"/>
      <c r="K888" s="10">
        <f>K870</f>
        <v>0</v>
      </c>
      <c r="L888" s="136">
        <f>K888</f>
        <v>0</v>
      </c>
      <c r="M888" s="69"/>
      <c r="N888" s="69"/>
      <c r="O888" s="69"/>
      <c r="P888" s="69"/>
      <c r="Q888" s="69"/>
      <c r="R888" s="69"/>
      <c r="S888" s="69"/>
      <c r="T888" s="145"/>
    </row>
    <row r="889" spans="6:20">
      <c r="G889" s="221" t="s">
        <v>172</v>
      </c>
      <c r="I889" s="57"/>
      <c r="J889" s="135"/>
      <c r="K889" s="65">
        <f>L889</f>
        <v>0</v>
      </c>
      <c r="L889" s="10"/>
      <c r="M889" s="69"/>
      <c r="N889" s="69"/>
      <c r="O889" s="69"/>
      <c r="P889" s="69"/>
      <c r="Q889" s="69"/>
      <c r="R889" s="69"/>
      <c r="S889" s="69"/>
      <c r="T889" s="145"/>
    </row>
    <row r="890" spans="6:20">
      <c r="G890" s="221" t="s">
        <v>173</v>
      </c>
      <c r="I890" s="57"/>
      <c r="J890" s="135"/>
      <c r="K890" s="135"/>
      <c r="L890" s="10">
        <f>L870</f>
        <v>0</v>
      </c>
      <c r="M890" s="136">
        <f>L890</f>
        <v>0</v>
      </c>
      <c r="N890" s="135">
        <f>M890</f>
        <v>0</v>
      </c>
      <c r="O890" s="135"/>
      <c r="P890" s="135"/>
      <c r="Q890" s="135"/>
      <c r="R890" s="135"/>
      <c r="S890" s="135"/>
      <c r="T890" s="139"/>
    </row>
    <row r="891" spans="6:20">
      <c r="G891" s="221" t="s">
        <v>174</v>
      </c>
      <c r="I891" s="57"/>
      <c r="J891" s="135"/>
      <c r="K891" s="135"/>
      <c r="L891" s="137"/>
      <c r="M891" s="138"/>
      <c r="N891" s="135"/>
      <c r="O891" s="135"/>
      <c r="P891" s="135"/>
      <c r="Q891" s="135"/>
      <c r="R891" s="135"/>
      <c r="S891" s="135"/>
      <c r="T891" s="139"/>
    </row>
    <row r="892" spans="6:20">
      <c r="G892" s="221" t="s">
        <v>175</v>
      </c>
      <c r="I892" s="57"/>
      <c r="J892" s="135"/>
      <c r="K892" s="135"/>
      <c r="L892" s="135"/>
      <c r="M892" s="138">
        <f>M870</f>
        <v>4468</v>
      </c>
      <c r="N892" s="136">
        <f>M892</f>
        <v>4468</v>
      </c>
      <c r="O892" s="135"/>
      <c r="P892" s="135"/>
      <c r="Q892" s="135"/>
      <c r="R892" s="135"/>
      <c r="S892" s="135"/>
      <c r="T892" s="139"/>
    </row>
    <row r="893" spans="6:20">
      <c r="G893" s="221" t="s">
        <v>176</v>
      </c>
      <c r="I893" s="57"/>
      <c r="J893" s="135"/>
      <c r="K893" s="135"/>
      <c r="L893" s="135"/>
      <c r="M893" s="65"/>
      <c r="N893" s="138"/>
      <c r="O893" s="136"/>
      <c r="P893" s="135"/>
      <c r="Q893" s="135"/>
      <c r="R893" s="135"/>
      <c r="S893" s="135"/>
      <c r="T893" s="139"/>
    </row>
    <row r="894" spans="6:20">
      <c r="G894" s="221" t="s">
        <v>177</v>
      </c>
      <c r="I894" s="57"/>
      <c r="J894" s="135"/>
      <c r="K894" s="135"/>
      <c r="L894" s="135"/>
      <c r="M894" s="135"/>
      <c r="N894" s="138">
        <f>N870</f>
        <v>0</v>
      </c>
      <c r="O894" s="138">
        <f>N894</f>
        <v>0</v>
      </c>
      <c r="P894" s="135"/>
      <c r="Q894" s="135"/>
      <c r="R894" s="135"/>
      <c r="S894" s="135"/>
      <c r="T894" s="139"/>
    </row>
    <row r="895" spans="6:20">
      <c r="G895" s="221" t="s">
        <v>168</v>
      </c>
      <c r="I895" s="57"/>
      <c r="J895" s="135"/>
      <c r="K895" s="135"/>
      <c r="L895" s="135"/>
      <c r="M895" s="135"/>
      <c r="N895" s="65"/>
      <c r="O895" s="138"/>
      <c r="P895" s="136"/>
      <c r="Q895" s="135"/>
      <c r="R895" s="135"/>
      <c r="S895" s="135"/>
      <c r="T895" s="139"/>
    </row>
    <row r="896" spans="6:20">
      <c r="G896" s="221" t="s">
        <v>169</v>
      </c>
      <c r="I896" s="58"/>
      <c r="J896" s="125"/>
      <c r="K896" s="125"/>
      <c r="L896" s="125"/>
      <c r="M896" s="125"/>
      <c r="N896" s="125"/>
      <c r="O896" s="330"/>
      <c r="P896" s="140"/>
      <c r="Q896" s="125"/>
      <c r="R896" s="125"/>
      <c r="S896" s="125"/>
      <c r="T896" s="227"/>
    </row>
    <row r="897" spans="1:20">
      <c r="B897" s="1" t="s">
        <v>285</v>
      </c>
      <c r="G897" s="33" t="s">
        <v>17</v>
      </c>
      <c r="I897" s="7">
        <f xml:space="preserve"> I885 - I884</f>
        <v>0</v>
      </c>
      <c r="J897" s="7">
        <f xml:space="preserve"> J884 + J887 - J886 - J885</f>
        <v>0</v>
      </c>
      <c r="K897" s="7">
        <f>K886 - K887</f>
        <v>0</v>
      </c>
      <c r="L897" s="7">
        <f t="shared" ref="L897" si="399">L886 - L887</f>
        <v>0</v>
      </c>
      <c r="M897" s="7">
        <f>M890-M891-M892</f>
        <v>-4468</v>
      </c>
      <c r="N897" s="7">
        <f>N892-N893-N894</f>
        <v>4468</v>
      </c>
      <c r="O897" s="7">
        <f>O894-O895-O896</f>
        <v>0</v>
      </c>
      <c r="P897" s="7">
        <f>P896</f>
        <v>0</v>
      </c>
      <c r="Q897" s="7">
        <f t="shared" ref="Q897:S897" si="400">Q896</f>
        <v>0</v>
      </c>
      <c r="R897" s="7">
        <f t="shared" si="400"/>
        <v>0</v>
      </c>
      <c r="S897" s="7">
        <f t="shared" si="400"/>
        <v>0</v>
      </c>
      <c r="T897" s="7">
        <f t="shared" ref="T897" si="401">T896</f>
        <v>0</v>
      </c>
    </row>
    <row r="898" spans="1:20">
      <c r="G898" s="6"/>
      <c r="I898" s="7"/>
      <c r="J898" s="7"/>
      <c r="K898" s="7"/>
      <c r="L898" s="7"/>
      <c r="M898" s="7"/>
      <c r="N898" s="7"/>
      <c r="O898" s="7"/>
      <c r="P898" s="7"/>
      <c r="Q898" s="7"/>
      <c r="R898" s="7"/>
      <c r="S898" s="7"/>
      <c r="T898" s="7"/>
    </row>
    <row r="899" spans="1:20">
      <c r="G899" s="33" t="s">
        <v>12</v>
      </c>
      <c r="H899" s="66"/>
      <c r="I899" s="173"/>
      <c r="J899" s="174"/>
      <c r="K899" s="174"/>
      <c r="L899" s="174"/>
      <c r="M899" s="174"/>
      <c r="N899" s="174"/>
      <c r="O899" s="174"/>
      <c r="P899" s="174"/>
      <c r="Q899" s="174"/>
      <c r="R899" s="174"/>
      <c r="S899" s="174"/>
      <c r="T899" s="320"/>
    </row>
    <row r="900" spans="1:20">
      <c r="G900" s="6"/>
      <c r="I900" s="172"/>
      <c r="J900" s="172"/>
      <c r="K900" s="172"/>
      <c r="L900" s="172"/>
      <c r="M900" s="172"/>
      <c r="N900" s="172"/>
      <c r="O900" s="172"/>
      <c r="P900" s="172"/>
      <c r="Q900" s="172"/>
      <c r="R900" s="172"/>
      <c r="S900" s="172"/>
      <c r="T900" s="172"/>
    </row>
    <row r="901" spans="1:20" ht="18.5">
      <c r="C901" s="1" t="s">
        <v>285</v>
      </c>
      <c r="D901" s="1" t="s">
        <v>286</v>
      </c>
      <c r="E901" s="1" t="s">
        <v>107</v>
      </c>
      <c r="F901" s="9" t="s">
        <v>26</v>
      </c>
      <c r="H901" s="66"/>
      <c r="I901" s="175">
        <f t="shared" ref="I901:S901" si="402" xml:space="preserve"> I870 + I875 - I881 + I897 + I899</f>
        <v>0</v>
      </c>
      <c r="J901" s="176">
        <f t="shared" si="402"/>
        <v>0</v>
      </c>
      <c r="K901" s="176">
        <f t="shared" si="402"/>
        <v>0</v>
      </c>
      <c r="L901" s="176">
        <f t="shared" si="402"/>
        <v>0</v>
      </c>
      <c r="M901" s="176">
        <f t="shared" si="402"/>
        <v>0</v>
      </c>
      <c r="N901" s="176">
        <f t="shared" si="402"/>
        <v>4468</v>
      </c>
      <c r="O901" s="176">
        <f t="shared" si="402"/>
        <v>0</v>
      </c>
      <c r="P901" s="176">
        <f t="shared" si="402"/>
        <v>0</v>
      </c>
      <c r="Q901" s="176">
        <f t="shared" si="402"/>
        <v>0</v>
      </c>
      <c r="R901" s="176">
        <f t="shared" si="402"/>
        <v>0</v>
      </c>
      <c r="S901" s="176">
        <f t="shared" si="402"/>
        <v>0</v>
      </c>
      <c r="T901" s="321">
        <f t="shared" ref="T901" si="403" xml:space="preserve"> T870 + T875 - T881 + T897 + T899</f>
        <v>0</v>
      </c>
    </row>
    <row r="902" spans="1:20">
      <c r="G902" s="6"/>
      <c r="I902" s="7"/>
      <c r="J902" s="7"/>
      <c r="K902" s="7"/>
      <c r="L902" s="28"/>
      <c r="M902" s="28"/>
      <c r="N902" s="28"/>
      <c r="O902" s="28"/>
      <c r="P902" s="28"/>
      <c r="Q902" s="28"/>
      <c r="R902" s="28"/>
      <c r="S902" s="28"/>
      <c r="T902" s="28"/>
    </row>
    <row r="903" spans="1:20" ht="15" thickBot="1">
      <c r="S903" s="1"/>
      <c r="T903" s="1"/>
    </row>
    <row r="904" spans="1:20" ht="15" thickBot="1">
      <c r="F904" s="8"/>
      <c r="G904" s="8"/>
      <c r="H904" s="8"/>
      <c r="I904" s="8"/>
      <c r="J904" s="8"/>
      <c r="K904" s="8"/>
      <c r="L904" s="8"/>
      <c r="M904" s="8"/>
      <c r="N904" s="8"/>
      <c r="O904" s="8"/>
      <c r="P904" s="8"/>
      <c r="Q904" s="8"/>
      <c r="R904" s="8"/>
      <c r="S904" s="8"/>
      <c r="T904" s="8"/>
    </row>
    <row r="905" spans="1:20" ht="21.5" thickBot="1">
      <c r="F905" s="13" t="s">
        <v>4</v>
      </c>
      <c r="G905" s="13"/>
      <c r="H905" s="212" t="s">
        <v>182</v>
      </c>
      <c r="I905" s="209"/>
      <c r="J905" s="23"/>
      <c r="K905" s="23"/>
      <c r="S905" s="1"/>
      <c r="T905" s="1"/>
    </row>
    <row r="906" spans="1:20">
      <c r="S906" s="1"/>
      <c r="T906" s="1"/>
    </row>
    <row r="907" spans="1:20" ht="18.5">
      <c r="F907" s="9" t="s">
        <v>21</v>
      </c>
      <c r="G907" s="9"/>
      <c r="I907" s="2">
        <v>2011</v>
      </c>
      <c r="J907" s="2">
        <f>I907+1</f>
        <v>2012</v>
      </c>
      <c r="K907" s="2">
        <f t="shared" ref="K907:R907" si="404">J907+1</f>
        <v>2013</v>
      </c>
      <c r="L907" s="2">
        <f t="shared" si="404"/>
        <v>2014</v>
      </c>
      <c r="M907" s="2">
        <f t="shared" si="404"/>
        <v>2015</v>
      </c>
      <c r="N907" s="2">
        <f t="shared" si="404"/>
        <v>2016</v>
      </c>
      <c r="O907" s="2">
        <f t="shared" si="404"/>
        <v>2017</v>
      </c>
      <c r="P907" s="2">
        <f t="shared" si="404"/>
        <v>2018</v>
      </c>
      <c r="Q907" s="2">
        <f t="shared" si="404"/>
        <v>2019</v>
      </c>
      <c r="R907" s="2">
        <f t="shared" si="404"/>
        <v>2020</v>
      </c>
      <c r="S907" s="2">
        <f>R907+1</f>
        <v>2021</v>
      </c>
      <c r="T907" s="2">
        <f>S907+1</f>
        <v>2022</v>
      </c>
    </row>
    <row r="908" spans="1:20">
      <c r="G908" s="74" t="str">
        <f>"Total MWh Produced / Purchased from " &amp; H905</f>
        <v>Total MWh Produced / Purchased from Enterprise Solar</v>
      </c>
      <c r="H908" s="66"/>
      <c r="I908" s="3"/>
      <c r="J908" s="4"/>
      <c r="K908" s="4"/>
      <c r="L908" s="4"/>
      <c r="M908" s="4"/>
      <c r="N908" s="4">
        <v>84577</v>
      </c>
      <c r="O908" s="4">
        <v>224267</v>
      </c>
      <c r="P908" s="4">
        <v>225336</v>
      </c>
      <c r="Q908" s="4">
        <v>220052</v>
      </c>
      <c r="R908" s="4">
        <v>234941</v>
      </c>
      <c r="S908" s="4">
        <v>222436</v>
      </c>
      <c r="T908" s="5">
        <v>210423</v>
      </c>
    </row>
    <row r="909" spans="1:20">
      <c r="G909" s="74" t="s">
        <v>25</v>
      </c>
      <c r="H909" s="66"/>
      <c r="I909" s="325"/>
      <c r="J909" s="50"/>
      <c r="K909" s="50"/>
      <c r="L909" s="50"/>
      <c r="M909" s="50"/>
      <c r="N909" s="50">
        <v>1</v>
      </c>
      <c r="O909" s="50">
        <v>1</v>
      </c>
      <c r="P909" s="50">
        <v>1</v>
      </c>
      <c r="Q909" s="50">
        <v>1</v>
      </c>
      <c r="R909" s="50">
        <v>1</v>
      </c>
      <c r="S909" s="50">
        <v>1</v>
      </c>
      <c r="T909" s="51">
        <v>2</v>
      </c>
    </row>
    <row r="910" spans="1:20">
      <c r="G910" s="74" t="s">
        <v>20</v>
      </c>
      <c r="H910" s="66"/>
      <c r="I910" s="326"/>
      <c r="J910" s="45"/>
      <c r="K910" s="45"/>
      <c r="L910" s="45"/>
      <c r="M910" s="45"/>
      <c r="N910" s="45">
        <v>0.22741888098063476</v>
      </c>
      <c r="O910" s="45">
        <v>0.22498369104255439</v>
      </c>
      <c r="P910" s="45">
        <f>P79</f>
        <v>0.22007817037432531</v>
      </c>
      <c r="Q910" s="45">
        <f>Q79</f>
        <v>0.2223660721260575</v>
      </c>
      <c r="R910" s="45">
        <f>R79</f>
        <v>0.22351563443464154</v>
      </c>
      <c r="S910" s="45">
        <f>S3</f>
        <v>0.22350374113192695</v>
      </c>
      <c r="T910" s="46">
        <f>T3</f>
        <v>0.22350374113192695</v>
      </c>
    </row>
    <row r="911" spans="1:20">
      <c r="A911" s="1" t="s">
        <v>215</v>
      </c>
      <c r="G911" s="71" t="s">
        <v>22</v>
      </c>
      <c r="H911" s="72"/>
      <c r="I911" s="37">
        <v>0</v>
      </c>
      <c r="J911" s="37">
        <v>0</v>
      </c>
      <c r="K911" s="37">
        <v>0</v>
      </c>
      <c r="L911" s="37">
        <v>0</v>
      </c>
      <c r="M911" s="37">
        <v>0</v>
      </c>
      <c r="N911" s="179">
        <v>19234.406696699145</v>
      </c>
      <c r="O911" s="179">
        <v>50456</v>
      </c>
      <c r="P911" s="179">
        <v>49593</v>
      </c>
      <c r="Q911" s="179">
        <f>Q908*Q910</f>
        <v>48932.098903483202</v>
      </c>
      <c r="R911" s="179">
        <f>R908*R910</f>
        <v>52512.98666970912</v>
      </c>
      <c r="S911" s="179">
        <f>S908*S910</f>
        <v>49715.278162421302</v>
      </c>
      <c r="T911" s="179">
        <f>T908*T910</f>
        <v>47030.327720203466</v>
      </c>
    </row>
    <row r="912" spans="1:20">
      <c r="G912" s="23"/>
      <c r="H912" s="30"/>
      <c r="I912" s="36"/>
      <c r="J912" s="36"/>
      <c r="K912" s="36"/>
      <c r="L912" s="36"/>
      <c r="M912" s="36"/>
      <c r="N912" s="24"/>
      <c r="O912" s="24"/>
      <c r="P912" s="24"/>
      <c r="Q912" s="24"/>
      <c r="R912" s="24"/>
      <c r="S912" s="24"/>
      <c r="T912" s="24"/>
    </row>
    <row r="913" spans="6:20" ht="18.5">
      <c r="F913" s="42" t="s">
        <v>118</v>
      </c>
      <c r="H913" s="30"/>
      <c r="I913" s="2">
        <v>2011</v>
      </c>
      <c r="J913" s="2">
        <f>I913+1</f>
        <v>2012</v>
      </c>
      <c r="K913" s="2">
        <f t="shared" ref="K913:R913" si="405">J913+1</f>
        <v>2013</v>
      </c>
      <c r="L913" s="2">
        <f t="shared" si="405"/>
        <v>2014</v>
      </c>
      <c r="M913" s="2">
        <f t="shared" si="405"/>
        <v>2015</v>
      </c>
      <c r="N913" s="2">
        <f t="shared" si="405"/>
        <v>2016</v>
      </c>
      <c r="O913" s="2">
        <f t="shared" si="405"/>
        <v>2017</v>
      </c>
      <c r="P913" s="2">
        <f t="shared" si="405"/>
        <v>2018</v>
      </c>
      <c r="Q913" s="2">
        <f t="shared" si="405"/>
        <v>2019</v>
      </c>
      <c r="R913" s="2">
        <f t="shared" si="405"/>
        <v>2020</v>
      </c>
      <c r="S913" s="2">
        <f>R913+1</f>
        <v>2021</v>
      </c>
      <c r="T913" s="2">
        <f>S913+1</f>
        <v>2022</v>
      </c>
    </row>
    <row r="914" spans="6:20">
      <c r="G914" s="74" t="s">
        <v>10</v>
      </c>
      <c r="H914" s="66"/>
      <c r="I914" s="47">
        <f>IF($J23 = "Eligible", I911 * 'Facility Detail'!$G$3173, 0 )</f>
        <v>0</v>
      </c>
      <c r="J914" s="11">
        <f>IF($J23 = "Eligible", J911 * 'Facility Detail'!$G$3173, 0 )</f>
        <v>0</v>
      </c>
      <c r="K914" s="11">
        <f>IF($J23 = "Eligible", K911 * 'Facility Detail'!$G$3173, 0 )</f>
        <v>0</v>
      </c>
      <c r="L914" s="11">
        <f>IF($J23 = "Eligible", L911 * 'Facility Detail'!$G$3173, 0 )</f>
        <v>0</v>
      </c>
      <c r="M914" s="11">
        <f>IF($J23 = "Eligible", M911 * 'Facility Detail'!$G$3173, 0 )</f>
        <v>0</v>
      </c>
      <c r="N914" s="11">
        <f>IF($J23 = "Eligible", N911 * 'Facility Detail'!$G$3173, 0 )</f>
        <v>0</v>
      </c>
      <c r="O914" s="11">
        <f>IF($J23 = "Eligible", O911 * 'Facility Detail'!$G$3173, 0 )</f>
        <v>0</v>
      </c>
      <c r="P914" s="11">
        <f>IF($J23 = "Eligible", P911 * 'Facility Detail'!$G$3173, 0 )</f>
        <v>0</v>
      </c>
      <c r="Q914" s="11">
        <f>IF($J23 = "Eligible", Q911 * 'Facility Detail'!$G$3173, 0 )</f>
        <v>0</v>
      </c>
      <c r="R914" s="11">
        <f>IF($J23 = "Eligible", R911 * 'Facility Detail'!$G$3173, 0 )</f>
        <v>0</v>
      </c>
      <c r="S914" s="11">
        <f>IF($J23 = "Eligible", S911 * 'Facility Detail'!$G$3173, 0 )</f>
        <v>0</v>
      </c>
      <c r="T914" s="264">
        <f>IF($J23 = "Eligible", T911 * 'Facility Detail'!$G$3173, 0 )</f>
        <v>0</v>
      </c>
    </row>
    <row r="915" spans="6:20">
      <c r="G915" s="74" t="s">
        <v>6</v>
      </c>
      <c r="H915" s="66"/>
      <c r="I915" s="48">
        <f t="shared" ref="I915:S915" si="406">IF($K23= "Eligible", I911, 0 )</f>
        <v>0</v>
      </c>
      <c r="J915" s="222">
        <f t="shared" si="406"/>
        <v>0</v>
      </c>
      <c r="K915" s="222">
        <f t="shared" si="406"/>
        <v>0</v>
      </c>
      <c r="L915" s="222">
        <f t="shared" si="406"/>
        <v>0</v>
      </c>
      <c r="M915" s="222">
        <f t="shared" si="406"/>
        <v>0</v>
      </c>
      <c r="N915" s="222">
        <f t="shared" si="406"/>
        <v>0</v>
      </c>
      <c r="O915" s="222">
        <f t="shared" si="406"/>
        <v>0</v>
      </c>
      <c r="P915" s="222">
        <f t="shared" si="406"/>
        <v>0</v>
      </c>
      <c r="Q915" s="222">
        <f t="shared" si="406"/>
        <v>0</v>
      </c>
      <c r="R915" s="222">
        <f t="shared" si="406"/>
        <v>0</v>
      </c>
      <c r="S915" s="222">
        <f t="shared" si="406"/>
        <v>0</v>
      </c>
      <c r="T915" s="265">
        <f t="shared" ref="T915" si="407">IF($K23= "Eligible", T911, 0 )</f>
        <v>0</v>
      </c>
    </row>
    <row r="916" spans="6:20">
      <c r="G916" s="73" t="s">
        <v>120</v>
      </c>
      <c r="H916" s="72"/>
      <c r="I916" s="39">
        <f>SUM(I914:I915)</f>
        <v>0</v>
      </c>
      <c r="J916" s="40">
        <f t="shared" ref="J916:S916" si="408">SUM(J914:J915)</f>
        <v>0</v>
      </c>
      <c r="K916" s="40">
        <f t="shared" si="408"/>
        <v>0</v>
      </c>
      <c r="L916" s="40">
        <f t="shared" si="408"/>
        <v>0</v>
      </c>
      <c r="M916" s="40">
        <f t="shared" si="408"/>
        <v>0</v>
      </c>
      <c r="N916" s="40">
        <f t="shared" si="408"/>
        <v>0</v>
      </c>
      <c r="O916" s="40">
        <f t="shared" si="408"/>
        <v>0</v>
      </c>
      <c r="P916" s="40">
        <f t="shared" si="408"/>
        <v>0</v>
      </c>
      <c r="Q916" s="40">
        <f t="shared" si="408"/>
        <v>0</v>
      </c>
      <c r="R916" s="40">
        <f t="shared" si="408"/>
        <v>0</v>
      </c>
      <c r="S916" s="40">
        <f t="shared" si="408"/>
        <v>0</v>
      </c>
      <c r="T916" s="40">
        <f t="shared" ref="T916" si="409">SUM(T914:T915)</f>
        <v>0</v>
      </c>
    </row>
    <row r="917" spans="6:20">
      <c r="G917" s="30"/>
      <c r="H917" s="30"/>
      <c r="I917" s="38"/>
      <c r="J917" s="31"/>
      <c r="K917" s="31"/>
      <c r="L917" s="31"/>
      <c r="M917" s="31"/>
      <c r="N917" s="31"/>
      <c r="O917" s="31"/>
      <c r="P917" s="31"/>
      <c r="Q917" s="31"/>
      <c r="R917" s="31"/>
      <c r="S917" s="31"/>
      <c r="T917" s="31"/>
    </row>
    <row r="918" spans="6:20" ht="18.5">
      <c r="F918" s="41" t="s">
        <v>30</v>
      </c>
      <c r="H918" s="30"/>
      <c r="I918" s="2">
        <v>2011</v>
      </c>
      <c r="J918" s="2">
        <f>I918+1</f>
        <v>2012</v>
      </c>
      <c r="K918" s="2">
        <f t="shared" ref="K918:R918" si="410">J918+1</f>
        <v>2013</v>
      </c>
      <c r="L918" s="2">
        <f t="shared" si="410"/>
        <v>2014</v>
      </c>
      <c r="M918" s="2">
        <f t="shared" si="410"/>
        <v>2015</v>
      </c>
      <c r="N918" s="2">
        <f t="shared" si="410"/>
        <v>2016</v>
      </c>
      <c r="O918" s="2">
        <f t="shared" si="410"/>
        <v>2017</v>
      </c>
      <c r="P918" s="2">
        <f t="shared" si="410"/>
        <v>2018</v>
      </c>
      <c r="Q918" s="2">
        <f t="shared" si="410"/>
        <v>2019</v>
      </c>
      <c r="R918" s="2">
        <f t="shared" si="410"/>
        <v>2020</v>
      </c>
      <c r="S918" s="2">
        <f>R918+1</f>
        <v>2021</v>
      </c>
      <c r="T918" s="2">
        <f>S918+1</f>
        <v>2022</v>
      </c>
    </row>
    <row r="919" spans="6:20">
      <c r="G919" s="74" t="s">
        <v>47</v>
      </c>
      <c r="H919" s="66"/>
      <c r="I919" s="84"/>
      <c r="J919" s="85"/>
      <c r="K919" s="85"/>
      <c r="L919" s="85"/>
      <c r="M919" s="85"/>
      <c r="N919" s="85"/>
      <c r="O919" s="85"/>
      <c r="P919" s="85"/>
      <c r="Q919" s="85"/>
      <c r="R919" s="85"/>
      <c r="S919" s="85"/>
      <c r="T919" s="86"/>
    </row>
    <row r="920" spans="6:20">
      <c r="G920" s="75" t="s">
        <v>23</v>
      </c>
      <c r="H920" s="153"/>
      <c r="I920" s="87"/>
      <c r="J920" s="88"/>
      <c r="K920" s="88"/>
      <c r="L920" s="88"/>
      <c r="M920" s="88"/>
      <c r="N920" s="88"/>
      <c r="O920" s="88"/>
      <c r="P920" s="88"/>
      <c r="Q920" s="88"/>
      <c r="R920" s="88"/>
      <c r="S920" s="88"/>
      <c r="T920" s="89"/>
    </row>
    <row r="921" spans="6:20">
      <c r="G921" s="90" t="s">
        <v>89</v>
      </c>
      <c r="H921" s="152"/>
      <c r="I921" s="52"/>
      <c r="J921" s="53"/>
      <c r="K921" s="53"/>
      <c r="L921" s="53"/>
      <c r="M921" s="53"/>
      <c r="N921" s="53"/>
      <c r="O921" s="53"/>
      <c r="P921" s="53"/>
      <c r="Q921" s="53"/>
      <c r="R921" s="53"/>
      <c r="S921" s="53"/>
      <c r="T921" s="54"/>
    </row>
    <row r="922" spans="6:20">
      <c r="G922" s="33" t="s">
        <v>90</v>
      </c>
      <c r="I922" s="7">
        <v>0</v>
      </c>
      <c r="J922" s="7">
        <v>0</v>
      </c>
      <c r="K922" s="7">
        <v>0</v>
      </c>
      <c r="L922" s="7">
        <v>0</v>
      </c>
      <c r="M922" s="7">
        <v>0</v>
      </c>
      <c r="N922" s="7">
        <v>0</v>
      </c>
      <c r="O922" s="7">
        <v>0</v>
      </c>
      <c r="P922" s="7">
        <v>0</v>
      </c>
      <c r="Q922" s="7">
        <v>0</v>
      </c>
      <c r="R922" s="7">
        <v>0</v>
      </c>
      <c r="S922" s="7">
        <v>0</v>
      </c>
      <c r="T922" s="7">
        <v>0</v>
      </c>
    </row>
    <row r="923" spans="6:20">
      <c r="G923" s="6"/>
      <c r="I923" s="7"/>
      <c r="J923" s="7"/>
      <c r="K923" s="7"/>
      <c r="L923" s="28"/>
      <c r="M923" s="28"/>
      <c r="N923" s="28"/>
      <c r="O923" s="28"/>
      <c r="P923" s="28"/>
      <c r="Q923" s="28"/>
      <c r="R923" s="28"/>
      <c r="S923" s="28"/>
      <c r="T923" s="28"/>
    </row>
    <row r="924" spans="6:20" ht="18.5">
      <c r="F924" s="9" t="s">
        <v>100</v>
      </c>
      <c r="I924" s="2">
        <f>'Facility Detail'!$G$3176</f>
        <v>2011</v>
      </c>
      <c r="J924" s="2">
        <f>I924+1</f>
        <v>2012</v>
      </c>
      <c r="K924" s="2">
        <f t="shared" ref="K924:R924" si="411">J924+1</f>
        <v>2013</v>
      </c>
      <c r="L924" s="2">
        <f t="shared" si="411"/>
        <v>2014</v>
      </c>
      <c r="M924" s="2">
        <f t="shared" si="411"/>
        <v>2015</v>
      </c>
      <c r="N924" s="2">
        <f t="shared" si="411"/>
        <v>2016</v>
      </c>
      <c r="O924" s="2">
        <f t="shared" si="411"/>
        <v>2017</v>
      </c>
      <c r="P924" s="2">
        <f t="shared" si="411"/>
        <v>2018</v>
      </c>
      <c r="Q924" s="2">
        <f t="shared" si="411"/>
        <v>2019</v>
      </c>
      <c r="R924" s="2">
        <f t="shared" si="411"/>
        <v>2020</v>
      </c>
      <c r="S924" s="2">
        <f>R924+1</f>
        <v>2021</v>
      </c>
      <c r="T924" s="2">
        <f>S924+1</f>
        <v>2022</v>
      </c>
    </row>
    <row r="925" spans="6:20">
      <c r="G925" s="74" t="s">
        <v>68</v>
      </c>
      <c r="H925" s="66"/>
      <c r="I925" s="3"/>
      <c r="J925" s="55">
        <f>I925</f>
        <v>0</v>
      </c>
      <c r="K925" s="123"/>
      <c r="L925" s="123"/>
      <c r="M925" s="123"/>
      <c r="N925" s="123"/>
      <c r="O925" s="123"/>
      <c r="P925" s="123"/>
      <c r="Q925" s="123"/>
      <c r="R925" s="123"/>
      <c r="S925" s="123"/>
      <c r="T925" s="56"/>
    </row>
    <row r="926" spans="6:20">
      <c r="G926" s="74" t="s">
        <v>69</v>
      </c>
      <c r="H926" s="66"/>
      <c r="I926" s="144">
        <f>J926</f>
        <v>0</v>
      </c>
      <c r="J926" s="10"/>
      <c r="K926" s="69"/>
      <c r="L926" s="69"/>
      <c r="M926" s="69"/>
      <c r="N926" s="69"/>
      <c r="O926" s="69"/>
      <c r="P926" s="69"/>
      <c r="Q926" s="69"/>
      <c r="R926" s="69"/>
      <c r="S926" s="69"/>
      <c r="T926" s="145"/>
    </row>
    <row r="927" spans="6:20">
      <c r="G927" s="74" t="s">
        <v>70</v>
      </c>
      <c r="H927" s="66"/>
      <c r="I927" s="57"/>
      <c r="J927" s="10">
        <f>J911</f>
        <v>0</v>
      </c>
      <c r="K927" s="65">
        <f>J927</f>
        <v>0</v>
      </c>
      <c r="L927" s="69"/>
      <c r="M927" s="69"/>
      <c r="N927" s="69"/>
      <c r="O927" s="69"/>
      <c r="P927" s="69"/>
      <c r="Q927" s="69"/>
      <c r="R927" s="69"/>
      <c r="S927" s="69"/>
      <c r="T927" s="145"/>
    </row>
    <row r="928" spans="6:20">
      <c r="G928" s="74" t="s">
        <v>71</v>
      </c>
      <c r="H928" s="66"/>
      <c r="I928" s="57"/>
      <c r="J928" s="65">
        <f>K928</f>
        <v>0</v>
      </c>
      <c r="K928" s="143"/>
      <c r="L928" s="69"/>
      <c r="M928" s="69"/>
      <c r="N928" s="69"/>
      <c r="O928" s="69"/>
      <c r="P928" s="69"/>
      <c r="Q928" s="69"/>
      <c r="R928" s="69"/>
      <c r="S928" s="69"/>
      <c r="T928" s="145"/>
    </row>
    <row r="929" spans="7:20">
      <c r="G929" s="74" t="s">
        <v>171</v>
      </c>
      <c r="H929" s="30"/>
      <c r="I929" s="57"/>
      <c r="J929" s="135"/>
      <c r="K929" s="10">
        <f>K911</f>
        <v>0</v>
      </c>
      <c r="L929" s="136">
        <f>K929</f>
        <v>0</v>
      </c>
      <c r="M929" s="69"/>
      <c r="N929" s="69"/>
      <c r="O929" s="69"/>
      <c r="P929" s="69"/>
      <c r="Q929" s="69"/>
      <c r="R929" s="69"/>
      <c r="S929" s="69"/>
      <c r="T929" s="145"/>
    </row>
    <row r="930" spans="7:20">
      <c r="G930" s="74" t="s">
        <v>172</v>
      </c>
      <c r="H930" s="30"/>
      <c r="I930" s="57"/>
      <c r="J930" s="135"/>
      <c r="K930" s="65">
        <f>L930</f>
        <v>0</v>
      </c>
      <c r="L930" s="10"/>
      <c r="M930" s="69"/>
      <c r="N930" s="69"/>
      <c r="O930" s="69"/>
      <c r="P930" s="69"/>
      <c r="Q930" s="69"/>
      <c r="R930" s="69"/>
      <c r="S930" s="69"/>
      <c r="T930" s="145"/>
    </row>
    <row r="931" spans="7:20">
      <c r="G931" s="74" t="s">
        <v>173</v>
      </c>
      <c r="H931" s="30"/>
      <c r="I931" s="57"/>
      <c r="J931" s="135"/>
      <c r="K931" s="135"/>
      <c r="L931" s="10">
        <f>L911</f>
        <v>0</v>
      </c>
      <c r="M931" s="136">
        <f>L931</f>
        <v>0</v>
      </c>
      <c r="N931" s="135"/>
      <c r="O931" s="69"/>
      <c r="P931" s="69"/>
      <c r="Q931" s="69"/>
      <c r="R931" s="69"/>
      <c r="S931" s="69"/>
      <c r="T931" s="139"/>
    </row>
    <row r="932" spans="7:20">
      <c r="G932" s="74" t="s">
        <v>174</v>
      </c>
      <c r="H932" s="30"/>
      <c r="I932" s="57"/>
      <c r="J932" s="135"/>
      <c r="K932" s="135"/>
      <c r="L932" s="65"/>
      <c r="M932" s="10"/>
      <c r="N932" s="135"/>
      <c r="O932" s="69"/>
      <c r="P932" s="69"/>
      <c r="Q932" s="69"/>
      <c r="R932" s="69"/>
      <c r="S932" s="69"/>
      <c r="T932" s="139"/>
    </row>
    <row r="933" spans="7:20">
      <c r="G933" s="74" t="s">
        <v>175</v>
      </c>
      <c r="H933" s="30"/>
      <c r="I933" s="57"/>
      <c r="J933" s="135"/>
      <c r="K933" s="135"/>
      <c r="L933" s="135"/>
      <c r="M933" s="10">
        <v>0</v>
      </c>
      <c r="N933" s="136">
        <f>M933</f>
        <v>0</v>
      </c>
      <c r="O933" s="69"/>
      <c r="P933" s="69"/>
      <c r="Q933" s="69"/>
      <c r="R933" s="69"/>
      <c r="S933" s="69"/>
      <c r="T933" s="139"/>
    </row>
    <row r="934" spans="7:20">
      <c r="G934" s="74" t="s">
        <v>176</v>
      </c>
      <c r="H934" s="30"/>
      <c r="I934" s="57"/>
      <c r="J934" s="135"/>
      <c r="K934" s="135"/>
      <c r="L934" s="135"/>
      <c r="M934" s="65"/>
      <c r="N934" s="10"/>
      <c r="O934" s="69"/>
      <c r="P934" s="69"/>
      <c r="Q934" s="69"/>
      <c r="R934" s="69"/>
      <c r="S934" s="69"/>
      <c r="T934" s="139"/>
    </row>
    <row r="935" spans="7:20">
      <c r="G935" s="74" t="s">
        <v>177</v>
      </c>
      <c r="H935" s="30"/>
      <c r="I935" s="57"/>
      <c r="J935" s="135"/>
      <c r="K935" s="135"/>
      <c r="L935" s="135"/>
      <c r="M935" s="135"/>
      <c r="N935" s="167">
        <f>N911</f>
        <v>19234.406696699145</v>
      </c>
      <c r="O935" s="137">
        <f>N935</f>
        <v>19234.406696699145</v>
      </c>
      <c r="P935" s="69"/>
      <c r="Q935" s="69"/>
      <c r="R935" s="69"/>
      <c r="S935" s="69"/>
      <c r="T935" s="139"/>
    </row>
    <row r="936" spans="7:20">
      <c r="G936" s="74" t="s">
        <v>168</v>
      </c>
      <c r="H936" s="30"/>
      <c r="I936" s="57"/>
      <c r="J936" s="135"/>
      <c r="K936" s="135"/>
      <c r="L936" s="135"/>
      <c r="M936" s="135"/>
      <c r="N936" s="168"/>
      <c r="O936" s="138"/>
      <c r="P936" s="69"/>
      <c r="Q936" s="69"/>
      <c r="R936" s="69"/>
      <c r="S936" s="69"/>
      <c r="T936" s="139"/>
    </row>
    <row r="937" spans="7:20">
      <c r="G937" s="74" t="s">
        <v>169</v>
      </c>
      <c r="H937" s="30"/>
      <c r="I937" s="57"/>
      <c r="J937" s="135"/>
      <c r="K937" s="135"/>
      <c r="L937" s="135"/>
      <c r="M937" s="135"/>
      <c r="N937" s="135"/>
      <c r="O937" s="138">
        <f>O911</f>
        <v>50456</v>
      </c>
      <c r="P937" s="137">
        <f>O937</f>
        <v>50456</v>
      </c>
      <c r="Q937" s="69"/>
      <c r="R937" s="69"/>
      <c r="S937" s="69"/>
      <c r="T937" s="139"/>
    </row>
    <row r="938" spans="7:20">
      <c r="G938" s="74" t="s">
        <v>186</v>
      </c>
      <c r="H938" s="30"/>
      <c r="I938" s="57"/>
      <c r="J938" s="135"/>
      <c r="K938" s="135"/>
      <c r="L938" s="135"/>
      <c r="M938" s="135"/>
      <c r="N938" s="135"/>
      <c r="O938" s="137"/>
      <c r="P938" s="138"/>
      <c r="Q938" s="69"/>
      <c r="R938" s="69"/>
      <c r="S938" s="69"/>
      <c r="T938" s="139"/>
    </row>
    <row r="939" spans="7:20">
      <c r="G939" s="74" t="s">
        <v>187</v>
      </c>
      <c r="H939" s="30"/>
      <c r="I939" s="57"/>
      <c r="J939" s="135"/>
      <c r="K939" s="135"/>
      <c r="L939" s="135"/>
      <c r="M939" s="135"/>
      <c r="N939" s="135"/>
      <c r="O939" s="135"/>
      <c r="P939" s="138">
        <v>35344</v>
      </c>
      <c r="Q939" s="65">
        <f>P939</f>
        <v>35344</v>
      </c>
      <c r="R939" s="69"/>
      <c r="S939" s="69"/>
      <c r="T939" s="139"/>
    </row>
    <row r="940" spans="7:20">
      <c r="G940" s="74" t="s">
        <v>188</v>
      </c>
      <c r="H940" s="30"/>
      <c r="I940" s="57"/>
      <c r="J940" s="135"/>
      <c r="K940" s="135"/>
      <c r="L940" s="135"/>
      <c r="M940" s="135"/>
      <c r="N940" s="135"/>
      <c r="O940" s="135"/>
      <c r="P940" s="137"/>
      <c r="Q940" s="138"/>
      <c r="R940" s="69"/>
      <c r="S940" s="69"/>
      <c r="T940" s="139"/>
    </row>
    <row r="941" spans="7:20">
      <c r="G941" s="74" t="s">
        <v>189</v>
      </c>
      <c r="H941" s="30"/>
      <c r="I941" s="57"/>
      <c r="J941" s="135"/>
      <c r="K941" s="135"/>
      <c r="L941" s="135"/>
      <c r="M941" s="135"/>
      <c r="N941" s="135"/>
      <c r="O941" s="135"/>
      <c r="P941" s="135"/>
      <c r="Q941" s="138"/>
      <c r="R941" s="65">
        <f>Q941</f>
        <v>0</v>
      </c>
      <c r="S941" s="69"/>
      <c r="T941" s="139"/>
    </row>
    <row r="942" spans="7:20">
      <c r="G942" s="74" t="s">
        <v>190</v>
      </c>
      <c r="H942" s="30"/>
      <c r="I942" s="57"/>
      <c r="J942" s="135"/>
      <c r="K942" s="135"/>
      <c r="L942" s="135"/>
      <c r="M942" s="135"/>
      <c r="N942" s="135"/>
      <c r="O942" s="135"/>
      <c r="P942" s="135"/>
      <c r="Q942" s="169">
        <v>33198</v>
      </c>
      <c r="R942" s="197">
        <f>Q942</f>
        <v>33198</v>
      </c>
      <c r="S942" s="155"/>
      <c r="T942" s="322"/>
    </row>
    <row r="943" spans="7:20">
      <c r="G943" s="74" t="s">
        <v>191</v>
      </c>
      <c r="H943" s="30"/>
      <c r="I943" s="57"/>
      <c r="J943" s="135"/>
      <c r="K943" s="135"/>
      <c r="L943" s="135"/>
      <c r="M943" s="135"/>
      <c r="N943" s="135"/>
      <c r="O943" s="135"/>
      <c r="P943" s="135"/>
      <c r="Q943" s="135"/>
      <c r="R943" s="197"/>
      <c r="S943" s="137">
        <f>R943</f>
        <v>0</v>
      </c>
      <c r="T943" s="322">
        <f>S943</f>
        <v>0</v>
      </c>
    </row>
    <row r="944" spans="7:20">
      <c r="G944" s="74" t="s">
        <v>200</v>
      </c>
      <c r="H944" s="30"/>
      <c r="I944" s="57"/>
      <c r="J944" s="135"/>
      <c r="K944" s="135"/>
      <c r="L944" s="135"/>
      <c r="M944" s="135"/>
      <c r="N944" s="135"/>
      <c r="O944" s="135"/>
      <c r="P944" s="135"/>
      <c r="Q944" s="135"/>
      <c r="R944" s="137"/>
      <c r="S944" s="138"/>
      <c r="T944" s="322"/>
    </row>
    <row r="945" spans="2:21">
      <c r="G945" s="74" t="s">
        <v>201</v>
      </c>
      <c r="H945" s="30"/>
      <c r="I945" s="57"/>
      <c r="J945" s="135"/>
      <c r="K945" s="135"/>
      <c r="L945" s="135"/>
      <c r="M945" s="135"/>
      <c r="N945" s="135"/>
      <c r="O945" s="135"/>
      <c r="P945" s="135"/>
      <c r="Q945" s="135"/>
      <c r="R945" s="135"/>
      <c r="S945" s="197">
        <v>30000</v>
      </c>
      <c r="T945" s="323">
        <v>30000</v>
      </c>
    </row>
    <row r="946" spans="2:21">
      <c r="G946" s="74" t="s">
        <v>311</v>
      </c>
      <c r="H946" s="30"/>
      <c r="I946" s="57"/>
      <c r="J946" s="135"/>
      <c r="K946" s="135"/>
      <c r="L946" s="135"/>
      <c r="M946" s="135"/>
      <c r="N946" s="135"/>
      <c r="O946" s="135"/>
      <c r="P946" s="135"/>
      <c r="Q946" s="135"/>
      <c r="R946" s="135"/>
      <c r="S946" s="137"/>
      <c r="T946" s="324"/>
      <c r="U946" s="30"/>
    </row>
    <row r="947" spans="2:21">
      <c r="G947" s="74" t="s">
        <v>310</v>
      </c>
      <c r="H947" s="30"/>
      <c r="I947" s="58"/>
      <c r="J947" s="125"/>
      <c r="K947" s="125"/>
      <c r="L947" s="125"/>
      <c r="M947" s="125"/>
      <c r="N947" s="125"/>
      <c r="O947" s="125"/>
      <c r="P947" s="125"/>
      <c r="Q947" s="125"/>
      <c r="R947" s="125"/>
      <c r="S947" s="125"/>
      <c r="T947" s="258"/>
      <c r="U947" s="30"/>
    </row>
    <row r="948" spans="2:21">
      <c r="B948" s="1" t="s">
        <v>215</v>
      </c>
      <c r="G948" s="33" t="s">
        <v>17</v>
      </c>
      <c r="I948" s="172">
        <f xml:space="preserve"> I931 - I930</f>
        <v>0</v>
      </c>
      <c r="J948" s="172">
        <f xml:space="preserve"> J930 + J933 - J932 - J931</f>
        <v>0</v>
      </c>
      <c r="K948" s="172">
        <f>K932 - K933</f>
        <v>0</v>
      </c>
      <c r="L948" s="172">
        <f>L932 - L933</f>
        <v>0</v>
      </c>
      <c r="M948" s="172">
        <f>M931-M932-M933</f>
        <v>0</v>
      </c>
      <c r="N948" s="172">
        <f>N933-N934-N935</f>
        <v>-19234.406696699145</v>
      </c>
      <c r="O948" s="172">
        <f>O935-O936-O937</f>
        <v>-31221.593303300855</v>
      </c>
      <c r="P948" s="172">
        <f>P937-P938-P939</f>
        <v>15112</v>
      </c>
      <c r="Q948" s="172">
        <f>Q939+Q942-Q941-Q940</f>
        <v>68542</v>
      </c>
      <c r="R948" s="172">
        <f>R941-R942+R944</f>
        <v>-33198</v>
      </c>
      <c r="S948" s="172">
        <f>S943-S944-S945</f>
        <v>-30000</v>
      </c>
      <c r="T948" s="172">
        <f>T945-T946-T947</f>
        <v>30000</v>
      </c>
    </row>
    <row r="949" spans="2:21">
      <c r="G949" s="6"/>
      <c r="I949" s="172"/>
      <c r="J949" s="172"/>
      <c r="K949" s="172"/>
      <c r="L949" s="172"/>
      <c r="M949" s="172"/>
      <c r="N949" s="172"/>
      <c r="O949" s="172"/>
      <c r="P949" s="172"/>
      <c r="Q949" s="172"/>
      <c r="R949" s="172"/>
      <c r="S949" s="172"/>
      <c r="T949" s="172"/>
    </row>
    <row r="950" spans="2:21">
      <c r="G950" s="71" t="s">
        <v>12</v>
      </c>
      <c r="H950" s="66"/>
      <c r="I950" s="173"/>
      <c r="J950" s="174"/>
      <c r="K950" s="174"/>
      <c r="L950" s="174"/>
      <c r="M950" s="174"/>
      <c r="N950" s="174"/>
      <c r="O950" s="174"/>
      <c r="P950" s="174"/>
      <c r="Q950" s="174"/>
      <c r="R950" s="174"/>
      <c r="S950" s="174"/>
      <c r="T950" s="320"/>
    </row>
    <row r="951" spans="2:21">
      <c r="G951" s="6"/>
      <c r="I951" s="172"/>
      <c r="J951" s="172"/>
      <c r="K951" s="172"/>
      <c r="L951" s="172"/>
      <c r="M951" s="172"/>
      <c r="N951" s="172"/>
      <c r="O951" s="172"/>
      <c r="P951" s="172"/>
      <c r="Q951" s="172"/>
      <c r="R951" s="172"/>
      <c r="S951" s="172"/>
      <c r="T951" s="172"/>
    </row>
    <row r="952" spans="2:21" ht="18.5">
      <c r="C952" s="1" t="s">
        <v>215</v>
      </c>
      <c r="D952" s="1" t="s">
        <v>185</v>
      </c>
      <c r="E952" s="1" t="s">
        <v>108</v>
      </c>
      <c r="F952" s="41" t="s">
        <v>26</v>
      </c>
      <c r="H952" s="66"/>
      <c r="I952" s="175">
        <f t="shared" ref="I952:S952" si="412" xml:space="preserve"> I911 + I916 - I922 + I948 + I950</f>
        <v>0</v>
      </c>
      <c r="J952" s="176">
        <f t="shared" si="412"/>
        <v>0</v>
      </c>
      <c r="K952" s="176">
        <f t="shared" si="412"/>
        <v>0</v>
      </c>
      <c r="L952" s="176">
        <f t="shared" si="412"/>
        <v>0</v>
      </c>
      <c r="M952" s="176">
        <f t="shared" si="412"/>
        <v>0</v>
      </c>
      <c r="N952" s="176">
        <f t="shared" si="412"/>
        <v>0</v>
      </c>
      <c r="O952" s="176">
        <f t="shared" si="412"/>
        <v>19234.406696699145</v>
      </c>
      <c r="P952" s="176">
        <f t="shared" si="412"/>
        <v>64705</v>
      </c>
      <c r="Q952" s="176">
        <f t="shared" si="412"/>
        <v>117474.0989034832</v>
      </c>
      <c r="R952" s="176">
        <f t="shared" si="412"/>
        <v>19314.98666970912</v>
      </c>
      <c r="S952" s="176">
        <f t="shared" si="412"/>
        <v>19715.278162421302</v>
      </c>
      <c r="T952" s="321">
        <f t="shared" ref="T952" si="413" xml:space="preserve"> T911 + T916 - T922 + T948 + T950</f>
        <v>77030.327720203466</v>
      </c>
      <c r="U952" s="196"/>
    </row>
    <row r="953" spans="2:21" ht="15" thickBot="1">
      <c r="S953" s="1"/>
      <c r="T953" s="1"/>
    </row>
    <row r="954" spans="2:21">
      <c r="F954" s="8"/>
      <c r="G954" s="8"/>
      <c r="H954" s="8"/>
      <c r="I954" s="8"/>
      <c r="J954" s="8"/>
      <c r="K954" s="8"/>
      <c r="L954" s="8"/>
      <c r="M954" s="8"/>
      <c r="N954" s="8"/>
      <c r="O954" s="8"/>
      <c r="P954" s="8"/>
      <c r="Q954" s="8"/>
      <c r="R954" s="8"/>
      <c r="S954" s="8"/>
      <c r="T954" s="8"/>
    </row>
    <row r="955" spans="2:21" ht="15" thickBot="1">
      <c r="S955" s="1"/>
      <c r="T955" s="1"/>
    </row>
    <row r="956" spans="2:21" ht="21.5" thickBot="1">
      <c r="F956" s="13" t="s">
        <v>4</v>
      </c>
      <c r="G956" s="13"/>
      <c r="H956" s="233" t="str">
        <f>G24</f>
        <v>Fighting Creek - REC Only</v>
      </c>
      <c r="I956" s="234"/>
      <c r="S956" s="1"/>
      <c r="T956" s="1"/>
    </row>
    <row r="957" spans="2:21">
      <c r="S957" s="1"/>
      <c r="T957" s="1"/>
    </row>
    <row r="958" spans="2:21" ht="18.5">
      <c r="F958" s="9" t="s">
        <v>21</v>
      </c>
      <c r="G958" s="9"/>
      <c r="I958" s="2">
        <f>'Facility Detail'!$G$3176</f>
        <v>2011</v>
      </c>
      <c r="J958" s="2">
        <f>I958+1</f>
        <v>2012</v>
      </c>
      <c r="K958" s="2">
        <f>J958+1</f>
        <v>2013</v>
      </c>
      <c r="L958" s="2">
        <f t="shared" ref="L958:R958" si="414">K958+1</f>
        <v>2014</v>
      </c>
      <c r="M958" s="2">
        <f t="shared" si="414"/>
        <v>2015</v>
      </c>
      <c r="N958" s="2">
        <f t="shared" si="414"/>
        <v>2016</v>
      </c>
      <c r="O958" s="2">
        <f t="shared" si="414"/>
        <v>2017</v>
      </c>
      <c r="P958" s="2">
        <f t="shared" si="414"/>
        <v>2018</v>
      </c>
      <c r="Q958" s="2">
        <f t="shared" si="414"/>
        <v>2019</v>
      </c>
      <c r="R958" s="2">
        <f t="shared" si="414"/>
        <v>2020</v>
      </c>
      <c r="S958" s="2">
        <f>R958+1</f>
        <v>2021</v>
      </c>
      <c r="T958" s="2">
        <f>S958+1</f>
        <v>2022</v>
      </c>
    </row>
    <row r="959" spans="2:21">
      <c r="G959" s="221" t="str">
        <f>"Total MWh Produced / Purchased from " &amp; H956</f>
        <v>Total MWh Produced / Purchased from Fighting Creek - REC Only</v>
      </c>
      <c r="H959" s="66"/>
      <c r="I959" s="3"/>
      <c r="J959" s="4"/>
      <c r="K959" s="4"/>
      <c r="L959" s="4"/>
      <c r="M959" s="4">
        <v>730</v>
      </c>
      <c r="N959" s="4"/>
      <c r="O959" s="4"/>
      <c r="P959" s="4"/>
      <c r="Q959" s="4"/>
      <c r="R959" s="4"/>
      <c r="S959" s="4"/>
      <c r="T959" s="5"/>
    </row>
    <row r="960" spans="2:21">
      <c r="G960" s="221" t="s">
        <v>25</v>
      </c>
      <c r="H960" s="66"/>
      <c r="I960" s="325"/>
      <c r="J960" s="50"/>
      <c r="K960" s="50"/>
      <c r="L960" s="50"/>
      <c r="M960" s="50">
        <v>1</v>
      </c>
      <c r="N960" s="50"/>
      <c r="O960" s="50"/>
      <c r="P960" s="50"/>
      <c r="Q960" s="50"/>
      <c r="R960" s="50"/>
      <c r="S960" s="50"/>
      <c r="T960" s="51"/>
    </row>
    <row r="961" spans="1:20">
      <c r="G961" s="221" t="s">
        <v>20</v>
      </c>
      <c r="H961" s="66"/>
      <c r="I961" s="326"/>
      <c r="J961" s="45"/>
      <c r="K961" s="45"/>
      <c r="L961" s="45"/>
      <c r="M961" s="45">
        <v>1</v>
      </c>
      <c r="N961" s="45"/>
      <c r="O961" s="45"/>
      <c r="P961" s="45"/>
      <c r="Q961" s="45"/>
      <c r="R961" s="45"/>
      <c r="S961" s="45"/>
      <c r="T961" s="46"/>
    </row>
    <row r="962" spans="1:20">
      <c r="A962" s="1" t="s">
        <v>281</v>
      </c>
      <c r="G962" s="33" t="s">
        <v>22</v>
      </c>
      <c r="H962" s="6"/>
      <c r="I962" s="37">
        <f xml:space="preserve"> I959 * I960 * I961</f>
        <v>0</v>
      </c>
      <c r="J962" s="37">
        <f xml:space="preserve"> J959 * J960 * J961</f>
        <v>0</v>
      </c>
      <c r="K962" s="37">
        <f xml:space="preserve"> K959 * K960 * K961</f>
        <v>0</v>
      </c>
      <c r="L962" s="37">
        <f t="shared" ref="L962:S962" si="415" xml:space="preserve"> L959 * L960 * L961</f>
        <v>0</v>
      </c>
      <c r="M962" s="37">
        <v>730</v>
      </c>
      <c r="N962" s="179">
        <f t="shared" si="415"/>
        <v>0</v>
      </c>
      <c r="O962" s="179">
        <f t="shared" si="415"/>
        <v>0</v>
      </c>
      <c r="P962" s="179">
        <f t="shared" si="415"/>
        <v>0</v>
      </c>
      <c r="Q962" s="179">
        <f t="shared" si="415"/>
        <v>0</v>
      </c>
      <c r="R962" s="179">
        <f t="shared" si="415"/>
        <v>0</v>
      </c>
      <c r="S962" s="179">
        <f t="shared" si="415"/>
        <v>0</v>
      </c>
      <c r="T962" s="179">
        <f t="shared" ref="T962" si="416" xml:space="preserve"> T959 * T960 * T961</f>
        <v>0</v>
      </c>
    </row>
    <row r="963" spans="1:20">
      <c r="I963" s="36"/>
      <c r="J963" s="36"/>
      <c r="K963" s="36"/>
      <c r="L963" s="36"/>
      <c r="M963" s="36"/>
      <c r="N963" s="24"/>
      <c r="O963" s="24"/>
      <c r="P963" s="24"/>
      <c r="Q963" s="24"/>
      <c r="R963" s="24"/>
      <c r="S963" s="24"/>
      <c r="T963" s="24"/>
    </row>
    <row r="964" spans="1:20" ht="18.5">
      <c r="F964" s="9" t="s">
        <v>118</v>
      </c>
      <c r="I964" s="2">
        <f>'Facility Detail'!$G$3176</f>
        <v>2011</v>
      </c>
      <c r="J964" s="2">
        <f>I964+1</f>
        <v>2012</v>
      </c>
      <c r="K964" s="2">
        <f>J964+1</f>
        <v>2013</v>
      </c>
      <c r="L964" s="2">
        <f t="shared" ref="L964:R964" si="417">K964+1</f>
        <v>2014</v>
      </c>
      <c r="M964" s="2">
        <f t="shared" si="417"/>
        <v>2015</v>
      </c>
      <c r="N964" s="2">
        <f t="shared" si="417"/>
        <v>2016</v>
      </c>
      <c r="O964" s="2">
        <f t="shared" si="417"/>
        <v>2017</v>
      </c>
      <c r="P964" s="2">
        <f t="shared" si="417"/>
        <v>2018</v>
      </c>
      <c r="Q964" s="2">
        <f t="shared" si="417"/>
        <v>2019</v>
      </c>
      <c r="R964" s="2">
        <f t="shared" si="417"/>
        <v>2020</v>
      </c>
      <c r="S964" s="2">
        <f>R964+1</f>
        <v>2021</v>
      </c>
      <c r="T964" s="2">
        <f>S964+1</f>
        <v>2022</v>
      </c>
    </row>
    <row r="965" spans="1:20">
      <c r="G965" s="221" t="s">
        <v>10</v>
      </c>
      <c r="H965" s="66"/>
      <c r="I965" s="47">
        <f>IF($J24 = "Eligible", I962 * 'Facility Detail'!$G$3173, 0 )</f>
        <v>0</v>
      </c>
      <c r="J965" s="11">
        <f>IF($J24 = "Eligible", J962 * 'Facility Detail'!$G$3173, 0 )</f>
        <v>0</v>
      </c>
      <c r="K965" s="11">
        <f>IF($J24 = "Eligible", K962 * 'Facility Detail'!$G$3173, 0 )</f>
        <v>0</v>
      </c>
      <c r="L965" s="11">
        <f>IF($J24 = "Eligible", L962 * 'Facility Detail'!$G$3173, 0 )</f>
        <v>0</v>
      </c>
      <c r="M965" s="11">
        <f>IF($J24 = "Eligible", M962 * 'Facility Detail'!$G$3173, 0 )</f>
        <v>0</v>
      </c>
      <c r="N965" s="11">
        <f>IF($J24 = "Eligible", N962 * 'Facility Detail'!$G$3173, 0 )</f>
        <v>0</v>
      </c>
      <c r="O965" s="11">
        <f>IF($J24 = "Eligible", O962 * 'Facility Detail'!$G$3173, 0 )</f>
        <v>0</v>
      </c>
      <c r="P965" s="11">
        <f>IF($J24 = "Eligible", P962 * 'Facility Detail'!$G$3173, 0 )</f>
        <v>0</v>
      </c>
      <c r="Q965" s="11">
        <f>IF($J24 = "Eligible", Q962 * 'Facility Detail'!$G$3173, 0 )</f>
        <v>0</v>
      </c>
      <c r="R965" s="11">
        <f>IF($J24 = "Eligible", R962 * 'Facility Detail'!$G$3173, 0 )</f>
        <v>0</v>
      </c>
      <c r="S965" s="11">
        <f>IF($J24 = "Eligible", S962 * 'Facility Detail'!$G$3173, 0 )</f>
        <v>0</v>
      </c>
      <c r="T965" s="264">
        <f>IF($J24 = "Eligible", T962 * 'Facility Detail'!$G$3173, 0 )</f>
        <v>0</v>
      </c>
    </row>
    <row r="966" spans="1:20">
      <c r="G966" s="221" t="s">
        <v>6</v>
      </c>
      <c r="H966" s="66"/>
      <c r="I966" s="48">
        <f t="shared" ref="I966:S966" si="418">IF($K24= "Eligible", I962, 0 )</f>
        <v>0</v>
      </c>
      <c r="J966" s="222">
        <f t="shared" si="418"/>
        <v>0</v>
      </c>
      <c r="K966" s="222">
        <f t="shared" si="418"/>
        <v>0</v>
      </c>
      <c r="L966" s="222">
        <f t="shared" si="418"/>
        <v>0</v>
      </c>
      <c r="M966" s="222">
        <f t="shared" si="418"/>
        <v>0</v>
      </c>
      <c r="N966" s="222">
        <f t="shared" si="418"/>
        <v>0</v>
      </c>
      <c r="O966" s="222">
        <f t="shared" si="418"/>
        <v>0</v>
      </c>
      <c r="P966" s="222">
        <f t="shared" si="418"/>
        <v>0</v>
      </c>
      <c r="Q966" s="222">
        <f t="shared" si="418"/>
        <v>0</v>
      </c>
      <c r="R966" s="222">
        <f t="shared" si="418"/>
        <v>0</v>
      </c>
      <c r="S966" s="222">
        <f t="shared" si="418"/>
        <v>0</v>
      </c>
      <c r="T966" s="265">
        <f t="shared" ref="T966" si="419">IF($K24= "Eligible", T962, 0 )</f>
        <v>0</v>
      </c>
    </row>
    <row r="967" spans="1:20">
      <c r="G967" s="33" t="s">
        <v>120</v>
      </c>
      <c r="H967" s="6"/>
      <c r="I967" s="39">
        <f>SUM(I965:I966)</f>
        <v>0</v>
      </c>
      <c r="J967" s="40">
        <f>SUM(J965:J966)</f>
        <v>0</v>
      </c>
      <c r="K967" s="40">
        <f>SUM(K965:K966)</f>
        <v>0</v>
      </c>
      <c r="L967" s="40">
        <f t="shared" ref="L967:S967" si="420">SUM(L965:L966)</f>
        <v>0</v>
      </c>
      <c r="M967" s="40">
        <f t="shared" si="420"/>
        <v>0</v>
      </c>
      <c r="N967" s="40">
        <f t="shared" si="420"/>
        <v>0</v>
      </c>
      <c r="O967" s="40">
        <f t="shared" si="420"/>
        <v>0</v>
      </c>
      <c r="P967" s="40">
        <f t="shared" si="420"/>
        <v>0</v>
      </c>
      <c r="Q967" s="40">
        <f t="shared" si="420"/>
        <v>0</v>
      </c>
      <c r="R967" s="40">
        <f t="shared" si="420"/>
        <v>0</v>
      </c>
      <c r="S967" s="40">
        <f t="shared" si="420"/>
        <v>0</v>
      </c>
      <c r="T967" s="40">
        <f t="shared" ref="T967" si="421">SUM(T965:T966)</f>
        <v>0</v>
      </c>
    </row>
    <row r="968" spans="1:20">
      <c r="I968" s="38"/>
      <c r="J968" s="31"/>
      <c r="K968" s="31"/>
      <c r="L968" s="31"/>
      <c r="M968" s="31"/>
      <c r="N968" s="31"/>
      <c r="O968" s="31"/>
      <c r="P968" s="31"/>
      <c r="Q968" s="31"/>
      <c r="R968" s="31"/>
      <c r="S968" s="31"/>
      <c r="T968" s="31"/>
    </row>
    <row r="969" spans="1:20" ht="18.5">
      <c r="F969" s="9" t="s">
        <v>30</v>
      </c>
      <c r="I969" s="2">
        <f>'Facility Detail'!$G$3176</f>
        <v>2011</v>
      </c>
      <c r="J969" s="2">
        <f>I969+1</f>
        <v>2012</v>
      </c>
      <c r="K969" s="2">
        <f>J969+1</f>
        <v>2013</v>
      </c>
      <c r="L969" s="2">
        <f t="shared" ref="L969:R969" si="422">K969+1</f>
        <v>2014</v>
      </c>
      <c r="M969" s="2">
        <f t="shared" si="422"/>
        <v>2015</v>
      </c>
      <c r="N969" s="2">
        <f t="shared" si="422"/>
        <v>2016</v>
      </c>
      <c r="O969" s="2">
        <f t="shared" si="422"/>
        <v>2017</v>
      </c>
      <c r="P969" s="2">
        <f t="shared" si="422"/>
        <v>2018</v>
      </c>
      <c r="Q969" s="2">
        <f t="shared" si="422"/>
        <v>2019</v>
      </c>
      <c r="R969" s="2">
        <f t="shared" si="422"/>
        <v>2020</v>
      </c>
      <c r="S969" s="2">
        <f>R969+1</f>
        <v>2021</v>
      </c>
      <c r="T969" s="2">
        <f>S969+1</f>
        <v>2022</v>
      </c>
    </row>
    <row r="970" spans="1:20">
      <c r="G970" s="221" t="s">
        <v>47</v>
      </c>
      <c r="H970" s="66"/>
      <c r="I970" s="84"/>
      <c r="J970" s="85"/>
      <c r="K970" s="85"/>
      <c r="L970" s="85"/>
      <c r="M970" s="85"/>
      <c r="N970" s="85"/>
      <c r="O970" s="85"/>
      <c r="P970" s="85"/>
      <c r="Q970" s="85"/>
      <c r="R970" s="85"/>
      <c r="S970" s="85"/>
      <c r="T970" s="86"/>
    </row>
    <row r="971" spans="1:20">
      <c r="G971" s="223" t="s">
        <v>23</v>
      </c>
      <c r="H971" s="224"/>
      <c r="I971" s="87"/>
      <c r="J971" s="88"/>
      <c r="K971" s="88"/>
      <c r="L971" s="88"/>
      <c r="M971" s="88"/>
      <c r="N971" s="88"/>
      <c r="O971" s="88"/>
      <c r="P971" s="88"/>
      <c r="Q971" s="88"/>
      <c r="R971" s="88"/>
      <c r="S971" s="88"/>
      <c r="T971" s="89"/>
    </row>
    <row r="972" spans="1:20">
      <c r="G972" s="223" t="s">
        <v>89</v>
      </c>
      <c r="H972" s="225"/>
      <c r="I972" s="52"/>
      <c r="J972" s="53"/>
      <c r="K972" s="53"/>
      <c r="L972" s="53"/>
      <c r="M972" s="53"/>
      <c r="N972" s="53"/>
      <c r="O972" s="53"/>
      <c r="P972" s="53"/>
      <c r="Q972" s="53"/>
      <c r="R972" s="53"/>
      <c r="S972" s="53"/>
      <c r="T972" s="54"/>
    </row>
    <row r="973" spans="1:20">
      <c r="G973" s="33" t="s">
        <v>90</v>
      </c>
      <c r="I973" s="7">
        <f>SUM(I970:I972)</f>
        <v>0</v>
      </c>
      <c r="J973" s="7">
        <f>SUM(J970:J972)</f>
        <v>0</v>
      </c>
      <c r="K973" s="7">
        <f>SUM(K970:K972)</f>
        <v>0</v>
      </c>
      <c r="L973" s="7">
        <f t="shared" ref="L973:S973" si="423">SUM(L970:L972)</f>
        <v>0</v>
      </c>
      <c r="M973" s="7">
        <f t="shared" si="423"/>
        <v>0</v>
      </c>
      <c r="N973" s="7">
        <f t="shared" si="423"/>
        <v>0</v>
      </c>
      <c r="O973" s="7">
        <f t="shared" si="423"/>
        <v>0</v>
      </c>
      <c r="P973" s="7">
        <f t="shared" si="423"/>
        <v>0</v>
      </c>
      <c r="Q973" s="7">
        <f t="shared" si="423"/>
        <v>0</v>
      </c>
      <c r="R973" s="7">
        <f t="shared" si="423"/>
        <v>0</v>
      </c>
      <c r="S973" s="7">
        <f t="shared" si="423"/>
        <v>0</v>
      </c>
      <c r="T973" s="7">
        <f t="shared" ref="T973" si="424">SUM(T970:T972)</f>
        <v>0</v>
      </c>
    </row>
    <row r="974" spans="1:20">
      <c r="G974" s="6"/>
      <c r="I974" s="7"/>
      <c r="J974" s="7"/>
      <c r="K974" s="7"/>
      <c r="L974" s="7"/>
      <c r="M974" s="7"/>
      <c r="N974" s="7"/>
      <c r="O974" s="7"/>
      <c r="P974" s="7"/>
      <c r="Q974" s="7"/>
      <c r="R974" s="7"/>
      <c r="S974" s="7"/>
      <c r="T974" s="7"/>
    </row>
    <row r="975" spans="1:20" ht="18.5">
      <c r="F975" s="9" t="s">
        <v>100</v>
      </c>
      <c r="I975" s="2">
        <f>'Facility Detail'!$G$3176</f>
        <v>2011</v>
      </c>
      <c r="J975" s="2">
        <f>I975+1</f>
        <v>2012</v>
      </c>
      <c r="K975" s="2">
        <f>J975+1</f>
        <v>2013</v>
      </c>
      <c r="L975" s="2">
        <f t="shared" ref="L975:R975" si="425">K975+1</f>
        <v>2014</v>
      </c>
      <c r="M975" s="2">
        <f t="shared" si="425"/>
        <v>2015</v>
      </c>
      <c r="N975" s="2">
        <f t="shared" si="425"/>
        <v>2016</v>
      </c>
      <c r="O975" s="2">
        <f t="shared" si="425"/>
        <v>2017</v>
      </c>
      <c r="P975" s="2">
        <f t="shared" si="425"/>
        <v>2018</v>
      </c>
      <c r="Q975" s="2">
        <f t="shared" si="425"/>
        <v>2019</v>
      </c>
      <c r="R975" s="2">
        <f t="shared" si="425"/>
        <v>2020</v>
      </c>
      <c r="S975" s="2">
        <f>R975+1</f>
        <v>2021</v>
      </c>
      <c r="T975" s="2">
        <f>S975+1</f>
        <v>2022</v>
      </c>
    </row>
    <row r="976" spans="1:20">
      <c r="G976" s="221" t="s">
        <v>68</v>
      </c>
      <c r="H976" s="66"/>
      <c r="I976" s="3"/>
      <c r="J976" s="55">
        <f>I976</f>
        <v>0</v>
      </c>
      <c r="K976" s="123"/>
      <c r="L976" s="123"/>
      <c r="M976" s="123"/>
      <c r="N976" s="123"/>
      <c r="O976" s="123"/>
      <c r="P976" s="123"/>
      <c r="Q976" s="123"/>
      <c r="R976" s="123"/>
      <c r="S976" s="123"/>
      <c r="T976" s="56"/>
    </row>
    <row r="977" spans="2:20">
      <c r="G977" s="221" t="s">
        <v>69</v>
      </c>
      <c r="H977" s="66"/>
      <c r="I977" s="144">
        <f>J977</f>
        <v>0</v>
      </c>
      <c r="J977" s="10"/>
      <c r="K977" s="69"/>
      <c r="L977" s="69"/>
      <c r="M977" s="69"/>
      <c r="N977" s="69"/>
      <c r="O977" s="69"/>
      <c r="P977" s="69"/>
      <c r="Q977" s="69"/>
      <c r="R977" s="69"/>
      <c r="S977" s="69"/>
      <c r="T977" s="145"/>
    </row>
    <row r="978" spans="2:20">
      <c r="G978" s="221" t="s">
        <v>70</v>
      </c>
      <c r="H978" s="66"/>
      <c r="I978" s="57"/>
      <c r="J978" s="10">
        <f>J962</f>
        <v>0</v>
      </c>
      <c r="K978" s="65">
        <f>J978</f>
        <v>0</v>
      </c>
      <c r="L978" s="69"/>
      <c r="M978" s="69"/>
      <c r="N978" s="69"/>
      <c r="O978" s="69"/>
      <c r="P978" s="69"/>
      <c r="Q978" s="69"/>
      <c r="R978" s="69"/>
      <c r="S978" s="69"/>
      <c r="T978" s="145"/>
    </row>
    <row r="979" spans="2:20">
      <c r="G979" s="221" t="s">
        <v>71</v>
      </c>
      <c r="H979" s="66"/>
      <c r="I979" s="57"/>
      <c r="J979" s="65">
        <f>K979</f>
        <v>0</v>
      </c>
      <c r="K979" s="143"/>
      <c r="L979" s="69"/>
      <c r="M979" s="69"/>
      <c r="N979" s="69"/>
      <c r="O979" s="69"/>
      <c r="P979" s="69"/>
      <c r="Q979" s="69"/>
      <c r="R979" s="69"/>
      <c r="S979" s="69"/>
      <c r="T979" s="145"/>
    </row>
    <row r="980" spans="2:20">
      <c r="G980" s="221" t="s">
        <v>171</v>
      </c>
      <c r="H980" s="66"/>
      <c r="I980" s="57"/>
      <c r="J980" s="135"/>
      <c r="K980" s="10">
        <f>K962</f>
        <v>0</v>
      </c>
      <c r="L980" s="136">
        <f>K980</f>
        <v>0</v>
      </c>
      <c r="M980" s="69"/>
      <c r="N980" s="69"/>
      <c r="O980" s="69"/>
      <c r="P980" s="69"/>
      <c r="Q980" s="69"/>
      <c r="R980" s="69"/>
      <c r="S980" s="69"/>
      <c r="T980" s="145"/>
    </row>
    <row r="981" spans="2:20">
      <c r="G981" s="221" t="s">
        <v>172</v>
      </c>
      <c r="H981" s="66"/>
      <c r="I981" s="57"/>
      <c r="J981" s="135"/>
      <c r="K981" s="65">
        <f>L981</f>
        <v>0</v>
      </c>
      <c r="L981" s="10"/>
      <c r="M981" s="69"/>
      <c r="N981" s="69"/>
      <c r="O981" s="69"/>
      <c r="P981" s="69"/>
      <c r="Q981" s="69"/>
      <c r="R981" s="69"/>
      <c r="S981" s="69"/>
      <c r="T981" s="145"/>
    </row>
    <row r="982" spans="2:20">
      <c r="G982" s="221" t="s">
        <v>173</v>
      </c>
      <c r="H982" s="66"/>
      <c r="I982" s="57"/>
      <c r="J982" s="135"/>
      <c r="K982" s="135"/>
      <c r="L982" s="10">
        <f>L962</f>
        <v>0</v>
      </c>
      <c r="M982" s="136">
        <f>L982</f>
        <v>0</v>
      </c>
      <c r="N982" s="135"/>
      <c r="O982" s="135"/>
      <c r="P982" s="135"/>
      <c r="Q982" s="135"/>
      <c r="R982" s="135"/>
      <c r="S982" s="135"/>
      <c r="T982" s="139"/>
    </row>
    <row r="983" spans="2:20">
      <c r="G983" s="221" t="s">
        <v>174</v>
      </c>
      <c r="H983" s="66"/>
      <c r="I983" s="57"/>
      <c r="J983" s="135"/>
      <c r="K983" s="135"/>
      <c r="L983" s="137">
        <f>M983</f>
        <v>0</v>
      </c>
      <c r="M983" s="138"/>
      <c r="N983" s="135"/>
      <c r="O983" s="135"/>
      <c r="P983" s="135"/>
      <c r="Q983" s="135"/>
      <c r="R983" s="135"/>
      <c r="S983" s="135"/>
      <c r="T983" s="139"/>
    </row>
    <row r="984" spans="2:20">
      <c r="G984" s="221" t="s">
        <v>175</v>
      </c>
      <c r="H984" s="66"/>
      <c r="I984" s="57"/>
      <c r="J984" s="135"/>
      <c r="K984" s="135"/>
      <c r="L984" s="135"/>
      <c r="M984" s="138">
        <f>M962</f>
        <v>730</v>
      </c>
      <c r="N984" s="136">
        <f>M984</f>
        <v>730</v>
      </c>
      <c r="O984" s="135"/>
      <c r="P984" s="69"/>
      <c r="Q984" s="69"/>
      <c r="R984" s="69"/>
      <c r="S984" s="69"/>
      <c r="T984" s="145"/>
    </row>
    <row r="985" spans="2:20">
      <c r="G985" s="221" t="s">
        <v>176</v>
      </c>
      <c r="I985" s="57"/>
      <c r="J985" s="135"/>
      <c r="K985" s="135"/>
      <c r="L985" s="135"/>
      <c r="M985" s="65">
        <f>N985</f>
        <v>0</v>
      </c>
      <c r="N985" s="138"/>
      <c r="O985" s="135"/>
      <c r="P985" s="69"/>
      <c r="Q985" s="69"/>
      <c r="R985" s="69"/>
      <c r="S985" s="69"/>
      <c r="T985" s="145"/>
    </row>
    <row r="986" spans="2:20">
      <c r="G986" s="221" t="s">
        <v>177</v>
      </c>
      <c r="I986" s="57"/>
      <c r="J986" s="135"/>
      <c r="K986" s="135"/>
      <c r="L986" s="135"/>
      <c r="M986" s="135"/>
      <c r="N986" s="138">
        <f>N962</f>
        <v>0</v>
      </c>
      <c r="O986" s="136">
        <f>N986</f>
        <v>0</v>
      </c>
      <c r="P986" s="69"/>
      <c r="Q986" s="69"/>
      <c r="R986" s="69"/>
      <c r="S986" s="69"/>
      <c r="T986" s="145"/>
    </row>
    <row r="987" spans="2:20">
      <c r="G987" s="221" t="s">
        <v>168</v>
      </c>
      <c r="I987" s="57"/>
      <c r="J987" s="135"/>
      <c r="K987" s="135"/>
      <c r="L987" s="135"/>
      <c r="M987" s="135"/>
      <c r="N987" s="169"/>
      <c r="O987" s="138"/>
      <c r="P987" s="69"/>
      <c r="Q987" s="69"/>
      <c r="R987" s="69"/>
      <c r="S987" s="69"/>
      <c r="T987" s="145"/>
    </row>
    <row r="988" spans="2:20">
      <c r="G988" s="221" t="s">
        <v>169</v>
      </c>
      <c r="I988" s="58"/>
      <c r="J988" s="125"/>
      <c r="K988" s="125"/>
      <c r="L988" s="125"/>
      <c r="M988" s="125"/>
      <c r="N988" s="125"/>
      <c r="O988" s="140"/>
      <c r="P988" s="222"/>
      <c r="Q988" s="125"/>
      <c r="R988" s="125"/>
      <c r="S988" s="125"/>
      <c r="T988" s="227"/>
    </row>
    <row r="989" spans="2:20">
      <c r="B989" s="1" t="s">
        <v>281</v>
      </c>
      <c r="G989" s="33" t="s">
        <v>17</v>
      </c>
      <c r="I989" s="156">
        <f xml:space="preserve"> I982 - I981</f>
        <v>0</v>
      </c>
      <c r="J989" s="156">
        <f xml:space="preserve"> J981 + J984 - J983 - J982</f>
        <v>0</v>
      </c>
      <c r="K989" s="156">
        <f>K978-K979-K980</f>
        <v>0</v>
      </c>
      <c r="L989" s="156">
        <f>L980-L981-L982</f>
        <v>0</v>
      </c>
      <c r="M989" s="156">
        <f>M982-M983-M984</f>
        <v>-730</v>
      </c>
      <c r="N989" s="156">
        <f>N984-N985-N986</f>
        <v>730</v>
      </c>
      <c r="O989" s="156">
        <f>O986</f>
        <v>0</v>
      </c>
      <c r="P989" s="156">
        <f>P986</f>
        <v>0</v>
      </c>
      <c r="Q989" s="156">
        <f t="shared" ref="Q989:S989" si="426">Q986</f>
        <v>0</v>
      </c>
      <c r="R989" s="156">
        <f t="shared" si="426"/>
        <v>0</v>
      </c>
      <c r="S989" s="156">
        <f t="shared" si="426"/>
        <v>0</v>
      </c>
      <c r="T989" s="156">
        <f t="shared" ref="T989" si="427">T986</f>
        <v>0</v>
      </c>
    </row>
    <row r="990" spans="2:20">
      <c r="G990" s="6"/>
      <c r="I990" s="7"/>
      <c r="J990" s="7"/>
      <c r="K990" s="7"/>
      <c r="L990" s="7"/>
      <c r="M990" s="7"/>
      <c r="N990" s="7"/>
      <c r="O990" s="7"/>
      <c r="P990" s="7"/>
      <c r="Q990" s="7"/>
      <c r="R990" s="7"/>
      <c r="S990" s="7"/>
      <c r="T990" s="7"/>
    </row>
    <row r="991" spans="2:20">
      <c r="G991" s="33" t="s">
        <v>12</v>
      </c>
      <c r="H991" s="66"/>
      <c r="I991" s="173"/>
      <c r="J991" s="174"/>
      <c r="K991" s="174"/>
      <c r="L991" s="174"/>
      <c r="M991" s="174"/>
      <c r="N991" s="174"/>
      <c r="O991" s="174"/>
      <c r="P991" s="174"/>
      <c r="Q991" s="174"/>
      <c r="R991" s="174"/>
      <c r="S991" s="174"/>
      <c r="T991" s="320"/>
    </row>
    <row r="992" spans="2:20">
      <c r="G992" s="6"/>
      <c r="I992" s="172"/>
      <c r="J992" s="172"/>
      <c r="K992" s="172"/>
      <c r="L992" s="172"/>
      <c r="M992" s="172"/>
      <c r="N992" s="172"/>
      <c r="O992" s="172"/>
      <c r="P992" s="172"/>
      <c r="Q992" s="172"/>
      <c r="R992" s="172"/>
      <c r="S992" s="172"/>
      <c r="T992" s="172"/>
    </row>
    <row r="993" spans="1:20" ht="18.5">
      <c r="C993" s="1" t="s">
        <v>281</v>
      </c>
      <c r="D993" s="1" t="s">
        <v>282</v>
      </c>
      <c r="E993" s="1" t="s">
        <v>110</v>
      </c>
      <c r="F993" s="9" t="s">
        <v>26</v>
      </c>
      <c r="H993" s="66"/>
      <c r="I993" s="175">
        <f xml:space="preserve"> I962 + I967 - I973 + I989 + I991</f>
        <v>0</v>
      </c>
      <c r="J993" s="176">
        <f xml:space="preserve"> J962 + J967 - J973 + J989 + J991</f>
        <v>0</v>
      </c>
      <c r="K993" s="176">
        <f t="shared" ref="K993:S993" si="428" xml:space="preserve"> K962 + K967 - K973 + K989 + K991</f>
        <v>0</v>
      </c>
      <c r="L993" s="176">
        <f t="shared" si="428"/>
        <v>0</v>
      </c>
      <c r="M993" s="176">
        <f t="shared" si="428"/>
        <v>0</v>
      </c>
      <c r="N993" s="176">
        <f t="shared" si="428"/>
        <v>730</v>
      </c>
      <c r="O993" s="176">
        <f t="shared" si="428"/>
        <v>0</v>
      </c>
      <c r="P993" s="176">
        <f t="shared" si="428"/>
        <v>0</v>
      </c>
      <c r="Q993" s="176">
        <f t="shared" si="428"/>
        <v>0</v>
      </c>
      <c r="R993" s="176">
        <f t="shared" si="428"/>
        <v>0</v>
      </c>
      <c r="S993" s="176">
        <f t="shared" si="428"/>
        <v>0</v>
      </c>
      <c r="T993" s="321">
        <f t="shared" ref="T993" si="429" xml:space="preserve"> T962 + T967 - T973 + T989 + T991</f>
        <v>0</v>
      </c>
    </row>
    <row r="994" spans="1:20">
      <c r="G994" s="6"/>
      <c r="I994" s="7"/>
      <c r="J994" s="7"/>
      <c r="K994" s="7"/>
      <c r="L994" s="28"/>
      <c r="M994" s="28"/>
      <c r="N994" s="28"/>
      <c r="O994" s="28"/>
      <c r="P994" s="28"/>
      <c r="Q994" s="28"/>
      <c r="R994" s="28"/>
      <c r="S994" s="28"/>
      <c r="T994" s="28"/>
    </row>
    <row r="995" spans="1:20" ht="15" thickBot="1">
      <c r="S995" s="1"/>
      <c r="T995" s="1"/>
    </row>
    <row r="996" spans="1:20" ht="15" thickBot="1">
      <c r="F996" s="8"/>
      <c r="G996" s="8"/>
      <c r="H996" s="8"/>
      <c r="I996" s="8"/>
      <c r="J996" s="8"/>
      <c r="K996" s="8"/>
      <c r="L996" s="8"/>
      <c r="M996" s="8"/>
      <c r="N996" s="8"/>
      <c r="O996" s="8"/>
      <c r="P996" s="8"/>
      <c r="Q996" s="8"/>
      <c r="R996" s="8"/>
      <c r="S996" s="8"/>
      <c r="T996" s="8"/>
    </row>
    <row r="997" spans="1:20" ht="21.5" thickBot="1">
      <c r="F997" s="13" t="s">
        <v>4</v>
      </c>
      <c r="G997" s="13"/>
      <c r="H997" s="212" t="s">
        <v>216</v>
      </c>
      <c r="I997" s="209"/>
      <c r="J997" s="23"/>
      <c r="K997" s="23"/>
      <c r="S997" s="1"/>
      <c r="T997" s="1"/>
    </row>
    <row r="998" spans="1:20">
      <c r="S998" s="1"/>
      <c r="T998" s="1"/>
    </row>
    <row r="999" spans="1:20" ht="18.5">
      <c r="F999" s="9" t="s">
        <v>21</v>
      </c>
      <c r="G999" s="9"/>
      <c r="I999" s="2">
        <v>2011</v>
      </c>
      <c r="J999" s="2">
        <f>I999+1</f>
        <v>2012</v>
      </c>
      <c r="K999" s="2">
        <f t="shared" ref="K999" si="430">J999+1</f>
        <v>2013</v>
      </c>
      <c r="L999" s="2">
        <f t="shared" ref="L999" si="431">K999+1</f>
        <v>2014</v>
      </c>
      <c r="M999" s="2">
        <f t="shared" ref="M999" si="432">L999+1</f>
        <v>2015</v>
      </c>
      <c r="N999" s="2">
        <f t="shared" ref="N999" si="433">M999+1</f>
        <v>2016</v>
      </c>
      <c r="O999" s="2">
        <f t="shared" ref="O999" si="434">N999+1</f>
        <v>2017</v>
      </c>
      <c r="P999" s="2">
        <f t="shared" ref="P999" si="435">O999+1</f>
        <v>2018</v>
      </c>
      <c r="Q999" s="2">
        <f t="shared" ref="Q999" si="436">P999+1</f>
        <v>2019</v>
      </c>
      <c r="R999" s="2">
        <f t="shared" ref="R999" si="437">Q999+1</f>
        <v>2020</v>
      </c>
      <c r="S999" s="2">
        <f>R999+1</f>
        <v>2021</v>
      </c>
      <c r="T999" s="2">
        <f>S999+1</f>
        <v>2022</v>
      </c>
    </row>
    <row r="1000" spans="1:20">
      <c r="G1000" s="74" t="str">
        <f>"Total MWh Produced / Purchased from " &amp; H997</f>
        <v>Total MWh Produced / Purchased from Foote Creek I</v>
      </c>
      <c r="H1000" s="66"/>
      <c r="I1000" s="3"/>
      <c r="J1000" s="4"/>
      <c r="K1000" s="4"/>
      <c r="L1000" s="4"/>
      <c r="M1000" s="4"/>
      <c r="N1000" s="4"/>
      <c r="O1000" s="4"/>
      <c r="P1000" s="4"/>
      <c r="Q1000" s="4"/>
      <c r="R1000" s="4"/>
      <c r="S1000" s="4">
        <v>165215</v>
      </c>
      <c r="T1000" s="5">
        <v>197886</v>
      </c>
    </row>
    <row r="1001" spans="1:20">
      <c r="G1001" s="74" t="s">
        <v>25</v>
      </c>
      <c r="H1001" s="66"/>
      <c r="I1001" s="325"/>
      <c r="J1001" s="50"/>
      <c r="K1001" s="50"/>
      <c r="L1001" s="50"/>
      <c r="M1001" s="50"/>
      <c r="N1001" s="50"/>
      <c r="O1001" s="50"/>
      <c r="P1001" s="50"/>
      <c r="Q1001" s="50"/>
      <c r="R1001" s="50"/>
      <c r="S1001" s="50">
        <v>1</v>
      </c>
      <c r="T1001" s="51">
        <v>2</v>
      </c>
    </row>
    <row r="1002" spans="1:20">
      <c r="G1002" s="74" t="s">
        <v>20</v>
      </c>
      <c r="H1002" s="66"/>
      <c r="I1002" s="326"/>
      <c r="J1002" s="45"/>
      <c r="K1002" s="45"/>
      <c r="L1002" s="45"/>
      <c r="M1002" s="45"/>
      <c r="N1002" s="45"/>
      <c r="O1002" s="45"/>
      <c r="P1002" s="45"/>
      <c r="Q1002" s="45"/>
      <c r="R1002" s="45"/>
      <c r="S1002" s="45">
        <f>S2</f>
        <v>8.0210749261197395E-2</v>
      </c>
      <c r="T1002" s="46">
        <f>T2</f>
        <v>8.0210749261197395E-2</v>
      </c>
    </row>
    <row r="1003" spans="1:20">
      <c r="A1003" s="1" t="s">
        <v>216</v>
      </c>
      <c r="G1003" s="71" t="s">
        <v>22</v>
      </c>
      <c r="H1003" s="72"/>
      <c r="I1003" s="37">
        <v>0</v>
      </c>
      <c r="J1003" s="37">
        <v>0</v>
      </c>
      <c r="K1003" s="37">
        <v>0</v>
      </c>
      <c r="L1003" s="37">
        <v>0</v>
      </c>
      <c r="M1003" s="37">
        <v>0</v>
      </c>
      <c r="N1003" s="179">
        <v>0</v>
      </c>
      <c r="O1003" s="179">
        <v>0</v>
      </c>
      <c r="P1003" s="179">
        <v>0</v>
      </c>
      <c r="Q1003" s="179">
        <f>Q1000*Q1002</f>
        <v>0</v>
      </c>
      <c r="R1003" s="179">
        <f>R1000*R1002</f>
        <v>0</v>
      </c>
      <c r="S1003" s="179">
        <f>S1000*S1002</f>
        <v>13252.018939188727</v>
      </c>
      <c r="T1003" s="179">
        <f>T1000*T1002</f>
        <v>15872.584328301307</v>
      </c>
    </row>
    <row r="1004" spans="1:20">
      <c r="G1004" s="23"/>
      <c r="H1004" s="30"/>
      <c r="I1004" s="36"/>
      <c r="J1004" s="36"/>
      <c r="K1004" s="36"/>
      <c r="L1004" s="36"/>
      <c r="M1004" s="36"/>
      <c r="N1004" s="24"/>
      <c r="O1004" s="24"/>
      <c r="P1004" s="24"/>
      <c r="Q1004" s="24"/>
      <c r="R1004" s="24"/>
      <c r="S1004" s="24"/>
      <c r="T1004" s="24"/>
    </row>
    <row r="1005" spans="1:20" ht="18.5">
      <c r="F1005" s="42" t="s">
        <v>118</v>
      </c>
      <c r="H1005" s="30"/>
      <c r="I1005" s="2">
        <v>2011</v>
      </c>
      <c r="J1005" s="2">
        <f>I1005+1</f>
        <v>2012</v>
      </c>
      <c r="K1005" s="2">
        <f t="shared" ref="K1005" si="438">J1005+1</f>
        <v>2013</v>
      </c>
      <c r="L1005" s="2">
        <f t="shared" ref="L1005" si="439">K1005+1</f>
        <v>2014</v>
      </c>
      <c r="M1005" s="2">
        <f t="shared" ref="M1005" si="440">L1005+1</f>
        <v>2015</v>
      </c>
      <c r="N1005" s="2">
        <f t="shared" ref="N1005" si="441">M1005+1</f>
        <v>2016</v>
      </c>
      <c r="O1005" s="2">
        <f t="shared" ref="O1005" si="442">N1005+1</f>
        <v>2017</v>
      </c>
      <c r="P1005" s="2">
        <f t="shared" ref="P1005" si="443">O1005+1</f>
        <v>2018</v>
      </c>
      <c r="Q1005" s="2">
        <f t="shared" ref="Q1005" si="444">P1005+1</f>
        <v>2019</v>
      </c>
      <c r="R1005" s="2">
        <f t="shared" ref="R1005" si="445">Q1005+1</f>
        <v>2020</v>
      </c>
      <c r="S1005" s="2">
        <f>R1005+1</f>
        <v>2021</v>
      </c>
      <c r="T1005" s="2">
        <f>S1005+1</f>
        <v>2022</v>
      </c>
    </row>
    <row r="1006" spans="1:20">
      <c r="G1006" s="74" t="s">
        <v>10</v>
      </c>
      <c r="H1006" s="66"/>
      <c r="I1006" s="47">
        <f>IF($J25 = "Eligible", I1003 * 'Facility Detail'!$G$3173, 0 )</f>
        <v>0</v>
      </c>
      <c r="J1006" s="11">
        <f>IF($J25 = "Eligible", J1003 * 'Facility Detail'!$G$3173, 0 )</f>
        <v>0</v>
      </c>
      <c r="K1006" s="11">
        <f>IF($J25 = "Eligible", K1003 * 'Facility Detail'!$G$3173, 0 )</f>
        <v>0</v>
      </c>
      <c r="L1006" s="11">
        <f>IF($J25 = "Eligible", L1003 * 'Facility Detail'!$G$3173, 0 )</f>
        <v>0</v>
      </c>
      <c r="M1006" s="11">
        <f>IF($J25 = "Eligible", M1003 * 'Facility Detail'!$G$3173, 0 )</f>
        <v>0</v>
      </c>
      <c r="N1006" s="11">
        <f>IF($J25 = "Eligible", N1003 * 'Facility Detail'!$G$3173, 0 )</f>
        <v>0</v>
      </c>
      <c r="O1006" s="11">
        <f>IF($J25 = "Eligible", O1003 * 'Facility Detail'!$G$3173, 0 )</f>
        <v>0</v>
      </c>
      <c r="P1006" s="11">
        <f>IF($J25 = "Eligible", P1003 * 'Facility Detail'!$G$3173, 0 )</f>
        <v>0</v>
      </c>
      <c r="Q1006" s="11">
        <f>IF($J25 = "Eligible", Q1003 * 'Facility Detail'!$G$3173, 0 )</f>
        <v>0</v>
      </c>
      <c r="R1006" s="11">
        <f>IF($J25 = "Eligible", R1003 * 'Facility Detail'!$G$3173, 0 )</f>
        <v>0</v>
      </c>
      <c r="S1006" s="11">
        <f>IF($J25 = "Eligible", S1003 * 'Facility Detail'!$G$3173, 0 )</f>
        <v>0</v>
      </c>
      <c r="T1006" s="264">
        <f>IF($J25 = "Eligible", T1003 * 'Facility Detail'!$G$3173, 0 )</f>
        <v>0</v>
      </c>
    </row>
    <row r="1007" spans="1:20">
      <c r="G1007" s="74" t="s">
        <v>6</v>
      </c>
      <c r="H1007" s="66"/>
      <c r="I1007" s="48">
        <f t="shared" ref="I1007:S1007" si="446">IF($K25= "Eligible", I1003, 0 )</f>
        <v>0</v>
      </c>
      <c r="J1007" s="222">
        <f t="shared" si="446"/>
        <v>0</v>
      </c>
      <c r="K1007" s="222">
        <f t="shared" si="446"/>
        <v>0</v>
      </c>
      <c r="L1007" s="222">
        <f t="shared" si="446"/>
        <v>0</v>
      </c>
      <c r="M1007" s="222">
        <f t="shared" si="446"/>
        <v>0</v>
      </c>
      <c r="N1007" s="222">
        <f t="shared" si="446"/>
        <v>0</v>
      </c>
      <c r="O1007" s="222">
        <f t="shared" si="446"/>
        <v>0</v>
      </c>
      <c r="P1007" s="222">
        <f t="shared" si="446"/>
        <v>0</v>
      </c>
      <c r="Q1007" s="222">
        <f t="shared" si="446"/>
        <v>0</v>
      </c>
      <c r="R1007" s="222">
        <f t="shared" si="446"/>
        <v>0</v>
      </c>
      <c r="S1007" s="222">
        <f t="shared" si="446"/>
        <v>0</v>
      </c>
      <c r="T1007" s="265">
        <f t="shared" ref="T1007" si="447">IF($K25= "Eligible", T1003, 0 )</f>
        <v>0</v>
      </c>
    </row>
    <row r="1008" spans="1:20">
      <c r="G1008" s="73" t="s">
        <v>120</v>
      </c>
      <c r="H1008" s="72"/>
      <c r="I1008" s="39">
        <f>SUM(I1006:I1007)</f>
        <v>0</v>
      </c>
      <c r="J1008" s="40">
        <f t="shared" ref="J1008:S1008" si="448">SUM(J1006:J1007)</f>
        <v>0</v>
      </c>
      <c r="K1008" s="40">
        <f t="shared" si="448"/>
        <v>0</v>
      </c>
      <c r="L1008" s="40">
        <f t="shared" si="448"/>
        <v>0</v>
      </c>
      <c r="M1008" s="40">
        <f t="shared" si="448"/>
        <v>0</v>
      </c>
      <c r="N1008" s="40">
        <f t="shared" si="448"/>
        <v>0</v>
      </c>
      <c r="O1008" s="40">
        <f t="shared" si="448"/>
        <v>0</v>
      </c>
      <c r="P1008" s="40">
        <f t="shared" si="448"/>
        <v>0</v>
      </c>
      <c r="Q1008" s="40">
        <f t="shared" si="448"/>
        <v>0</v>
      </c>
      <c r="R1008" s="40">
        <f t="shared" si="448"/>
        <v>0</v>
      </c>
      <c r="S1008" s="40">
        <f t="shared" si="448"/>
        <v>0</v>
      </c>
      <c r="T1008" s="40">
        <f t="shared" ref="T1008" si="449">SUM(T1006:T1007)</f>
        <v>0</v>
      </c>
    </row>
    <row r="1009" spans="6:20">
      <c r="G1009" s="30"/>
      <c r="H1009" s="30"/>
      <c r="I1009" s="38"/>
      <c r="J1009" s="31"/>
      <c r="K1009" s="31"/>
      <c r="L1009" s="31"/>
      <c r="M1009" s="31"/>
      <c r="N1009" s="31"/>
      <c r="O1009" s="31"/>
      <c r="P1009" s="31"/>
      <c r="Q1009" s="31"/>
      <c r="R1009" s="31"/>
      <c r="S1009" s="31"/>
      <c r="T1009" s="31"/>
    </row>
    <row r="1010" spans="6:20" ht="18.5">
      <c r="F1010" s="41" t="s">
        <v>30</v>
      </c>
      <c r="H1010" s="30"/>
      <c r="I1010" s="2">
        <v>2011</v>
      </c>
      <c r="J1010" s="2">
        <f>I1010+1</f>
        <v>2012</v>
      </c>
      <c r="K1010" s="2">
        <f t="shared" ref="K1010" si="450">J1010+1</f>
        <v>2013</v>
      </c>
      <c r="L1010" s="2">
        <f t="shared" ref="L1010" si="451">K1010+1</f>
        <v>2014</v>
      </c>
      <c r="M1010" s="2">
        <f t="shared" ref="M1010" si="452">L1010+1</f>
        <v>2015</v>
      </c>
      <c r="N1010" s="2">
        <f t="shared" ref="N1010" si="453">M1010+1</f>
        <v>2016</v>
      </c>
      <c r="O1010" s="2">
        <f t="shared" ref="O1010" si="454">N1010+1</f>
        <v>2017</v>
      </c>
      <c r="P1010" s="2">
        <f t="shared" ref="P1010" si="455">O1010+1</f>
        <v>2018</v>
      </c>
      <c r="Q1010" s="2">
        <f t="shared" ref="Q1010" si="456">P1010+1</f>
        <v>2019</v>
      </c>
      <c r="R1010" s="2">
        <f t="shared" ref="R1010" si="457">Q1010+1</f>
        <v>2020</v>
      </c>
      <c r="S1010" s="2">
        <f>R1010+1</f>
        <v>2021</v>
      </c>
      <c r="T1010" s="2">
        <f>S1010+1</f>
        <v>2022</v>
      </c>
    </row>
    <row r="1011" spans="6:20">
      <c r="G1011" s="74" t="s">
        <v>47</v>
      </c>
      <c r="H1011" s="66"/>
      <c r="I1011" s="84"/>
      <c r="J1011" s="85"/>
      <c r="K1011" s="85"/>
      <c r="L1011" s="85"/>
      <c r="M1011" s="85"/>
      <c r="N1011" s="85"/>
      <c r="O1011" s="85"/>
      <c r="P1011" s="85"/>
      <c r="Q1011" s="85"/>
      <c r="R1011" s="85"/>
      <c r="S1011" s="85"/>
      <c r="T1011" s="86"/>
    </row>
    <row r="1012" spans="6:20">
      <c r="G1012" s="75" t="s">
        <v>23</v>
      </c>
      <c r="H1012" s="153"/>
      <c r="I1012" s="87"/>
      <c r="J1012" s="88"/>
      <c r="K1012" s="88"/>
      <c r="L1012" s="88"/>
      <c r="M1012" s="88"/>
      <c r="N1012" s="88"/>
      <c r="O1012" s="88"/>
      <c r="P1012" s="88"/>
      <c r="Q1012" s="88"/>
      <c r="R1012" s="88"/>
      <c r="S1012" s="88"/>
      <c r="T1012" s="89"/>
    </row>
    <row r="1013" spans="6:20">
      <c r="G1013" s="90" t="s">
        <v>89</v>
      </c>
      <c r="H1013" s="152"/>
      <c r="I1013" s="52"/>
      <c r="J1013" s="53"/>
      <c r="K1013" s="53"/>
      <c r="L1013" s="53"/>
      <c r="M1013" s="53"/>
      <c r="N1013" s="53"/>
      <c r="O1013" s="53"/>
      <c r="P1013" s="53"/>
      <c r="Q1013" s="53"/>
      <c r="R1013" s="53"/>
      <c r="S1013" s="53"/>
      <c r="T1013" s="54"/>
    </row>
    <row r="1014" spans="6:20">
      <c r="G1014" s="33" t="s">
        <v>90</v>
      </c>
      <c r="I1014" s="7">
        <v>0</v>
      </c>
      <c r="J1014" s="7">
        <v>0</v>
      </c>
      <c r="K1014" s="7">
        <v>0</v>
      </c>
      <c r="L1014" s="7">
        <v>0</v>
      </c>
      <c r="M1014" s="7">
        <v>0</v>
      </c>
      <c r="N1014" s="7">
        <v>0</v>
      </c>
      <c r="O1014" s="7">
        <v>0</v>
      </c>
      <c r="P1014" s="7">
        <v>0</v>
      </c>
      <c r="Q1014" s="7">
        <v>0</v>
      </c>
      <c r="R1014" s="7">
        <v>0</v>
      </c>
      <c r="S1014" s="7">
        <v>0</v>
      </c>
      <c r="T1014" s="7">
        <v>0</v>
      </c>
    </row>
    <row r="1015" spans="6:20">
      <c r="G1015" s="6"/>
      <c r="I1015" s="7"/>
      <c r="J1015" s="7"/>
      <c r="K1015" s="7"/>
      <c r="L1015" s="28"/>
      <c r="M1015" s="28"/>
      <c r="N1015" s="28"/>
      <c r="O1015" s="28"/>
      <c r="P1015" s="28"/>
      <c r="Q1015" s="28"/>
      <c r="R1015" s="28"/>
      <c r="S1015" s="28"/>
      <c r="T1015" s="28"/>
    </row>
    <row r="1016" spans="6:20" ht="18.5">
      <c r="F1016" s="9" t="s">
        <v>100</v>
      </c>
      <c r="I1016" s="2">
        <f>'Facility Detail'!$G$3176</f>
        <v>2011</v>
      </c>
      <c r="J1016" s="2">
        <f>I1016+1</f>
        <v>2012</v>
      </c>
      <c r="K1016" s="2">
        <f t="shared" ref="K1016" si="458">J1016+1</f>
        <v>2013</v>
      </c>
      <c r="L1016" s="2">
        <f t="shared" ref="L1016" si="459">K1016+1</f>
        <v>2014</v>
      </c>
      <c r="M1016" s="2">
        <f t="shared" ref="M1016" si="460">L1016+1</f>
        <v>2015</v>
      </c>
      <c r="N1016" s="2">
        <f t="shared" ref="N1016" si="461">M1016+1</f>
        <v>2016</v>
      </c>
      <c r="O1016" s="2">
        <f t="shared" ref="O1016" si="462">N1016+1</f>
        <v>2017</v>
      </c>
      <c r="P1016" s="2">
        <f t="shared" ref="P1016" si="463">O1016+1</f>
        <v>2018</v>
      </c>
      <c r="Q1016" s="2">
        <f t="shared" ref="Q1016" si="464">P1016+1</f>
        <v>2019</v>
      </c>
      <c r="R1016" s="2">
        <f t="shared" ref="R1016" si="465">Q1016+1</f>
        <v>2020</v>
      </c>
      <c r="S1016" s="2">
        <f>R1016+1</f>
        <v>2021</v>
      </c>
      <c r="T1016" s="2">
        <f>S1016+1</f>
        <v>2022</v>
      </c>
    </row>
    <row r="1017" spans="6:20">
      <c r="G1017" s="74" t="s">
        <v>68</v>
      </c>
      <c r="H1017" s="66"/>
      <c r="I1017" s="3"/>
      <c r="J1017" s="55">
        <f>I1017</f>
        <v>0</v>
      </c>
      <c r="K1017" s="123"/>
      <c r="L1017" s="123"/>
      <c r="M1017" s="123"/>
      <c r="N1017" s="123"/>
      <c r="O1017" s="123"/>
      <c r="P1017" s="123"/>
      <c r="Q1017" s="123"/>
      <c r="R1017" s="123"/>
      <c r="S1017" s="123"/>
      <c r="T1017" s="56"/>
    </row>
    <row r="1018" spans="6:20">
      <c r="G1018" s="74" t="s">
        <v>69</v>
      </c>
      <c r="H1018" s="66"/>
      <c r="I1018" s="144">
        <f>J1018</f>
        <v>0</v>
      </c>
      <c r="J1018" s="10"/>
      <c r="K1018" s="69"/>
      <c r="L1018" s="69"/>
      <c r="M1018" s="69"/>
      <c r="N1018" s="69"/>
      <c r="O1018" s="69"/>
      <c r="P1018" s="69"/>
      <c r="Q1018" s="69"/>
      <c r="R1018" s="69"/>
      <c r="S1018" s="69"/>
      <c r="T1018" s="145"/>
    </row>
    <row r="1019" spans="6:20">
      <c r="G1019" s="74" t="s">
        <v>70</v>
      </c>
      <c r="H1019" s="66"/>
      <c r="I1019" s="57"/>
      <c r="J1019" s="10">
        <f>J1003</f>
        <v>0</v>
      </c>
      <c r="K1019" s="65">
        <f>J1019</f>
        <v>0</v>
      </c>
      <c r="L1019" s="69"/>
      <c r="M1019" s="69"/>
      <c r="N1019" s="69"/>
      <c r="O1019" s="69"/>
      <c r="P1019" s="69"/>
      <c r="Q1019" s="69"/>
      <c r="R1019" s="69"/>
      <c r="S1019" s="69"/>
      <c r="T1019" s="145"/>
    </row>
    <row r="1020" spans="6:20">
      <c r="G1020" s="74" t="s">
        <v>71</v>
      </c>
      <c r="H1020" s="66"/>
      <c r="I1020" s="57"/>
      <c r="J1020" s="65">
        <f>K1020</f>
        <v>0</v>
      </c>
      <c r="K1020" s="143"/>
      <c r="L1020" s="69"/>
      <c r="M1020" s="69"/>
      <c r="N1020" s="69"/>
      <c r="O1020" s="69"/>
      <c r="P1020" s="69"/>
      <c r="Q1020" s="69"/>
      <c r="R1020" s="69"/>
      <c r="S1020" s="69"/>
      <c r="T1020" s="145"/>
    </row>
    <row r="1021" spans="6:20">
      <c r="G1021" s="74" t="s">
        <v>171</v>
      </c>
      <c r="H1021" s="30"/>
      <c r="I1021" s="57"/>
      <c r="J1021" s="135"/>
      <c r="K1021" s="10">
        <f>K1003</f>
        <v>0</v>
      </c>
      <c r="L1021" s="136">
        <f>K1021</f>
        <v>0</v>
      </c>
      <c r="M1021" s="69"/>
      <c r="N1021" s="69"/>
      <c r="O1021" s="69"/>
      <c r="P1021" s="69"/>
      <c r="Q1021" s="69"/>
      <c r="R1021" s="69"/>
      <c r="S1021" s="69"/>
      <c r="T1021" s="145"/>
    </row>
    <row r="1022" spans="6:20">
      <c r="G1022" s="74" t="s">
        <v>172</v>
      </c>
      <c r="H1022" s="30"/>
      <c r="I1022" s="57"/>
      <c r="J1022" s="135"/>
      <c r="K1022" s="65">
        <f>L1022</f>
        <v>0</v>
      </c>
      <c r="L1022" s="10"/>
      <c r="M1022" s="69"/>
      <c r="N1022" s="69"/>
      <c r="O1022" s="69"/>
      <c r="P1022" s="69"/>
      <c r="Q1022" s="69"/>
      <c r="R1022" s="69"/>
      <c r="S1022" s="69"/>
      <c r="T1022" s="145"/>
    </row>
    <row r="1023" spans="6:20">
      <c r="G1023" s="74" t="s">
        <v>173</v>
      </c>
      <c r="H1023" s="30"/>
      <c r="I1023" s="57"/>
      <c r="J1023" s="135"/>
      <c r="K1023" s="135"/>
      <c r="L1023" s="10">
        <f>L1003</f>
        <v>0</v>
      </c>
      <c r="M1023" s="136">
        <f>L1023</f>
        <v>0</v>
      </c>
      <c r="N1023" s="135"/>
      <c r="O1023" s="69"/>
      <c r="P1023" s="69"/>
      <c r="Q1023" s="69"/>
      <c r="R1023" s="69"/>
      <c r="S1023" s="69"/>
      <c r="T1023" s="139"/>
    </row>
    <row r="1024" spans="6:20">
      <c r="G1024" s="74" t="s">
        <v>174</v>
      </c>
      <c r="H1024" s="30"/>
      <c r="I1024" s="57"/>
      <c r="J1024" s="135"/>
      <c r="K1024" s="135"/>
      <c r="L1024" s="65"/>
      <c r="M1024" s="10"/>
      <c r="N1024" s="135"/>
      <c r="O1024" s="69"/>
      <c r="P1024" s="69"/>
      <c r="Q1024" s="69"/>
      <c r="R1024" s="69"/>
      <c r="S1024" s="69"/>
      <c r="T1024" s="139"/>
    </row>
    <row r="1025" spans="2:21">
      <c r="G1025" s="74" t="s">
        <v>175</v>
      </c>
      <c r="H1025" s="30"/>
      <c r="I1025" s="57"/>
      <c r="J1025" s="135"/>
      <c r="K1025" s="135"/>
      <c r="L1025" s="135"/>
      <c r="M1025" s="10">
        <v>0</v>
      </c>
      <c r="N1025" s="136">
        <f>M1025</f>
        <v>0</v>
      </c>
      <c r="O1025" s="69"/>
      <c r="P1025" s="69"/>
      <c r="Q1025" s="69"/>
      <c r="R1025" s="69"/>
      <c r="S1025" s="69"/>
      <c r="T1025" s="139"/>
    </row>
    <row r="1026" spans="2:21">
      <c r="G1026" s="74" t="s">
        <v>176</v>
      </c>
      <c r="H1026" s="30"/>
      <c r="I1026" s="57"/>
      <c r="J1026" s="135"/>
      <c r="K1026" s="135"/>
      <c r="L1026" s="135"/>
      <c r="M1026" s="65"/>
      <c r="N1026" s="10"/>
      <c r="O1026" s="69"/>
      <c r="P1026" s="69"/>
      <c r="Q1026" s="69"/>
      <c r="R1026" s="69"/>
      <c r="S1026" s="69"/>
      <c r="T1026" s="139"/>
    </row>
    <row r="1027" spans="2:21">
      <c r="G1027" s="74" t="s">
        <v>177</v>
      </c>
      <c r="H1027" s="30"/>
      <c r="I1027" s="57"/>
      <c r="J1027" s="135"/>
      <c r="K1027" s="135"/>
      <c r="L1027" s="135"/>
      <c r="M1027" s="135"/>
      <c r="N1027" s="167">
        <f>N1003</f>
        <v>0</v>
      </c>
      <c r="O1027" s="137">
        <f>N1027</f>
        <v>0</v>
      </c>
      <c r="P1027" s="69"/>
      <c r="Q1027" s="69"/>
      <c r="R1027" s="69"/>
      <c r="S1027" s="69"/>
      <c r="T1027" s="139"/>
    </row>
    <row r="1028" spans="2:21">
      <c r="G1028" s="74" t="s">
        <v>168</v>
      </c>
      <c r="H1028" s="30"/>
      <c r="I1028" s="57"/>
      <c r="J1028" s="135"/>
      <c r="K1028" s="135"/>
      <c r="L1028" s="135"/>
      <c r="M1028" s="135"/>
      <c r="N1028" s="168"/>
      <c r="O1028" s="138"/>
      <c r="P1028" s="69"/>
      <c r="Q1028" s="69"/>
      <c r="R1028" s="69"/>
      <c r="S1028" s="69"/>
      <c r="T1028" s="139"/>
    </row>
    <row r="1029" spans="2:21">
      <c r="G1029" s="74" t="s">
        <v>169</v>
      </c>
      <c r="H1029" s="30"/>
      <c r="I1029" s="57"/>
      <c r="J1029" s="135"/>
      <c r="K1029" s="135"/>
      <c r="L1029" s="135"/>
      <c r="M1029" s="135"/>
      <c r="N1029" s="135"/>
      <c r="O1029" s="138">
        <f>O1003</f>
        <v>0</v>
      </c>
      <c r="P1029" s="137">
        <f>O1029</f>
        <v>0</v>
      </c>
      <c r="Q1029" s="69"/>
      <c r="R1029" s="69"/>
      <c r="S1029" s="69"/>
      <c r="T1029" s="139"/>
    </row>
    <row r="1030" spans="2:21">
      <c r="G1030" s="74" t="s">
        <v>186</v>
      </c>
      <c r="H1030" s="30"/>
      <c r="I1030" s="57"/>
      <c r="J1030" s="135"/>
      <c r="K1030" s="135"/>
      <c r="L1030" s="135"/>
      <c r="M1030" s="135"/>
      <c r="N1030" s="135"/>
      <c r="O1030" s="137"/>
      <c r="P1030" s="138"/>
      <c r="Q1030" s="69"/>
      <c r="R1030" s="69"/>
      <c r="S1030" s="69"/>
      <c r="T1030" s="139"/>
    </row>
    <row r="1031" spans="2:21">
      <c r="G1031" s="74" t="s">
        <v>187</v>
      </c>
      <c r="H1031" s="30"/>
      <c r="I1031" s="57"/>
      <c r="J1031" s="135"/>
      <c r="K1031" s="135"/>
      <c r="L1031" s="135"/>
      <c r="M1031" s="135"/>
      <c r="N1031" s="135"/>
      <c r="O1031" s="135"/>
      <c r="P1031" s="138"/>
      <c r="Q1031" s="65">
        <f>P1031</f>
        <v>0</v>
      </c>
      <c r="R1031" s="69"/>
      <c r="S1031" s="69"/>
      <c r="T1031" s="139"/>
    </row>
    <row r="1032" spans="2:21">
      <c r="G1032" s="74" t="s">
        <v>188</v>
      </c>
      <c r="H1032" s="30"/>
      <c r="I1032" s="57"/>
      <c r="J1032" s="135"/>
      <c r="K1032" s="135"/>
      <c r="L1032" s="135"/>
      <c r="M1032" s="135"/>
      <c r="N1032" s="135"/>
      <c r="O1032" s="135"/>
      <c r="P1032" s="137"/>
      <c r="Q1032" s="138"/>
      <c r="R1032" s="69"/>
      <c r="S1032" s="69"/>
      <c r="T1032" s="139"/>
    </row>
    <row r="1033" spans="2:21">
      <c r="G1033" s="74" t="s">
        <v>189</v>
      </c>
      <c r="H1033" s="30"/>
      <c r="I1033" s="57"/>
      <c r="J1033" s="135"/>
      <c r="K1033" s="135"/>
      <c r="L1033" s="135"/>
      <c r="M1033" s="135"/>
      <c r="N1033" s="135"/>
      <c r="O1033" s="135"/>
      <c r="P1033" s="135"/>
      <c r="Q1033" s="138"/>
      <c r="R1033" s="65">
        <f>Q1033</f>
        <v>0</v>
      </c>
      <c r="S1033" s="69"/>
      <c r="T1033" s="139"/>
    </row>
    <row r="1034" spans="2:21">
      <c r="G1034" s="74" t="s">
        <v>190</v>
      </c>
      <c r="H1034" s="30"/>
      <c r="I1034" s="57"/>
      <c r="J1034" s="135"/>
      <c r="K1034" s="135"/>
      <c r="L1034" s="135"/>
      <c r="M1034" s="135"/>
      <c r="N1034" s="135"/>
      <c r="O1034" s="135"/>
      <c r="P1034" s="135"/>
      <c r="Q1034" s="169">
        <f>R1003</f>
        <v>0</v>
      </c>
      <c r="R1034" s="197">
        <f>Q1034</f>
        <v>0</v>
      </c>
      <c r="S1034" s="155"/>
      <c r="T1034" s="322"/>
    </row>
    <row r="1035" spans="2:21">
      <c r="G1035" s="74" t="s">
        <v>191</v>
      </c>
      <c r="H1035" s="30"/>
      <c r="I1035" s="57"/>
      <c r="J1035" s="135"/>
      <c r="K1035" s="135"/>
      <c r="L1035" s="135"/>
      <c r="M1035" s="135"/>
      <c r="N1035" s="135"/>
      <c r="O1035" s="135"/>
      <c r="P1035" s="135"/>
      <c r="Q1035" s="135"/>
      <c r="R1035" s="197"/>
      <c r="S1035" s="137">
        <f>R1035</f>
        <v>0</v>
      </c>
      <c r="T1035" s="322">
        <f>S1035</f>
        <v>0</v>
      </c>
    </row>
    <row r="1036" spans="2:21">
      <c r="G1036" s="74" t="s">
        <v>200</v>
      </c>
      <c r="H1036" s="30"/>
      <c r="I1036" s="57"/>
      <c r="J1036" s="135"/>
      <c r="K1036" s="135"/>
      <c r="L1036" s="135"/>
      <c r="M1036" s="135"/>
      <c r="N1036" s="135"/>
      <c r="O1036" s="135"/>
      <c r="P1036" s="135"/>
      <c r="Q1036" s="135"/>
      <c r="R1036" s="137"/>
      <c r="S1036" s="138"/>
      <c r="T1036" s="322"/>
    </row>
    <row r="1037" spans="2:21">
      <c r="G1037" s="74" t="s">
        <v>201</v>
      </c>
      <c r="H1037" s="30"/>
      <c r="I1037" s="57"/>
      <c r="J1037" s="135"/>
      <c r="K1037" s="135"/>
      <c r="L1037" s="135"/>
      <c r="M1037" s="135"/>
      <c r="N1037" s="135"/>
      <c r="O1037" s="135"/>
      <c r="P1037" s="135"/>
      <c r="Q1037" s="135"/>
      <c r="R1037" s="135"/>
      <c r="S1037" s="197"/>
      <c r="T1037" s="323"/>
    </row>
    <row r="1038" spans="2:21">
      <c r="G1038" s="74" t="s">
        <v>311</v>
      </c>
      <c r="H1038" s="30"/>
      <c r="I1038" s="57"/>
      <c r="J1038" s="135"/>
      <c r="K1038" s="135"/>
      <c r="L1038" s="135"/>
      <c r="M1038" s="135"/>
      <c r="N1038" s="135"/>
      <c r="O1038" s="135"/>
      <c r="P1038" s="135"/>
      <c r="Q1038" s="135"/>
      <c r="R1038" s="135"/>
      <c r="S1038" s="137"/>
      <c r="T1038" s="324"/>
      <c r="U1038" s="30"/>
    </row>
    <row r="1039" spans="2:21">
      <c r="G1039" s="74" t="s">
        <v>310</v>
      </c>
      <c r="H1039" s="30"/>
      <c r="I1039" s="58"/>
      <c r="J1039" s="125"/>
      <c r="K1039" s="125"/>
      <c r="L1039" s="125"/>
      <c r="M1039" s="125"/>
      <c r="N1039" s="125"/>
      <c r="O1039" s="125"/>
      <c r="P1039" s="125"/>
      <c r="Q1039" s="125"/>
      <c r="R1039" s="125"/>
      <c r="S1039" s="125"/>
      <c r="T1039" s="258"/>
      <c r="U1039" s="30"/>
    </row>
    <row r="1040" spans="2:21">
      <c r="B1040" s="1" t="s">
        <v>216</v>
      </c>
      <c r="G1040" s="33" t="s">
        <v>17</v>
      </c>
      <c r="I1040" s="172">
        <f xml:space="preserve"> I1023 - I1022</f>
        <v>0</v>
      </c>
      <c r="J1040" s="172">
        <f xml:space="preserve"> J1022 + J1025 - J1024 - J1023</f>
        <v>0</v>
      </c>
      <c r="K1040" s="172">
        <f>K1024 - K1025</f>
        <v>0</v>
      </c>
      <c r="L1040" s="172">
        <f>L1024 - L1025</f>
        <v>0</v>
      </c>
      <c r="M1040" s="172">
        <f>M1023-M1024-M1025</f>
        <v>0</v>
      </c>
      <c r="N1040" s="172">
        <f>N1025-N1026-N1027</f>
        <v>0</v>
      </c>
      <c r="O1040" s="172">
        <f>O1027-O1028-O1029</f>
        <v>0</v>
      </c>
      <c r="P1040" s="172">
        <f>P1029-P1030-P1031</f>
        <v>0</v>
      </c>
      <c r="Q1040" s="172">
        <f>Q1031+Q1034-Q1033-Q1032</f>
        <v>0</v>
      </c>
      <c r="R1040" s="172">
        <f>R1033-R1034+R1036</f>
        <v>0</v>
      </c>
      <c r="S1040" s="172">
        <f>S1035-S1036-S1037</f>
        <v>0</v>
      </c>
      <c r="T1040" s="172">
        <f>T1035-T1036-T1037</f>
        <v>0</v>
      </c>
    </row>
    <row r="1041" spans="1:21">
      <c r="G1041" s="6"/>
      <c r="I1041" s="172"/>
      <c r="J1041" s="172"/>
      <c r="K1041" s="172"/>
      <c r="L1041" s="172"/>
      <c r="M1041" s="172"/>
      <c r="N1041" s="172"/>
      <c r="O1041" s="172"/>
      <c r="P1041" s="172"/>
      <c r="Q1041" s="172"/>
      <c r="R1041" s="172"/>
      <c r="S1041" s="172"/>
      <c r="T1041" s="172"/>
    </row>
    <row r="1042" spans="1:21">
      <c r="G1042" s="71" t="s">
        <v>12</v>
      </c>
      <c r="H1042" s="66"/>
      <c r="I1042" s="173"/>
      <c r="J1042" s="174"/>
      <c r="K1042" s="174"/>
      <c r="L1042" s="174"/>
      <c r="M1042" s="174"/>
      <c r="N1042" s="174"/>
      <c r="O1042" s="174"/>
      <c r="P1042" s="174"/>
      <c r="Q1042" s="174"/>
      <c r="R1042" s="174"/>
      <c r="S1042" s="174"/>
      <c r="T1042" s="320"/>
    </row>
    <row r="1043" spans="1:21">
      <c r="G1043" s="6"/>
      <c r="I1043" s="172"/>
      <c r="J1043" s="172"/>
      <c r="K1043" s="172"/>
      <c r="L1043" s="172"/>
      <c r="M1043" s="172"/>
      <c r="N1043" s="172"/>
      <c r="O1043" s="172"/>
      <c r="P1043" s="172"/>
      <c r="Q1043" s="172"/>
      <c r="R1043" s="172"/>
      <c r="S1043" s="172"/>
      <c r="T1043" s="172"/>
    </row>
    <row r="1044" spans="1:21" ht="18.5">
      <c r="C1044" s="1" t="s">
        <v>216</v>
      </c>
      <c r="D1044" s="1" t="s">
        <v>242</v>
      </c>
      <c r="E1044" s="1" t="s">
        <v>107</v>
      </c>
      <c r="F1044" s="41" t="s">
        <v>26</v>
      </c>
      <c r="H1044" s="66"/>
      <c r="I1044" s="175">
        <f t="shared" ref="I1044:T1044" si="466" xml:space="preserve"> I1003 + I1008 - I1014 + I1040 + I1042</f>
        <v>0</v>
      </c>
      <c r="J1044" s="176">
        <f t="shared" si="466"/>
        <v>0</v>
      </c>
      <c r="K1044" s="176">
        <f t="shared" si="466"/>
        <v>0</v>
      </c>
      <c r="L1044" s="176">
        <f t="shared" si="466"/>
        <v>0</v>
      </c>
      <c r="M1044" s="176">
        <f t="shared" si="466"/>
        <v>0</v>
      </c>
      <c r="N1044" s="176">
        <f t="shared" si="466"/>
        <v>0</v>
      </c>
      <c r="O1044" s="176">
        <f t="shared" si="466"/>
        <v>0</v>
      </c>
      <c r="P1044" s="176">
        <f t="shared" si="466"/>
        <v>0</v>
      </c>
      <c r="Q1044" s="176">
        <f t="shared" si="466"/>
        <v>0</v>
      </c>
      <c r="R1044" s="176">
        <f t="shared" si="466"/>
        <v>0</v>
      </c>
      <c r="S1044" s="176">
        <f t="shared" si="466"/>
        <v>13252.018939188727</v>
      </c>
      <c r="T1044" s="321">
        <f t="shared" si="466"/>
        <v>15872.584328301307</v>
      </c>
      <c r="U1044" s="196"/>
    </row>
    <row r="1045" spans="1:21" ht="15" thickBot="1">
      <c r="S1045" s="1"/>
      <c r="T1045" s="1"/>
    </row>
    <row r="1046" spans="1:21">
      <c r="F1046" s="8"/>
      <c r="G1046" s="8"/>
      <c r="H1046" s="8"/>
      <c r="I1046" s="8"/>
      <c r="J1046" s="8"/>
      <c r="K1046" s="8"/>
      <c r="L1046" s="8"/>
      <c r="M1046" s="8"/>
      <c r="N1046" s="8"/>
      <c r="O1046" s="8"/>
      <c r="P1046" s="8"/>
      <c r="Q1046" s="8"/>
      <c r="R1046" s="8"/>
      <c r="S1046" s="8"/>
      <c r="T1046" s="8"/>
      <c r="U1046" s="30"/>
    </row>
    <row r="1047" spans="1:21" ht="15" thickBot="1">
      <c r="G1047" s="30"/>
      <c r="H1047" s="30"/>
      <c r="I1047" s="30"/>
      <c r="J1047" s="30"/>
      <c r="K1047" s="30"/>
      <c r="L1047" s="30"/>
      <c r="M1047" s="30"/>
      <c r="N1047" s="30"/>
      <c r="O1047" s="30"/>
      <c r="P1047" s="30"/>
      <c r="Q1047" s="30"/>
      <c r="R1047" s="30"/>
      <c r="S1047" s="30"/>
      <c r="T1047" s="30"/>
      <c r="U1047" s="30"/>
    </row>
    <row r="1048" spans="1:21" ht="21.5" thickBot="1">
      <c r="F1048" s="13" t="s">
        <v>4</v>
      </c>
      <c r="G1048" s="13"/>
      <c r="H1048" s="212" t="s">
        <v>161</v>
      </c>
      <c r="I1048" s="209"/>
      <c r="J1048" s="23"/>
      <c r="K1048" s="23"/>
      <c r="S1048" s="1"/>
      <c r="T1048" s="1"/>
      <c r="U1048" s="30"/>
    </row>
    <row r="1049" spans="1:21">
      <c r="S1049" s="1"/>
      <c r="T1049" s="1"/>
      <c r="U1049" s="30"/>
    </row>
    <row r="1050" spans="1:21" ht="18.5">
      <c r="F1050" s="9" t="s">
        <v>21</v>
      </c>
      <c r="G1050" s="9"/>
      <c r="I1050" s="2">
        <f>'Facility Detail'!$G$3176</f>
        <v>2011</v>
      </c>
      <c r="J1050" s="2">
        <f>I1050+1</f>
        <v>2012</v>
      </c>
      <c r="K1050" s="2">
        <f>J1050+1</f>
        <v>2013</v>
      </c>
      <c r="L1050" s="2">
        <f t="shared" ref="L1050:P1050" si="467">K1050+1</f>
        <v>2014</v>
      </c>
      <c r="M1050" s="2">
        <f t="shared" si="467"/>
        <v>2015</v>
      </c>
      <c r="N1050" s="2">
        <f t="shared" si="467"/>
        <v>2016</v>
      </c>
      <c r="O1050" s="2">
        <f t="shared" si="467"/>
        <v>2017</v>
      </c>
      <c r="P1050" s="2">
        <f t="shared" si="467"/>
        <v>2018</v>
      </c>
      <c r="Q1050" s="2">
        <f t="shared" ref="Q1050" si="468">P1050+1</f>
        <v>2019</v>
      </c>
      <c r="R1050" s="2">
        <f t="shared" ref="R1050" si="469">Q1050+1</f>
        <v>2020</v>
      </c>
      <c r="S1050" s="2">
        <f>R1050+1</f>
        <v>2021</v>
      </c>
      <c r="T1050" s="2">
        <f>S1050+1</f>
        <v>2022</v>
      </c>
      <c r="U1050" s="30"/>
    </row>
    <row r="1051" spans="1:21">
      <c r="G1051" s="74" t="str">
        <f>"Total MWh Produced / Purchased from " &amp; H1048</f>
        <v>Total MWh Produced / Purchased from Glenrock Wind I</v>
      </c>
      <c r="H1051" s="66"/>
      <c r="I1051" s="3"/>
      <c r="J1051" s="4"/>
      <c r="K1051" s="4"/>
      <c r="L1051" s="4"/>
      <c r="M1051" s="4">
        <v>289386</v>
      </c>
      <c r="N1051" s="4">
        <v>311607</v>
      </c>
      <c r="O1051" s="4">
        <v>268269</v>
      </c>
      <c r="P1051" s="4">
        <v>303865</v>
      </c>
      <c r="Q1051" s="4">
        <v>143370</v>
      </c>
      <c r="R1051" s="4">
        <v>402765</v>
      </c>
      <c r="S1051" s="4">
        <v>339298</v>
      </c>
      <c r="T1051" s="5">
        <v>350936</v>
      </c>
      <c r="U1051" s="30"/>
    </row>
    <row r="1052" spans="1:21">
      <c r="G1052" s="74" t="s">
        <v>25</v>
      </c>
      <c r="H1052" s="66"/>
      <c r="I1052" s="325"/>
      <c r="J1052" s="50"/>
      <c r="K1052" s="50"/>
      <c r="L1052" s="50"/>
      <c r="M1052" s="50">
        <v>1</v>
      </c>
      <c r="N1052" s="50">
        <v>1</v>
      </c>
      <c r="O1052" s="50">
        <v>1</v>
      </c>
      <c r="P1052" s="50">
        <v>1</v>
      </c>
      <c r="Q1052" s="50">
        <v>1</v>
      </c>
      <c r="R1052" s="50">
        <v>1</v>
      </c>
      <c r="S1052" s="50">
        <v>1</v>
      </c>
      <c r="T1052" s="51">
        <v>1</v>
      </c>
      <c r="U1052" s="30"/>
    </row>
    <row r="1053" spans="1:21">
      <c r="G1053" s="74" t="s">
        <v>20</v>
      </c>
      <c r="H1053" s="66"/>
      <c r="I1053" s="326"/>
      <c r="J1053" s="45"/>
      <c r="K1053" s="45"/>
      <c r="L1053" s="45"/>
      <c r="M1053" s="45">
        <v>8.0535999999999996E-2</v>
      </c>
      <c r="N1053" s="45">
        <v>8.1698151927344531E-2</v>
      </c>
      <c r="O1053" s="45">
        <v>8.0833713568703974E-2</v>
      </c>
      <c r="P1053" s="45">
        <v>7.9451999999999995E-2</v>
      </c>
      <c r="Q1053" s="45">
        <v>7.6724662968274293E-2</v>
      </c>
      <c r="R1053" s="45">
        <f>R715</f>
        <v>8.1268700519883177E-2</v>
      </c>
      <c r="S1053" s="45">
        <f>S2</f>
        <v>8.0210749261197395E-2</v>
      </c>
      <c r="T1053" s="46">
        <f>T2</f>
        <v>8.0210749261197395E-2</v>
      </c>
      <c r="U1053" s="30"/>
    </row>
    <row r="1054" spans="1:21">
      <c r="A1054" s="1" t="s">
        <v>217</v>
      </c>
      <c r="G1054" s="71" t="s">
        <v>22</v>
      </c>
      <c r="H1054" s="72"/>
      <c r="I1054" s="37">
        <f>ROUND(I1051 * I1052 * I1053,0)</f>
        <v>0</v>
      </c>
      <c r="J1054" s="37">
        <f t="shared" ref="J1054:L1054" si="470">ROUND(J1051 * J1052 * J1053,0)</f>
        <v>0</v>
      </c>
      <c r="K1054" s="37">
        <f t="shared" si="470"/>
        <v>0</v>
      </c>
      <c r="L1054" s="37">
        <f t="shared" si="470"/>
        <v>0</v>
      </c>
      <c r="M1054" s="37">
        <v>23306</v>
      </c>
      <c r="N1054" s="179">
        <v>25457</v>
      </c>
      <c r="O1054" s="179">
        <v>21686</v>
      </c>
      <c r="P1054" s="179">
        <v>24143</v>
      </c>
      <c r="Q1054" s="179">
        <f>Q1051*Q1053</f>
        <v>11000.014929761486</v>
      </c>
      <c r="R1054" s="179">
        <f>R1051*R1053</f>
        <v>32732.188164890747</v>
      </c>
      <c r="S1054" s="179">
        <f>S1051*S1053</f>
        <v>27215.346802825752</v>
      </c>
      <c r="T1054" s="179">
        <f>T1051*T1053</f>
        <v>28148.839502727569</v>
      </c>
      <c r="U1054" s="30"/>
    </row>
    <row r="1055" spans="1:21">
      <c r="G1055" s="23"/>
      <c r="H1055" s="30"/>
      <c r="I1055" s="36"/>
      <c r="J1055" s="36"/>
      <c r="K1055" s="36"/>
      <c r="L1055" s="36"/>
      <c r="M1055" s="36"/>
      <c r="N1055" s="24"/>
      <c r="O1055" s="24"/>
      <c r="P1055" s="24"/>
      <c r="Q1055" s="24"/>
      <c r="R1055" s="24"/>
      <c r="S1055" s="24"/>
      <c r="T1055" s="24"/>
      <c r="U1055" s="30"/>
    </row>
    <row r="1056" spans="1:21" ht="18.5">
      <c r="F1056" s="42" t="s">
        <v>118</v>
      </c>
      <c r="H1056" s="30"/>
      <c r="I1056" s="2">
        <f>'Facility Detail'!$G$3176</f>
        <v>2011</v>
      </c>
      <c r="J1056" s="2">
        <f>I1056+1</f>
        <v>2012</v>
      </c>
      <c r="K1056" s="2">
        <f>J1056+1</f>
        <v>2013</v>
      </c>
      <c r="L1056" s="2">
        <f t="shared" ref="L1056:N1056" si="471">K1056+1</f>
        <v>2014</v>
      </c>
      <c r="M1056" s="2">
        <f t="shared" si="471"/>
        <v>2015</v>
      </c>
      <c r="N1056" s="2">
        <f t="shared" si="471"/>
        <v>2016</v>
      </c>
      <c r="O1056" s="2">
        <f t="shared" ref="O1056" si="472">N1056+1</f>
        <v>2017</v>
      </c>
      <c r="P1056" s="2">
        <f t="shared" ref="P1056" si="473">O1056+1</f>
        <v>2018</v>
      </c>
      <c r="Q1056" s="2">
        <f t="shared" ref="Q1056" si="474">P1056+1</f>
        <v>2019</v>
      </c>
      <c r="R1056" s="2">
        <f t="shared" ref="R1056" si="475">Q1056+1</f>
        <v>2020</v>
      </c>
      <c r="S1056" s="2">
        <f>R1056+1</f>
        <v>2021</v>
      </c>
      <c r="T1056" s="2">
        <f>S1056+1</f>
        <v>2022</v>
      </c>
      <c r="U1056" s="30"/>
    </row>
    <row r="1057" spans="6:21">
      <c r="G1057" s="74" t="s">
        <v>10</v>
      </c>
      <c r="H1057" s="66"/>
      <c r="I1057" s="47">
        <f>IF($J26 = "Eligible", I1054 * 'Facility Detail'!$G$3173, 0 )</f>
        <v>0</v>
      </c>
      <c r="J1057" s="11">
        <f>IF($J26 = "Eligible", J1054 * 'Facility Detail'!$G$3173, 0 )</f>
        <v>0</v>
      </c>
      <c r="K1057" s="11">
        <f>IF($J26 = "Eligible", K1054 * 'Facility Detail'!$G$3173, 0 )</f>
        <v>0</v>
      </c>
      <c r="L1057" s="11">
        <f>IF($J26 = "Eligible", L1054 * 'Facility Detail'!$G$3173, 0 )</f>
        <v>0</v>
      </c>
      <c r="M1057" s="11">
        <f>IF($J26 = "Eligible", M1054 * 'Facility Detail'!$G$3173, 0 )</f>
        <v>0</v>
      </c>
      <c r="N1057" s="11">
        <f>IF($J26 = "Eligible", N1054 * 'Facility Detail'!$G$3173, 0 )</f>
        <v>0</v>
      </c>
      <c r="O1057" s="11">
        <f>IF($J26 = "Eligible", O1054 * 'Facility Detail'!$G$3173, 0 )</f>
        <v>0</v>
      </c>
      <c r="P1057" s="11">
        <f>IF($J26 = "Eligible", P1054 * 'Facility Detail'!$G$3173, 0 )</f>
        <v>0</v>
      </c>
      <c r="Q1057" s="11">
        <f>IF($J26 = "Eligible", Q1054 * 'Facility Detail'!$G$3173, 0 )</f>
        <v>0</v>
      </c>
      <c r="R1057" s="11">
        <f>IF($J26 = "Eligible", R1054 * 'Facility Detail'!$G$3173, 0 )</f>
        <v>0</v>
      </c>
      <c r="S1057" s="11">
        <f>IF($J26 = "Eligible", S1054 * 'Facility Detail'!$G$3173, 0 )</f>
        <v>0</v>
      </c>
      <c r="T1057" s="264">
        <f>IF($J26 = "Eligible", T1054 * 'Facility Detail'!$G$3173, 0 )</f>
        <v>0</v>
      </c>
      <c r="U1057" s="30"/>
    </row>
    <row r="1058" spans="6:21">
      <c r="G1058" s="74" t="s">
        <v>6</v>
      </c>
      <c r="H1058" s="66"/>
      <c r="I1058" s="48">
        <f t="shared" ref="I1058:T1058" si="476">IF($K26= "Eligible", I1054, 0 )</f>
        <v>0</v>
      </c>
      <c r="J1058" s="222">
        <f t="shared" si="476"/>
        <v>0</v>
      </c>
      <c r="K1058" s="222">
        <f t="shared" si="476"/>
        <v>0</v>
      </c>
      <c r="L1058" s="222">
        <f t="shared" si="476"/>
        <v>0</v>
      </c>
      <c r="M1058" s="222">
        <f t="shared" si="476"/>
        <v>0</v>
      </c>
      <c r="N1058" s="222">
        <f t="shared" si="476"/>
        <v>0</v>
      </c>
      <c r="O1058" s="222">
        <f t="shared" si="476"/>
        <v>0</v>
      </c>
      <c r="P1058" s="222">
        <f t="shared" si="476"/>
        <v>0</v>
      </c>
      <c r="Q1058" s="222">
        <f t="shared" si="476"/>
        <v>0</v>
      </c>
      <c r="R1058" s="222">
        <f t="shared" si="476"/>
        <v>0</v>
      </c>
      <c r="S1058" s="222">
        <f t="shared" si="476"/>
        <v>0</v>
      </c>
      <c r="T1058" s="265">
        <f t="shared" si="476"/>
        <v>0</v>
      </c>
      <c r="U1058" s="30"/>
    </row>
    <row r="1059" spans="6:21">
      <c r="G1059" s="73" t="s">
        <v>120</v>
      </c>
      <c r="H1059" s="72"/>
      <c r="I1059" s="39">
        <f>SUM(I1057:I1058)</f>
        <v>0</v>
      </c>
      <c r="J1059" s="40">
        <f t="shared" ref="J1059:S1059" si="477">SUM(J1057:J1058)</f>
        <v>0</v>
      </c>
      <c r="K1059" s="40">
        <f t="shared" si="477"/>
        <v>0</v>
      </c>
      <c r="L1059" s="40">
        <f t="shared" si="477"/>
        <v>0</v>
      </c>
      <c r="M1059" s="40">
        <f t="shared" si="477"/>
        <v>0</v>
      </c>
      <c r="N1059" s="40">
        <f t="shared" si="477"/>
        <v>0</v>
      </c>
      <c r="O1059" s="40">
        <f t="shared" si="477"/>
        <v>0</v>
      </c>
      <c r="P1059" s="40">
        <f t="shared" si="477"/>
        <v>0</v>
      </c>
      <c r="Q1059" s="40">
        <f t="shared" si="477"/>
        <v>0</v>
      </c>
      <c r="R1059" s="40">
        <f t="shared" si="477"/>
        <v>0</v>
      </c>
      <c r="S1059" s="40">
        <f t="shared" si="477"/>
        <v>0</v>
      </c>
      <c r="T1059" s="40">
        <f t="shared" ref="T1059" si="478">SUM(T1057:T1058)</f>
        <v>0</v>
      </c>
      <c r="U1059" s="30"/>
    </row>
    <row r="1060" spans="6:21">
      <c r="G1060" s="30"/>
      <c r="H1060" s="30"/>
      <c r="I1060" s="38"/>
      <c r="J1060" s="31"/>
      <c r="K1060" s="31"/>
      <c r="L1060" s="31"/>
      <c r="M1060" s="31"/>
      <c r="N1060" s="31"/>
      <c r="O1060" s="31"/>
      <c r="P1060" s="31"/>
      <c r="Q1060" s="31"/>
      <c r="R1060" s="31"/>
      <c r="S1060" s="31"/>
      <c r="T1060" s="31"/>
      <c r="U1060" s="30"/>
    </row>
    <row r="1061" spans="6:21" ht="18.5">
      <c r="F1061" s="41" t="s">
        <v>30</v>
      </c>
      <c r="H1061" s="30"/>
      <c r="I1061" s="2">
        <f>'Facility Detail'!$G$3176</f>
        <v>2011</v>
      </c>
      <c r="J1061" s="2">
        <f>I1061+1</f>
        <v>2012</v>
      </c>
      <c r="K1061" s="2">
        <f>J1061+1</f>
        <v>2013</v>
      </c>
      <c r="L1061" s="2">
        <f t="shared" ref="L1061:N1061" si="479">K1061+1</f>
        <v>2014</v>
      </c>
      <c r="M1061" s="2">
        <f t="shared" si="479"/>
        <v>2015</v>
      </c>
      <c r="N1061" s="2">
        <f t="shared" si="479"/>
        <v>2016</v>
      </c>
      <c r="O1061" s="2">
        <f t="shared" ref="O1061" si="480">N1061+1</f>
        <v>2017</v>
      </c>
      <c r="P1061" s="2">
        <f t="shared" ref="P1061" si="481">O1061+1</f>
        <v>2018</v>
      </c>
      <c r="Q1061" s="2">
        <f t="shared" ref="Q1061" si="482">P1061+1</f>
        <v>2019</v>
      </c>
      <c r="R1061" s="2">
        <f t="shared" ref="R1061" si="483">Q1061+1</f>
        <v>2020</v>
      </c>
      <c r="S1061" s="2">
        <f>R1061+1</f>
        <v>2021</v>
      </c>
      <c r="T1061" s="2">
        <f>S1061+1</f>
        <v>2022</v>
      </c>
      <c r="U1061" s="30"/>
    </row>
    <row r="1062" spans="6:21">
      <c r="G1062" s="74" t="s">
        <v>47</v>
      </c>
      <c r="H1062" s="66"/>
      <c r="I1062" s="84"/>
      <c r="J1062" s="85"/>
      <c r="K1062" s="85"/>
      <c r="L1062" s="85"/>
      <c r="M1062" s="85"/>
      <c r="N1062" s="85"/>
      <c r="O1062" s="85"/>
      <c r="P1062" s="85"/>
      <c r="Q1062" s="85"/>
      <c r="R1062" s="85"/>
      <c r="S1062" s="85"/>
      <c r="T1062" s="86"/>
      <c r="U1062" s="30"/>
    </row>
    <row r="1063" spans="6:21">
      <c r="G1063" s="75" t="s">
        <v>23</v>
      </c>
      <c r="H1063" s="153"/>
      <c r="I1063" s="87"/>
      <c r="J1063" s="88"/>
      <c r="K1063" s="88"/>
      <c r="L1063" s="88"/>
      <c r="M1063" s="88"/>
      <c r="N1063" s="88"/>
      <c r="O1063" s="88"/>
      <c r="P1063" s="88"/>
      <c r="Q1063" s="88"/>
      <c r="R1063" s="88"/>
      <c r="S1063" s="88"/>
      <c r="T1063" s="89"/>
      <c r="U1063" s="30"/>
    </row>
    <row r="1064" spans="6:21">
      <c r="G1064" s="90" t="s">
        <v>89</v>
      </c>
      <c r="H1064" s="152"/>
      <c r="I1064" s="52"/>
      <c r="J1064" s="53"/>
      <c r="K1064" s="53"/>
      <c r="L1064" s="53"/>
      <c r="M1064" s="53"/>
      <c r="N1064" s="53"/>
      <c r="O1064" s="53"/>
      <c r="P1064" s="53"/>
      <c r="Q1064" s="53"/>
      <c r="R1064" s="53"/>
      <c r="S1064" s="53"/>
      <c r="T1064" s="54"/>
      <c r="U1064" s="30"/>
    </row>
    <row r="1065" spans="6:21">
      <c r="G1065" s="33" t="s">
        <v>90</v>
      </c>
      <c r="I1065" s="7">
        <f>SUM(I1062:I1064)</f>
        <v>0</v>
      </c>
      <c r="J1065" s="7">
        <f>SUM(J1062:J1064)</f>
        <v>0</v>
      </c>
      <c r="K1065" s="7">
        <f>SUM(K1062:K1064)</f>
        <v>0</v>
      </c>
      <c r="L1065" s="7">
        <f t="shared" ref="L1065:N1065" si="484">SUM(L1062:L1064)</f>
        <v>0</v>
      </c>
      <c r="M1065" s="7">
        <f t="shared" si="484"/>
        <v>0</v>
      </c>
      <c r="N1065" s="7">
        <f t="shared" si="484"/>
        <v>0</v>
      </c>
      <c r="O1065" s="7">
        <f t="shared" ref="O1065:Q1065" si="485">SUM(O1062:O1064)</f>
        <v>0</v>
      </c>
      <c r="P1065" s="7">
        <f t="shared" si="485"/>
        <v>0</v>
      </c>
      <c r="Q1065" s="7">
        <f t="shared" si="485"/>
        <v>0</v>
      </c>
      <c r="R1065" s="7">
        <f t="shared" ref="R1065:S1065" si="486">SUM(R1062:R1064)</f>
        <v>0</v>
      </c>
      <c r="S1065" s="7">
        <f t="shared" si="486"/>
        <v>0</v>
      </c>
      <c r="T1065" s="7">
        <f t="shared" ref="T1065" si="487">SUM(T1062:T1064)</f>
        <v>0</v>
      </c>
      <c r="U1065" s="30"/>
    </row>
    <row r="1066" spans="6:21">
      <c r="G1066" s="6"/>
      <c r="I1066" s="7"/>
      <c r="J1066" s="7"/>
      <c r="K1066" s="7"/>
      <c r="L1066" s="7"/>
      <c r="M1066" s="7"/>
      <c r="N1066" s="7"/>
      <c r="O1066" s="7"/>
      <c r="P1066" s="7"/>
      <c r="Q1066" s="7"/>
      <c r="R1066" s="7"/>
      <c r="S1066" s="7"/>
      <c r="T1066" s="7"/>
      <c r="U1066" s="30"/>
    </row>
    <row r="1067" spans="6:21" ht="18.5">
      <c r="F1067" s="9" t="s">
        <v>100</v>
      </c>
      <c r="I1067" s="2">
        <f>'Facility Detail'!$G$3176</f>
        <v>2011</v>
      </c>
      <c r="J1067" s="2">
        <f>I1067+1</f>
        <v>2012</v>
      </c>
      <c r="K1067" s="2">
        <f>J1067+1</f>
        <v>2013</v>
      </c>
      <c r="L1067" s="2">
        <f t="shared" ref="L1067:P1067" si="488">K1067+1</f>
        <v>2014</v>
      </c>
      <c r="M1067" s="2">
        <f t="shared" si="488"/>
        <v>2015</v>
      </c>
      <c r="N1067" s="2">
        <f t="shared" si="488"/>
        <v>2016</v>
      </c>
      <c r="O1067" s="2">
        <f t="shared" si="488"/>
        <v>2017</v>
      </c>
      <c r="P1067" s="2">
        <f t="shared" si="488"/>
        <v>2018</v>
      </c>
      <c r="Q1067" s="2">
        <f t="shared" ref="Q1067" si="489">P1067+1</f>
        <v>2019</v>
      </c>
      <c r="R1067" s="2">
        <f t="shared" ref="R1067" si="490">Q1067+1</f>
        <v>2020</v>
      </c>
      <c r="S1067" s="2">
        <f>R1067+1</f>
        <v>2021</v>
      </c>
      <c r="T1067" s="2">
        <f>S1067+1</f>
        <v>2022</v>
      </c>
      <c r="U1067" s="30"/>
    </row>
    <row r="1068" spans="6:21">
      <c r="G1068" s="74" t="s">
        <v>68</v>
      </c>
      <c r="H1068" s="30"/>
      <c r="I1068" s="3"/>
      <c r="J1068" s="55">
        <f>I1068</f>
        <v>0</v>
      </c>
      <c r="K1068" s="123"/>
      <c r="L1068" s="123"/>
      <c r="M1068" s="123"/>
      <c r="N1068" s="123"/>
      <c r="O1068" s="123"/>
      <c r="P1068" s="123"/>
      <c r="Q1068" s="123"/>
      <c r="R1068" s="123"/>
      <c r="S1068" s="123"/>
      <c r="T1068" s="56"/>
      <c r="U1068" s="30"/>
    </row>
    <row r="1069" spans="6:21">
      <c r="G1069" s="74" t="s">
        <v>69</v>
      </c>
      <c r="H1069" s="30"/>
      <c r="I1069" s="144">
        <f>J1069</f>
        <v>0</v>
      </c>
      <c r="J1069" s="10"/>
      <c r="K1069" s="69"/>
      <c r="L1069" s="69"/>
      <c r="M1069" s="69"/>
      <c r="N1069" s="69"/>
      <c r="O1069" s="69"/>
      <c r="P1069" s="69"/>
      <c r="Q1069" s="69"/>
      <c r="R1069" s="69"/>
      <c r="S1069" s="69"/>
      <c r="T1069" s="145"/>
      <c r="U1069" s="30"/>
    </row>
    <row r="1070" spans="6:21">
      <c r="G1070" s="74" t="s">
        <v>70</v>
      </c>
      <c r="H1070" s="30"/>
      <c r="I1070" s="57"/>
      <c r="J1070" s="10">
        <f>J1054</f>
        <v>0</v>
      </c>
      <c r="K1070" s="65">
        <f>J1070</f>
        <v>0</v>
      </c>
      <c r="L1070" s="69"/>
      <c r="M1070" s="69"/>
      <c r="N1070" s="69"/>
      <c r="O1070" s="69"/>
      <c r="P1070" s="69"/>
      <c r="Q1070" s="69"/>
      <c r="R1070" s="69"/>
      <c r="S1070" s="69"/>
      <c r="T1070" s="145"/>
      <c r="U1070" s="30"/>
    </row>
    <row r="1071" spans="6:21">
      <c r="G1071" s="74" t="s">
        <v>71</v>
      </c>
      <c r="H1071" s="30"/>
      <c r="I1071" s="57"/>
      <c r="J1071" s="65">
        <f>K1071</f>
        <v>0</v>
      </c>
      <c r="K1071" s="143"/>
      <c r="L1071" s="69"/>
      <c r="M1071" s="69"/>
      <c r="N1071" s="69"/>
      <c r="O1071" s="69"/>
      <c r="P1071" s="69"/>
      <c r="Q1071" s="69"/>
      <c r="R1071" s="69"/>
      <c r="S1071" s="69"/>
      <c r="T1071" s="145"/>
      <c r="U1071" s="30"/>
    </row>
    <row r="1072" spans="6:21">
      <c r="G1072" s="74" t="s">
        <v>171</v>
      </c>
      <c r="H1072" s="30"/>
      <c r="I1072" s="57"/>
      <c r="J1072" s="135"/>
      <c r="K1072" s="10">
        <f>K1054</f>
        <v>0</v>
      </c>
      <c r="L1072" s="136">
        <f>K1072</f>
        <v>0</v>
      </c>
      <c r="M1072" s="69"/>
      <c r="N1072" s="69"/>
      <c r="O1072" s="69"/>
      <c r="P1072" s="69"/>
      <c r="Q1072" s="69"/>
      <c r="R1072" s="69"/>
      <c r="S1072" s="69"/>
      <c r="T1072" s="145"/>
      <c r="U1072" s="30"/>
    </row>
    <row r="1073" spans="7:21">
      <c r="G1073" s="74" t="s">
        <v>172</v>
      </c>
      <c r="H1073" s="30"/>
      <c r="I1073" s="57"/>
      <c r="J1073" s="135"/>
      <c r="K1073" s="65">
        <f>L1073</f>
        <v>0</v>
      </c>
      <c r="L1073" s="10"/>
      <c r="M1073" s="69"/>
      <c r="N1073" s="69"/>
      <c r="O1073" s="69" t="s">
        <v>170</v>
      </c>
      <c r="P1073" s="69"/>
      <c r="Q1073" s="69"/>
      <c r="R1073" s="69"/>
      <c r="S1073" s="69"/>
      <c r="T1073" s="145"/>
      <c r="U1073" s="30"/>
    </row>
    <row r="1074" spans="7:21">
      <c r="G1074" s="74" t="s">
        <v>173</v>
      </c>
      <c r="H1074" s="30"/>
      <c r="I1074" s="57"/>
      <c r="J1074" s="135"/>
      <c r="K1074" s="135"/>
      <c r="L1074" s="10"/>
      <c r="M1074" s="136">
        <f>L1074</f>
        <v>0</v>
      </c>
      <c r="N1074" s="135">
        <f>M1074</f>
        <v>0</v>
      </c>
      <c r="O1074" s="69"/>
      <c r="P1074" s="69"/>
      <c r="Q1074" s="69"/>
      <c r="R1074" s="69"/>
      <c r="S1074" s="69"/>
      <c r="T1074" s="139"/>
      <c r="U1074" s="30"/>
    </row>
    <row r="1075" spans="7:21">
      <c r="G1075" s="74" t="s">
        <v>174</v>
      </c>
      <c r="H1075" s="30"/>
      <c r="I1075" s="57"/>
      <c r="J1075" s="135"/>
      <c r="K1075" s="135"/>
      <c r="L1075" s="65">
        <f>M1075</f>
        <v>0</v>
      </c>
      <c r="M1075" s="10"/>
      <c r="N1075" s="135"/>
      <c r="O1075" s="69"/>
      <c r="P1075" s="69"/>
      <c r="Q1075" s="69"/>
      <c r="R1075" s="69"/>
      <c r="S1075" s="69"/>
      <c r="T1075" s="139"/>
      <c r="U1075" s="30"/>
    </row>
    <row r="1076" spans="7:21">
      <c r="G1076" s="74" t="s">
        <v>175</v>
      </c>
      <c r="H1076" s="30"/>
      <c r="I1076" s="57"/>
      <c r="J1076" s="135"/>
      <c r="K1076" s="135"/>
      <c r="L1076" s="135"/>
      <c r="M1076" s="10">
        <f>M1054</f>
        <v>23306</v>
      </c>
      <c r="N1076" s="136">
        <f>M1076</f>
        <v>23306</v>
      </c>
      <c r="O1076" s="69"/>
      <c r="P1076" s="69"/>
      <c r="Q1076" s="69"/>
      <c r="R1076" s="69"/>
      <c r="S1076" s="69"/>
      <c r="T1076" s="139"/>
      <c r="U1076" s="30"/>
    </row>
    <row r="1077" spans="7:21">
      <c r="G1077" s="74" t="s">
        <v>176</v>
      </c>
      <c r="H1077" s="30"/>
      <c r="I1077" s="57"/>
      <c r="J1077" s="135"/>
      <c r="K1077" s="135"/>
      <c r="L1077" s="135"/>
      <c r="M1077" s="65"/>
      <c r="N1077" s="10"/>
      <c r="O1077" s="69"/>
      <c r="P1077" s="69"/>
      <c r="Q1077" s="69"/>
      <c r="R1077" s="69"/>
      <c r="S1077" s="69"/>
      <c r="T1077" s="139"/>
      <c r="U1077" s="30"/>
    </row>
    <row r="1078" spans="7:21">
      <c r="G1078" s="74" t="s">
        <v>177</v>
      </c>
      <c r="H1078" s="30"/>
      <c r="I1078" s="57"/>
      <c r="J1078" s="135"/>
      <c r="K1078" s="135"/>
      <c r="L1078" s="135"/>
      <c r="M1078" s="135"/>
      <c r="N1078" s="167">
        <v>13886</v>
      </c>
      <c r="O1078" s="137">
        <f>N1078</f>
        <v>13886</v>
      </c>
      <c r="P1078" s="69"/>
      <c r="Q1078" s="69"/>
      <c r="R1078" s="69"/>
      <c r="S1078" s="69"/>
      <c r="T1078" s="139"/>
      <c r="U1078" s="30"/>
    </row>
    <row r="1079" spans="7:21">
      <c r="G1079" s="74" t="s">
        <v>168</v>
      </c>
      <c r="H1079" s="30"/>
      <c r="I1079" s="57"/>
      <c r="J1079" s="135"/>
      <c r="K1079" s="135"/>
      <c r="L1079" s="135"/>
      <c r="M1079" s="135"/>
      <c r="N1079" s="168"/>
      <c r="O1079" s="138"/>
      <c r="P1079" s="69"/>
      <c r="Q1079" s="69"/>
      <c r="R1079" s="69"/>
      <c r="S1079" s="69"/>
      <c r="T1079" s="139"/>
      <c r="U1079" s="30"/>
    </row>
    <row r="1080" spans="7:21">
      <c r="G1080" s="74" t="s">
        <v>169</v>
      </c>
      <c r="H1080" s="30"/>
      <c r="I1080" s="57"/>
      <c r="J1080" s="135"/>
      <c r="K1080" s="135"/>
      <c r="L1080" s="135"/>
      <c r="M1080" s="135"/>
      <c r="N1080" s="135"/>
      <c r="O1080" s="138">
        <v>0</v>
      </c>
      <c r="P1080" s="137">
        <f>O1080</f>
        <v>0</v>
      </c>
      <c r="Q1080" s="69"/>
      <c r="R1080" s="69"/>
      <c r="S1080" s="69"/>
      <c r="T1080" s="139"/>
      <c r="U1080" s="30"/>
    </row>
    <row r="1081" spans="7:21">
      <c r="G1081" s="74" t="s">
        <v>186</v>
      </c>
      <c r="H1081" s="30"/>
      <c r="I1081" s="57"/>
      <c r="J1081" s="135"/>
      <c r="K1081" s="135"/>
      <c r="L1081" s="135"/>
      <c r="M1081" s="135"/>
      <c r="N1081" s="135"/>
      <c r="O1081" s="137"/>
      <c r="P1081" s="138"/>
      <c r="Q1081" s="69"/>
      <c r="R1081" s="69"/>
      <c r="S1081" s="69"/>
      <c r="T1081" s="139"/>
      <c r="U1081" s="30"/>
    </row>
    <row r="1082" spans="7:21">
      <c r="G1082" s="74" t="s">
        <v>187</v>
      </c>
      <c r="H1082" s="30"/>
      <c r="I1082" s="57"/>
      <c r="J1082" s="135"/>
      <c r="K1082" s="135"/>
      <c r="L1082" s="135"/>
      <c r="M1082" s="135"/>
      <c r="N1082" s="135"/>
      <c r="O1082" s="135"/>
      <c r="P1082" s="138">
        <v>0</v>
      </c>
      <c r="Q1082" s="65">
        <f>P1082</f>
        <v>0</v>
      </c>
      <c r="R1082" s="69"/>
      <c r="S1082" s="69"/>
      <c r="T1082" s="139"/>
      <c r="U1082" s="30"/>
    </row>
    <row r="1083" spans="7:21">
      <c r="G1083" s="74" t="s">
        <v>188</v>
      </c>
      <c r="H1083" s="30"/>
      <c r="I1083" s="57"/>
      <c r="J1083" s="135"/>
      <c r="K1083" s="135"/>
      <c r="L1083" s="135"/>
      <c r="M1083" s="135"/>
      <c r="N1083" s="135"/>
      <c r="O1083" s="135"/>
      <c r="P1083" s="137"/>
      <c r="Q1083" s="138"/>
      <c r="R1083" s="69"/>
      <c r="S1083" s="69"/>
      <c r="T1083" s="139"/>
      <c r="U1083" s="30"/>
    </row>
    <row r="1084" spans="7:21">
      <c r="G1084" s="74" t="s">
        <v>189</v>
      </c>
      <c r="H1084" s="30"/>
      <c r="I1084" s="57"/>
      <c r="J1084" s="135"/>
      <c r="K1084" s="135"/>
      <c r="L1084" s="135"/>
      <c r="M1084" s="135"/>
      <c r="N1084" s="135"/>
      <c r="O1084" s="135"/>
      <c r="P1084" s="135"/>
      <c r="Q1084" s="138">
        <v>0</v>
      </c>
      <c r="R1084" s="65">
        <f>Q1084</f>
        <v>0</v>
      </c>
      <c r="S1084" s="69"/>
      <c r="T1084" s="139"/>
      <c r="U1084" s="30"/>
    </row>
    <row r="1085" spans="7:21">
      <c r="G1085" s="74" t="s">
        <v>190</v>
      </c>
      <c r="H1085" s="30"/>
      <c r="I1085" s="57"/>
      <c r="J1085" s="135"/>
      <c r="K1085" s="135"/>
      <c r="L1085" s="135"/>
      <c r="M1085" s="135"/>
      <c r="N1085" s="135"/>
      <c r="O1085" s="135"/>
      <c r="P1085" s="135"/>
      <c r="Q1085" s="169"/>
      <c r="R1085" s="197"/>
      <c r="S1085" s="155"/>
      <c r="T1085" s="322"/>
      <c r="U1085" s="30"/>
    </row>
    <row r="1086" spans="7:21">
      <c r="G1086" s="74" t="s">
        <v>191</v>
      </c>
      <c r="H1086" s="30"/>
      <c r="I1086" s="57"/>
      <c r="J1086" s="135"/>
      <c r="K1086" s="135"/>
      <c r="L1086" s="135"/>
      <c r="M1086" s="135"/>
      <c r="N1086" s="135"/>
      <c r="O1086" s="135"/>
      <c r="P1086" s="135"/>
      <c r="Q1086" s="135"/>
      <c r="R1086" s="197">
        <v>0</v>
      </c>
      <c r="S1086" s="137">
        <f>R1086</f>
        <v>0</v>
      </c>
      <c r="T1086" s="322"/>
      <c r="U1086" s="30"/>
    </row>
    <row r="1087" spans="7:21">
      <c r="G1087" s="74" t="s">
        <v>200</v>
      </c>
      <c r="H1087" s="30"/>
      <c r="I1087" s="57"/>
      <c r="J1087" s="135"/>
      <c r="K1087" s="135"/>
      <c r="L1087" s="135"/>
      <c r="M1087" s="135"/>
      <c r="N1087" s="135"/>
      <c r="O1087" s="135"/>
      <c r="P1087" s="135"/>
      <c r="Q1087" s="135"/>
      <c r="R1087" s="137">
        <f>S1087</f>
        <v>20000</v>
      </c>
      <c r="S1087" s="138">
        <v>20000</v>
      </c>
      <c r="T1087" s="322"/>
      <c r="U1087" s="30"/>
    </row>
    <row r="1088" spans="7:21">
      <c r="G1088" s="74" t="s">
        <v>201</v>
      </c>
      <c r="H1088" s="30"/>
      <c r="I1088" s="57"/>
      <c r="J1088" s="135"/>
      <c r="K1088" s="135"/>
      <c r="L1088" s="135"/>
      <c r="M1088" s="135"/>
      <c r="N1088" s="135"/>
      <c r="O1088" s="135"/>
      <c r="P1088" s="135"/>
      <c r="Q1088" s="135"/>
      <c r="R1088" s="135"/>
      <c r="S1088" s="197">
        <v>0</v>
      </c>
      <c r="T1088" s="323"/>
      <c r="U1088" s="30"/>
    </row>
    <row r="1089" spans="2:21">
      <c r="G1089" s="74" t="s">
        <v>311</v>
      </c>
      <c r="H1089" s="30"/>
      <c r="I1089" s="57"/>
      <c r="J1089" s="135"/>
      <c r="K1089" s="135"/>
      <c r="L1089" s="135"/>
      <c r="M1089" s="135"/>
      <c r="N1089" s="135"/>
      <c r="O1089" s="135"/>
      <c r="P1089" s="135"/>
      <c r="Q1089" s="135"/>
      <c r="R1089" s="135"/>
      <c r="S1089" s="137"/>
      <c r="T1089" s="324"/>
      <c r="U1089" s="30"/>
    </row>
    <row r="1090" spans="2:21">
      <c r="G1090" s="74" t="s">
        <v>310</v>
      </c>
      <c r="H1090" s="30"/>
      <c r="I1090" s="58"/>
      <c r="J1090" s="125"/>
      <c r="K1090" s="125"/>
      <c r="L1090" s="125"/>
      <c r="M1090" s="125"/>
      <c r="N1090" s="125"/>
      <c r="O1090" s="125"/>
      <c r="P1090" s="125"/>
      <c r="Q1090" s="125"/>
      <c r="R1090" s="125"/>
      <c r="S1090" s="125"/>
      <c r="T1090" s="258">
        <v>20000</v>
      </c>
      <c r="U1090" s="30"/>
    </row>
    <row r="1091" spans="2:21">
      <c r="B1091" s="1" t="s">
        <v>217</v>
      </c>
      <c r="G1091" s="33" t="s">
        <v>17</v>
      </c>
      <c r="I1091" s="172">
        <f xml:space="preserve"> I1072 - I1068</f>
        <v>0</v>
      </c>
      <c r="J1091" s="172">
        <f xml:space="preserve"> J1068 + J1076 - J1073 - J1072</f>
        <v>0</v>
      </c>
      <c r="K1091" s="172">
        <f>K1073 - K1076</f>
        <v>0</v>
      </c>
      <c r="L1091" s="172">
        <f>L1073 - L1076</f>
        <v>0</v>
      </c>
      <c r="M1091" s="172">
        <f>M1074-M1075-M1076</f>
        <v>-23306</v>
      </c>
      <c r="N1091" s="172">
        <f>N1076-N1077-N1078</f>
        <v>9420</v>
      </c>
      <c r="O1091" s="172">
        <f>O1078-O1079-O1080</f>
        <v>13886</v>
      </c>
      <c r="P1091" s="172">
        <f>P1080-P1081-P1082</f>
        <v>0</v>
      </c>
      <c r="Q1091" s="172">
        <f>Q1082-Q1083-Q1084</f>
        <v>0</v>
      </c>
      <c r="R1091" s="172">
        <f>R1087</f>
        <v>20000</v>
      </c>
      <c r="S1091" s="172">
        <f>S1087*-1</f>
        <v>-20000</v>
      </c>
      <c r="T1091" s="172">
        <f>T1088-T1089-T1090</f>
        <v>-20000</v>
      </c>
      <c r="U1091" s="30"/>
    </row>
    <row r="1092" spans="2:21">
      <c r="G1092" s="6"/>
      <c r="I1092" s="7"/>
      <c r="J1092" s="7"/>
      <c r="K1092" s="7"/>
      <c r="L1092" s="7"/>
      <c r="M1092" s="7"/>
      <c r="N1092" s="7"/>
      <c r="O1092" s="7"/>
      <c r="P1092" s="7"/>
      <c r="Q1092" s="7"/>
      <c r="R1092" s="7"/>
      <c r="S1092" s="7"/>
      <c r="T1092" s="7"/>
      <c r="U1092" s="30"/>
    </row>
    <row r="1093" spans="2:21">
      <c r="G1093" s="71" t="s">
        <v>12</v>
      </c>
      <c r="H1093" s="66"/>
      <c r="I1093" s="173"/>
      <c r="J1093" s="174"/>
      <c r="K1093" s="174"/>
      <c r="L1093" s="174"/>
      <c r="M1093" s="174"/>
      <c r="N1093" s="174"/>
      <c r="O1093" s="174"/>
      <c r="P1093" s="174"/>
      <c r="Q1093" s="174"/>
      <c r="R1093" s="174"/>
      <c r="S1093" s="174"/>
      <c r="T1093" s="320"/>
      <c r="U1093" s="30"/>
    </row>
    <row r="1094" spans="2:21">
      <c r="G1094" s="6"/>
      <c r="I1094" s="172"/>
      <c r="J1094" s="172"/>
      <c r="K1094" s="172"/>
      <c r="L1094" s="172"/>
      <c r="M1094" s="172"/>
      <c r="N1094" s="172"/>
      <c r="O1094" s="172"/>
      <c r="P1094" s="172"/>
      <c r="Q1094" s="172"/>
      <c r="R1094" s="172"/>
      <c r="S1094" s="172"/>
      <c r="T1094" s="172"/>
      <c r="U1094" s="30"/>
    </row>
    <row r="1095" spans="2:21" ht="18.5">
      <c r="C1095" s="1" t="s">
        <v>217</v>
      </c>
      <c r="D1095" s="1" t="s">
        <v>162</v>
      </c>
      <c r="E1095" s="1" t="s">
        <v>107</v>
      </c>
      <c r="F1095" s="41" t="s">
        <v>26</v>
      </c>
      <c r="H1095" s="66"/>
      <c r="I1095" s="175">
        <f t="shared" ref="I1095:S1095" si="491" xml:space="preserve"> I1054 + I1059 - I1065 + I1091 + I1093</f>
        <v>0</v>
      </c>
      <c r="J1095" s="176">
        <f t="shared" si="491"/>
        <v>0</v>
      </c>
      <c r="K1095" s="176">
        <f t="shared" si="491"/>
        <v>0</v>
      </c>
      <c r="L1095" s="176">
        <f t="shared" si="491"/>
        <v>0</v>
      </c>
      <c r="M1095" s="176">
        <f t="shared" si="491"/>
        <v>0</v>
      </c>
      <c r="N1095" s="176">
        <f t="shared" si="491"/>
        <v>34877</v>
      </c>
      <c r="O1095" s="176">
        <f t="shared" si="491"/>
        <v>35572</v>
      </c>
      <c r="P1095" s="176">
        <f t="shared" si="491"/>
        <v>24143</v>
      </c>
      <c r="Q1095" s="176">
        <f t="shared" si="491"/>
        <v>11000.014929761486</v>
      </c>
      <c r="R1095" s="176">
        <f t="shared" si="491"/>
        <v>52732.188164890744</v>
      </c>
      <c r="S1095" s="176">
        <f t="shared" si="491"/>
        <v>7215.3468028257521</v>
      </c>
      <c r="T1095" s="321">
        <f t="shared" ref="T1095" si="492" xml:space="preserve"> T1054 + T1059 - T1065 + T1091 + T1093</f>
        <v>8148.8395027275692</v>
      </c>
      <c r="U1095" s="30"/>
    </row>
    <row r="1096" spans="2:21">
      <c r="G1096" s="6"/>
      <c r="I1096" s="7"/>
      <c r="J1096" s="7"/>
      <c r="K1096" s="7"/>
      <c r="L1096" s="28"/>
      <c r="M1096" s="28"/>
      <c r="N1096" s="28"/>
      <c r="O1096" s="28"/>
      <c r="P1096" s="28"/>
      <c r="Q1096" s="28"/>
      <c r="R1096" s="28"/>
      <c r="S1096" s="28"/>
      <c r="T1096" s="28"/>
      <c r="U1096" s="30"/>
    </row>
    <row r="1097" spans="2:21" ht="15" thickBot="1">
      <c r="S1097" s="1"/>
      <c r="T1097" s="1"/>
      <c r="U1097" s="30"/>
    </row>
    <row r="1098" spans="2:21" ht="15" thickBot="1">
      <c r="F1098" s="8"/>
      <c r="G1098" s="8"/>
      <c r="H1098" s="8"/>
      <c r="I1098" s="8"/>
      <c r="J1098" s="8"/>
      <c r="K1098" s="8"/>
      <c r="L1098" s="8"/>
      <c r="M1098" s="8"/>
      <c r="N1098" s="8"/>
      <c r="O1098" s="8"/>
      <c r="P1098" s="8"/>
      <c r="Q1098" s="8"/>
      <c r="R1098" s="8"/>
      <c r="S1098" s="8"/>
      <c r="T1098" s="8"/>
    </row>
    <row r="1099" spans="2:21" ht="21.5" thickBot="1">
      <c r="F1099" s="13" t="s">
        <v>4</v>
      </c>
      <c r="G1099" s="13"/>
      <c r="H1099" s="212" t="s">
        <v>218</v>
      </c>
      <c r="I1099" s="209"/>
      <c r="J1099" s="23"/>
      <c r="K1099" s="23"/>
      <c r="S1099" s="1"/>
      <c r="T1099" s="1"/>
    </row>
    <row r="1100" spans="2:21">
      <c r="S1100" s="1"/>
      <c r="T1100" s="1"/>
    </row>
    <row r="1101" spans="2:21" ht="18.5">
      <c r="F1101" s="9" t="s">
        <v>21</v>
      </c>
      <c r="G1101" s="9"/>
      <c r="I1101" s="2">
        <v>2011</v>
      </c>
      <c r="J1101" s="2">
        <f>I1101+1</f>
        <v>2012</v>
      </c>
      <c r="K1101" s="2">
        <f t="shared" ref="K1101" si="493">J1101+1</f>
        <v>2013</v>
      </c>
      <c r="L1101" s="2">
        <f t="shared" ref="L1101" si="494">K1101+1</f>
        <v>2014</v>
      </c>
      <c r="M1101" s="2">
        <f t="shared" ref="M1101" si="495">L1101+1</f>
        <v>2015</v>
      </c>
      <c r="N1101" s="2">
        <f t="shared" ref="N1101" si="496">M1101+1</f>
        <v>2016</v>
      </c>
      <c r="O1101" s="2">
        <f t="shared" ref="O1101" si="497">N1101+1</f>
        <v>2017</v>
      </c>
      <c r="P1101" s="2">
        <f t="shared" ref="P1101" si="498">O1101+1</f>
        <v>2018</v>
      </c>
      <c r="Q1101" s="2">
        <f t="shared" ref="Q1101" si="499">P1101+1</f>
        <v>2019</v>
      </c>
      <c r="R1101" s="2">
        <f t="shared" ref="R1101" si="500">Q1101+1</f>
        <v>2020</v>
      </c>
      <c r="S1101" s="2">
        <f>R1101+1</f>
        <v>2021</v>
      </c>
      <c r="T1101" s="2">
        <f>S1101+1</f>
        <v>2022</v>
      </c>
    </row>
    <row r="1102" spans="2:21">
      <c r="G1102" s="74" t="str">
        <f>"Total MWh Produced / Purchased from " &amp; H1099</f>
        <v>Total MWh Produced / Purchased from Glenrock III</v>
      </c>
      <c r="H1102" s="66"/>
      <c r="I1102" s="3"/>
      <c r="J1102" s="4"/>
      <c r="K1102" s="4"/>
      <c r="L1102" s="4"/>
      <c r="M1102" s="4"/>
      <c r="N1102" s="4"/>
      <c r="O1102" s="4"/>
      <c r="P1102" s="4"/>
      <c r="Q1102" s="4"/>
      <c r="R1102" s="4"/>
      <c r="S1102" s="4">
        <v>127325</v>
      </c>
      <c r="T1102" s="5">
        <v>131305</v>
      </c>
    </row>
    <row r="1103" spans="2:21">
      <c r="G1103" s="74" t="s">
        <v>25</v>
      </c>
      <c r="H1103" s="66"/>
      <c r="I1103" s="325"/>
      <c r="J1103" s="50"/>
      <c r="K1103" s="50"/>
      <c r="L1103" s="50"/>
      <c r="M1103" s="50"/>
      <c r="N1103" s="50"/>
      <c r="O1103" s="50"/>
      <c r="P1103" s="50"/>
      <c r="Q1103" s="50"/>
      <c r="R1103" s="50"/>
      <c r="S1103" s="50">
        <v>1</v>
      </c>
      <c r="T1103" s="51">
        <v>1</v>
      </c>
    </row>
    <row r="1104" spans="2:21">
      <c r="G1104" s="74" t="s">
        <v>20</v>
      </c>
      <c r="H1104" s="66"/>
      <c r="I1104" s="326"/>
      <c r="J1104" s="45"/>
      <c r="K1104" s="45"/>
      <c r="L1104" s="45"/>
      <c r="M1104" s="45"/>
      <c r="N1104" s="45"/>
      <c r="O1104" s="45"/>
      <c r="P1104" s="45"/>
      <c r="Q1104" s="45"/>
      <c r="R1104" s="45"/>
      <c r="S1104" s="45">
        <f>S2</f>
        <v>8.0210749261197395E-2</v>
      </c>
      <c r="T1104" s="46">
        <f>T2</f>
        <v>8.0210749261197395E-2</v>
      </c>
    </row>
    <row r="1105" spans="1:20">
      <c r="A1105" s="1" t="s">
        <v>218</v>
      </c>
      <c r="G1105" s="71" t="s">
        <v>22</v>
      </c>
      <c r="H1105" s="72"/>
      <c r="I1105" s="37">
        <v>0</v>
      </c>
      <c r="J1105" s="37">
        <v>0</v>
      </c>
      <c r="K1105" s="37">
        <v>0</v>
      </c>
      <c r="L1105" s="37">
        <v>0</v>
      </c>
      <c r="M1105" s="37">
        <v>0</v>
      </c>
      <c r="N1105" s="179">
        <v>0</v>
      </c>
      <c r="O1105" s="179">
        <v>0</v>
      </c>
      <c r="P1105" s="179">
        <v>0</v>
      </c>
      <c r="Q1105" s="179">
        <f>Q1102*Q1104</f>
        <v>0</v>
      </c>
      <c r="R1105" s="179">
        <f>R1102*R1104</f>
        <v>0</v>
      </c>
      <c r="S1105" s="179">
        <f>S1102*S1104</f>
        <v>10212.833649681957</v>
      </c>
      <c r="T1105" s="179">
        <f>T1102*T1104</f>
        <v>10532.072431741524</v>
      </c>
    </row>
    <row r="1106" spans="1:20">
      <c r="G1106" s="23"/>
      <c r="H1106" s="30"/>
      <c r="I1106" s="36"/>
      <c r="J1106" s="36"/>
      <c r="K1106" s="36"/>
      <c r="L1106" s="36"/>
      <c r="M1106" s="36"/>
      <c r="N1106" s="24"/>
      <c r="O1106" s="24"/>
      <c r="P1106" s="24"/>
      <c r="Q1106" s="24"/>
      <c r="R1106" s="24"/>
      <c r="S1106" s="24"/>
      <c r="T1106" s="24"/>
    </row>
    <row r="1107" spans="1:20" ht="18.5">
      <c r="F1107" s="42" t="s">
        <v>118</v>
      </c>
      <c r="H1107" s="30"/>
      <c r="I1107" s="2">
        <v>2011</v>
      </c>
      <c r="J1107" s="2">
        <f>I1107+1</f>
        <v>2012</v>
      </c>
      <c r="K1107" s="2">
        <f t="shared" ref="K1107" si="501">J1107+1</f>
        <v>2013</v>
      </c>
      <c r="L1107" s="2">
        <f t="shared" ref="L1107" si="502">K1107+1</f>
        <v>2014</v>
      </c>
      <c r="M1107" s="2">
        <f t="shared" ref="M1107" si="503">L1107+1</f>
        <v>2015</v>
      </c>
      <c r="N1107" s="2">
        <f t="shared" ref="N1107" si="504">M1107+1</f>
        <v>2016</v>
      </c>
      <c r="O1107" s="2">
        <f t="shared" ref="O1107" si="505">N1107+1</f>
        <v>2017</v>
      </c>
      <c r="P1107" s="2">
        <f t="shared" ref="P1107" si="506">O1107+1</f>
        <v>2018</v>
      </c>
      <c r="Q1107" s="2">
        <f t="shared" ref="Q1107" si="507">P1107+1</f>
        <v>2019</v>
      </c>
      <c r="R1107" s="2">
        <f t="shared" ref="R1107" si="508">Q1107+1</f>
        <v>2020</v>
      </c>
      <c r="S1107" s="2">
        <f>R1107+1</f>
        <v>2021</v>
      </c>
      <c r="T1107" s="2">
        <f>S1107+1</f>
        <v>2022</v>
      </c>
    </row>
    <row r="1108" spans="1:20">
      <c r="G1108" s="74" t="s">
        <v>10</v>
      </c>
      <c r="H1108" s="66"/>
      <c r="I1108" s="47">
        <f>IF($J27 = "Eligible", I1105 * 'Facility Detail'!$G$3173, 0 )</f>
        <v>0</v>
      </c>
      <c r="J1108" s="11">
        <f>IF($J27 = "Eligible", J1105 * 'Facility Detail'!$G$3173, 0 )</f>
        <v>0</v>
      </c>
      <c r="K1108" s="11">
        <f>IF($J27 = "Eligible", K1105 * 'Facility Detail'!$G$3173, 0 )</f>
        <v>0</v>
      </c>
      <c r="L1108" s="11">
        <f>IF($J27 = "Eligible", L1105 * 'Facility Detail'!$G$3173, 0 )</f>
        <v>0</v>
      </c>
      <c r="M1108" s="11">
        <f>IF($J27 = "Eligible", M1105 * 'Facility Detail'!$G$3173, 0 )</f>
        <v>0</v>
      </c>
      <c r="N1108" s="11">
        <f>IF($J27 = "Eligible", N1105 * 'Facility Detail'!$G$3173, 0 )</f>
        <v>0</v>
      </c>
      <c r="O1108" s="11">
        <f>IF($J27 = "Eligible", O1105 * 'Facility Detail'!$G$3173, 0 )</f>
        <v>0</v>
      </c>
      <c r="P1108" s="11">
        <f>IF($J27 = "Eligible", P1105 * 'Facility Detail'!$G$3173, 0 )</f>
        <v>0</v>
      </c>
      <c r="Q1108" s="11">
        <f>IF($J27 = "Eligible", Q1105 * 'Facility Detail'!$G$3173, 0 )</f>
        <v>0</v>
      </c>
      <c r="R1108" s="11">
        <f>IF($J27 = "Eligible", R1105 * 'Facility Detail'!$G$3173, 0 )</f>
        <v>0</v>
      </c>
      <c r="S1108" s="11">
        <f>IF($J27 = "Eligible", S1105 * 'Facility Detail'!$G$3173, 0 )</f>
        <v>0</v>
      </c>
      <c r="T1108" s="264">
        <f>IF($J27 = "Eligible", T1105 * 'Facility Detail'!$G$3173, 0 )</f>
        <v>0</v>
      </c>
    </row>
    <row r="1109" spans="1:20">
      <c r="G1109" s="74" t="s">
        <v>6</v>
      </c>
      <c r="H1109" s="66"/>
      <c r="I1109" s="48">
        <f t="shared" ref="I1109:T1109" si="509">IF($K27= "Eligible", I1105, 0 )</f>
        <v>0</v>
      </c>
      <c r="J1109" s="222">
        <f t="shared" si="509"/>
        <v>0</v>
      </c>
      <c r="K1109" s="222">
        <f t="shared" si="509"/>
        <v>0</v>
      </c>
      <c r="L1109" s="222">
        <f t="shared" si="509"/>
        <v>0</v>
      </c>
      <c r="M1109" s="222">
        <f t="shared" si="509"/>
        <v>0</v>
      </c>
      <c r="N1109" s="222">
        <f t="shared" si="509"/>
        <v>0</v>
      </c>
      <c r="O1109" s="222">
        <f t="shared" si="509"/>
        <v>0</v>
      </c>
      <c r="P1109" s="222">
        <f t="shared" si="509"/>
        <v>0</v>
      </c>
      <c r="Q1109" s="222">
        <f t="shared" si="509"/>
        <v>0</v>
      </c>
      <c r="R1109" s="222">
        <f t="shared" si="509"/>
        <v>0</v>
      </c>
      <c r="S1109" s="222">
        <f t="shared" si="509"/>
        <v>0</v>
      </c>
      <c r="T1109" s="265">
        <f t="shared" si="509"/>
        <v>0</v>
      </c>
    </row>
    <row r="1110" spans="1:20">
      <c r="G1110" s="73" t="s">
        <v>120</v>
      </c>
      <c r="H1110" s="72"/>
      <c r="I1110" s="39">
        <f>SUM(I1108:I1109)</f>
        <v>0</v>
      </c>
      <c r="J1110" s="40">
        <f t="shared" ref="J1110:S1110" si="510">SUM(J1108:J1109)</f>
        <v>0</v>
      </c>
      <c r="K1110" s="40">
        <f t="shared" si="510"/>
        <v>0</v>
      </c>
      <c r="L1110" s="40">
        <f t="shared" si="510"/>
        <v>0</v>
      </c>
      <c r="M1110" s="40">
        <f t="shared" si="510"/>
        <v>0</v>
      </c>
      <c r="N1110" s="40">
        <f t="shared" si="510"/>
        <v>0</v>
      </c>
      <c r="O1110" s="40">
        <f t="shared" si="510"/>
        <v>0</v>
      </c>
      <c r="P1110" s="40">
        <f t="shared" si="510"/>
        <v>0</v>
      </c>
      <c r="Q1110" s="40">
        <f t="shared" si="510"/>
        <v>0</v>
      </c>
      <c r="R1110" s="40">
        <f t="shared" si="510"/>
        <v>0</v>
      </c>
      <c r="S1110" s="40">
        <f t="shared" si="510"/>
        <v>0</v>
      </c>
      <c r="T1110" s="40">
        <f t="shared" ref="T1110" si="511">SUM(T1108:T1109)</f>
        <v>0</v>
      </c>
    </row>
    <row r="1111" spans="1:20">
      <c r="G1111" s="30"/>
      <c r="H1111" s="30"/>
      <c r="I1111" s="38"/>
      <c r="J1111" s="31"/>
      <c r="K1111" s="31"/>
      <c r="L1111" s="31"/>
      <c r="M1111" s="31"/>
      <c r="N1111" s="31"/>
      <c r="O1111" s="31"/>
      <c r="P1111" s="31"/>
      <c r="Q1111" s="31"/>
      <c r="R1111" s="31"/>
      <c r="S1111" s="31"/>
      <c r="T1111" s="31"/>
    </row>
    <row r="1112" spans="1:20" ht="18.5">
      <c r="F1112" s="41" t="s">
        <v>30</v>
      </c>
      <c r="H1112" s="30"/>
      <c r="I1112" s="2">
        <v>2011</v>
      </c>
      <c r="J1112" s="2">
        <f>I1112+1</f>
        <v>2012</v>
      </c>
      <c r="K1112" s="2">
        <f t="shared" ref="K1112" si="512">J1112+1</f>
        <v>2013</v>
      </c>
      <c r="L1112" s="2">
        <f t="shared" ref="L1112" si="513">K1112+1</f>
        <v>2014</v>
      </c>
      <c r="M1112" s="2">
        <f t="shared" ref="M1112" si="514">L1112+1</f>
        <v>2015</v>
      </c>
      <c r="N1112" s="2">
        <f t="shared" ref="N1112" si="515">M1112+1</f>
        <v>2016</v>
      </c>
      <c r="O1112" s="2">
        <f t="shared" ref="O1112" si="516">N1112+1</f>
        <v>2017</v>
      </c>
      <c r="P1112" s="2">
        <f t="shared" ref="P1112" si="517">O1112+1</f>
        <v>2018</v>
      </c>
      <c r="Q1112" s="2">
        <f t="shared" ref="Q1112" si="518">P1112+1</f>
        <v>2019</v>
      </c>
      <c r="R1112" s="2">
        <f t="shared" ref="R1112" si="519">Q1112+1</f>
        <v>2020</v>
      </c>
      <c r="S1112" s="2">
        <f>R1112+1</f>
        <v>2021</v>
      </c>
      <c r="T1112" s="2">
        <f>S1112+1</f>
        <v>2022</v>
      </c>
    </row>
    <row r="1113" spans="1:20">
      <c r="G1113" s="74" t="s">
        <v>47</v>
      </c>
      <c r="H1113" s="66"/>
      <c r="I1113" s="84"/>
      <c r="J1113" s="85"/>
      <c r="K1113" s="85"/>
      <c r="L1113" s="85"/>
      <c r="M1113" s="85"/>
      <c r="N1113" s="85"/>
      <c r="O1113" s="85"/>
      <c r="P1113" s="85"/>
      <c r="Q1113" s="85"/>
      <c r="R1113" s="85"/>
      <c r="S1113" s="85"/>
      <c r="T1113" s="86"/>
    </row>
    <row r="1114" spans="1:20">
      <c r="G1114" s="75" t="s">
        <v>23</v>
      </c>
      <c r="H1114" s="153"/>
      <c r="I1114" s="87"/>
      <c r="J1114" s="88"/>
      <c r="K1114" s="88"/>
      <c r="L1114" s="88"/>
      <c r="M1114" s="88"/>
      <c r="N1114" s="88"/>
      <c r="O1114" s="88"/>
      <c r="P1114" s="88"/>
      <c r="Q1114" s="88"/>
      <c r="R1114" s="88"/>
      <c r="S1114" s="88"/>
      <c r="T1114" s="89"/>
    </row>
    <row r="1115" spans="1:20">
      <c r="G1115" s="90" t="s">
        <v>89</v>
      </c>
      <c r="H1115" s="152"/>
      <c r="I1115" s="52"/>
      <c r="J1115" s="53"/>
      <c r="K1115" s="53"/>
      <c r="L1115" s="53"/>
      <c r="M1115" s="53"/>
      <c r="N1115" s="53"/>
      <c r="O1115" s="53"/>
      <c r="P1115" s="53"/>
      <c r="Q1115" s="53"/>
      <c r="R1115" s="53"/>
      <c r="S1115" s="53"/>
      <c r="T1115" s="54"/>
    </row>
    <row r="1116" spans="1:20">
      <c r="G1116" s="33" t="s">
        <v>90</v>
      </c>
      <c r="I1116" s="7">
        <v>0</v>
      </c>
      <c r="J1116" s="7">
        <v>0</v>
      </c>
      <c r="K1116" s="7">
        <v>0</v>
      </c>
      <c r="L1116" s="7">
        <v>0</v>
      </c>
      <c r="M1116" s="7">
        <v>0</v>
      </c>
      <c r="N1116" s="7">
        <v>0</v>
      </c>
      <c r="O1116" s="7">
        <v>0</v>
      </c>
      <c r="P1116" s="7">
        <v>0</v>
      </c>
      <c r="Q1116" s="7">
        <v>0</v>
      </c>
      <c r="R1116" s="7">
        <v>0</v>
      </c>
      <c r="S1116" s="7">
        <v>0</v>
      </c>
      <c r="T1116" s="7">
        <v>0</v>
      </c>
    </row>
    <row r="1117" spans="1:20">
      <c r="G1117" s="6"/>
      <c r="I1117" s="7"/>
      <c r="J1117" s="7"/>
      <c r="K1117" s="7"/>
      <c r="L1117" s="28"/>
      <c r="M1117" s="28"/>
      <c r="N1117" s="28"/>
      <c r="O1117" s="28"/>
      <c r="P1117" s="28"/>
      <c r="Q1117" s="28"/>
      <c r="R1117" s="28"/>
      <c r="S1117" s="28"/>
      <c r="T1117" s="28"/>
    </row>
    <row r="1118" spans="1:20" ht="18.5">
      <c r="F1118" s="9" t="s">
        <v>100</v>
      </c>
      <c r="I1118" s="2">
        <f>'Facility Detail'!$G$3176</f>
        <v>2011</v>
      </c>
      <c r="J1118" s="2">
        <f>I1118+1</f>
        <v>2012</v>
      </c>
      <c r="K1118" s="2">
        <f t="shared" ref="K1118" si="520">J1118+1</f>
        <v>2013</v>
      </c>
      <c r="L1118" s="2">
        <f t="shared" ref="L1118" si="521">K1118+1</f>
        <v>2014</v>
      </c>
      <c r="M1118" s="2">
        <f t="shared" ref="M1118" si="522">L1118+1</f>
        <v>2015</v>
      </c>
      <c r="N1118" s="2">
        <f t="shared" ref="N1118" si="523">M1118+1</f>
        <v>2016</v>
      </c>
      <c r="O1118" s="2">
        <f t="shared" ref="O1118" si="524">N1118+1</f>
        <v>2017</v>
      </c>
      <c r="P1118" s="2">
        <f t="shared" ref="P1118" si="525">O1118+1</f>
        <v>2018</v>
      </c>
      <c r="Q1118" s="2">
        <f t="shared" ref="Q1118" si="526">P1118+1</f>
        <v>2019</v>
      </c>
      <c r="R1118" s="2">
        <f t="shared" ref="R1118" si="527">Q1118+1</f>
        <v>2020</v>
      </c>
      <c r="S1118" s="2">
        <f>R1118+1</f>
        <v>2021</v>
      </c>
      <c r="T1118" s="2">
        <f>S1118+1</f>
        <v>2022</v>
      </c>
    </row>
    <row r="1119" spans="1:20">
      <c r="G1119" s="74" t="s">
        <v>68</v>
      </c>
      <c r="H1119" s="66"/>
      <c r="I1119" s="3"/>
      <c r="J1119" s="55">
        <f>I1119</f>
        <v>0</v>
      </c>
      <c r="K1119" s="123"/>
      <c r="L1119" s="123"/>
      <c r="M1119" s="123"/>
      <c r="N1119" s="123"/>
      <c r="O1119" s="123"/>
      <c r="P1119" s="123"/>
      <c r="Q1119" s="123"/>
      <c r="R1119" s="123"/>
      <c r="S1119" s="123"/>
      <c r="T1119" s="56"/>
    </row>
    <row r="1120" spans="1:20">
      <c r="G1120" s="74" t="s">
        <v>69</v>
      </c>
      <c r="H1120" s="66"/>
      <c r="I1120" s="144">
        <f>J1120</f>
        <v>0</v>
      </c>
      <c r="J1120" s="10"/>
      <c r="K1120" s="69"/>
      <c r="L1120" s="69"/>
      <c r="M1120" s="69"/>
      <c r="N1120" s="69"/>
      <c r="O1120" s="69"/>
      <c r="P1120" s="69"/>
      <c r="Q1120" s="69"/>
      <c r="R1120" s="69"/>
      <c r="S1120" s="69"/>
      <c r="T1120" s="145"/>
    </row>
    <row r="1121" spans="7:20">
      <c r="G1121" s="74" t="s">
        <v>70</v>
      </c>
      <c r="H1121" s="66"/>
      <c r="I1121" s="57"/>
      <c r="J1121" s="10">
        <f>J1105</f>
        <v>0</v>
      </c>
      <c r="K1121" s="65">
        <f>J1121</f>
        <v>0</v>
      </c>
      <c r="L1121" s="69"/>
      <c r="M1121" s="69"/>
      <c r="N1121" s="69"/>
      <c r="O1121" s="69"/>
      <c r="P1121" s="69"/>
      <c r="Q1121" s="69"/>
      <c r="R1121" s="69"/>
      <c r="S1121" s="69"/>
      <c r="T1121" s="145"/>
    </row>
    <row r="1122" spans="7:20">
      <c r="G1122" s="74" t="s">
        <v>71</v>
      </c>
      <c r="H1122" s="66"/>
      <c r="I1122" s="57"/>
      <c r="J1122" s="65">
        <f>K1122</f>
        <v>0</v>
      </c>
      <c r="K1122" s="143"/>
      <c r="L1122" s="69"/>
      <c r="M1122" s="69"/>
      <c r="N1122" s="69"/>
      <c r="O1122" s="69"/>
      <c r="P1122" s="69"/>
      <c r="Q1122" s="69"/>
      <c r="R1122" s="69"/>
      <c r="S1122" s="69"/>
      <c r="T1122" s="145"/>
    </row>
    <row r="1123" spans="7:20">
      <c r="G1123" s="74" t="s">
        <v>171</v>
      </c>
      <c r="H1123" s="30"/>
      <c r="I1123" s="57"/>
      <c r="J1123" s="135"/>
      <c r="K1123" s="10">
        <f>K1105</f>
        <v>0</v>
      </c>
      <c r="L1123" s="136">
        <f>K1123</f>
        <v>0</v>
      </c>
      <c r="M1123" s="69"/>
      <c r="N1123" s="69"/>
      <c r="O1123" s="69"/>
      <c r="P1123" s="69"/>
      <c r="Q1123" s="69"/>
      <c r="R1123" s="69"/>
      <c r="S1123" s="69"/>
      <c r="T1123" s="145"/>
    </row>
    <row r="1124" spans="7:20">
      <c r="G1124" s="74" t="s">
        <v>172</v>
      </c>
      <c r="H1124" s="30"/>
      <c r="I1124" s="57"/>
      <c r="J1124" s="135"/>
      <c r="K1124" s="65">
        <f>L1124</f>
        <v>0</v>
      </c>
      <c r="L1124" s="10"/>
      <c r="M1124" s="69"/>
      <c r="N1124" s="69"/>
      <c r="O1124" s="69"/>
      <c r="P1124" s="69"/>
      <c r="Q1124" s="69"/>
      <c r="R1124" s="69"/>
      <c r="S1124" s="69"/>
      <c r="T1124" s="145"/>
    </row>
    <row r="1125" spans="7:20">
      <c r="G1125" s="74" t="s">
        <v>173</v>
      </c>
      <c r="H1125" s="30"/>
      <c r="I1125" s="57"/>
      <c r="J1125" s="135"/>
      <c r="K1125" s="135"/>
      <c r="L1125" s="10">
        <f>L1105</f>
        <v>0</v>
      </c>
      <c r="M1125" s="136">
        <f>L1125</f>
        <v>0</v>
      </c>
      <c r="N1125" s="135"/>
      <c r="O1125" s="69"/>
      <c r="P1125" s="69"/>
      <c r="Q1125" s="69"/>
      <c r="R1125" s="69"/>
      <c r="S1125" s="69"/>
      <c r="T1125" s="139"/>
    </row>
    <row r="1126" spans="7:20">
      <c r="G1126" s="74" t="s">
        <v>174</v>
      </c>
      <c r="H1126" s="30"/>
      <c r="I1126" s="57"/>
      <c r="J1126" s="135"/>
      <c r="K1126" s="135"/>
      <c r="L1126" s="65"/>
      <c r="M1126" s="10"/>
      <c r="N1126" s="135"/>
      <c r="O1126" s="69"/>
      <c r="P1126" s="69"/>
      <c r="Q1126" s="69"/>
      <c r="R1126" s="69"/>
      <c r="S1126" s="69"/>
      <c r="T1126" s="139"/>
    </row>
    <row r="1127" spans="7:20">
      <c r="G1127" s="74" t="s">
        <v>175</v>
      </c>
      <c r="H1127" s="30"/>
      <c r="I1127" s="57"/>
      <c r="J1127" s="135"/>
      <c r="K1127" s="135"/>
      <c r="L1127" s="135"/>
      <c r="M1127" s="10">
        <v>0</v>
      </c>
      <c r="N1127" s="136">
        <f>M1127</f>
        <v>0</v>
      </c>
      <c r="O1127" s="69"/>
      <c r="P1127" s="69"/>
      <c r="Q1127" s="69"/>
      <c r="R1127" s="69"/>
      <c r="S1127" s="69"/>
      <c r="T1127" s="139"/>
    </row>
    <row r="1128" spans="7:20">
      <c r="G1128" s="74" t="s">
        <v>176</v>
      </c>
      <c r="H1128" s="30"/>
      <c r="I1128" s="57"/>
      <c r="J1128" s="135"/>
      <c r="K1128" s="135"/>
      <c r="L1128" s="135"/>
      <c r="M1128" s="65"/>
      <c r="N1128" s="10"/>
      <c r="O1128" s="69"/>
      <c r="P1128" s="69"/>
      <c r="Q1128" s="69"/>
      <c r="R1128" s="69"/>
      <c r="S1128" s="69"/>
      <c r="T1128" s="139"/>
    </row>
    <row r="1129" spans="7:20">
      <c r="G1129" s="74" t="s">
        <v>177</v>
      </c>
      <c r="H1129" s="30"/>
      <c r="I1129" s="57"/>
      <c r="J1129" s="135"/>
      <c r="K1129" s="135"/>
      <c r="L1129" s="135"/>
      <c r="M1129" s="135"/>
      <c r="N1129" s="167">
        <f>N1105</f>
        <v>0</v>
      </c>
      <c r="O1129" s="137">
        <f>N1129</f>
        <v>0</v>
      </c>
      <c r="P1129" s="69"/>
      <c r="Q1129" s="69"/>
      <c r="R1129" s="69"/>
      <c r="S1129" s="69"/>
      <c r="T1129" s="139"/>
    </row>
    <row r="1130" spans="7:20">
      <c r="G1130" s="74" t="s">
        <v>168</v>
      </c>
      <c r="H1130" s="30"/>
      <c r="I1130" s="57"/>
      <c r="J1130" s="135"/>
      <c r="K1130" s="135"/>
      <c r="L1130" s="135"/>
      <c r="M1130" s="135"/>
      <c r="N1130" s="168"/>
      <c r="O1130" s="138"/>
      <c r="P1130" s="69"/>
      <c r="Q1130" s="69"/>
      <c r="R1130" s="69"/>
      <c r="S1130" s="69"/>
      <c r="T1130" s="139"/>
    </row>
    <row r="1131" spans="7:20">
      <c r="G1131" s="74" t="s">
        <v>169</v>
      </c>
      <c r="H1131" s="30"/>
      <c r="I1131" s="57"/>
      <c r="J1131" s="135"/>
      <c r="K1131" s="135"/>
      <c r="L1131" s="135"/>
      <c r="M1131" s="135"/>
      <c r="N1131" s="135"/>
      <c r="O1131" s="138">
        <f>O1105</f>
        <v>0</v>
      </c>
      <c r="P1131" s="137">
        <f>O1131</f>
        <v>0</v>
      </c>
      <c r="Q1131" s="69"/>
      <c r="R1131" s="69"/>
      <c r="S1131" s="69"/>
      <c r="T1131" s="139"/>
    </row>
    <row r="1132" spans="7:20">
      <c r="G1132" s="74" t="s">
        <v>186</v>
      </c>
      <c r="H1132" s="30"/>
      <c r="I1132" s="57"/>
      <c r="J1132" s="135"/>
      <c r="K1132" s="135"/>
      <c r="L1132" s="135"/>
      <c r="M1132" s="135"/>
      <c r="N1132" s="135"/>
      <c r="O1132" s="137"/>
      <c r="P1132" s="138"/>
      <c r="Q1132" s="69"/>
      <c r="R1132" s="69"/>
      <c r="S1132" s="69"/>
      <c r="T1132" s="139"/>
    </row>
    <row r="1133" spans="7:20">
      <c r="G1133" s="74" t="s">
        <v>187</v>
      </c>
      <c r="H1133" s="30"/>
      <c r="I1133" s="57"/>
      <c r="J1133" s="135"/>
      <c r="K1133" s="135"/>
      <c r="L1133" s="135"/>
      <c r="M1133" s="135"/>
      <c r="N1133" s="135"/>
      <c r="O1133" s="135"/>
      <c r="P1133" s="138"/>
      <c r="Q1133" s="65">
        <f>P1133</f>
        <v>0</v>
      </c>
      <c r="R1133" s="69"/>
      <c r="S1133" s="69"/>
      <c r="T1133" s="139"/>
    </row>
    <row r="1134" spans="7:20">
      <c r="G1134" s="74" t="s">
        <v>188</v>
      </c>
      <c r="H1134" s="30"/>
      <c r="I1134" s="57"/>
      <c r="J1134" s="135"/>
      <c r="K1134" s="135"/>
      <c r="L1134" s="135"/>
      <c r="M1134" s="135"/>
      <c r="N1134" s="135"/>
      <c r="O1134" s="135"/>
      <c r="P1134" s="137"/>
      <c r="Q1134" s="138"/>
      <c r="R1134" s="69"/>
      <c r="S1134" s="69"/>
      <c r="T1134" s="139"/>
    </row>
    <row r="1135" spans="7:20">
      <c r="G1135" s="74" t="s">
        <v>189</v>
      </c>
      <c r="H1135" s="30"/>
      <c r="I1135" s="57"/>
      <c r="J1135" s="135"/>
      <c r="K1135" s="135"/>
      <c r="L1135" s="135"/>
      <c r="M1135" s="135"/>
      <c r="N1135" s="135"/>
      <c r="O1135" s="135"/>
      <c r="P1135" s="135"/>
      <c r="Q1135" s="138"/>
      <c r="R1135" s="65">
        <f>Q1135</f>
        <v>0</v>
      </c>
      <c r="S1135" s="69"/>
      <c r="T1135" s="139"/>
    </row>
    <row r="1136" spans="7:20">
      <c r="G1136" s="74" t="s">
        <v>190</v>
      </c>
      <c r="H1136" s="30"/>
      <c r="I1136" s="57"/>
      <c r="J1136" s="135"/>
      <c r="K1136" s="135"/>
      <c r="L1136" s="135"/>
      <c r="M1136" s="135"/>
      <c r="N1136" s="135"/>
      <c r="O1136" s="135"/>
      <c r="P1136" s="135"/>
      <c r="Q1136" s="169">
        <f>R1105</f>
        <v>0</v>
      </c>
      <c r="R1136" s="197">
        <f>Q1136</f>
        <v>0</v>
      </c>
      <c r="S1136" s="155"/>
      <c r="T1136" s="322"/>
    </row>
    <row r="1137" spans="2:21">
      <c r="G1137" s="74" t="s">
        <v>191</v>
      </c>
      <c r="H1137" s="30"/>
      <c r="I1137" s="57"/>
      <c r="J1137" s="135"/>
      <c r="K1137" s="135"/>
      <c r="L1137" s="135"/>
      <c r="M1137" s="135"/>
      <c r="N1137" s="135"/>
      <c r="O1137" s="135"/>
      <c r="P1137" s="135"/>
      <c r="Q1137" s="135"/>
      <c r="R1137" s="197"/>
      <c r="S1137" s="137">
        <f>R1137</f>
        <v>0</v>
      </c>
      <c r="T1137" s="322"/>
    </row>
    <row r="1138" spans="2:21">
      <c r="G1138" s="74" t="s">
        <v>200</v>
      </c>
      <c r="H1138" s="30"/>
      <c r="I1138" s="57"/>
      <c r="J1138" s="135"/>
      <c r="K1138" s="135"/>
      <c r="L1138" s="135"/>
      <c r="M1138" s="135"/>
      <c r="N1138" s="135"/>
      <c r="O1138" s="135"/>
      <c r="P1138" s="135"/>
      <c r="Q1138" s="135"/>
      <c r="R1138" s="137"/>
      <c r="S1138" s="138"/>
      <c r="T1138" s="322"/>
    </row>
    <row r="1139" spans="2:21">
      <c r="G1139" s="74" t="s">
        <v>201</v>
      </c>
      <c r="H1139" s="30"/>
      <c r="I1139" s="57"/>
      <c r="J1139" s="135"/>
      <c r="K1139" s="135"/>
      <c r="L1139" s="135"/>
      <c r="M1139" s="135"/>
      <c r="N1139" s="135"/>
      <c r="O1139" s="135"/>
      <c r="P1139" s="135"/>
      <c r="Q1139" s="135"/>
      <c r="R1139" s="135"/>
      <c r="S1139" s="197"/>
      <c r="T1139" s="323"/>
    </row>
    <row r="1140" spans="2:21">
      <c r="G1140" s="74" t="s">
        <v>311</v>
      </c>
      <c r="H1140" s="30"/>
      <c r="I1140" s="57"/>
      <c r="J1140" s="135"/>
      <c r="K1140" s="135"/>
      <c r="L1140" s="135"/>
      <c r="M1140" s="135"/>
      <c r="N1140" s="135"/>
      <c r="O1140" s="135"/>
      <c r="P1140" s="135"/>
      <c r="Q1140" s="135"/>
      <c r="R1140" s="135"/>
      <c r="S1140" s="137"/>
      <c r="T1140" s="324"/>
      <c r="U1140" s="30"/>
    </row>
    <row r="1141" spans="2:21">
      <c r="G1141" s="74" t="s">
        <v>310</v>
      </c>
      <c r="H1141" s="30"/>
      <c r="I1141" s="58"/>
      <c r="J1141" s="125"/>
      <c r="K1141" s="125"/>
      <c r="L1141" s="125"/>
      <c r="M1141" s="125"/>
      <c r="N1141" s="125"/>
      <c r="O1141" s="125"/>
      <c r="P1141" s="125"/>
      <c r="Q1141" s="125"/>
      <c r="R1141" s="125"/>
      <c r="S1141" s="125"/>
      <c r="T1141" s="258"/>
      <c r="U1141" s="30"/>
    </row>
    <row r="1142" spans="2:21">
      <c r="B1142" s="1" t="s">
        <v>218</v>
      </c>
      <c r="G1142" s="33" t="s">
        <v>17</v>
      </c>
      <c r="I1142" s="172">
        <f xml:space="preserve"> I1125 - I1124</f>
        <v>0</v>
      </c>
      <c r="J1142" s="172">
        <f xml:space="preserve"> J1124 + J1127 - J1126 - J1125</f>
        <v>0</v>
      </c>
      <c r="K1142" s="172">
        <f>K1126 - K1127</f>
        <v>0</v>
      </c>
      <c r="L1142" s="172">
        <f>L1126 - L1127</f>
        <v>0</v>
      </c>
      <c r="M1142" s="172">
        <f>M1125-M1126-M1127</f>
        <v>0</v>
      </c>
      <c r="N1142" s="172">
        <f>N1127-N1128-N1129</f>
        <v>0</v>
      </c>
      <c r="O1142" s="172">
        <f>O1129-O1130-O1131</f>
        <v>0</v>
      </c>
      <c r="P1142" s="172">
        <f>P1131-P1132-P1133</f>
        <v>0</v>
      </c>
      <c r="Q1142" s="172">
        <f>Q1133+Q1136-Q1135-Q1134</f>
        <v>0</v>
      </c>
      <c r="R1142" s="172">
        <f>R1135-R1136+R1138</f>
        <v>0</v>
      </c>
      <c r="S1142" s="172">
        <f>S1137-S1138-S1139</f>
        <v>0</v>
      </c>
      <c r="T1142" s="172">
        <f>T1137-T1138-T1139</f>
        <v>0</v>
      </c>
    </row>
    <row r="1143" spans="2:21">
      <c r="G1143" s="6"/>
      <c r="I1143" s="172"/>
      <c r="J1143" s="172"/>
      <c r="K1143" s="172"/>
      <c r="L1143" s="172"/>
      <c r="M1143" s="172"/>
      <c r="N1143" s="172"/>
      <c r="O1143" s="172"/>
      <c r="P1143" s="172"/>
      <c r="Q1143" s="172"/>
      <c r="R1143" s="172"/>
      <c r="S1143" s="172"/>
      <c r="T1143" s="172"/>
    </row>
    <row r="1144" spans="2:21">
      <c r="G1144" s="71" t="s">
        <v>12</v>
      </c>
      <c r="H1144" s="66"/>
      <c r="I1144" s="173"/>
      <c r="J1144" s="174"/>
      <c r="K1144" s="174"/>
      <c r="L1144" s="174"/>
      <c r="M1144" s="174"/>
      <c r="N1144" s="174"/>
      <c r="O1144" s="174"/>
      <c r="P1144" s="174"/>
      <c r="Q1144" s="174"/>
      <c r="R1144" s="174"/>
      <c r="S1144" s="174"/>
      <c r="T1144" s="320"/>
    </row>
    <row r="1145" spans="2:21">
      <c r="G1145" s="6"/>
      <c r="I1145" s="172"/>
      <c r="J1145" s="172"/>
      <c r="K1145" s="172"/>
      <c r="L1145" s="172"/>
      <c r="M1145" s="172"/>
      <c r="N1145" s="172"/>
      <c r="O1145" s="172"/>
      <c r="P1145" s="172"/>
      <c r="Q1145" s="172"/>
      <c r="R1145" s="172"/>
      <c r="S1145" s="172"/>
      <c r="T1145" s="172"/>
    </row>
    <row r="1146" spans="2:21" ht="18.5">
      <c r="C1146" s="1" t="s">
        <v>218</v>
      </c>
      <c r="D1146" s="1" t="s">
        <v>243</v>
      </c>
      <c r="E1146" s="1" t="s">
        <v>107</v>
      </c>
      <c r="F1146" s="41" t="s">
        <v>26</v>
      </c>
      <c r="H1146" s="66"/>
      <c r="I1146" s="175">
        <f t="shared" ref="I1146:S1146" si="528" xml:space="preserve"> I1105 + I1110 - I1116 + I1142 + I1144</f>
        <v>0</v>
      </c>
      <c r="J1146" s="176">
        <f t="shared" si="528"/>
        <v>0</v>
      </c>
      <c r="K1146" s="176">
        <f t="shared" si="528"/>
        <v>0</v>
      </c>
      <c r="L1146" s="176">
        <f t="shared" si="528"/>
        <v>0</v>
      </c>
      <c r="M1146" s="176">
        <f t="shared" si="528"/>
        <v>0</v>
      </c>
      <c r="N1146" s="176">
        <f t="shared" si="528"/>
        <v>0</v>
      </c>
      <c r="O1146" s="176">
        <f t="shared" si="528"/>
        <v>0</v>
      </c>
      <c r="P1146" s="176">
        <f t="shared" si="528"/>
        <v>0</v>
      </c>
      <c r="Q1146" s="176">
        <f t="shared" si="528"/>
        <v>0</v>
      </c>
      <c r="R1146" s="176">
        <f t="shared" si="528"/>
        <v>0</v>
      </c>
      <c r="S1146" s="176">
        <f t="shared" si="528"/>
        <v>10212.833649681957</v>
      </c>
      <c r="T1146" s="321">
        <f t="shared" ref="T1146" si="529" xml:space="preserve"> T1105 + T1110 - T1116 + T1142 + T1144</f>
        <v>10532.072431741524</v>
      </c>
      <c r="U1146" s="196"/>
    </row>
    <row r="1147" spans="2:21" ht="15" thickBot="1">
      <c r="S1147" s="1"/>
      <c r="T1147" s="1"/>
    </row>
    <row r="1148" spans="2:21">
      <c r="F1148" s="8"/>
      <c r="G1148" s="8"/>
      <c r="H1148" s="8"/>
      <c r="I1148" s="8"/>
      <c r="J1148" s="8"/>
      <c r="K1148" s="8"/>
      <c r="L1148" s="8"/>
      <c r="M1148" s="8"/>
      <c r="N1148" s="8"/>
      <c r="O1148" s="30"/>
      <c r="P1148" s="30"/>
      <c r="Q1148" s="30"/>
      <c r="R1148" s="30"/>
      <c r="S1148" s="30"/>
      <c r="T1148" s="30"/>
      <c r="U1148" s="30"/>
    </row>
    <row r="1149" spans="2:21" ht="15" thickBot="1">
      <c r="S1149" s="1"/>
      <c r="T1149" s="1"/>
      <c r="U1149" s="30"/>
    </row>
    <row r="1150" spans="2:21" ht="21.5" thickBot="1">
      <c r="F1150" s="13" t="s">
        <v>4</v>
      </c>
      <c r="H1150" s="201" t="s">
        <v>127</v>
      </c>
      <c r="I1150" s="209"/>
      <c r="J1150" s="23"/>
      <c r="K1150" s="23"/>
      <c r="S1150" s="1"/>
      <c r="T1150" s="1"/>
      <c r="U1150" s="30"/>
    </row>
    <row r="1151" spans="2:21">
      <c r="S1151" s="1"/>
      <c r="T1151" s="1"/>
      <c r="U1151" s="30"/>
    </row>
    <row r="1152" spans="2:21" ht="18.5">
      <c r="F1152" s="9" t="s">
        <v>21</v>
      </c>
      <c r="I1152" s="2">
        <f>'Facility Detail'!$G$3176</f>
        <v>2011</v>
      </c>
      <c r="J1152" s="2">
        <f t="shared" ref="J1152" si="530">I1152+1</f>
        <v>2012</v>
      </c>
      <c r="K1152" s="2">
        <f t="shared" ref="K1152" si="531">J1152+1</f>
        <v>2013</v>
      </c>
      <c r="L1152" s="2">
        <f t="shared" ref="L1152" si="532">K1152+1</f>
        <v>2014</v>
      </c>
      <c r="M1152" s="2">
        <f t="shared" ref="M1152" si="533">L1152+1</f>
        <v>2015</v>
      </c>
      <c r="N1152" s="2">
        <f t="shared" ref="N1152" si="534">M1152+1</f>
        <v>2016</v>
      </c>
      <c r="O1152" s="2">
        <f t="shared" ref="O1152" si="535">N1152+1</f>
        <v>2017</v>
      </c>
      <c r="P1152" s="2">
        <f t="shared" ref="P1152" si="536">O1152+1</f>
        <v>2018</v>
      </c>
      <c r="Q1152" s="2">
        <f t="shared" ref="Q1152" si="537">P1152+1</f>
        <v>2019</v>
      </c>
      <c r="R1152" s="2">
        <f t="shared" ref="R1152" si="538">Q1152+1</f>
        <v>2020</v>
      </c>
      <c r="S1152" s="2">
        <f>R1152+1</f>
        <v>2021</v>
      </c>
      <c r="T1152" s="2">
        <f>S1152+1</f>
        <v>2022</v>
      </c>
      <c r="U1152" s="30"/>
    </row>
    <row r="1153" spans="1:21">
      <c r="G1153" s="74" t="str">
        <f>"Total MWh Produced / Purchased from " &amp; H1150</f>
        <v>Total MWh Produced / Purchased from Goodnoe Hills</v>
      </c>
      <c r="H1153" s="66"/>
      <c r="I1153" s="3">
        <v>239431</v>
      </c>
      <c r="J1153" s="4">
        <v>221156</v>
      </c>
      <c r="K1153" s="4">
        <v>227258</v>
      </c>
      <c r="L1153" s="4">
        <v>216762</v>
      </c>
      <c r="M1153" s="4">
        <v>186746</v>
      </c>
      <c r="N1153" s="4">
        <v>223899</v>
      </c>
      <c r="O1153" s="4">
        <v>191917</v>
      </c>
      <c r="P1153" s="4">
        <v>230513</v>
      </c>
      <c r="Q1153" s="4">
        <v>57616</v>
      </c>
      <c r="R1153" s="4">
        <v>326836</v>
      </c>
      <c r="S1153" s="4">
        <v>296244</v>
      </c>
      <c r="T1153" s="5">
        <v>256615</v>
      </c>
      <c r="U1153" s="30"/>
    </row>
    <row r="1154" spans="1:21">
      <c r="G1154" s="74" t="s">
        <v>25</v>
      </c>
      <c r="H1154" s="66"/>
      <c r="I1154" s="325">
        <v>1</v>
      </c>
      <c r="J1154" s="50">
        <v>1</v>
      </c>
      <c r="K1154" s="50">
        <v>1</v>
      </c>
      <c r="L1154" s="50">
        <v>1</v>
      </c>
      <c r="M1154" s="50">
        <v>1</v>
      </c>
      <c r="N1154" s="50">
        <v>1</v>
      </c>
      <c r="O1154" s="50">
        <v>1</v>
      </c>
      <c r="P1154" s="50">
        <v>1</v>
      </c>
      <c r="Q1154" s="50">
        <v>1</v>
      </c>
      <c r="R1154" s="50">
        <v>1</v>
      </c>
      <c r="S1154" s="50">
        <v>1</v>
      </c>
      <c r="T1154" s="51">
        <v>1</v>
      </c>
      <c r="U1154" s="30"/>
    </row>
    <row r="1155" spans="1:21">
      <c r="G1155" s="74" t="s">
        <v>20</v>
      </c>
      <c r="H1155" s="66"/>
      <c r="I1155" s="326">
        <v>7.8921000000000005E-2</v>
      </c>
      <c r="J1155" s="45">
        <v>7.9619999999999996E-2</v>
      </c>
      <c r="K1155" s="45">
        <v>7.8747999999999999E-2</v>
      </c>
      <c r="L1155" s="45">
        <v>8.0235000000000001E-2</v>
      </c>
      <c r="M1155" s="45">
        <v>8.0535999999999996E-2</v>
      </c>
      <c r="N1155" s="45">
        <v>8.1698151927344531E-2</v>
      </c>
      <c r="O1155" s="45">
        <v>8.0833713568703974E-2</v>
      </c>
      <c r="P1155" s="45">
        <v>7.9451999999999995E-2</v>
      </c>
      <c r="Q1155" s="45">
        <v>7.6724662968274293E-2</v>
      </c>
      <c r="R1155" s="45">
        <f>R1053</f>
        <v>8.1268700519883177E-2</v>
      </c>
      <c r="S1155" s="45">
        <f>S2</f>
        <v>8.0210749261197395E-2</v>
      </c>
      <c r="T1155" s="46">
        <f>T2</f>
        <v>8.0210749261197395E-2</v>
      </c>
      <c r="U1155" s="30"/>
    </row>
    <row r="1156" spans="1:21">
      <c r="A1156" s="1" t="s">
        <v>127</v>
      </c>
      <c r="G1156" s="71" t="s">
        <v>22</v>
      </c>
      <c r="H1156" s="72"/>
      <c r="I1156" s="37">
        <v>18896</v>
      </c>
      <c r="J1156" s="37">
        <v>17608</v>
      </c>
      <c r="K1156" s="37">
        <v>17896</v>
      </c>
      <c r="L1156" s="37">
        <v>17392</v>
      </c>
      <c r="M1156" s="37">
        <v>15039</v>
      </c>
      <c r="N1156" s="179">
        <v>18292</v>
      </c>
      <c r="O1156" s="179">
        <v>15514</v>
      </c>
      <c r="P1156" s="179">
        <v>18315</v>
      </c>
      <c r="Q1156" s="179">
        <f t="shared" ref="Q1156:S1156" si="539">Q1153 * Q1154 * Q1155</f>
        <v>4420.5681815800917</v>
      </c>
      <c r="R1156" s="179">
        <f t="shared" si="539"/>
        <v>26561.537003116537</v>
      </c>
      <c r="S1156" s="179">
        <f t="shared" si="539"/>
        <v>23761.953204134163</v>
      </c>
      <c r="T1156" s="179">
        <f t="shared" ref="T1156" si="540">T1153 * T1154 * T1155</f>
        <v>20583.28142166217</v>
      </c>
      <c r="U1156" s="30"/>
    </row>
    <row r="1157" spans="1:21">
      <c r="G1157" s="23"/>
      <c r="H1157" s="30"/>
      <c r="I1157" s="36"/>
      <c r="J1157" s="36"/>
      <c r="K1157" s="36"/>
      <c r="L1157" s="36"/>
      <c r="M1157" s="36"/>
      <c r="N1157" s="24"/>
      <c r="O1157" s="24"/>
      <c r="P1157" s="24"/>
      <c r="Q1157" s="24"/>
      <c r="R1157" s="24"/>
      <c r="S1157" s="24"/>
      <c r="T1157" s="24"/>
      <c r="U1157" s="30"/>
    </row>
    <row r="1158" spans="1:21" ht="18.5">
      <c r="F1158" s="42" t="s">
        <v>118</v>
      </c>
      <c r="H1158" s="30"/>
      <c r="I1158" s="2">
        <f t="shared" ref="I1158:S1158" si="541">I1152</f>
        <v>2011</v>
      </c>
      <c r="J1158" s="2">
        <f t="shared" si="541"/>
        <v>2012</v>
      </c>
      <c r="K1158" s="2">
        <f t="shared" si="541"/>
        <v>2013</v>
      </c>
      <c r="L1158" s="2">
        <f t="shared" si="541"/>
        <v>2014</v>
      </c>
      <c r="M1158" s="2">
        <f t="shared" si="541"/>
        <v>2015</v>
      </c>
      <c r="N1158" s="2">
        <f t="shared" si="541"/>
        <v>2016</v>
      </c>
      <c r="O1158" s="2">
        <f t="shared" si="541"/>
        <v>2017</v>
      </c>
      <c r="P1158" s="2">
        <f t="shared" si="541"/>
        <v>2018</v>
      </c>
      <c r="Q1158" s="2">
        <f t="shared" si="541"/>
        <v>2019</v>
      </c>
      <c r="R1158" s="2">
        <f t="shared" si="541"/>
        <v>2020</v>
      </c>
      <c r="S1158" s="2">
        <f t="shared" si="541"/>
        <v>2021</v>
      </c>
      <c r="T1158" s="2">
        <f t="shared" ref="T1158" si="542">T1152</f>
        <v>2022</v>
      </c>
      <c r="U1158" s="30"/>
    </row>
    <row r="1159" spans="1:21">
      <c r="G1159" s="74" t="s">
        <v>10</v>
      </c>
      <c r="H1159" s="66"/>
      <c r="I1159" s="47">
        <f>IF($J28 = "Eligible", I1156 * 'Facility Detail'!$G$3173, 0 )</f>
        <v>0</v>
      </c>
      <c r="J1159" s="11">
        <f>IF($J28 = "Eligible", J1156 * 'Facility Detail'!$G$3173, 0 )</f>
        <v>0</v>
      </c>
      <c r="K1159" s="11">
        <f>IF($J28 = "Eligible", K1156 * 'Facility Detail'!$G$3173, 0 )</f>
        <v>0</v>
      </c>
      <c r="L1159" s="11">
        <f>IF($J28 = "Eligible", L1156 * 'Facility Detail'!$G$3173, 0 )</f>
        <v>0</v>
      </c>
      <c r="M1159" s="11">
        <f>IF($J28 = "Eligible", M1156 * 'Facility Detail'!$G$3173, 0 )</f>
        <v>0</v>
      </c>
      <c r="N1159" s="11">
        <f>IF($J28 = "Eligible", N1156 * 'Facility Detail'!$G$3173, 0 )</f>
        <v>0</v>
      </c>
      <c r="O1159" s="11">
        <f>IF($J28 = "Eligible", O1156 * 'Facility Detail'!$G$3173, 0 )</f>
        <v>0</v>
      </c>
      <c r="P1159" s="11">
        <f>IF($J28 = "Eligible", P1156 * 'Facility Detail'!$G$3173, 0 )</f>
        <v>0</v>
      </c>
      <c r="Q1159" s="11">
        <f>IF($J28 = "Eligible", Q1156 * 'Facility Detail'!$G$3173, 0 )</f>
        <v>0</v>
      </c>
      <c r="R1159" s="11">
        <f>IF($J28 = "Eligible", R1156 * 'Facility Detail'!$G$3173, 0 )</f>
        <v>0</v>
      </c>
      <c r="S1159" s="11">
        <f>IF($J28 = "Eligible", S1156 * 'Facility Detail'!$G$3173, 0 )</f>
        <v>0</v>
      </c>
      <c r="T1159" s="264">
        <f>IF($J28 = "Eligible", T1156 * 'Facility Detail'!$G$3173, 0 )</f>
        <v>0</v>
      </c>
      <c r="U1159" s="30"/>
    </row>
    <row r="1160" spans="1:21">
      <c r="G1160" s="74" t="s">
        <v>6</v>
      </c>
      <c r="H1160" s="66"/>
      <c r="I1160" s="48">
        <f t="shared" ref="I1160:T1160" si="543">IF($K28= "Eligible", I1156, 0 )</f>
        <v>0</v>
      </c>
      <c r="J1160" s="222">
        <f t="shared" si="543"/>
        <v>0</v>
      </c>
      <c r="K1160" s="222">
        <f t="shared" si="543"/>
        <v>0</v>
      </c>
      <c r="L1160" s="222">
        <f t="shared" si="543"/>
        <v>0</v>
      </c>
      <c r="M1160" s="222">
        <f t="shared" si="543"/>
        <v>0</v>
      </c>
      <c r="N1160" s="222">
        <f t="shared" si="543"/>
        <v>0</v>
      </c>
      <c r="O1160" s="222">
        <f t="shared" si="543"/>
        <v>0</v>
      </c>
      <c r="P1160" s="222">
        <f t="shared" si="543"/>
        <v>0</v>
      </c>
      <c r="Q1160" s="222">
        <f t="shared" si="543"/>
        <v>0</v>
      </c>
      <c r="R1160" s="222">
        <f t="shared" si="543"/>
        <v>0</v>
      </c>
      <c r="S1160" s="222">
        <f t="shared" si="543"/>
        <v>0</v>
      </c>
      <c r="T1160" s="265">
        <f t="shared" si="543"/>
        <v>0</v>
      </c>
      <c r="U1160" s="30"/>
    </row>
    <row r="1161" spans="1:21">
      <c r="G1161" s="73" t="s">
        <v>120</v>
      </c>
      <c r="H1161" s="72"/>
      <c r="I1161" s="39">
        <f>SUM(I1159:I1160)</f>
        <v>0</v>
      </c>
      <c r="J1161" s="40">
        <f t="shared" ref="J1161:S1161" si="544">SUM(J1159:J1160)</f>
        <v>0</v>
      </c>
      <c r="K1161" s="40">
        <f t="shared" si="544"/>
        <v>0</v>
      </c>
      <c r="L1161" s="40">
        <f t="shared" si="544"/>
        <v>0</v>
      </c>
      <c r="M1161" s="40">
        <f t="shared" si="544"/>
        <v>0</v>
      </c>
      <c r="N1161" s="40">
        <f t="shared" si="544"/>
        <v>0</v>
      </c>
      <c r="O1161" s="40">
        <f t="shared" si="544"/>
        <v>0</v>
      </c>
      <c r="P1161" s="40">
        <f t="shared" si="544"/>
        <v>0</v>
      </c>
      <c r="Q1161" s="40">
        <f t="shared" si="544"/>
        <v>0</v>
      </c>
      <c r="R1161" s="40">
        <f t="shared" si="544"/>
        <v>0</v>
      </c>
      <c r="S1161" s="40">
        <f t="shared" si="544"/>
        <v>0</v>
      </c>
      <c r="T1161" s="40">
        <f t="shared" ref="T1161" si="545">SUM(T1159:T1160)</f>
        <v>0</v>
      </c>
      <c r="U1161" s="30"/>
    </row>
    <row r="1162" spans="1:21">
      <c r="G1162" s="30"/>
      <c r="H1162" s="30"/>
      <c r="I1162" s="38"/>
      <c r="J1162" s="31"/>
      <c r="K1162" s="31"/>
      <c r="L1162" s="31"/>
      <c r="M1162" s="31"/>
      <c r="N1162" s="31"/>
      <c r="O1162" s="31"/>
      <c r="P1162" s="31"/>
      <c r="Q1162" s="31"/>
      <c r="R1162" s="31"/>
      <c r="S1162" s="31"/>
      <c r="T1162" s="31"/>
      <c r="U1162" s="30"/>
    </row>
    <row r="1163" spans="1:21" ht="18.5">
      <c r="F1163" s="41" t="s">
        <v>30</v>
      </c>
      <c r="H1163" s="30"/>
      <c r="I1163" s="2">
        <f t="shared" ref="I1163:S1163" si="546">I1152</f>
        <v>2011</v>
      </c>
      <c r="J1163" s="2">
        <f t="shared" si="546"/>
        <v>2012</v>
      </c>
      <c r="K1163" s="2">
        <f t="shared" si="546"/>
        <v>2013</v>
      </c>
      <c r="L1163" s="2">
        <f t="shared" si="546"/>
        <v>2014</v>
      </c>
      <c r="M1163" s="2">
        <f t="shared" si="546"/>
        <v>2015</v>
      </c>
      <c r="N1163" s="2">
        <f t="shared" si="546"/>
        <v>2016</v>
      </c>
      <c r="O1163" s="2">
        <f t="shared" si="546"/>
        <v>2017</v>
      </c>
      <c r="P1163" s="2">
        <f t="shared" si="546"/>
        <v>2018</v>
      </c>
      <c r="Q1163" s="2">
        <f t="shared" si="546"/>
        <v>2019</v>
      </c>
      <c r="R1163" s="2">
        <f t="shared" si="546"/>
        <v>2020</v>
      </c>
      <c r="S1163" s="2">
        <f t="shared" si="546"/>
        <v>2021</v>
      </c>
      <c r="T1163" s="2">
        <f t="shared" ref="T1163" si="547">T1152</f>
        <v>2022</v>
      </c>
      <c r="U1163" s="30"/>
    </row>
    <row r="1164" spans="1:21">
      <c r="G1164" s="74" t="s">
        <v>47</v>
      </c>
      <c r="H1164" s="30"/>
      <c r="I1164" s="84"/>
      <c r="J1164" s="85"/>
      <c r="K1164" s="85"/>
      <c r="L1164" s="85"/>
      <c r="M1164" s="85"/>
      <c r="N1164" s="85"/>
      <c r="O1164" s="85"/>
      <c r="P1164" s="85"/>
      <c r="Q1164" s="85"/>
      <c r="R1164" s="85"/>
      <c r="S1164" s="85"/>
      <c r="T1164" s="86"/>
      <c r="U1164" s="30"/>
    </row>
    <row r="1165" spans="1:21">
      <c r="G1165" s="75" t="s">
        <v>23</v>
      </c>
      <c r="H1165" s="152"/>
      <c r="I1165" s="87"/>
      <c r="J1165" s="88"/>
      <c r="K1165" s="88"/>
      <c r="L1165" s="88"/>
      <c r="M1165" s="88"/>
      <c r="N1165" s="88"/>
      <c r="O1165" s="88"/>
      <c r="P1165" s="88"/>
      <c r="Q1165" s="88"/>
      <c r="R1165" s="88"/>
      <c r="S1165" s="88"/>
      <c r="T1165" s="89"/>
      <c r="U1165" s="30"/>
    </row>
    <row r="1166" spans="1:21">
      <c r="G1166" s="90" t="s">
        <v>89</v>
      </c>
      <c r="H1166" s="152"/>
      <c r="I1166" s="52"/>
      <c r="J1166" s="53"/>
      <c r="K1166" s="53"/>
      <c r="L1166" s="53"/>
      <c r="M1166" s="53"/>
      <c r="N1166" s="53"/>
      <c r="O1166" s="53"/>
      <c r="P1166" s="53"/>
      <c r="Q1166" s="53"/>
      <c r="R1166" s="53"/>
      <c r="S1166" s="53"/>
      <c r="T1166" s="54"/>
      <c r="U1166" s="30"/>
    </row>
    <row r="1167" spans="1:21">
      <c r="G1167" s="33" t="s">
        <v>90</v>
      </c>
      <c r="I1167" s="7">
        <f t="shared" ref="I1167:S1167" si="548">SUM(I1164:I1166)</f>
        <v>0</v>
      </c>
      <c r="J1167" s="7">
        <f t="shared" si="548"/>
        <v>0</v>
      </c>
      <c r="K1167" s="7">
        <f t="shared" si="548"/>
        <v>0</v>
      </c>
      <c r="L1167" s="7">
        <f t="shared" si="548"/>
        <v>0</v>
      </c>
      <c r="M1167" s="7">
        <f t="shared" si="548"/>
        <v>0</v>
      </c>
      <c r="N1167" s="7">
        <f t="shared" si="548"/>
        <v>0</v>
      </c>
      <c r="O1167" s="7">
        <f t="shared" si="548"/>
        <v>0</v>
      </c>
      <c r="P1167" s="7">
        <f t="shared" si="548"/>
        <v>0</v>
      </c>
      <c r="Q1167" s="7">
        <f t="shared" si="548"/>
        <v>0</v>
      </c>
      <c r="R1167" s="7">
        <f t="shared" si="548"/>
        <v>0</v>
      </c>
      <c r="S1167" s="7">
        <f t="shared" si="548"/>
        <v>0</v>
      </c>
      <c r="T1167" s="7">
        <f t="shared" ref="T1167" si="549">SUM(T1164:T1166)</f>
        <v>0</v>
      </c>
      <c r="U1167" s="30"/>
    </row>
    <row r="1168" spans="1:21">
      <c r="G1168" s="6"/>
      <c r="I1168" s="7"/>
      <c r="J1168" s="7"/>
      <c r="K1168" s="7"/>
      <c r="L1168" s="28"/>
      <c r="M1168" s="28"/>
      <c r="N1168" s="28"/>
      <c r="O1168" s="28"/>
      <c r="P1168" s="28"/>
      <c r="Q1168" s="28"/>
      <c r="R1168" s="28"/>
      <c r="S1168" s="28"/>
      <c r="T1168" s="28"/>
      <c r="U1168" s="30"/>
    </row>
    <row r="1169" spans="6:21" ht="18.5">
      <c r="F1169" s="9" t="s">
        <v>100</v>
      </c>
      <c r="I1169" s="2">
        <f>'Facility Detail'!$G$3176</f>
        <v>2011</v>
      </c>
      <c r="J1169" s="2">
        <f t="shared" ref="J1169" si="550">I1169+1</f>
        <v>2012</v>
      </c>
      <c r="K1169" s="2">
        <f t="shared" ref="K1169" si="551">J1169+1</f>
        <v>2013</v>
      </c>
      <c r="L1169" s="2">
        <f t="shared" ref="L1169" si="552">K1169+1</f>
        <v>2014</v>
      </c>
      <c r="M1169" s="2">
        <f t="shared" ref="M1169" si="553">L1169+1</f>
        <v>2015</v>
      </c>
      <c r="N1169" s="2">
        <f t="shared" ref="N1169" si="554">M1169+1</f>
        <v>2016</v>
      </c>
      <c r="O1169" s="2">
        <f t="shared" ref="O1169" si="555">N1169+1</f>
        <v>2017</v>
      </c>
      <c r="P1169" s="2">
        <f t="shared" ref="P1169" si="556">O1169+1</f>
        <v>2018</v>
      </c>
      <c r="Q1169" s="2">
        <f t="shared" ref="Q1169" si="557">P1169+1</f>
        <v>2019</v>
      </c>
      <c r="R1169" s="2">
        <f t="shared" ref="R1169" si="558">Q1169+1</f>
        <v>2020</v>
      </c>
      <c r="S1169" s="2">
        <f>R1169+1</f>
        <v>2021</v>
      </c>
      <c r="T1169" s="2">
        <f>S1169+1</f>
        <v>2022</v>
      </c>
      <c r="U1169" s="30"/>
    </row>
    <row r="1170" spans="6:21">
      <c r="G1170" s="74" t="str">
        <f xml:space="preserve"> 'Facility Detail'!$G$3176 &amp; " Surplus Applied to " &amp; ( 'Facility Detail'!$G$3176 + 1 )</f>
        <v>2011 Surplus Applied to 2012</v>
      </c>
      <c r="H1170" s="30"/>
      <c r="I1170" s="3">
        <f>I1156</f>
        <v>18896</v>
      </c>
      <c r="J1170" s="55">
        <f>I1170</f>
        <v>18896</v>
      </c>
      <c r="K1170" s="123"/>
      <c r="L1170" s="123"/>
      <c r="M1170" s="123"/>
      <c r="N1170" s="123"/>
      <c r="O1170" s="123"/>
      <c r="P1170" s="123"/>
      <c r="Q1170" s="123"/>
      <c r="R1170" s="123"/>
      <c r="S1170" s="123"/>
      <c r="T1170" s="56"/>
      <c r="U1170" s="30"/>
    </row>
    <row r="1171" spans="6:21">
      <c r="G1171" s="74" t="str">
        <f xml:space="preserve"> ( 'Facility Detail'!$G$3176 + 1 ) &amp; " Surplus Applied to " &amp; ( 'Facility Detail'!$G$3176 )</f>
        <v>2012 Surplus Applied to 2011</v>
      </c>
      <c r="H1171" s="30"/>
      <c r="I1171" s="144">
        <f>J1171</f>
        <v>0</v>
      </c>
      <c r="J1171" s="10"/>
      <c r="K1171" s="69"/>
      <c r="L1171" s="69"/>
      <c r="M1171" s="69"/>
      <c r="N1171" s="69"/>
      <c r="O1171" s="69"/>
      <c r="P1171" s="69"/>
      <c r="Q1171" s="69"/>
      <c r="R1171" s="69"/>
      <c r="S1171" s="69"/>
      <c r="T1171" s="145"/>
      <c r="U1171" s="30"/>
    </row>
    <row r="1172" spans="6:21">
      <c r="G1172" s="74" t="str">
        <f xml:space="preserve"> ( 'Facility Detail'!$G$3176 + 1 ) &amp; " Surplus Applied to " &amp; ( 'Facility Detail'!$G$3176 + 2 )</f>
        <v>2012 Surplus Applied to 2013</v>
      </c>
      <c r="H1172" s="30"/>
      <c r="I1172" s="57"/>
      <c r="J1172" s="10">
        <f>J1156</f>
        <v>17608</v>
      </c>
      <c r="K1172" s="65">
        <f>J1172</f>
        <v>17608</v>
      </c>
      <c r="L1172" s="69"/>
      <c r="M1172" s="69"/>
      <c r="N1172" s="69"/>
      <c r="O1172" s="69"/>
      <c r="P1172" s="69"/>
      <c r="Q1172" s="69"/>
      <c r="R1172" s="69"/>
      <c r="S1172" s="69"/>
      <c r="T1172" s="145"/>
      <c r="U1172" s="30"/>
    </row>
    <row r="1173" spans="6:21">
      <c r="G1173" s="74" t="str">
        <f xml:space="preserve"> ( 'Facility Detail'!$G$3176 + 2 ) &amp; " Surplus Applied to " &amp; ( 'Facility Detail'!$G$3176 + 1 )</f>
        <v>2013 Surplus Applied to 2012</v>
      </c>
      <c r="H1173" s="30"/>
      <c r="I1173" s="57"/>
      <c r="J1173" s="65">
        <f>K1173</f>
        <v>0</v>
      </c>
      <c r="K1173" s="143"/>
      <c r="L1173" s="69"/>
      <c r="M1173" s="69"/>
      <c r="N1173" s="69"/>
      <c r="O1173" s="69"/>
      <c r="P1173" s="69"/>
      <c r="Q1173" s="69"/>
      <c r="R1173" s="69"/>
      <c r="S1173" s="69"/>
      <c r="T1173" s="145"/>
      <c r="U1173" s="30"/>
    </row>
    <row r="1174" spans="6:21">
      <c r="G1174" s="74" t="str">
        <f xml:space="preserve"> ( 'Facility Detail'!$G$3176 + 2 ) &amp; " Surplus Applied to " &amp; ( 'Facility Detail'!$G$3176 + 3 )</f>
        <v>2013 Surplus Applied to 2014</v>
      </c>
      <c r="H1174" s="30"/>
      <c r="I1174" s="57"/>
      <c r="J1174" s="135"/>
      <c r="K1174" s="10">
        <f>K1156</f>
        <v>17896</v>
      </c>
      <c r="L1174" s="136">
        <f>K1174</f>
        <v>17896</v>
      </c>
      <c r="M1174" s="69"/>
      <c r="N1174" s="69"/>
      <c r="O1174" s="69"/>
      <c r="P1174" s="69"/>
      <c r="Q1174" s="69"/>
      <c r="R1174" s="69"/>
      <c r="S1174" s="69"/>
      <c r="T1174" s="145"/>
      <c r="U1174" s="30"/>
    </row>
    <row r="1175" spans="6:21">
      <c r="G1175" s="74" t="str">
        <f xml:space="preserve"> ( 'Facility Detail'!$G$3176 + 3 ) &amp; " Surplus Applied to " &amp; ( 'Facility Detail'!$G$3176 + 2 )</f>
        <v>2014 Surplus Applied to 2013</v>
      </c>
      <c r="H1175" s="30"/>
      <c r="I1175" s="57"/>
      <c r="J1175" s="135"/>
      <c r="K1175" s="65">
        <f>L1175</f>
        <v>0</v>
      </c>
      <c r="L1175" s="10"/>
      <c r="M1175" s="69"/>
      <c r="N1175" s="69"/>
      <c r="O1175" s="69"/>
      <c r="P1175" s="69"/>
      <c r="Q1175" s="69"/>
      <c r="R1175" s="69"/>
      <c r="S1175" s="69"/>
      <c r="T1175" s="145"/>
      <c r="U1175" s="30"/>
    </row>
    <row r="1176" spans="6:21">
      <c r="G1176" s="74" t="str">
        <f xml:space="preserve"> ( 'Facility Detail'!$G$3176 + 3 ) &amp; " Surplus Applied to " &amp; ( 'Facility Detail'!$G$3176 + 4 )</f>
        <v>2014 Surplus Applied to 2015</v>
      </c>
      <c r="H1176" s="30"/>
      <c r="I1176" s="57"/>
      <c r="J1176" s="135"/>
      <c r="K1176" s="135"/>
      <c r="L1176" s="10">
        <f>L1156-6158</f>
        <v>11234</v>
      </c>
      <c r="M1176" s="136">
        <f>L1176</f>
        <v>11234</v>
      </c>
      <c r="N1176" s="135"/>
      <c r="O1176" s="69"/>
      <c r="P1176" s="69"/>
      <c r="Q1176" s="69"/>
      <c r="R1176" s="69"/>
      <c r="S1176" s="69"/>
      <c r="T1176" s="139"/>
      <c r="U1176" s="30"/>
    </row>
    <row r="1177" spans="6:21">
      <c r="G1177" s="74" t="str">
        <f xml:space="preserve"> ( 'Facility Detail'!$G$3176 + 4 ) &amp; " Surplus Applied to " &amp; ( 'Facility Detail'!$G$3176 + 3 )</f>
        <v>2015 Surplus Applied to 2014</v>
      </c>
      <c r="H1177" s="30"/>
      <c r="I1177" s="57"/>
      <c r="J1177" s="135"/>
      <c r="K1177" s="135"/>
      <c r="L1177" s="65">
        <f>M1177</f>
        <v>0</v>
      </c>
      <c r="M1177" s="10"/>
      <c r="N1177" s="135"/>
      <c r="O1177" s="69"/>
      <c r="P1177" s="69"/>
      <c r="Q1177" s="69"/>
      <c r="R1177" s="69"/>
      <c r="S1177" s="69"/>
      <c r="T1177" s="139"/>
      <c r="U1177" s="30"/>
    </row>
    <row r="1178" spans="6:21">
      <c r="G1178" s="74" t="str">
        <f xml:space="preserve"> ( 'Facility Detail'!$G$3176 + 4 ) &amp; " Surplus Applied to " &amp; ( 'Facility Detail'!$G$3176 + 5 )</f>
        <v>2015 Surplus Applied to 2016</v>
      </c>
      <c r="H1178" s="30"/>
      <c r="I1178" s="57"/>
      <c r="J1178" s="135"/>
      <c r="K1178" s="135"/>
      <c r="L1178" s="135"/>
      <c r="M1178" s="10">
        <v>5383</v>
      </c>
      <c r="N1178" s="136">
        <f>M1178</f>
        <v>5383</v>
      </c>
      <c r="O1178" s="69"/>
      <c r="P1178" s="69"/>
      <c r="Q1178" s="69"/>
      <c r="R1178" s="69"/>
      <c r="S1178" s="69"/>
      <c r="T1178" s="139"/>
      <c r="U1178" s="30"/>
    </row>
    <row r="1179" spans="6:21">
      <c r="G1179" s="74" t="str">
        <f xml:space="preserve"> ( 'Facility Detail'!$G$3176 + 5 ) &amp; " Surplus Applied to " &amp; ( 'Facility Detail'!$G$3176 + 4 )</f>
        <v>2016 Surplus Applied to 2015</v>
      </c>
      <c r="H1179" s="30"/>
      <c r="I1179" s="57"/>
      <c r="J1179" s="135"/>
      <c r="K1179" s="135"/>
      <c r="L1179" s="135"/>
      <c r="M1179" s="65">
        <f>N1179</f>
        <v>0</v>
      </c>
      <c r="N1179" s="10"/>
      <c r="O1179" s="69"/>
      <c r="P1179" s="69"/>
      <c r="Q1179" s="69"/>
      <c r="R1179" s="69"/>
      <c r="S1179" s="69"/>
      <c r="T1179" s="139"/>
      <c r="U1179" s="30"/>
    </row>
    <row r="1180" spans="6:21">
      <c r="G1180" s="74" t="str">
        <f xml:space="preserve"> ( 'Facility Detail'!$G$3176 + 5 ) &amp; " Surplus Applied to " &amp; ( 'Facility Detail'!$G$3176 + 6 )</f>
        <v>2016 Surplus Applied to 2017</v>
      </c>
      <c r="H1180" s="30"/>
      <c r="I1180" s="57"/>
      <c r="J1180" s="135"/>
      <c r="K1180" s="135"/>
      <c r="L1180" s="135"/>
      <c r="M1180" s="135"/>
      <c r="N1180" s="167"/>
      <c r="O1180" s="137">
        <f>N1180</f>
        <v>0</v>
      </c>
      <c r="P1180" s="69"/>
      <c r="Q1180" s="69"/>
      <c r="R1180" s="69"/>
      <c r="S1180" s="69"/>
      <c r="T1180" s="139"/>
      <c r="U1180" s="30"/>
    </row>
    <row r="1181" spans="6:21">
      <c r="G1181" s="74" t="s">
        <v>168</v>
      </c>
      <c r="H1181" s="30"/>
      <c r="I1181" s="57"/>
      <c r="J1181" s="135"/>
      <c r="K1181" s="135"/>
      <c r="L1181" s="135"/>
      <c r="M1181" s="135"/>
      <c r="N1181" s="168">
        <f>O1181</f>
        <v>0</v>
      </c>
      <c r="O1181" s="138"/>
      <c r="P1181" s="69"/>
      <c r="Q1181" s="69"/>
      <c r="R1181" s="69"/>
      <c r="S1181" s="69"/>
      <c r="T1181" s="139"/>
      <c r="U1181" s="30"/>
    </row>
    <row r="1182" spans="6:21">
      <c r="G1182" s="74" t="s">
        <v>169</v>
      </c>
      <c r="H1182" s="30"/>
      <c r="I1182" s="57"/>
      <c r="J1182" s="135"/>
      <c r="K1182" s="135"/>
      <c r="L1182" s="135"/>
      <c r="M1182" s="135"/>
      <c r="N1182" s="135"/>
      <c r="O1182" s="138"/>
      <c r="P1182" s="137">
        <f>O1182</f>
        <v>0</v>
      </c>
      <c r="Q1182" s="69"/>
      <c r="R1182" s="69"/>
      <c r="S1182" s="69"/>
      <c r="T1182" s="139"/>
      <c r="U1182" s="30"/>
    </row>
    <row r="1183" spans="6:21">
      <c r="G1183" s="74" t="s">
        <v>186</v>
      </c>
      <c r="H1183" s="30"/>
      <c r="I1183" s="57"/>
      <c r="J1183" s="135"/>
      <c r="K1183" s="135"/>
      <c r="L1183" s="135"/>
      <c r="M1183" s="135"/>
      <c r="N1183" s="135"/>
      <c r="O1183" s="137">
        <f>P1183</f>
        <v>0</v>
      </c>
      <c r="P1183" s="138"/>
      <c r="Q1183" s="69"/>
      <c r="R1183" s="69"/>
      <c r="S1183" s="69"/>
      <c r="T1183" s="139"/>
      <c r="U1183" s="30"/>
    </row>
    <row r="1184" spans="6:21">
      <c r="G1184" s="74" t="s">
        <v>187</v>
      </c>
      <c r="H1184" s="30"/>
      <c r="I1184" s="57"/>
      <c r="J1184" s="135"/>
      <c r="K1184" s="135"/>
      <c r="L1184" s="135"/>
      <c r="M1184" s="135"/>
      <c r="N1184" s="135"/>
      <c r="O1184" s="135"/>
      <c r="P1184" s="138"/>
      <c r="Q1184" s="65">
        <f>P1184</f>
        <v>0</v>
      </c>
      <c r="R1184" s="69"/>
      <c r="S1184" s="69"/>
      <c r="T1184" s="139"/>
      <c r="U1184" s="30"/>
    </row>
    <row r="1185" spans="2:21">
      <c r="G1185" s="74" t="s">
        <v>188</v>
      </c>
      <c r="H1185" s="30"/>
      <c r="I1185" s="57"/>
      <c r="J1185" s="135"/>
      <c r="K1185" s="135"/>
      <c r="L1185" s="135"/>
      <c r="M1185" s="135"/>
      <c r="N1185" s="135"/>
      <c r="O1185" s="135"/>
      <c r="P1185" s="137">
        <f>Q1185</f>
        <v>0</v>
      </c>
      <c r="Q1185" s="138"/>
      <c r="R1185" s="69"/>
      <c r="S1185" s="69"/>
      <c r="T1185" s="139"/>
      <c r="U1185" s="30"/>
    </row>
    <row r="1186" spans="2:21">
      <c r="G1186" s="74" t="s">
        <v>189</v>
      </c>
      <c r="H1186" s="30"/>
      <c r="I1186" s="57"/>
      <c r="J1186" s="135"/>
      <c r="K1186" s="135"/>
      <c r="L1186" s="135"/>
      <c r="M1186" s="135"/>
      <c r="N1186" s="135"/>
      <c r="O1186" s="135"/>
      <c r="P1186" s="135"/>
      <c r="Q1186" s="138"/>
      <c r="R1186" s="65">
        <f>Q1186</f>
        <v>0</v>
      </c>
      <c r="S1186" s="69"/>
      <c r="T1186" s="139"/>
      <c r="U1186" s="30"/>
    </row>
    <row r="1187" spans="2:21">
      <c r="G1187" s="74" t="s">
        <v>190</v>
      </c>
      <c r="H1187" s="30"/>
      <c r="I1187" s="57"/>
      <c r="J1187" s="135"/>
      <c r="K1187" s="135"/>
      <c r="L1187" s="135"/>
      <c r="M1187" s="135"/>
      <c r="N1187" s="135"/>
      <c r="O1187" s="135"/>
      <c r="P1187" s="135"/>
      <c r="Q1187" s="169">
        <f>R1187</f>
        <v>0</v>
      </c>
      <c r="R1187" s="197"/>
      <c r="S1187" s="155"/>
      <c r="T1187" s="322"/>
      <c r="U1187" s="30"/>
    </row>
    <row r="1188" spans="2:21">
      <c r="G1188" s="74" t="s">
        <v>191</v>
      </c>
      <c r="H1188" s="30"/>
      <c r="I1188" s="57"/>
      <c r="J1188" s="135"/>
      <c r="K1188" s="135"/>
      <c r="L1188" s="135"/>
      <c r="M1188" s="135"/>
      <c r="N1188" s="135"/>
      <c r="O1188" s="135"/>
      <c r="P1188" s="135"/>
      <c r="Q1188" s="135"/>
      <c r="R1188" s="197"/>
      <c r="S1188" s="137">
        <f>R1188</f>
        <v>0</v>
      </c>
      <c r="T1188" s="322">
        <f>S1188</f>
        <v>0</v>
      </c>
      <c r="U1188" s="30"/>
    </row>
    <row r="1189" spans="2:21">
      <c r="G1189" s="74" t="s">
        <v>200</v>
      </c>
      <c r="H1189" s="30"/>
      <c r="I1189" s="57"/>
      <c r="J1189" s="135"/>
      <c r="K1189" s="135"/>
      <c r="L1189" s="135"/>
      <c r="M1189" s="135"/>
      <c r="N1189" s="135"/>
      <c r="O1189" s="135"/>
      <c r="P1189" s="135"/>
      <c r="Q1189" s="135"/>
      <c r="R1189" s="137">
        <v>10000</v>
      </c>
      <c r="S1189" s="138">
        <v>10000</v>
      </c>
      <c r="T1189" s="322">
        <v>0</v>
      </c>
      <c r="U1189" s="30"/>
    </row>
    <row r="1190" spans="2:21">
      <c r="G1190" s="74" t="s">
        <v>201</v>
      </c>
      <c r="H1190" s="30"/>
      <c r="I1190" s="57"/>
      <c r="J1190" s="135"/>
      <c r="K1190" s="135"/>
      <c r="L1190" s="135"/>
      <c r="M1190" s="135"/>
      <c r="N1190" s="135"/>
      <c r="O1190" s="135"/>
      <c r="P1190" s="135"/>
      <c r="Q1190" s="135"/>
      <c r="R1190" s="135"/>
      <c r="S1190" s="197"/>
      <c r="T1190" s="323"/>
      <c r="U1190" s="30"/>
    </row>
    <row r="1191" spans="2:21">
      <c r="G1191" s="74" t="s">
        <v>311</v>
      </c>
      <c r="H1191" s="30"/>
      <c r="I1191" s="57"/>
      <c r="J1191" s="135"/>
      <c r="K1191" s="135"/>
      <c r="L1191" s="135"/>
      <c r="M1191" s="135"/>
      <c r="N1191" s="135"/>
      <c r="O1191" s="135"/>
      <c r="P1191" s="135"/>
      <c r="Q1191" s="135"/>
      <c r="R1191" s="135"/>
      <c r="S1191" s="137"/>
      <c r="T1191" s="324"/>
      <c r="U1191" s="30"/>
    </row>
    <row r="1192" spans="2:21">
      <c r="G1192" s="74" t="s">
        <v>310</v>
      </c>
      <c r="H1192" s="30"/>
      <c r="I1192" s="58"/>
      <c r="J1192" s="125"/>
      <c r="K1192" s="125"/>
      <c r="L1192" s="125"/>
      <c r="M1192" s="125"/>
      <c r="N1192" s="125"/>
      <c r="O1192" s="125"/>
      <c r="P1192" s="125"/>
      <c r="Q1192" s="125"/>
      <c r="R1192" s="125"/>
      <c r="S1192" s="125"/>
      <c r="T1192" s="258"/>
      <c r="U1192" s="30"/>
    </row>
    <row r="1193" spans="2:21">
      <c r="B1193" s="1" t="s">
        <v>127</v>
      </c>
      <c r="G1193" s="33" t="s">
        <v>17</v>
      </c>
      <c r="I1193" s="172">
        <f xml:space="preserve"> I1171 - I1170</f>
        <v>-18896</v>
      </c>
      <c r="J1193" s="172">
        <f xml:space="preserve"> J1170 + J1173 - J1172 - J1171</f>
        <v>1288</v>
      </c>
      <c r="K1193" s="172">
        <f>K1172 - K1173 - K1174</f>
        <v>-288</v>
      </c>
      <c r="L1193" s="172">
        <f>L1174-L1175-L1176</f>
        <v>6662</v>
      </c>
      <c r="M1193" s="172">
        <f>M1176-M1177-M1178</f>
        <v>5851</v>
      </c>
      <c r="N1193" s="172">
        <f>N1178-N1179-N1180</f>
        <v>5383</v>
      </c>
      <c r="O1193" s="172">
        <f>O1180-O1181-O1182</f>
        <v>0</v>
      </c>
      <c r="P1193" s="172">
        <f>P1182-P1183-P1184</f>
        <v>0</v>
      </c>
      <c r="Q1193" s="172">
        <f>Q1184-Q1185-Q1186</f>
        <v>0</v>
      </c>
      <c r="R1193" s="172">
        <f>R1189</f>
        <v>10000</v>
      </c>
      <c r="S1193" s="172">
        <f>S1189*-1</f>
        <v>-10000</v>
      </c>
      <c r="T1193" s="172">
        <f>T1189*-1</f>
        <v>0</v>
      </c>
      <c r="U1193" s="30"/>
    </row>
    <row r="1194" spans="2:21">
      <c r="G1194" s="6"/>
      <c r="I1194" s="7"/>
      <c r="J1194" s="7"/>
      <c r="K1194" s="7"/>
      <c r="L1194" s="7"/>
      <c r="M1194" s="7"/>
      <c r="N1194" s="7"/>
      <c r="O1194" s="7"/>
      <c r="P1194" s="7"/>
      <c r="Q1194" s="7"/>
      <c r="R1194" s="7"/>
      <c r="S1194" s="7"/>
      <c r="T1194" s="7"/>
      <c r="U1194" s="30"/>
    </row>
    <row r="1195" spans="2:21">
      <c r="G1195" s="71" t="s">
        <v>12</v>
      </c>
      <c r="H1195" s="66"/>
      <c r="I1195" s="173"/>
      <c r="J1195" s="174"/>
      <c r="K1195" s="174"/>
      <c r="L1195" s="174"/>
      <c r="M1195" s="174"/>
      <c r="N1195" s="174"/>
      <c r="O1195" s="174"/>
      <c r="P1195" s="174"/>
      <c r="Q1195" s="174"/>
      <c r="R1195" s="174"/>
      <c r="S1195" s="174"/>
      <c r="T1195" s="320"/>
      <c r="U1195" s="30"/>
    </row>
    <row r="1196" spans="2:21">
      <c r="G1196" s="6"/>
      <c r="I1196" s="172"/>
      <c r="J1196" s="172"/>
      <c r="K1196" s="172"/>
      <c r="L1196" s="172"/>
      <c r="M1196" s="172"/>
      <c r="N1196" s="172"/>
      <c r="O1196" s="172"/>
      <c r="P1196" s="172"/>
      <c r="Q1196" s="172"/>
      <c r="R1196" s="172"/>
      <c r="S1196" s="172"/>
      <c r="T1196" s="172"/>
      <c r="U1196" s="30"/>
    </row>
    <row r="1197" spans="2:21" ht="18.5">
      <c r="C1197" s="1" t="s">
        <v>127</v>
      </c>
      <c r="D1197" s="1" t="s">
        <v>128</v>
      </c>
      <c r="E1197" s="1" t="s">
        <v>107</v>
      </c>
      <c r="F1197" s="41" t="s">
        <v>26</v>
      </c>
      <c r="H1197" s="66"/>
      <c r="I1197" s="175">
        <f t="shared" ref="I1197:R1197" si="559" xml:space="preserve"> I1156 + I1161 - I1167 + I1193 + I1195</f>
        <v>0</v>
      </c>
      <c r="J1197" s="176">
        <f t="shared" si="559"/>
        <v>18896</v>
      </c>
      <c r="K1197" s="176">
        <f t="shared" si="559"/>
        <v>17608</v>
      </c>
      <c r="L1197" s="176">
        <f t="shared" si="559"/>
        <v>24054</v>
      </c>
      <c r="M1197" s="176">
        <f t="shared" si="559"/>
        <v>20890</v>
      </c>
      <c r="N1197" s="176">
        <f t="shared" si="559"/>
        <v>23675</v>
      </c>
      <c r="O1197" s="176">
        <f t="shared" si="559"/>
        <v>15514</v>
      </c>
      <c r="P1197" s="176">
        <f t="shared" si="559"/>
        <v>18315</v>
      </c>
      <c r="Q1197" s="176">
        <f t="shared" si="559"/>
        <v>4420.5681815800917</v>
      </c>
      <c r="R1197" s="176">
        <f t="shared" si="559"/>
        <v>36561.537003116537</v>
      </c>
      <c r="S1197" s="176">
        <f>S1156-S1189</f>
        <v>13761.953204134163</v>
      </c>
      <c r="T1197" s="321">
        <f>T1156-T1189</f>
        <v>20583.28142166217</v>
      </c>
      <c r="U1197" s="30"/>
    </row>
    <row r="1198" spans="2:21">
      <c r="G1198" s="6"/>
      <c r="I1198" s="7"/>
      <c r="J1198" s="7"/>
      <c r="K1198" s="7"/>
      <c r="L1198" s="28"/>
      <c r="M1198" s="28"/>
      <c r="N1198" s="28"/>
      <c r="O1198" s="28"/>
      <c r="P1198" s="28"/>
      <c r="Q1198" s="28"/>
      <c r="R1198" s="28"/>
      <c r="S1198" s="28"/>
      <c r="T1198" s="28"/>
      <c r="U1198" s="30"/>
    </row>
    <row r="1199" spans="2:21" ht="15" thickBot="1">
      <c r="S1199" s="1"/>
      <c r="T1199" s="1"/>
      <c r="U1199" s="30"/>
    </row>
    <row r="1200" spans="2:21" ht="15" thickBot="1">
      <c r="F1200" s="8"/>
      <c r="G1200" s="8"/>
      <c r="H1200" s="8"/>
      <c r="I1200" s="8"/>
      <c r="J1200" s="8"/>
      <c r="K1200" s="8"/>
      <c r="L1200" s="8"/>
      <c r="M1200" s="8"/>
      <c r="N1200" s="8"/>
      <c r="O1200" s="8"/>
      <c r="P1200" s="8"/>
      <c r="Q1200" s="8"/>
      <c r="R1200" s="8"/>
      <c r="S1200" s="8"/>
      <c r="T1200" s="8"/>
    </row>
    <row r="1201" spans="1:20" ht="21.5" thickBot="1">
      <c r="F1201" s="13" t="s">
        <v>4</v>
      </c>
      <c r="G1201" s="13"/>
      <c r="H1201" s="212" t="s">
        <v>198</v>
      </c>
      <c r="I1201" s="209"/>
      <c r="J1201" s="23"/>
      <c r="K1201" s="23"/>
      <c r="S1201" s="1"/>
      <c r="T1201" s="1"/>
    </row>
    <row r="1202" spans="1:20">
      <c r="S1202" s="1"/>
      <c r="T1202" s="1"/>
    </row>
    <row r="1203" spans="1:20" ht="18.5">
      <c r="F1203" s="9" t="s">
        <v>21</v>
      </c>
      <c r="G1203" s="9"/>
      <c r="I1203" s="2">
        <f>'Facility Detail'!$G$3176</f>
        <v>2011</v>
      </c>
      <c r="J1203" s="2">
        <f>I1203+1</f>
        <v>2012</v>
      </c>
      <c r="K1203" s="2">
        <f t="shared" ref="K1203:R1203" si="560">J1203+1</f>
        <v>2013</v>
      </c>
      <c r="L1203" s="2">
        <f t="shared" si="560"/>
        <v>2014</v>
      </c>
      <c r="M1203" s="2">
        <f t="shared" si="560"/>
        <v>2015</v>
      </c>
      <c r="N1203" s="2">
        <f t="shared" si="560"/>
        <v>2016</v>
      </c>
      <c r="O1203" s="2">
        <f t="shared" si="560"/>
        <v>2017</v>
      </c>
      <c r="P1203" s="2">
        <f t="shared" si="560"/>
        <v>2018</v>
      </c>
      <c r="Q1203" s="2">
        <f t="shared" si="560"/>
        <v>2019</v>
      </c>
      <c r="R1203" s="2">
        <f t="shared" si="560"/>
        <v>2020</v>
      </c>
      <c r="S1203" s="2">
        <f>R1203+1</f>
        <v>2021</v>
      </c>
      <c r="T1203" s="2">
        <f>S1203+1</f>
        <v>2022</v>
      </c>
    </row>
    <row r="1204" spans="1:20">
      <c r="G1204" s="74" t="str">
        <f>"Total MWh Produced / Purchased from " &amp; H1201</f>
        <v>Total MWh Produced / Purchased from Granite Mountain East</v>
      </c>
      <c r="H1204" s="66"/>
      <c r="I1204" s="3"/>
      <c r="J1204" s="4"/>
      <c r="K1204" s="4"/>
      <c r="L1204" s="4"/>
      <c r="M1204" s="4"/>
      <c r="N1204" s="4"/>
      <c r="O1204" s="4"/>
      <c r="P1204" s="4"/>
      <c r="Q1204" s="4"/>
      <c r="R1204" s="4">
        <v>75000</v>
      </c>
      <c r="S1204" s="4"/>
      <c r="T1204" s="5"/>
    </row>
    <row r="1205" spans="1:20">
      <c r="G1205" s="74" t="s">
        <v>25</v>
      </c>
      <c r="H1205" s="66"/>
      <c r="I1205" s="325"/>
      <c r="J1205" s="50"/>
      <c r="K1205" s="50"/>
      <c r="L1205" s="50"/>
      <c r="M1205" s="50"/>
      <c r="N1205" s="50"/>
      <c r="O1205" s="50"/>
      <c r="P1205" s="50"/>
      <c r="Q1205" s="50"/>
      <c r="R1205" s="50">
        <v>1</v>
      </c>
      <c r="S1205" s="50"/>
      <c r="T1205" s="51"/>
    </row>
    <row r="1206" spans="1:20">
      <c r="G1206" s="74" t="s">
        <v>20</v>
      </c>
      <c r="H1206" s="66"/>
      <c r="I1206" s="326"/>
      <c r="J1206" s="45"/>
      <c r="K1206" s="45"/>
      <c r="L1206" s="45"/>
      <c r="M1206" s="45"/>
      <c r="N1206" s="45"/>
      <c r="O1206" s="45"/>
      <c r="P1206" s="45"/>
      <c r="Q1206" s="45"/>
      <c r="R1206" s="45">
        <v>1</v>
      </c>
      <c r="S1206" s="45"/>
      <c r="T1206" s="46"/>
    </row>
    <row r="1207" spans="1:20">
      <c r="A1207" s="1" t="s">
        <v>198</v>
      </c>
      <c r="G1207" s="71" t="s">
        <v>22</v>
      </c>
      <c r="H1207" s="72"/>
      <c r="I1207" s="37">
        <v>0</v>
      </c>
      <c r="J1207" s="37">
        <v>0</v>
      </c>
      <c r="K1207" s="37">
        <v>0</v>
      </c>
      <c r="L1207" s="37">
        <v>0</v>
      </c>
      <c r="M1207" s="37">
        <v>0</v>
      </c>
      <c r="N1207" s="179">
        <v>0</v>
      </c>
      <c r="O1207" s="179">
        <v>0</v>
      </c>
      <c r="P1207" s="179">
        <v>0</v>
      </c>
      <c r="Q1207" s="179">
        <v>0</v>
      </c>
      <c r="R1207" s="179">
        <f>R1204*R1206</f>
        <v>75000</v>
      </c>
      <c r="S1207" s="179">
        <v>0</v>
      </c>
      <c r="T1207" s="179">
        <v>0</v>
      </c>
    </row>
    <row r="1208" spans="1:20">
      <c r="G1208" s="23"/>
      <c r="H1208" s="30"/>
      <c r="I1208" s="36"/>
      <c r="J1208" s="36"/>
      <c r="K1208" s="36"/>
      <c r="L1208" s="36"/>
      <c r="M1208" s="36"/>
      <c r="N1208" s="24"/>
      <c r="O1208" s="24"/>
      <c r="P1208" s="24"/>
      <c r="Q1208" s="24"/>
      <c r="R1208" s="24"/>
      <c r="S1208" s="24"/>
      <c r="T1208" s="24"/>
    </row>
    <row r="1209" spans="1:20" ht="18.5">
      <c r="F1209" s="42" t="s">
        <v>118</v>
      </c>
      <c r="H1209" s="30"/>
      <c r="I1209" s="2">
        <f>'Facility Detail'!$G$3176</f>
        <v>2011</v>
      </c>
      <c r="J1209" s="2">
        <f>I1209+1</f>
        <v>2012</v>
      </c>
      <c r="K1209" s="2">
        <f t="shared" ref="K1209:R1209" si="561">J1209+1</f>
        <v>2013</v>
      </c>
      <c r="L1209" s="2">
        <f t="shared" si="561"/>
        <v>2014</v>
      </c>
      <c r="M1209" s="2">
        <f t="shared" si="561"/>
        <v>2015</v>
      </c>
      <c r="N1209" s="2">
        <f t="shared" si="561"/>
        <v>2016</v>
      </c>
      <c r="O1209" s="2">
        <f t="shared" si="561"/>
        <v>2017</v>
      </c>
      <c r="P1209" s="2">
        <f t="shared" si="561"/>
        <v>2018</v>
      </c>
      <c r="Q1209" s="2">
        <f t="shared" si="561"/>
        <v>2019</v>
      </c>
      <c r="R1209" s="2">
        <f t="shared" si="561"/>
        <v>2020</v>
      </c>
      <c r="S1209" s="2">
        <f>R1209+1</f>
        <v>2021</v>
      </c>
      <c r="T1209" s="2">
        <f>S1209+1</f>
        <v>2022</v>
      </c>
    </row>
    <row r="1210" spans="1:20">
      <c r="G1210" s="74" t="s">
        <v>10</v>
      </c>
      <c r="H1210" s="66"/>
      <c r="I1210" s="47">
        <f>IF($J29 = "Eligible", I1207 * 'Facility Detail'!$G$3173, 0 )</f>
        <v>0</v>
      </c>
      <c r="J1210" s="11">
        <f>IF($J29 = "Eligible", J1207 * 'Facility Detail'!$G$3173, 0 )</f>
        <v>0</v>
      </c>
      <c r="K1210" s="11">
        <f>IF($J29 = "Eligible", K1207 * 'Facility Detail'!$G$3173, 0 )</f>
        <v>0</v>
      </c>
      <c r="L1210" s="11">
        <f>IF($J29 = "Eligible", L1207 * 'Facility Detail'!$G$3173, 0 )</f>
        <v>0</v>
      </c>
      <c r="M1210" s="11">
        <f>IF($J29 = "Eligible", M1207 * 'Facility Detail'!$G$3173, 0 )</f>
        <v>0</v>
      </c>
      <c r="N1210" s="11">
        <f>IF($J29 = "Eligible", N1207 * 'Facility Detail'!$G$3173, 0 )</f>
        <v>0</v>
      </c>
      <c r="O1210" s="11">
        <f>IF($J29 = "Eligible", O1207 * 'Facility Detail'!$G$3173, 0 )</f>
        <v>0</v>
      </c>
      <c r="P1210" s="11">
        <f>IF($J29 = "Eligible", P1207 * 'Facility Detail'!$G$3173, 0 )</f>
        <v>0</v>
      </c>
      <c r="Q1210" s="11">
        <f>IF($J29 = "Eligible", Q1207 * 'Facility Detail'!$G$3173, 0 )</f>
        <v>0</v>
      </c>
      <c r="R1210" s="11">
        <f>IF($J29 = "Eligible", R1207 * 'Facility Detail'!$G$3173, 0 )</f>
        <v>0</v>
      </c>
      <c r="S1210" s="11">
        <f>IF($J29 = "Eligible", S1207 * 'Facility Detail'!$G$3173, 0 )</f>
        <v>0</v>
      </c>
      <c r="T1210" s="264">
        <f>IF($J29 = "Eligible", T1207 * 'Facility Detail'!$G$3173, 0 )</f>
        <v>0</v>
      </c>
    </row>
    <row r="1211" spans="1:20">
      <c r="G1211" s="74" t="s">
        <v>6</v>
      </c>
      <c r="H1211" s="66"/>
      <c r="I1211" s="48">
        <f t="shared" ref="I1211:T1211" si="562">IF($K29= "Eligible", I1207, 0 )</f>
        <v>0</v>
      </c>
      <c r="J1211" s="222">
        <f t="shared" si="562"/>
        <v>0</v>
      </c>
      <c r="K1211" s="222">
        <f t="shared" si="562"/>
        <v>0</v>
      </c>
      <c r="L1211" s="222">
        <f t="shared" si="562"/>
        <v>0</v>
      </c>
      <c r="M1211" s="222">
        <f t="shared" si="562"/>
        <v>0</v>
      </c>
      <c r="N1211" s="222">
        <f t="shared" si="562"/>
        <v>0</v>
      </c>
      <c r="O1211" s="222">
        <f t="shared" si="562"/>
        <v>0</v>
      </c>
      <c r="P1211" s="222">
        <f t="shared" si="562"/>
        <v>0</v>
      </c>
      <c r="Q1211" s="222">
        <f t="shared" si="562"/>
        <v>0</v>
      </c>
      <c r="R1211" s="222">
        <f t="shared" si="562"/>
        <v>0</v>
      </c>
      <c r="S1211" s="222">
        <f t="shared" si="562"/>
        <v>0</v>
      </c>
      <c r="T1211" s="265">
        <f t="shared" si="562"/>
        <v>0</v>
      </c>
    </row>
    <row r="1212" spans="1:20">
      <c r="G1212" s="73" t="s">
        <v>120</v>
      </c>
      <c r="H1212" s="72"/>
      <c r="I1212" s="39">
        <f>SUM(I1210:I1211)</f>
        <v>0</v>
      </c>
      <c r="J1212" s="40">
        <f t="shared" ref="J1212:S1212" si="563">SUM(J1210:J1211)</f>
        <v>0</v>
      </c>
      <c r="K1212" s="40">
        <f t="shared" si="563"/>
        <v>0</v>
      </c>
      <c r="L1212" s="40">
        <f t="shared" si="563"/>
        <v>0</v>
      </c>
      <c r="M1212" s="40">
        <f t="shared" si="563"/>
        <v>0</v>
      </c>
      <c r="N1212" s="40">
        <f t="shared" si="563"/>
        <v>0</v>
      </c>
      <c r="O1212" s="40">
        <f t="shared" si="563"/>
        <v>0</v>
      </c>
      <c r="P1212" s="40">
        <f t="shared" si="563"/>
        <v>0</v>
      </c>
      <c r="Q1212" s="40">
        <f t="shared" si="563"/>
        <v>0</v>
      </c>
      <c r="R1212" s="40">
        <f t="shared" si="563"/>
        <v>0</v>
      </c>
      <c r="S1212" s="40">
        <f t="shared" si="563"/>
        <v>0</v>
      </c>
      <c r="T1212" s="40">
        <f t="shared" ref="T1212" si="564">SUM(T1210:T1211)</f>
        <v>0</v>
      </c>
    </row>
    <row r="1213" spans="1:20">
      <c r="G1213" s="30"/>
      <c r="H1213" s="30"/>
      <c r="I1213" s="38"/>
      <c r="J1213" s="31"/>
      <c r="K1213" s="31"/>
      <c r="L1213" s="31"/>
      <c r="M1213" s="31"/>
      <c r="N1213" s="31"/>
      <c r="O1213" s="31"/>
      <c r="P1213" s="31"/>
      <c r="Q1213" s="31"/>
      <c r="R1213" s="31"/>
      <c r="S1213" s="31"/>
      <c r="T1213" s="31"/>
    </row>
    <row r="1214" spans="1:20" ht="18.5">
      <c r="F1214" s="41" t="s">
        <v>30</v>
      </c>
      <c r="H1214" s="30"/>
      <c r="I1214" s="2">
        <f>'Facility Detail'!$G$3176</f>
        <v>2011</v>
      </c>
      <c r="J1214" s="2">
        <f>I1214+1</f>
        <v>2012</v>
      </c>
      <c r="K1214" s="2">
        <f t="shared" ref="K1214:R1214" si="565">J1214+1</f>
        <v>2013</v>
      </c>
      <c r="L1214" s="2">
        <f t="shared" si="565"/>
        <v>2014</v>
      </c>
      <c r="M1214" s="2">
        <f t="shared" si="565"/>
        <v>2015</v>
      </c>
      <c r="N1214" s="2">
        <f t="shared" si="565"/>
        <v>2016</v>
      </c>
      <c r="O1214" s="2">
        <f t="shared" si="565"/>
        <v>2017</v>
      </c>
      <c r="P1214" s="2">
        <f t="shared" si="565"/>
        <v>2018</v>
      </c>
      <c r="Q1214" s="2">
        <f t="shared" si="565"/>
        <v>2019</v>
      </c>
      <c r="R1214" s="2">
        <f t="shared" si="565"/>
        <v>2020</v>
      </c>
      <c r="S1214" s="2">
        <f>R1214+1</f>
        <v>2021</v>
      </c>
      <c r="T1214" s="2">
        <f>S1214+1</f>
        <v>2022</v>
      </c>
    </row>
    <row r="1215" spans="1:20">
      <c r="G1215" s="74" t="s">
        <v>47</v>
      </c>
      <c r="H1215" s="66"/>
      <c r="I1215" s="84"/>
      <c r="J1215" s="85"/>
      <c r="K1215" s="85"/>
      <c r="L1215" s="85"/>
      <c r="M1215" s="85"/>
      <c r="N1215" s="85"/>
      <c r="O1215" s="85"/>
      <c r="P1215" s="85"/>
      <c r="Q1215" s="85"/>
      <c r="R1215" s="85"/>
      <c r="S1215" s="85"/>
      <c r="T1215" s="86"/>
    </row>
    <row r="1216" spans="1:20">
      <c r="G1216" s="75" t="s">
        <v>23</v>
      </c>
      <c r="H1216" s="153"/>
      <c r="I1216" s="87"/>
      <c r="J1216" s="88"/>
      <c r="K1216" s="88"/>
      <c r="L1216" s="88"/>
      <c r="M1216" s="88"/>
      <c r="N1216" s="88"/>
      <c r="O1216" s="88"/>
      <c r="P1216" s="88"/>
      <c r="Q1216" s="88"/>
      <c r="R1216" s="88"/>
      <c r="S1216" s="88"/>
      <c r="T1216" s="89"/>
    </row>
    <row r="1217" spans="6:20">
      <c r="G1217" s="90" t="s">
        <v>89</v>
      </c>
      <c r="H1217" s="152"/>
      <c r="I1217" s="52"/>
      <c r="J1217" s="53"/>
      <c r="K1217" s="53"/>
      <c r="L1217" s="53"/>
      <c r="M1217" s="53"/>
      <c r="N1217" s="53"/>
      <c r="O1217" s="53"/>
      <c r="P1217" s="53"/>
      <c r="Q1217" s="53"/>
      <c r="R1217" s="53"/>
      <c r="S1217" s="53"/>
      <c r="T1217" s="54"/>
    </row>
    <row r="1218" spans="6:20">
      <c r="G1218" s="33" t="s">
        <v>90</v>
      </c>
      <c r="I1218" s="7">
        <v>0</v>
      </c>
      <c r="J1218" s="7">
        <v>0</v>
      </c>
      <c r="K1218" s="7">
        <v>0</v>
      </c>
      <c r="L1218" s="7">
        <v>0</v>
      </c>
      <c r="M1218" s="7">
        <v>0</v>
      </c>
      <c r="N1218" s="7">
        <v>0</v>
      </c>
      <c r="O1218" s="7">
        <v>0</v>
      </c>
      <c r="P1218" s="7">
        <v>0</v>
      </c>
      <c r="Q1218" s="7">
        <v>0</v>
      </c>
      <c r="R1218" s="7">
        <v>0</v>
      </c>
      <c r="S1218" s="7">
        <v>0</v>
      </c>
      <c r="T1218" s="7">
        <v>0</v>
      </c>
    </row>
    <row r="1219" spans="6:20">
      <c r="G1219" s="6"/>
      <c r="I1219" s="7"/>
      <c r="J1219" s="7"/>
      <c r="K1219" s="7"/>
      <c r="L1219" s="28"/>
      <c r="M1219" s="28"/>
      <c r="N1219" s="28"/>
      <c r="O1219" s="28"/>
      <c r="P1219" s="28"/>
      <c r="Q1219" s="28"/>
      <c r="R1219" s="28"/>
      <c r="S1219" s="28"/>
      <c r="T1219" s="28"/>
    </row>
    <row r="1220" spans="6:20" ht="18.5">
      <c r="F1220" s="9" t="s">
        <v>100</v>
      </c>
      <c r="I1220" s="2">
        <f>'Facility Detail'!$G$3176</f>
        <v>2011</v>
      </c>
      <c r="J1220" s="2">
        <f>I1220+1</f>
        <v>2012</v>
      </c>
      <c r="K1220" s="2">
        <f t="shared" ref="K1220:R1220" si="566">J1220+1</f>
        <v>2013</v>
      </c>
      <c r="L1220" s="2">
        <f t="shared" si="566"/>
        <v>2014</v>
      </c>
      <c r="M1220" s="2">
        <f t="shared" si="566"/>
        <v>2015</v>
      </c>
      <c r="N1220" s="2">
        <f t="shared" si="566"/>
        <v>2016</v>
      </c>
      <c r="O1220" s="2">
        <f t="shared" si="566"/>
        <v>2017</v>
      </c>
      <c r="P1220" s="2">
        <f t="shared" si="566"/>
        <v>2018</v>
      </c>
      <c r="Q1220" s="2">
        <f t="shared" si="566"/>
        <v>2019</v>
      </c>
      <c r="R1220" s="2">
        <f t="shared" si="566"/>
        <v>2020</v>
      </c>
      <c r="S1220" s="2">
        <f>R1220+1</f>
        <v>2021</v>
      </c>
      <c r="T1220" s="2">
        <f>S1220+1</f>
        <v>2022</v>
      </c>
    </row>
    <row r="1221" spans="6:20">
      <c r="G1221" s="74" t="s">
        <v>68</v>
      </c>
      <c r="H1221" s="66"/>
      <c r="I1221" s="3"/>
      <c r="J1221" s="55">
        <f>I1221</f>
        <v>0</v>
      </c>
      <c r="K1221" s="123"/>
      <c r="L1221" s="123"/>
      <c r="M1221" s="123"/>
      <c r="N1221" s="123"/>
      <c r="O1221" s="123"/>
      <c r="P1221" s="123"/>
      <c r="Q1221" s="123"/>
      <c r="R1221" s="123"/>
      <c r="S1221" s="123"/>
      <c r="T1221" s="56"/>
    </row>
    <row r="1222" spans="6:20">
      <c r="G1222" s="74" t="s">
        <v>69</v>
      </c>
      <c r="H1222" s="66"/>
      <c r="I1222" s="144">
        <f>J1222</f>
        <v>0</v>
      </c>
      <c r="J1222" s="10"/>
      <c r="K1222" s="69"/>
      <c r="L1222" s="69"/>
      <c r="M1222" s="69"/>
      <c r="N1222" s="69"/>
      <c r="O1222" s="69"/>
      <c r="P1222" s="69"/>
      <c r="Q1222" s="69"/>
      <c r="R1222" s="69"/>
      <c r="S1222" s="69"/>
      <c r="T1222" s="145"/>
    </row>
    <row r="1223" spans="6:20">
      <c r="G1223" s="74" t="s">
        <v>70</v>
      </c>
      <c r="H1223" s="66"/>
      <c r="I1223" s="57"/>
      <c r="J1223" s="10">
        <f>J1207</f>
        <v>0</v>
      </c>
      <c r="K1223" s="65">
        <f>J1223</f>
        <v>0</v>
      </c>
      <c r="L1223" s="69"/>
      <c r="M1223" s="69"/>
      <c r="N1223" s="69"/>
      <c r="O1223" s="69"/>
      <c r="P1223" s="69"/>
      <c r="Q1223" s="69"/>
      <c r="R1223" s="69"/>
      <c r="S1223" s="69"/>
      <c r="T1223" s="145"/>
    </row>
    <row r="1224" spans="6:20">
      <c r="G1224" s="74" t="s">
        <v>71</v>
      </c>
      <c r="H1224" s="66"/>
      <c r="I1224" s="57"/>
      <c r="J1224" s="65">
        <f>K1224</f>
        <v>0</v>
      </c>
      <c r="K1224" s="143"/>
      <c r="L1224" s="69"/>
      <c r="M1224" s="69"/>
      <c r="N1224" s="69"/>
      <c r="O1224" s="69"/>
      <c r="P1224" s="69"/>
      <c r="Q1224" s="69"/>
      <c r="R1224" s="69"/>
      <c r="S1224" s="69"/>
      <c r="T1224" s="145"/>
    </row>
    <row r="1225" spans="6:20">
      <c r="G1225" s="74" t="s">
        <v>171</v>
      </c>
      <c r="H1225" s="30"/>
      <c r="I1225" s="57"/>
      <c r="J1225" s="135"/>
      <c r="K1225" s="10">
        <f>K1207</f>
        <v>0</v>
      </c>
      <c r="L1225" s="136">
        <f>K1225</f>
        <v>0</v>
      </c>
      <c r="M1225" s="69"/>
      <c r="N1225" s="69"/>
      <c r="O1225" s="69"/>
      <c r="P1225" s="69"/>
      <c r="Q1225" s="69"/>
      <c r="R1225" s="69"/>
      <c r="S1225" s="69"/>
      <c r="T1225" s="145"/>
    </row>
    <row r="1226" spans="6:20">
      <c r="G1226" s="74" t="s">
        <v>172</v>
      </c>
      <c r="H1226" s="30"/>
      <c r="I1226" s="57"/>
      <c r="J1226" s="135"/>
      <c r="K1226" s="65">
        <f>L1226</f>
        <v>0</v>
      </c>
      <c r="L1226" s="10"/>
      <c r="M1226" s="69"/>
      <c r="N1226" s="69"/>
      <c r="O1226" s="69"/>
      <c r="P1226" s="69"/>
      <c r="Q1226" s="69"/>
      <c r="R1226" s="69"/>
      <c r="S1226" s="69"/>
      <c r="T1226" s="145"/>
    </row>
    <row r="1227" spans="6:20">
      <c r="G1227" s="74" t="s">
        <v>173</v>
      </c>
      <c r="H1227" s="30"/>
      <c r="I1227" s="57"/>
      <c r="J1227" s="135"/>
      <c r="K1227" s="135"/>
      <c r="L1227" s="10">
        <f>L1207</f>
        <v>0</v>
      </c>
      <c r="M1227" s="136">
        <f>L1227</f>
        <v>0</v>
      </c>
      <c r="N1227" s="135">
        <f>M1227</f>
        <v>0</v>
      </c>
      <c r="O1227" s="135"/>
      <c r="P1227" s="135"/>
      <c r="Q1227" s="135"/>
      <c r="R1227" s="135"/>
      <c r="S1227" s="135"/>
      <c r="T1227" s="139"/>
    </row>
    <row r="1228" spans="6:20">
      <c r="G1228" s="74" t="s">
        <v>174</v>
      </c>
      <c r="H1228" s="30"/>
      <c r="I1228" s="57"/>
      <c r="J1228" s="135"/>
      <c r="K1228" s="135"/>
      <c r="L1228" s="137"/>
      <c r="M1228" s="138"/>
      <c r="N1228" s="135"/>
      <c r="O1228" s="135"/>
      <c r="P1228" s="135"/>
      <c r="Q1228" s="135"/>
      <c r="R1228" s="135"/>
      <c r="S1228" s="135"/>
      <c r="T1228" s="139"/>
    </row>
    <row r="1229" spans="6:20">
      <c r="G1229" s="74" t="s">
        <v>175</v>
      </c>
      <c r="H1229" s="30"/>
      <c r="I1229" s="57"/>
      <c r="J1229" s="135"/>
      <c r="K1229" s="135"/>
      <c r="L1229" s="135"/>
      <c r="M1229" s="138">
        <v>0</v>
      </c>
      <c r="N1229" s="136">
        <f>M1229</f>
        <v>0</v>
      </c>
      <c r="O1229" s="69"/>
      <c r="P1229" s="69"/>
      <c r="Q1229" s="69"/>
      <c r="R1229" s="69"/>
      <c r="S1229" s="69"/>
      <c r="T1229" s="145"/>
    </row>
    <row r="1230" spans="6:20">
      <c r="G1230" s="74" t="s">
        <v>176</v>
      </c>
      <c r="H1230" s="30"/>
      <c r="I1230" s="57"/>
      <c r="J1230" s="135"/>
      <c r="K1230" s="135"/>
      <c r="L1230" s="135"/>
      <c r="M1230" s="65"/>
      <c r="N1230" s="138"/>
      <c r="O1230" s="69"/>
      <c r="P1230" s="69"/>
      <c r="Q1230" s="135"/>
      <c r="R1230" s="135"/>
      <c r="S1230" s="135"/>
      <c r="T1230" s="139"/>
    </row>
    <row r="1231" spans="6:20">
      <c r="G1231" s="74" t="s">
        <v>177</v>
      </c>
      <c r="H1231" s="30"/>
      <c r="I1231" s="57"/>
      <c r="J1231" s="135"/>
      <c r="K1231" s="135"/>
      <c r="L1231" s="135"/>
      <c r="M1231" s="135"/>
      <c r="N1231" s="138">
        <f>N1207</f>
        <v>0</v>
      </c>
      <c r="O1231" s="136">
        <f>N1231</f>
        <v>0</v>
      </c>
      <c r="P1231" s="135"/>
      <c r="Q1231" s="135"/>
      <c r="R1231" s="135"/>
      <c r="S1231" s="135"/>
      <c r="T1231" s="139"/>
    </row>
    <row r="1232" spans="6:20">
      <c r="G1232" s="74" t="s">
        <v>168</v>
      </c>
      <c r="H1232" s="30"/>
      <c r="I1232" s="57"/>
      <c r="J1232" s="135"/>
      <c r="K1232" s="135"/>
      <c r="L1232" s="135"/>
      <c r="M1232" s="135"/>
      <c r="N1232" s="137"/>
      <c r="O1232" s="138"/>
      <c r="P1232" s="135"/>
      <c r="Q1232" s="135"/>
      <c r="R1232" s="135"/>
      <c r="S1232" s="135"/>
      <c r="T1232" s="139"/>
    </row>
    <row r="1233" spans="2:20">
      <c r="G1233" s="74" t="s">
        <v>169</v>
      </c>
      <c r="H1233" s="30"/>
      <c r="I1233" s="57"/>
      <c r="J1233" s="135"/>
      <c r="K1233" s="135"/>
      <c r="L1233" s="135"/>
      <c r="M1233" s="135"/>
      <c r="N1233" s="135"/>
      <c r="O1233" s="138"/>
      <c r="P1233" s="136">
        <f>O1233</f>
        <v>0</v>
      </c>
      <c r="Q1233" s="135"/>
      <c r="R1233" s="135"/>
      <c r="S1233" s="135"/>
      <c r="T1233" s="139"/>
    </row>
    <row r="1234" spans="2:20">
      <c r="G1234" s="74" t="s">
        <v>186</v>
      </c>
      <c r="H1234" s="30"/>
      <c r="I1234" s="57"/>
      <c r="J1234" s="135"/>
      <c r="K1234" s="135"/>
      <c r="L1234" s="135"/>
      <c r="M1234" s="135"/>
      <c r="N1234" s="135"/>
      <c r="O1234" s="137"/>
      <c r="P1234" s="138"/>
      <c r="Q1234" s="135"/>
      <c r="R1234" s="135"/>
      <c r="S1234" s="135"/>
      <c r="T1234" s="139"/>
    </row>
    <row r="1235" spans="2:20">
      <c r="G1235" s="74" t="s">
        <v>187</v>
      </c>
      <c r="H1235" s="30"/>
      <c r="I1235" s="57"/>
      <c r="J1235" s="135"/>
      <c r="K1235" s="135"/>
      <c r="L1235" s="135"/>
      <c r="M1235" s="135"/>
      <c r="N1235" s="135"/>
      <c r="O1235" s="135"/>
      <c r="P1235" s="138">
        <f>P1211</f>
        <v>0</v>
      </c>
      <c r="Q1235" s="136">
        <f>P1235</f>
        <v>0</v>
      </c>
      <c r="R1235" s="135"/>
      <c r="S1235" s="135"/>
      <c r="T1235" s="139"/>
    </row>
    <row r="1236" spans="2:20">
      <c r="G1236" s="74" t="s">
        <v>188</v>
      </c>
      <c r="H1236" s="30"/>
      <c r="I1236" s="57"/>
      <c r="J1236" s="135"/>
      <c r="K1236" s="135"/>
      <c r="L1236" s="135"/>
      <c r="M1236" s="135"/>
      <c r="N1236" s="135"/>
      <c r="O1236" s="135"/>
      <c r="P1236" s="137"/>
      <c r="Q1236" s="138"/>
      <c r="R1236" s="135"/>
      <c r="S1236" s="135"/>
      <c r="T1236" s="139"/>
    </row>
    <row r="1237" spans="2:20">
      <c r="G1237" s="74" t="s">
        <v>189</v>
      </c>
      <c r="H1237" s="30"/>
      <c r="I1237" s="57"/>
      <c r="J1237" s="135"/>
      <c r="K1237" s="135"/>
      <c r="L1237" s="135"/>
      <c r="M1237" s="135"/>
      <c r="N1237" s="135"/>
      <c r="O1237" s="135"/>
      <c r="P1237" s="135"/>
      <c r="Q1237" s="138">
        <f>Q1213</f>
        <v>0</v>
      </c>
      <c r="R1237" s="136">
        <f>Q1237</f>
        <v>0</v>
      </c>
      <c r="S1237" s="135"/>
      <c r="T1237" s="139"/>
    </row>
    <row r="1238" spans="2:20">
      <c r="G1238" s="74" t="s">
        <v>190</v>
      </c>
      <c r="H1238" s="30"/>
      <c r="I1238" s="57"/>
      <c r="J1238" s="135"/>
      <c r="K1238" s="135"/>
      <c r="L1238" s="135"/>
      <c r="M1238" s="135"/>
      <c r="N1238" s="135"/>
      <c r="O1238" s="135"/>
      <c r="P1238" s="135"/>
      <c r="Q1238" s="137"/>
      <c r="R1238" s="138"/>
      <c r="S1238" s="135"/>
      <c r="T1238" s="139"/>
    </row>
    <row r="1239" spans="2:20">
      <c r="G1239" s="74" t="s">
        <v>191</v>
      </c>
      <c r="H1239" s="30"/>
      <c r="I1239" s="57"/>
      <c r="J1239" s="135"/>
      <c r="K1239" s="135"/>
      <c r="L1239" s="135"/>
      <c r="M1239" s="135"/>
      <c r="N1239" s="135"/>
      <c r="O1239" s="135"/>
      <c r="P1239" s="135"/>
      <c r="Q1239" s="135"/>
      <c r="R1239" s="138">
        <f>R1215</f>
        <v>0</v>
      </c>
      <c r="S1239" s="136">
        <f>R1239</f>
        <v>0</v>
      </c>
      <c r="T1239" s="139"/>
    </row>
    <row r="1240" spans="2:20">
      <c r="G1240" s="74" t="s">
        <v>200</v>
      </c>
      <c r="H1240" s="30"/>
      <c r="I1240" s="57"/>
      <c r="J1240" s="135"/>
      <c r="K1240" s="135"/>
      <c r="L1240" s="135"/>
      <c r="M1240" s="135"/>
      <c r="N1240" s="135"/>
      <c r="O1240" s="135"/>
      <c r="P1240" s="135"/>
      <c r="Q1240" s="135"/>
      <c r="R1240" s="137"/>
      <c r="S1240" s="138"/>
      <c r="T1240" s="139"/>
    </row>
    <row r="1241" spans="2:20">
      <c r="G1241" s="74" t="s">
        <v>201</v>
      </c>
      <c r="H1241" s="30"/>
      <c r="I1241" s="58"/>
      <c r="J1241" s="125"/>
      <c r="K1241" s="125"/>
      <c r="L1241" s="125"/>
      <c r="M1241" s="125"/>
      <c r="N1241" s="125"/>
      <c r="O1241" s="125"/>
      <c r="P1241" s="125"/>
      <c r="Q1241" s="125"/>
      <c r="R1241" s="125"/>
      <c r="S1241" s="140">
        <f>S1217</f>
        <v>0</v>
      </c>
      <c r="T1241" s="265">
        <f>T1217</f>
        <v>0</v>
      </c>
    </row>
    <row r="1242" spans="2:20">
      <c r="B1242" s="1" t="s">
        <v>198</v>
      </c>
      <c r="G1242" s="33" t="s">
        <v>17</v>
      </c>
      <c r="I1242" s="172">
        <f xml:space="preserve"> I1227 - I1226</f>
        <v>0</v>
      </c>
      <c r="J1242" s="172">
        <f xml:space="preserve"> J1226 + J1229 - J1228 - J1227</f>
        <v>0</v>
      </c>
      <c r="K1242" s="172">
        <f>K1228 - K1229</f>
        <v>0</v>
      </c>
      <c r="L1242" s="172">
        <f>L1228 - L1229</f>
        <v>0</v>
      </c>
      <c r="M1242" s="172">
        <f>M1227-M1228-M1229</f>
        <v>0</v>
      </c>
      <c r="N1242" s="172">
        <f>N1229-N1230-N1231</f>
        <v>0</v>
      </c>
      <c r="O1242" s="172">
        <f t="shared" ref="O1242:T1242" si="567">O1231-O1232-O1233</f>
        <v>0</v>
      </c>
      <c r="P1242" s="172">
        <f t="shared" si="567"/>
        <v>0</v>
      </c>
      <c r="Q1242" s="172">
        <f t="shared" si="567"/>
        <v>0</v>
      </c>
      <c r="R1242" s="172">
        <f t="shared" si="567"/>
        <v>0</v>
      </c>
      <c r="S1242" s="172">
        <f t="shared" si="567"/>
        <v>0</v>
      </c>
      <c r="T1242" s="172">
        <f t="shared" si="567"/>
        <v>0</v>
      </c>
    </row>
    <row r="1243" spans="2:20">
      <c r="G1243" s="6"/>
      <c r="I1243" s="172"/>
      <c r="J1243" s="172"/>
      <c r="K1243" s="172"/>
      <c r="L1243" s="172"/>
      <c r="M1243" s="172"/>
      <c r="N1243" s="172"/>
      <c r="O1243" s="172"/>
      <c r="P1243" s="172"/>
      <c r="Q1243" s="172"/>
      <c r="R1243" s="172"/>
      <c r="S1243" s="172"/>
      <c r="T1243" s="172"/>
    </row>
    <row r="1244" spans="2:20">
      <c r="G1244" s="71" t="s">
        <v>12</v>
      </c>
      <c r="H1244" s="66"/>
      <c r="I1244" s="173"/>
      <c r="J1244" s="174"/>
      <c r="K1244" s="174"/>
      <c r="L1244" s="174"/>
      <c r="M1244" s="174"/>
      <c r="N1244" s="174"/>
      <c r="O1244" s="174"/>
      <c r="P1244" s="174"/>
      <c r="Q1244" s="174"/>
      <c r="R1244" s="174"/>
      <c r="S1244" s="174"/>
      <c r="T1244" s="320"/>
    </row>
    <row r="1245" spans="2:20">
      <c r="G1245" s="6"/>
      <c r="I1245" s="172"/>
      <c r="J1245" s="172"/>
      <c r="K1245" s="172"/>
      <c r="L1245" s="172"/>
      <c r="M1245" s="172"/>
      <c r="N1245" s="172"/>
      <c r="O1245" s="172"/>
      <c r="P1245" s="172"/>
      <c r="Q1245" s="172"/>
      <c r="R1245" s="172"/>
      <c r="S1245" s="172"/>
      <c r="T1245" s="172"/>
    </row>
    <row r="1246" spans="2:20" ht="18.5">
      <c r="C1246" s="1" t="s">
        <v>198</v>
      </c>
      <c r="D1246" s="1" t="s">
        <v>196</v>
      </c>
      <c r="E1246" s="1" t="s">
        <v>108</v>
      </c>
      <c r="F1246" s="41" t="s">
        <v>26</v>
      </c>
      <c r="H1246" s="66"/>
      <c r="I1246" s="175">
        <f t="shared" ref="I1246:S1246" si="568" xml:space="preserve"> I1207 + I1212 - I1218 + I1242 + I1244</f>
        <v>0</v>
      </c>
      <c r="J1246" s="176">
        <f t="shared" si="568"/>
        <v>0</v>
      </c>
      <c r="K1246" s="176">
        <f t="shared" si="568"/>
        <v>0</v>
      </c>
      <c r="L1246" s="176">
        <f t="shared" si="568"/>
        <v>0</v>
      </c>
      <c r="M1246" s="176">
        <f t="shared" si="568"/>
        <v>0</v>
      </c>
      <c r="N1246" s="176">
        <f t="shared" si="568"/>
        <v>0</v>
      </c>
      <c r="O1246" s="176">
        <f t="shared" si="568"/>
        <v>0</v>
      </c>
      <c r="P1246" s="176">
        <f t="shared" si="568"/>
        <v>0</v>
      </c>
      <c r="Q1246" s="176">
        <f t="shared" si="568"/>
        <v>0</v>
      </c>
      <c r="R1246" s="176">
        <f t="shared" si="568"/>
        <v>75000</v>
      </c>
      <c r="S1246" s="176">
        <f t="shared" si="568"/>
        <v>0</v>
      </c>
      <c r="T1246" s="321">
        <f t="shared" ref="T1246" si="569" xml:space="preserve"> T1207 + T1212 - T1218 + T1242 + T1244</f>
        <v>0</v>
      </c>
    </row>
    <row r="1247" spans="2:20" ht="15" thickBot="1">
      <c r="S1247" s="1"/>
      <c r="T1247" s="1"/>
    </row>
    <row r="1248" spans="2:20" ht="15" thickBot="1">
      <c r="F1248" s="8"/>
      <c r="G1248" s="8"/>
      <c r="H1248" s="8"/>
      <c r="I1248" s="8"/>
      <c r="J1248" s="8"/>
      <c r="K1248" s="8"/>
      <c r="L1248" s="8"/>
      <c r="M1248" s="8"/>
      <c r="N1248" s="8"/>
      <c r="O1248" s="8"/>
      <c r="P1248" s="8"/>
      <c r="Q1248" s="8"/>
      <c r="R1248" s="8"/>
      <c r="S1248" s="8"/>
      <c r="T1248" s="8"/>
    </row>
    <row r="1249" spans="1:20" ht="21.5" thickBot="1">
      <c r="F1249" s="13" t="s">
        <v>4</v>
      </c>
      <c r="G1249" s="13"/>
      <c r="H1249" s="212" t="s">
        <v>199</v>
      </c>
      <c r="I1249" s="209"/>
      <c r="J1249" s="23"/>
      <c r="K1249" s="23"/>
      <c r="S1249" s="1"/>
      <c r="T1249" s="1"/>
    </row>
    <row r="1250" spans="1:20">
      <c r="H1250" s="30"/>
      <c r="I1250" s="30"/>
      <c r="J1250" s="30"/>
      <c r="K1250" s="30"/>
      <c r="S1250" s="1"/>
      <c r="T1250" s="1"/>
    </row>
    <row r="1251" spans="1:20" ht="18.5">
      <c r="F1251" s="9" t="s">
        <v>21</v>
      </c>
      <c r="G1251" s="9"/>
      <c r="I1251" s="2">
        <f>'Facility Detail'!$G$3176</f>
        <v>2011</v>
      </c>
      <c r="J1251" s="2">
        <f>I1251+1</f>
        <v>2012</v>
      </c>
      <c r="K1251" s="2">
        <f t="shared" ref="K1251:R1251" si="570">J1251+1</f>
        <v>2013</v>
      </c>
      <c r="L1251" s="2">
        <f t="shared" si="570"/>
        <v>2014</v>
      </c>
      <c r="M1251" s="2">
        <f t="shared" si="570"/>
        <v>2015</v>
      </c>
      <c r="N1251" s="2">
        <f t="shared" si="570"/>
        <v>2016</v>
      </c>
      <c r="O1251" s="2">
        <f t="shared" si="570"/>
        <v>2017</v>
      </c>
      <c r="P1251" s="2">
        <f t="shared" si="570"/>
        <v>2018</v>
      </c>
      <c r="Q1251" s="2">
        <f t="shared" si="570"/>
        <v>2019</v>
      </c>
      <c r="R1251" s="2">
        <f t="shared" si="570"/>
        <v>2020</v>
      </c>
      <c r="S1251" s="2">
        <f>R1251+1</f>
        <v>2021</v>
      </c>
      <c r="T1251" s="2">
        <f>S1251+1</f>
        <v>2022</v>
      </c>
    </row>
    <row r="1252" spans="1:20">
      <c r="G1252" s="74" t="str">
        <f>"Total MWh Produced / Purchased from " &amp; H1249</f>
        <v>Total MWh Produced / Purchased from Granite Mountain West</v>
      </c>
      <c r="H1252" s="66"/>
      <c r="I1252" s="3"/>
      <c r="J1252" s="4"/>
      <c r="K1252" s="4"/>
      <c r="L1252" s="4"/>
      <c r="M1252" s="4"/>
      <c r="N1252" s="4"/>
      <c r="O1252" s="4"/>
      <c r="P1252" s="4"/>
      <c r="Q1252" s="4"/>
      <c r="R1252" s="4">
        <v>75000</v>
      </c>
      <c r="S1252" s="4"/>
      <c r="T1252" s="5"/>
    </row>
    <row r="1253" spans="1:20">
      <c r="G1253" s="74" t="s">
        <v>25</v>
      </c>
      <c r="H1253" s="66"/>
      <c r="I1253" s="325"/>
      <c r="J1253" s="50"/>
      <c r="K1253" s="50"/>
      <c r="L1253" s="50"/>
      <c r="M1253" s="50"/>
      <c r="N1253" s="50"/>
      <c r="O1253" s="50"/>
      <c r="P1253" s="50"/>
      <c r="Q1253" s="50"/>
      <c r="R1253" s="50">
        <v>1</v>
      </c>
      <c r="S1253" s="50"/>
      <c r="T1253" s="51"/>
    </row>
    <row r="1254" spans="1:20">
      <c r="G1254" s="74" t="s">
        <v>20</v>
      </c>
      <c r="H1254" s="66"/>
      <c r="I1254" s="326"/>
      <c r="J1254" s="45"/>
      <c r="K1254" s="45"/>
      <c r="L1254" s="45"/>
      <c r="M1254" s="45"/>
      <c r="N1254" s="45"/>
      <c r="O1254" s="45"/>
      <c r="P1254" s="45"/>
      <c r="Q1254" s="45"/>
      <c r="R1254" s="45">
        <v>1</v>
      </c>
      <c r="S1254" s="45"/>
      <c r="T1254" s="46"/>
    </row>
    <row r="1255" spans="1:20">
      <c r="A1255" s="1" t="s">
        <v>199</v>
      </c>
      <c r="G1255" s="71" t="s">
        <v>22</v>
      </c>
      <c r="H1255" s="72"/>
      <c r="I1255" s="37">
        <v>0</v>
      </c>
      <c r="J1255" s="37">
        <v>0</v>
      </c>
      <c r="K1255" s="37">
        <v>0</v>
      </c>
      <c r="L1255" s="37">
        <v>0</v>
      </c>
      <c r="M1255" s="37">
        <v>0</v>
      </c>
      <c r="N1255" s="179">
        <v>0</v>
      </c>
      <c r="O1255" s="179">
        <v>0</v>
      </c>
      <c r="P1255" s="179">
        <v>0</v>
      </c>
      <c r="Q1255" s="179">
        <v>0</v>
      </c>
      <c r="R1255" s="179">
        <f>R1252*R1254</f>
        <v>75000</v>
      </c>
      <c r="S1255" s="179">
        <v>0</v>
      </c>
      <c r="T1255" s="179">
        <v>0</v>
      </c>
    </row>
    <row r="1256" spans="1:20">
      <c r="G1256" s="23"/>
      <c r="H1256" s="30"/>
      <c r="I1256" s="36"/>
      <c r="J1256" s="36"/>
      <c r="K1256" s="36"/>
      <c r="L1256" s="36"/>
      <c r="M1256" s="36"/>
      <c r="N1256" s="24"/>
      <c r="O1256" s="24"/>
      <c r="P1256" s="24"/>
      <c r="Q1256" s="24"/>
      <c r="R1256" s="24"/>
      <c r="S1256" s="24"/>
      <c r="T1256" s="24"/>
    </row>
    <row r="1257" spans="1:20" ht="18.5">
      <c r="F1257" s="42" t="s">
        <v>118</v>
      </c>
      <c r="H1257" s="30"/>
      <c r="I1257" s="2">
        <f>'Facility Detail'!$G$3176</f>
        <v>2011</v>
      </c>
      <c r="J1257" s="2">
        <f>I1257+1</f>
        <v>2012</v>
      </c>
      <c r="K1257" s="2">
        <f t="shared" ref="K1257:R1257" si="571">J1257+1</f>
        <v>2013</v>
      </c>
      <c r="L1257" s="2">
        <f t="shared" si="571"/>
        <v>2014</v>
      </c>
      <c r="M1257" s="2">
        <f t="shared" si="571"/>
        <v>2015</v>
      </c>
      <c r="N1257" s="2">
        <f t="shared" si="571"/>
        <v>2016</v>
      </c>
      <c r="O1257" s="2">
        <f t="shared" si="571"/>
        <v>2017</v>
      </c>
      <c r="P1257" s="2">
        <f t="shared" si="571"/>
        <v>2018</v>
      </c>
      <c r="Q1257" s="2">
        <f t="shared" si="571"/>
        <v>2019</v>
      </c>
      <c r="R1257" s="2">
        <f t="shared" si="571"/>
        <v>2020</v>
      </c>
      <c r="S1257" s="2">
        <f>R1257+1</f>
        <v>2021</v>
      </c>
      <c r="T1257" s="2">
        <f>S1257+1</f>
        <v>2022</v>
      </c>
    </row>
    <row r="1258" spans="1:20">
      <c r="G1258" s="74" t="s">
        <v>10</v>
      </c>
      <c r="H1258" s="66"/>
      <c r="I1258" s="47">
        <f>IF($J30 = "Eligible", I1255 * 'Facility Detail'!$G$3173, 0 )</f>
        <v>0</v>
      </c>
      <c r="J1258" s="11">
        <f>IF($J30 = "Eligible", J1255 * 'Facility Detail'!$G$3173, 0 )</f>
        <v>0</v>
      </c>
      <c r="K1258" s="11">
        <f>IF($J30 = "Eligible", K1255 * 'Facility Detail'!$G$3173, 0 )</f>
        <v>0</v>
      </c>
      <c r="L1258" s="11">
        <f>IF($J30 = "Eligible", L1255 * 'Facility Detail'!$G$3173, 0 )</f>
        <v>0</v>
      </c>
      <c r="M1258" s="11">
        <f>IF($J30 = "Eligible", M1255 * 'Facility Detail'!$G$3173, 0 )</f>
        <v>0</v>
      </c>
      <c r="N1258" s="11">
        <f>IF($J30 = "Eligible", N1255 * 'Facility Detail'!$G$3173, 0 )</f>
        <v>0</v>
      </c>
      <c r="O1258" s="11">
        <f>IF($J30 = "Eligible", O1255 * 'Facility Detail'!$G$3173, 0 )</f>
        <v>0</v>
      </c>
      <c r="P1258" s="11">
        <f>IF($J30 = "Eligible", P1255 * 'Facility Detail'!$G$3173, 0 )</f>
        <v>0</v>
      </c>
      <c r="Q1258" s="11">
        <f>IF($J30 = "Eligible", Q1255 * 'Facility Detail'!$G$3173, 0 )</f>
        <v>0</v>
      </c>
      <c r="R1258" s="11">
        <f>IF($J30 = "Eligible", R1255 * 'Facility Detail'!$G$3173, 0 )</f>
        <v>0</v>
      </c>
      <c r="S1258" s="11">
        <f>IF($J30 = "Eligible", S1255 * 'Facility Detail'!$G$3173, 0 )</f>
        <v>0</v>
      </c>
      <c r="T1258" s="264">
        <f>IF($J30 = "Eligible", T1255 * 'Facility Detail'!$G$3173, 0 )</f>
        <v>0</v>
      </c>
    </row>
    <row r="1259" spans="1:20">
      <c r="G1259" s="74" t="s">
        <v>6</v>
      </c>
      <c r="H1259" s="66"/>
      <c r="I1259" s="48">
        <f t="shared" ref="I1259:T1259" si="572">IF($K30= "Eligible", I1255, 0 )</f>
        <v>0</v>
      </c>
      <c r="J1259" s="222">
        <f t="shared" si="572"/>
        <v>0</v>
      </c>
      <c r="K1259" s="222">
        <f t="shared" si="572"/>
        <v>0</v>
      </c>
      <c r="L1259" s="222">
        <f t="shared" si="572"/>
        <v>0</v>
      </c>
      <c r="M1259" s="222">
        <f t="shared" si="572"/>
        <v>0</v>
      </c>
      <c r="N1259" s="222">
        <f t="shared" si="572"/>
        <v>0</v>
      </c>
      <c r="O1259" s="222">
        <f t="shared" si="572"/>
        <v>0</v>
      </c>
      <c r="P1259" s="222">
        <f t="shared" si="572"/>
        <v>0</v>
      </c>
      <c r="Q1259" s="222">
        <f t="shared" si="572"/>
        <v>0</v>
      </c>
      <c r="R1259" s="222">
        <f t="shared" si="572"/>
        <v>0</v>
      </c>
      <c r="S1259" s="222">
        <f t="shared" si="572"/>
        <v>0</v>
      </c>
      <c r="T1259" s="265">
        <f t="shared" si="572"/>
        <v>0</v>
      </c>
    </row>
    <row r="1260" spans="1:20">
      <c r="G1260" s="73" t="s">
        <v>120</v>
      </c>
      <c r="H1260" s="72"/>
      <c r="I1260" s="39">
        <f>SUM(I1258:I1259)</f>
        <v>0</v>
      </c>
      <c r="J1260" s="40">
        <f t="shared" ref="J1260:S1260" si="573">SUM(J1258:J1259)</f>
        <v>0</v>
      </c>
      <c r="K1260" s="40">
        <f t="shared" si="573"/>
        <v>0</v>
      </c>
      <c r="L1260" s="40">
        <f t="shared" si="573"/>
        <v>0</v>
      </c>
      <c r="M1260" s="40">
        <f t="shared" si="573"/>
        <v>0</v>
      </c>
      <c r="N1260" s="40">
        <f t="shared" si="573"/>
        <v>0</v>
      </c>
      <c r="O1260" s="40">
        <f t="shared" si="573"/>
        <v>0</v>
      </c>
      <c r="P1260" s="40">
        <f t="shared" si="573"/>
        <v>0</v>
      </c>
      <c r="Q1260" s="40">
        <f t="shared" si="573"/>
        <v>0</v>
      </c>
      <c r="R1260" s="40">
        <f t="shared" si="573"/>
        <v>0</v>
      </c>
      <c r="S1260" s="40">
        <f t="shared" si="573"/>
        <v>0</v>
      </c>
      <c r="T1260" s="40">
        <f t="shared" ref="T1260" si="574">SUM(T1258:T1259)</f>
        <v>0</v>
      </c>
    </row>
    <row r="1261" spans="1:20">
      <c r="G1261" s="30"/>
      <c r="H1261" s="30"/>
      <c r="I1261" s="38"/>
      <c r="J1261" s="31"/>
      <c r="K1261" s="31"/>
      <c r="L1261" s="31"/>
      <c r="M1261" s="31"/>
      <c r="N1261" s="31"/>
      <c r="O1261" s="31"/>
      <c r="P1261" s="31"/>
      <c r="Q1261" s="31"/>
      <c r="R1261" s="31"/>
      <c r="S1261" s="31"/>
      <c r="T1261" s="31"/>
    </row>
    <row r="1262" spans="1:20" ht="18.5">
      <c r="F1262" s="41" t="s">
        <v>30</v>
      </c>
      <c r="H1262" s="30"/>
      <c r="I1262" s="2">
        <f>'Facility Detail'!$G$3176</f>
        <v>2011</v>
      </c>
      <c r="J1262" s="2">
        <f>I1262+1</f>
        <v>2012</v>
      </c>
      <c r="K1262" s="2">
        <f t="shared" ref="K1262:R1262" si="575">J1262+1</f>
        <v>2013</v>
      </c>
      <c r="L1262" s="2">
        <f t="shared" si="575"/>
        <v>2014</v>
      </c>
      <c r="M1262" s="2">
        <f t="shared" si="575"/>
        <v>2015</v>
      </c>
      <c r="N1262" s="2">
        <f t="shared" si="575"/>
        <v>2016</v>
      </c>
      <c r="O1262" s="2">
        <f t="shared" si="575"/>
        <v>2017</v>
      </c>
      <c r="P1262" s="2">
        <f t="shared" si="575"/>
        <v>2018</v>
      </c>
      <c r="Q1262" s="2">
        <f t="shared" si="575"/>
        <v>2019</v>
      </c>
      <c r="R1262" s="2">
        <f t="shared" si="575"/>
        <v>2020</v>
      </c>
      <c r="S1262" s="2">
        <f>R1262+1</f>
        <v>2021</v>
      </c>
      <c r="T1262" s="2">
        <f>S1262+1</f>
        <v>2022</v>
      </c>
    </row>
    <row r="1263" spans="1:20">
      <c r="G1263" s="74" t="s">
        <v>47</v>
      </c>
      <c r="H1263" s="66"/>
      <c r="I1263" s="84"/>
      <c r="J1263" s="85"/>
      <c r="K1263" s="85"/>
      <c r="L1263" s="85"/>
      <c r="M1263" s="85"/>
      <c r="N1263" s="85"/>
      <c r="O1263" s="85"/>
      <c r="P1263" s="85"/>
      <c r="Q1263" s="85"/>
      <c r="R1263" s="85"/>
      <c r="S1263" s="85"/>
      <c r="T1263" s="86"/>
    </row>
    <row r="1264" spans="1:20">
      <c r="G1264" s="75" t="s">
        <v>23</v>
      </c>
      <c r="H1264" s="153"/>
      <c r="I1264" s="87"/>
      <c r="J1264" s="88"/>
      <c r="K1264" s="88"/>
      <c r="L1264" s="88"/>
      <c r="M1264" s="88"/>
      <c r="N1264" s="88"/>
      <c r="O1264" s="88"/>
      <c r="P1264" s="88"/>
      <c r="Q1264" s="88"/>
      <c r="R1264" s="88"/>
      <c r="S1264" s="88"/>
      <c r="T1264" s="89"/>
    </row>
    <row r="1265" spans="6:20">
      <c r="G1265" s="90" t="s">
        <v>89</v>
      </c>
      <c r="H1265" s="152"/>
      <c r="I1265" s="52"/>
      <c r="J1265" s="53"/>
      <c r="K1265" s="53"/>
      <c r="L1265" s="53"/>
      <c r="M1265" s="53"/>
      <c r="N1265" s="53"/>
      <c r="O1265" s="53"/>
      <c r="P1265" s="53"/>
      <c r="Q1265" s="53"/>
      <c r="R1265" s="53"/>
      <c r="S1265" s="53"/>
      <c r="T1265" s="54"/>
    </row>
    <row r="1266" spans="6:20">
      <c r="G1266" s="33" t="s">
        <v>90</v>
      </c>
      <c r="I1266" s="7">
        <v>0</v>
      </c>
      <c r="J1266" s="7">
        <v>0</v>
      </c>
      <c r="K1266" s="7">
        <v>0</v>
      </c>
      <c r="L1266" s="7">
        <v>0</v>
      </c>
      <c r="M1266" s="7">
        <v>0</v>
      </c>
      <c r="N1266" s="7">
        <v>0</v>
      </c>
      <c r="O1266" s="7">
        <v>0</v>
      </c>
      <c r="P1266" s="7">
        <v>0</v>
      </c>
      <c r="Q1266" s="7">
        <v>0</v>
      </c>
      <c r="R1266" s="7">
        <v>0</v>
      </c>
      <c r="S1266" s="7">
        <v>0</v>
      </c>
      <c r="T1266" s="7">
        <v>0</v>
      </c>
    </row>
    <row r="1267" spans="6:20">
      <c r="G1267" s="6"/>
      <c r="I1267" s="7"/>
      <c r="J1267" s="7"/>
      <c r="K1267" s="7"/>
      <c r="L1267" s="28"/>
      <c r="M1267" s="28"/>
      <c r="N1267" s="28"/>
      <c r="O1267" s="28"/>
      <c r="P1267" s="28"/>
      <c r="Q1267" s="28"/>
      <c r="R1267" s="28"/>
      <c r="S1267" s="28"/>
      <c r="T1267" s="28"/>
    </row>
    <row r="1268" spans="6:20" ht="18.5">
      <c r="F1268" s="9" t="s">
        <v>100</v>
      </c>
      <c r="I1268" s="2">
        <f>'Facility Detail'!$G$3176</f>
        <v>2011</v>
      </c>
      <c r="J1268" s="2">
        <f>I1268+1</f>
        <v>2012</v>
      </c>
      <c r="K1268" s="2">
        <f t="shared" ref="K1268:R1268" si="576">J1268+1</f>
        <v>2013</v>
      </c>
      <c r="L1268" s="2">
        <f t="shared" si="576"/>
        <v>2014</v>
      </c>
      <c r="M1268" s="2">
        <f t="shared" si="576"/>
        <v>2015</v>
      </c>
      <c r="N1268" s="2">
        <f t="shared" si="576"/>
        <v>2016</v>
      </c>
      <c r="O1268" s="2">
        <f t="shared" si="576"/>
        <v>2017</v>
      </c>
      <c r="P1268" s="2">
        <f t="shared" si="576"/>
        <v>2018</v>
      </c>
      <c r="Q1268" s="2">
        <f t="shared" si="576"/>
        <v>2019</v>
      </c>
      <c r="R1268" s="2">
        <f t="shared" si="576"/>
        <v>2020</v>
      </c>
      <c r="S1268" s="2">
        <f>R1268+1</f>
        <v>2021</v>
      </c>
      <c r="T1268" s="2">
        <f>S1268+1</f>
        <v>2022</v>
      </c>
    </row>
    <row r="1269" spans="6:20">
      <c r="G1269" s="74" t="s">
        <v>68</v>
      </c>
      <c r="H1269" s="66"/>
      <c r="I1269" s="3"/>
      <c r="J1269" s="55">
        <f>I1269</f>
        <v>0</v>
      </c>
      <c r="K1269" s="123"/>
      <c r="L1269" s="123"/>
      <c r="M1269" s="123"/>
      <c r="N1269" s="123"/>
      <c r="O1269" s="123"/>
      <c r="P1269" s="123"/>
      <c r="Q1269" s="123"/>
      <c r="R1269" s="123"/>
      <c r="S1269" s="123"/>
      <c r="T1269" s="56"/>
    </row>
    <row r="1270" spans="6:20">
      <c r="G1270" s="74" t="s">
        <v>69</v>
      </c>
      <c r="H1270" s="66"/>
      <c r="I1270" s="144">
        <f>J1270</f>
        <v>0</v>
      </c>
      <c r="J1270" s="10"/>
      <c r="K1270" s="69"/>
      <c r="L1270" s="69"/>
      <c r="M1270" s="69"/>
      <c r="N1270" s="69"/>
      <c r="O1270" s="69"/>
      <c r="P1270" s="69"/>
      <c r="Q1270" s="69"/>
      <c r="R1270" s="69"/>
      <c r="S1270" s="69"/>
      <c r="T1270" s="145"/>
    </row>
    <row r="1271" spans="6:20">
      <c r="G1271" s="74" t="s">
        <v>70</v>
      </c>
      <c r="H1271" s="66"/>
      <c r="I1271" s="57"/>
      <c r="J1271" s="10">
        <f>J1255</f>
        <v>0</v>
      </c>
      <c r="K1271" s="65">
        <f>J1271</f>
        <v>0</v>
      </c>
      <c r="L1271" s="69"/>
      <c r="M1271" s="69"/>
      <c r="N1271" s="69"/>
      <c r="O1271" s="69"/>
      <c r="P1271" s="69"/>
      <c r="Q1271" s="69"/>
      <c r="R1271" s="69"/>
      <c r="S1271" s="69"/>
      <c r="T1271" s="145"/>
    </row>
    <row r="1272" spans="6:20">
      <c r="G1272" s="74" t="s">
        <v>71</v>
      </c>
      <c r="H1272" s="66"/>
      <c r="I1272" s="57"/>
      <c r="J1272" s="65">
        <f>K1272</f>
        <v>0</v>
      </c>
      <c r="K1272" s="143"/>
      <c r="L1272" s="69"/>
      <c r="M1272" s="69"/>
      <c r="N1272" s="69"/>
      <c r="O1272" s="69"/>
      <c r="P1272" s="69"/>
      <c r="Q1272" s="69"/>
      <c r="R1272" s="69"/>
      <c r="S1272" s="69"/>
      <c r="T1272" s="145"/>
    </row>
    <row r="1273" spans="6:20">
      <c r="G1273" s="74" t="s">
        <v>171</v>
      </c>
      <c r="H1273" s="30"/>
      <c r="I1273" s="57"/>
      <c r="J1273" s="135"/>
      <c r="K1273" s="10">
        <f>K1255</f>
        <v>0</v>
      </c>
      <c r="L1273" s="136">
        <f>K1273</f>
        <v>0</v>
      </c>
      <c r="M1273" s="69"/>
      <c r="N1273" s="69"/>
      <c r="O1273" s="69"/>
      <c r="P1273" s="69"/>
      <c r="Q1273" s="69"/>
      <c r="R1273" s="69"/>
      <c r="S1273" s="69"/>
      <c r="T1273" s="145"/>
    </row>
    <row r="1274" spans="6:20">
      <c r="G1274" s="74" t="s">
        <v>172</v>
      </c>
      <c r="H1274" s="30"/>
      <c r="I1274" s="57"/>
      <c r="J1274" s="135"/>
      <c r="K1274" s="65">
        <f>L1274</f>
        <v>0</v>
      </c>
      <c r="L1274" s="10"/>
      <c r="M1274" s="69"/>
      <c r="N1274" s="69"/>
      <c r="O1274" s="69"/>
      <c r="P1274" s="69"/>
      <c r="Q1274" s="69"/>
      <c r="R1274" s="69"/>
      <c r="S1274" s="69"/>
      <c r="T1274" s="145"/>
    </row>
    <row r="1275" spans="6:20">
      <c r="G1275" s="74" t="s">
        <v>173</v>
      </c>
      <c r="H1275" s="30"/>
      <c r="I1275" s="57"/>
      <c r="J1275" s="135"/>
      <c r="K1275" s="135"/>
      <c r="L1275" s="10">
        <f>L1255</f>
        <v>0</v>
      </c>
      <c r="M1275" s="136">
        <f>L1275</f>
        <v>0</v>
      </c>
      <c r="N1275" s="135">
        <f>M1275</f>
        <v>0</v>
      </c>
      <c r="O1275" s="135"/>
      <c r="P1275" s="135"/>
      <c r="Q1275" s="135"/>
      <c r="R1275" s="135"/>
      <c r="S1275" s="135"/>
      <c r="T1275" s="139"/>
    </row>
    <row r="1276" spans="6:20">
      <c r="G1276" s="74" t="s">
        <v>174</v>
      </c>
      <c r="H1276" s="30"/>
      <c r="I1276" s="57"/>
      <c r="J1276" s="135"/>
      <c r="K1276" s="135"/>
      <c r="L1276" s="137"/>
      <c r="M1276" s="138"/>
      <c r="N1276" s="135"/>
      <c r="O1276" s="135"/>
      <c r="P1276" s="135"/>
      <c r="Q1276" s="135"/>
      <c r="R1276" s="135"/>
      <c r="S1276" s="135"/>
      <c r="T1276" s="139"/>
    </row>
    <row r="1277" spans="6:20">
      <c r="G1277" s="74" t="s">
        <v>175</v>
      </c>
      <c r="H1277" s="30"/>
      <c r="I1277" s="57"/>
      <c r="J1277" s="135"/>
      <c r="K1277" s="135"/>
      <c r="L1277" s="135"/>
      <c r="M1277" s="138">
        <v>0</v>
      </c>
      <c r="N1277" s="136">
        <f>M1277</f>
        <v>0</v>
      </c>
      <c r="O1277" s="69"/>
      <c r="P1277" s="69"/>
      <c r="Q1277" s="69"/>
      <c r="R1277" s="69"/>
      <c r="S1277" s="69"/>
      <c r="T1277" s="145"/>
    </row>
    <row r="1278" spans="6:20">
      <c r="G1278" s="74" t="s">
        <v>176</v>
      </c>
      <c r="H1278" s="30"/>
      <c r="I1278" s="57"/>
      <c r="J1278" s="135"/>
      <c r="K1278" s="135"/>
      <c r="L1278" s="135"/>
      <c r="M1278" s="65"/>
      <c r="N1278" s="138"/>
      <c r="O1278" s="69"/>
      <c r="P1278" s="69"/>
      <c r="Q1278" s="135"/>
      <c r="R1278" s="135"/>
      <c r="S1278" s="135"/>
      <c r="T1278" s="139"/>
    </row>
    <row r="1279" spans="6:20">
      <c r="G1279" s="74" t="s">
        <v>177</v>
      </c>
      <c r="H1279" s="30"/>
      <c r="I1279" s="57"/>
      <c r="J1279" s="135"/>
      <c r="K1279" s="135"/>
      <c r="L1279" s="135"/>
      <c r="M1279" s="135"/>
      <c r="N1279" s="138">
        <f>N1255</f>
        <v>0</v>
      </c>
      <c r="O1279" s="136">
        <f>N1279</f>
        <v>0</v>
      </c>
      <c r="P1279" s="135"/>
      <c r="Q1279" s="135"/>
      <c r="R1279" s="135"/>
      <c r="S1279" s="135"/>
      <c r="T1279" s="139"/>
    </row>
    <row r="1280" spans="6:20">
      <c r="G1280" s="74" t="s">
        <v>168</v>
      </c>
      <c r="H1280" s="30"/>
      <c r="I1280" s="57"/>
      <c r="J1280" s="135"/>
      <c r="K1280" s="135"/>
      <c r="L1280" s="135"/>
      <c r="M1280" s="135"/>
      <c r="N1280" s="137"/>
      <c r="O1280" s="138"/>
      <c r="P1280" s="135"/>
      <c r="Q1280" s="135"/>
      <c r="R1280" s="135"/>
      <c r="S1280" s="135"/>
      <c r="T1280" s="139"/>
    </row>
    <row r="1281" spans="2:20">
      <c r="G1281" s="74" t="s">
        <v>169</v>
      </c>
      <c r="H1281" s="30"/>
      <c r="I1281" s="57"/>
      <c r="J1281" s="135"/>
      <c r="K1281" s="135"/>
      <c r="L1281" s="135"/>
      <c r="M1281" s="135"/>
      <c r="N1281" s="135"/>
      <c r="O1281" s="138"/>
      <c r="P1281" s="136">
        <f>O1281</f>
        <v>0</v>
      </c>
      <c r="Q1281" s="135"/>
      <c r="R1281" s="135"/>
      <c r="S1281" s="135"/>
      <c r="T1281" s="139"/>
    </row>
    <row r="1282" spans="2:20">
      <c r="G1282" s="74" t="s">
        <v>186</v>
      </c>
      <c r="H1282" s="30"/>
      <c r="I1282" s="57"/>
      <c r="J1282" s="135"/>
      <c r="K1282" s="135"/>
      <c r="L1282" s="135"/>
      <c r="M1282" s="135"/>
      <c r="N1282" s="135"/>
      <c r="O1282" s="137"/>
      <c r="P1282" s="138"/>
      <c r="Q1282" s="135"/>
      <c r="R1282" s="135"/>
      <c r="S1282" s="135"/>
      <c r="T1282" s="139"/>
    </row>
    <row r="1283" spans="2:20">
      <c r="G1283" s="74" t="s">
        <v>187</v>
      </c>
      <c r="H1283" s="30"/>
      <c r="I1283" s="57"/>
      <c r="J1283" s="135"/>
      <c r="K1283" s="135"/>
      <c r="L1283" s="135"/>
      <c r="M1283" s="135"/>
      <c r="N1283" s="135"/>
      <c r="O1283" s="135"/>
      <c r="P1283" s="138">
        <f>P1259</f>
        <v>0</v>
      </c>
      <c r="Q1283" s="136">
        <f>P1283</f>
        <v>0</v>
      </c>
      <c r="R1283" s="135"/>
      <c r="S1283" s="135"/>
      <c r="T1283" s="139"/>
    </row>
    <row r="1284" spans="2:20">
      <c r="G1284" s="74" t="s">
        <v>188</v>
      </c>
      <c r="H1284" s="30"/>
      <c r="I1284" s="57"/>
      <c r="J1284" s="135"/>
      <c r="K1284" s="135"/>
      <c r="L1284" s="135"/>
      <c r="M1284" s="135"/>
      <c r="N1284" s="135"/>
      <c r="O1284" s="135"/>
      <c r="P1284" s="137"/>
      <c r="Q1284" s="138"/>
      <c r="R1284" s="135"/>
      <c r="S1284" s="135"/>
      <c r="T1284" s="139"/>
    </row>
    <row r="1285" spans="2:20">
      <c r="G1285" s="74" t="s">
        <v>189</v>
      </c>
      <c r="H1285" s="30"/>
      <c r="I1285" s="57"/>
      <c r="J1285" s="135"/>
      <c r="K1285" s="135"/>
      <c r="L1285" s="135"/>
      <c r="M1285" s="135"/>
      <c r="N1285" s="135"/>
      <c r="O1285" s="135"/>
      <c r="P1285" s="135"/>
      <c r="Q1285" s="138">
        <f>Q1261</f>
        <v>0</v>
      </c>
      <c r="R1285" s="136">
        <f>Q1285</f>
        <v>0</v>
      </c>
      <c r="S1285" s="135"/>
      <c r="T1285" s="139"/>
    </row>
    <row r="1286" spans="2:20">
      <c r="G1286" s="74" t="s">
        <v>190</v>
      </c>
      <c r="H1286" s="30"/>
      <c r="I1286" s="57"/>
      <c r="J1286" s="135"/>
      <c r="K1286" s="135"/>
      <c r="L1286" s="135"/>
      <c r="M1286" s="135"/>
      <c r="N1286" s="135"/>
      <c r="O1286" s="135"/>
      <c r="P1286" s="135"/>
      <c r="Q1286" s="137"/>
      <c r="R1286" s="138"/>
      <c r="S1286" s="135"/>
      <c r="T1286" s="139"/>
    </row>
    <row r="1287" spans="2:20">
      <c r="G1287" s="74" t="s">
        <v>191</v>
      </c>
      <c r="H1287" s="30"/>
      <c r="I1287" s="57"/>
      <c r="J1287" s="135"/>
      <c r="K1287" s="135"/>
      <c r="L1287" s="135"/>
      <c r="M1287" s="135"/>
      <c r="N1287" s="135"/>
      <c r="O1287" s="135"/>
      <c r="P1287" s="135"/>
      <c r="Q1287" s="135"/>
      <c r="R1287" s="138">
        <f>R1263</f>
        <v>0</v>
      </c>
      <c r="S1287" s="136">
        <f>R1287</f>
        <v>0</v>
      </c>
      <c r="T1287" s="139">
        <f>S1287</f>
        <v>0</v>
      </c>
    </row>
    <row r="1288" spans="2:20">
      <c r="G1288" s="74" t="s">
        <v>200</v>
      </c>
      <c r="H1288" s="30"/>
      <c r="I1288" s="57"/>
      <c r="J1288" s="135"/>
      <c r="K1288" s="135"/>
      <c r="L1288" s="135"/>
      <c r="M1288" s="135"/>
      <c r="N1288" s="135"/>
      <c r="O1288" s="135"/>
      <c r="P1288" s="135"/>
      <c r="Q1288" s="135"/>
      <c r="R1288" s="137"/>
      <c r="S1288" s="138"/>
      <c r="T1288" s="139"/>
    </row>
    <row r="1289" spans="2:20">
      <c r="G1289" s="74" t="s">
        <v>201</v>
      </c>
      <c r="H1289" s="30"/>
      <c r="I1289" s="58"/>
      <c r="J1289" s="125"/>
      <c r="K1289" s="125"/>
      <c r="L1289" s="125"/>
      <c r="M1289" s="125"/>
      <c r="N1289" s="125"/>
      <c r="O1289" s="125"/>
      <c r="P1289" s="125"/>
      <c r="Q1289" s="125"/>
      <c r="R1289" s="125"/>
      <c r="S1289" s="140">
        <f>S1265</f>
        <v>0</v>
      </c>
      <c r="T1289" s="265">
        <f>T1265</f>
        <v>0</v>
      </c>
    </row>
    <row r="1290" spans="2:20">
      <c r="B1290" s="1" t="s">
        <v>199</v>
      </c>
      <c r="G1290" s="33" t="s">
        <v>17</v>
      </c>
      <c r="I1290" s="172">
        <f xml:space="preserve"> I1275 - I1274</f>
        <v>0</v>
      </c>
      <c r="J1290" s="172">
        <f xml:space="preserve"> J1274 + J1277 - J1276 - J1275</f>
        <v>0</v>
      </c>
      <c r="K1290" s="172">
        <f>K1276 - K1277</f>
        <v>0</v>
      </c>
      <c r="L1290" s="172">
        <f>L1276 - L1277</f>
        <v>0</v>
      </c>
      <c r="M1290" s="172">
        <f>M1275-M1276-M1277</f>
        <v>0</v>
      </c>
      <c r="N1290" s="172">
        <f>N1277-N1278-N1279</f>
        <v>0</v>
      </c>
      <c r="O1290" s="172">
        <f t="shared" ref="O1290:T1290" si="577">O1279-O1280-O1281</f>
        <v>0</v>
      </c>
      <c r="P1290" s="172">
        <f t="shared" si="577"/>
        <v>0</v>
      </c>
      <c r="Q1290" s="172">
        <f t="shared" si="577"/>
        <v>0</v>
      </c>
      <c r="R1290" s="172">
        <f t="shared" si="577"/>
        <v>0</v>
      </c>
      <c r="S1290" s="172">
        <f t="shared" si="577"/>
        <v>0</v>
      </c>
      <c r="T1290" s="172">
        <f t="shared" si="577"/>
        <v>0</v>
      </c>
    </row>
    <row r="1291" spans="2:20">
      <c r="G1291" s="6"/>
      <c r="I1291" s="172"/>
      <c r="J1291" s="172"/>
      <c r="K1291" s="172"/>
      <c r="L1291" s="172"/>
      <c r="M1291" s="172"/>
      <c r="N1291" s="172"/>
      <c r="O1291" s="172"/>
      <c r="P1291" s="172"/>
      <c r="Q1291" s="172"/>
      <c r="R1291" s="172"/>
      <c r="S1291" s="172"/>
      <c r="T1291" s="172"/>
    </row>
    <row r="1292" spans="2:20">
      <c r="G1292" s="71" t="s">
        <v>12</v>
      </c>
      <c r="H1292" s="66"/>
      <c r="I1292" s="173"/>
      <c r="J1292" s="174"/>
      <c r="K1292" s="174"/>
      <c r="L1292" s="174"/>
      <c r="M1292" s="174"/>
      <c r="N1292" s="174"/>
      <c r="O1292" s="174"/>
      <c r="P1292" s="174"/>
      <c r="Q1292" s="174"/>
      <c r="R1292" s="174"/>
      <c r="S1292" s="174"/>
      <c r="T1292" s="320"/>
    </row>
    <row r="1293" spans="2:20">
      <c r="G1293" s="6"/>
      <c r="I1293" s="172"/>
      <c r="J1293" s="172"/>
      <c r="K1293" s="172"/>
      <c r="L1293" s="172"/>
      <c r="M1293" s="172"/>
      <c r="N1293" s="172"/>
      <c r="O1293" s="172"/>
      <c r="P1293" s="172"/>
      <c r="Q1293" s="172"/>
      <c r="R1293" s="172"/>
      <c r="S1293" s="172"/>
      <c r="T1293" s="172"/>
    </row>
    <row r="1294" spans="2:20" ht="18.5">
      <c r="C1294" s="1" t="s">
        <v>199</v>
      </c>
      <c r="D1294" s="1" t="s">
        <v>197</v>
      </c>
      <c r="E1294" s="1" t="s">
        <v>108</v>
      </c>
      <c r="F1294" s="41" t="s">
        <v>26</v>
      </c>
      <c r="H1294" s="66"/>
      <c r="I1294" s="175">
        <f t="shared" ref="I1294:S1294" si="578" xml:space="preserve"> I1255 + I1260 - I1266 + I1290 + I1292</f>
        <v>0</v>
      </c>
      <c r="J1294" s="176">
        <f t="shared" si="578"/>
        <v>0</v>
      </c>
      <c r="K1294" s="176">
        <f t="shared" si="578"/>
        <v>0</v>
      </c>
      <c r="L1294" s="176">
        <f t="shared" si="578"/>
        <v>0</v>
      </c>
      <c r="M1294" s="176">
        <f t="shared" si="578"/>
        <v>0</v>
      </c>
      <c r="N1294" s="176">
        <f t="shared" si="578"/>
        <v>0</v>
      </c>
      <c r="O1294" s="176">
        <f t="shared" si="578"/>
        <v>0</v>
      </c>
      <c r="P1294" s="176">
        <f t="shared" si="578"/>
        <v>0</v>
      </c>
      <c r="Q1294" s="176">
        <f t="shared" si="578"/>
        <v>0</v>
      </c>
      <c r="R1294" s="176">
        <f t="shared" si="578"/>
        <v>75000</v>
      </c>
      <c r="S1294" s="176">
        <f t="shared" si="578"/>
        <v>0</v>
      </c>
      <c r="T1294" s="321">
        <f t="shared" ref="T1294" si="579" xml:space="preserve"> T1255 + T1260 - T1266 + T1290 + T1292</f>
        <v>0</v>
      </c>
    </row>
    <row r="1295" spans="2:20" ht="15" thickBot="1">
      <c r="S1295" s="1"/>
      <c r="T1295" s="1"/>
    </row>
    <row r="1296" spans="2:20">
      <c r="F1296" s="8"/>
      <c r="G1296" s="8"/>
      <c r="H1296" s="8"/>
      <c r="I1296" s="8"/>
      <c r="J1296" s="8"/>
      <c r="K1296" s="8"/>
      <c r="L1296" s="8"/>
      <c r="M1296" s="8"/>
      <c r="N1296" s="8"/>
      <c r="O1296" s="8"/>
      <c r="P1296" s="8"/>
      <c r="Q1296" s="8"/>
      <c r="R1296" s="8"/>
      <c r="S1296" s="8"/>
      <c r="T1296" s="8"/>
    </row>
    <row r="1297" spans="1:20" ht="15" thickBot="1">
      <c r="S1297" s="1"/>
      <c r="T1297" s="1"/>
    </row>
    <row r="1298" spans="1:20" ht="21.5" thickBot="1">
      <c r="F1298" s="13" t="s">
        <v>4</v>
      </c>
      <c r="G1298" s="13"/>
      <c r="H1298" s="233" t="str">
        <f>G31</f>
        <v>Hidden Hollow - REC Only</v>
      </c>
      <c r="I1298" s="234"/>
      <c r="S1298" s="1"/>
      <c r="T1298" s="1"/>
    </row>
    <row r="1299" spans="1:20">
      <c r="S1299" s="1"/>
      <c r="T1299" s="1"/>
    </row>
    <row r="1300" spans="1:20" ht="18.5">
      <c r="F1300" s="9" t="s">
        <v>21</v>
      </c>
      <c r="G1300" s="9"/>
      <c r="I1300" s="2">
        <f>'Facility Detail'!$G$3176</f>
        <v>2011</v>
      </c>
      <c r="J1300" s="2">
        <f>I1300+1</f>
        <v>2012</v>
      </c>
      <c r="K1300" s="2">
        <f>J1300+1</f>
        <v>2013</v>
      </c>
      <c r="L1300" s="2">
        <f t="shared" ref="L1300:R1300" si="580">K1300+1</f>
        <v>2014</v>
      </c>
      <c r="M1300" s="2">
        <f t="shared" si="580"/>
        <v>2015</v>
      </c>
      <c r="N1300" s="2">
        <f t="shared" si="580"/>
        <v>2016</v>
      </c>
      <c r="O1300" s="2">
        <f t="shared" si="580"/>
        <v>2017</v>
      </c>
      <c r="P1300" s="2">
        <f t="shared" si="580"/>
        <v>2018</v>
      </c>
      <c r="Q1300" s="2">
        <f t="shared" si="580"/>
        <v>2019</v>
      </c>
      <c r="R1300" s="2">
        <f t="shared" si="580"/>
        <v>2020</v>
      </c>
      <c r="S1300" s="2">
        <f>R1300+1</f>
        <v>2021</v>
      </c>
      <c r="T1300" s="2">
        <f>S1300+1</f>
        <v>2022</v>
      </c>
    </row>
    <row r="1301" spans="1:20">
      <c r="G1301" s="221" t="str">
        <f>"Total MWh Produced / Purchased from " &amp; H1298</f>
        <v>Total MWh Produced / Purchased from Hidden Hollow - REC Only</v>
      </c>
      <c r="H1301" s="66"/>
      <c r="I1301" s="3"/>
      <c r="J1301" s="4"/>
      <c r="K1301" s="4"/>
      <c r="L1301" s="4"/>
      <c r="M1301" s="4">
        <v>12501</v>
      </c>
      <c r="N1301" s="4">
        <v>3960</v>
      </c>
      <c r="O1301" s="4"/>
      <c r="P1301" s="4"/>
      <c r="Q1301" s="4"/>
      <c r="R1301" s="4"/>
      <c r="S1301" s="4"/>
      <c r="T1301" s="5"/>
    </row>
    <row r="1302" spans="1:20">
      <c r="G1302" s="221" t="s">
        <v>25</v>
      </c>
      <c r="H1302" s="66"/>
      <c r="I1302" s="325"/>
      <c r="J1302" s="50"/>
      <c r="K1302" s="50"/>
      <c r="L1302" s="50"/>
      <c r="M1302" s="50">
        <v>1</v>
      </c>
      <c r="N1302" s="50">
        <v>1</v>
      </c>
      <c r="O1302" s="50"/>
      <c r="P1302" s="50"/>
      <c r="Q1302" s="50"/>
      <c r="R1302" s="50"/>
      <c r="S1302" s="50"/>
      <c r="T1302" s="51"/>
    </row>
    <row r="1303" spans="1:20">
      <c r="G1303" s="221" t="s">
        <v>20</v>
      </c>
      <c r="H1303" s="66"/>
      <c r="I1303" s="326"/>
      <c r="J1303" s="45"/>
      <c r="K1303" s="45"/>
      <c r="L1303" s="45"/>
      <c r="M1303" s="45">
        <v>1</v>
      </c>
      <c r="N1303" s="45">
        <v>1</v>
      </c>
      <c r="O1303" s="45"/>
      <c r="P1303" s="45"/>
      <c r="Q1303" s="45"/>
      <c r="R1303" s="45"/>
      <c r="S1303" s="45"/>
      <c r="T1303" s="46"/>
    </row>
    <row r="1304" spans="1:20">
      <c r="A1304" s="1" t="s">
        <v>283</v>
      </c>
      <c r="G1304" s="33" t="s">
        <v>22</v>
      </c>
      <c r="H1304" s="6"/>
      <c r="I1304" s="37">
        <f xml:space="preserve"> I1301 * I1302 * I1303</f>
        <v>0</v>
      </c>
      <c r="J1304" s="37">
        <f xml:space="preserve"> J1301 * J1302 * J1303</f>
        <v>0</v>
      </c>
      <c r="K1304" s="37">
        <f xml:space="preserve"> K1301 * K1302 * K1303</f>
        <v>0</v>
      </c>
      <c r="L1304" s="37">
        <f t="shared" ref="L1304" si="581" xml:space="preserve"> L1301 * L1302 * L1303</f>
        <v>0</v>
      </c>
      <c r="M1304" s="37">
        <v>12501</v>
      </c>
      <c r="N1304" s="179">
        <v>3960</v>
      </c>
      <c r="O1304" s="179"/>
      <c r="P1304" s="179"/>
      <c r="Q1304" s="179"/>
      <c r="R1304" s="179"/>
      <c r="S1304" s="179"/>
      <c r="T1304" s="179"/>
    </row>
    <row r="1305" spans="1:20">
      <c r="I1305" s="36"/>
      <c r="J1305" s="36"/>
      <c r="K1305" s="36"/>
      <c r="L1305" s="36"/>
      <c r="M1305" s="36"/>
      <c r="N1305" s="24"/>
      <c r="O1305" s="24"/>
      <c r="P1305" s="24"/>
      <c r="Q1305" s="24"/>
      <c r="R1305" s="24"/>
      <c r="S1305" s="24"/>
      <c r="T1305" s="24"/>
    </row>
    <row r="1306" spans="1:20" ht="18.5">
      <c r="F1306" s="9" t="s">
        <v>118</v>
      </c>
      <c r="I1306" s="2">
        <f>'Facility Detail'!$G$3176</f>
        <v>2011</v>
      </c>
      <c r="J1306" s="2">
        <f>I1306+1</f>
        <v>2012</v>
      </c>
      <c r="K1306" s="2">
        <f>J1306+1</f>
        <v>2013</v>
      </c>
      <c r="L1306" s="2">
        <f t="shared" ref="L1306:O1306" si="582">K1306+1</f>
        <v>2014</v>
      </c>
      <c r="M1306" s="2">
        <f t="shared" si="582"/>
        <v>2015</v>
      </c>
      <c r="N1306" s="2">
        <f t="shared" si="582"/>
        <v>2016</v>
      </c>
      <c r="O1306" s="2">
        <f t="shared" si="582"/>
        <v>2017</v>
      </c>
      <c r="P1306" s="2">
        <f>P1300</f>
        <v>2018</v>
      </c>
      <c r="Q1306" s="2">
        <f t="shared" ref="Q1306:S1306" si="583">Q1300</f>
        <v>2019</v>
      </c>
      <c r="R1306" s="2">
        <f t="shared" si="583"/>
        <v>2020</v>
      </c>
      <c r="S1306" s="2">
        <f t="shared" si="583"/>
        <v>2021</v>
      </c>
      <c r="T1306" s="2">
        <f t="shared" ref="T1306" si="584">T1300</f>
        <v>2022</v>
      </c>
    </row>
    <row r="1307" spans="1:20">
      <c r="G1307" s="221" t="s">
        <v>10</v>
      </c>
      <c r="H1307" s="66"/>
      <c r="I1307" s="47">
        <f>IF($J31 = "Eligible", I1304 * 'Facility Detail'!$G$3173, 0 )</f>
        <v>0</v>
      </c>
      <c r="J1307" s="11">
        <f>IF($J31 = "Eligible", J1304 * 'Facility Detail'!$G$3173, 0 )</f>
        <v>0</v>
      </c>
      <c r="K1307" s="11">
        <f>IF($J31 = "Eligible", K1304 * 'Facility Detail'!$G$3173, 0 )</f>
        <v>0</v>
      </c>
      <c r="L1307" s="11">
        <f>IF($J31 = "Eligible", L1304 * 'Facility Detail'!$G$3173, 0 )</f>
        <v>0</v>
      </c>
      <c r="M1307" s="11">
        <f>IF($J31 = "Eligible", M1304 * 'Facility Detail'!$G$3173, 0 )</f>
        <v>0</v>
      </c>
      <c r="N1307" s="11">
        <f>IF($J31 = "Eligible", N1304 * 'Facility Detail'!$G$3173, 0 )</f>
        <v>0</v>
      </c>
      <c r="O1307" s="11">
        <f>IF($J31 = "Eligible", O1304 * 'Facility Detail'!$G$3173, 0 )</f>
        <v>0</v>
      </c>
      <c r="P1307" s="11">
        <f>IF($J31 = "Eligible", P1304 * 'Facility Detail'!$G$3173, 0 )</f>
        <v>0</v>
      </c>
      <c r="Q1307" s="11">
        <f>IF($J31 = "Eligible", Q1304 * 'Facility Detail'!$G$3173, 0 )</f>
        <v>0</v>
      </c>
      <c r="R1307" s="11">
        <f>IF($J31 = "Eligible", R1304 * 'Facility Detail'!$G$3173, 0 )</f>
        <v>0</v>
      </c>
      <c r="S1307" s="11">
        <f>IF($J31 = "Eligible", S1304 * 'Facility Detail'!$G$3173, 0 )</f>
        <v>0</v>
      </c>
      <c r="T1307" s="264">
        <f>IF($J31 = "Eligible", T1304 * 'Facility Detail'!$G$3173, 0 )</f>
        <v>0</v>
      </c>
    </row>
    <row r="1308" spans="1:20">
      <c r="G1308" s="221" t="s">
        <v>6</v>
      </c>
      <c r="H1308" s="66"/>
      <c r="I1308" s="48">
        <f t="shared" ref="I1308:T1308" si="585">IF($K80= "Eligible", I1304, 0 )</f>
        <v>0</v>
      </c>
      <c r="J1308" s="222">
        <f t="shared" si="585"/>
        <v>0</v>
      </c>
      <c r="K1308" s="222">
        <f t="shared" si="585"/>
        <v>0</v>
      </c>
      <c r="L1308" s="222">
        <f t="shared" si="585"/>
        <v>0</v>
      </c>
      <c r="M1308" s="222">
        <f t="shared" si="585"/>
        <v>0</v>
      </c>
      <c r="N1308" s="222">
        <f t="shared" si="585"/>
        <v>0</v>
      </c>
      <c r="O1308" s="222">
        <f t="shared" si="585"/>
        <v>0</v>
      </c>
      <c r="P1308" s="222">
        <f t="shared" si="585"/>
        <v>0</v>
      </c>
      <c r="Q1308" s="222">
        <f t="shared" si="585"/>
        <v>0</v>
      </c>
      <c r="R1308" s="222">
        <f t="shared" si="585"/>
        <v>0</v>
      </c>
      <c r="S1308" s="222">
        <f t="shared" si="585"/>
        <v>0</v>
      </c>
      <c r="T1308" s="265">
        <f t="shared" si="585"/>
        <v>0</v>
      </c>
    </row>
    <row r="1309" spans="1:20">
      <c r="G1309" s="33" t="s">
        <v>120</v>
      </c>
      <c r="H1309" s="6"/>
      <c r="I1309" s="39">
        <f>SUM(I1307:I1308)</f>
        <v>0</v>
      </c>
      <c r="J1309" s="40">
        <f>SUM(J1307:J1308)</f>
        <v>0</v>
      </c>
      <c r="K1309" s="40">
        <f>SUM(K1307:K1308)</f>
        <v>0</v>
      </c>
      <c r="L1309" s="40">
        <f t="shared" ref="L1309:S1309" si="586">SUM(L1307:L1308)</f>
        <v>0</v>
      </c>
      <c r="M1309" s="40">
        <f t="shared" si="586"/>
        <v>0</v>
      </c>
      <c r="N1309" s="40">
        <f t="shared" si="586"/>
        <v>0</v>
      </c>
      <c r="O1309" s="40">
        <f t="shared" si="586"/>
        <v>0</v>
      </c>
      <c r="P1309" s="40">
        <f t="shared" si="586"/>
        <v>0</v>
      </c>
      <c r="Q1309" s="40">
        <f t="shared" si="586"/>
        <v>0</v>
      </c>
      <c r="R1309" s="40">
        <f t="shared" si="586"/>
        <v>0</v>
      </c>
      <c r="S1309" s="40">
        <f t="shared" si="586"/>
        <v>0</v>
      </c>
      <c r="T1309" s="40">
        <f t="shared" ref="T1309" si="587">SUM(T1307:T1308)</f>
        <v>0</v>
      </c>
    </row>
    <row r="1310" spans="1:20">
      <c r="I1310" s="38"/>
      <c r="J1310" s="31"/>
      <c r="K1310" s="31"/>
      <c r="L1310" s="31"/>
      <c r="M1310" s="31"/>
      <c r="N1310" s="31"/>
      <c r="O1310" s="31"/>
      <c r="P1310" s="31"/>
      <c r="Q1310" s="31"/>
      <c r="R1310" s="31"/>
      <c r="S1310" s="31"/>
      <c r="T1310" s="31"/>
    </row>
    <row r="1311" spans="1:20" ht="18.5">
      <c r="F1311" s="9" t="s">
        <v>30</v>
      </c>
      <c r="I1311" s="2">
        <f>'Facility Detail'!$G$3176</f>
        <v>2011</v>
      </c>
      <c r="J1311" s="2">
        <f>I1311+1</f>
        <v>2012</v>
      </c>
      <c r="K1311" s="2">
        <f>J1311+1</f>
        <v>2013</v>
      </c>
      <c r="L1311" s="2">
        <f t="shared" ref="L1311:R1311" si="588">K1311+1</f>
        <v>2014</v>
      </c>
      <c r="M1311" s="2">
        <f t="shared" si="588"/>
        <v>2015</v>
      </c>
      <c r="N1311" s="2">
        <f t="shared" si="588"/>
        <v>2016</v>
      </c>
      <c r="O1311" s="2">
        <f t="shared" si="588"/>
        <v>2017</v>
      </c>
      <c r="P1311" s="2">
        <f t="shared" si="588"/>
        <v>2018</v>
      </c>
      <c r="Q1311" s="2">
        <f t="shared" si="588"/>
        <v>2019</v>
      </c>
      <c r="R1311" s="2">
        <f t="shared" si="588"/>
        <v>2020</v>
      </c>
      <c r="S1311" s="2">
        <f>R1311+1</f>
        <v>2021</v>
      </c>
      <c r="T1311" s="2">
        <f>S1311+1</f>
        <v>2022</v>
      </c>
    </row>
    <row r="1312" spans="1:20">
      <c r="G1312" s="221" t="s">
        <v>47</v>
      </c>
      <c r="H1312" s="66"/>
      <c r="I1312" s="84"/>
      <c r="J1312" s="85"/>
      <c r="K1312" s="85"/>
      <c r="L1312" s="85"/>
      <c r="M1312" s="85"/>
      <c r="N1312" s="85"/>
      <c r="O1312" s="85"/>
      <c r="P1312" s="85"/>
      <c r="Q1312" s="85"/>
      <c r="R1312" s="85"/>
      <c r="S1312" s="85"/>
      <c r="T1312" s="86"/>
    </row>
    <row r="1313" spans="6:20">
      <c r="G1313" s="223" t="s">
        <v>23</v>
      </c>
      <c r="H1313" s="224"/>
      <c r="I1313" s="87"/>
      <c r="J1313" s="88"/>
      <c r="K1313" s="88"/>
      <c r="L1313" s="88"/>
      <c r="M1313" s="88"/>
      <c r="N1313" s="88"/>
      <c r="O1313" s="88"/>
      <c r="P1313" s="88"/>
      <c r="Q1313" s="88"/>
      <c r="R1313" s="88"/>
      <c r="S1313" s="88"/>
      <c r="T1313" s="89"/>
    </row>
    <row r="1314" spans="6:20">
      <c r="G1314" s="223" t="s">
        <v>89</v>
      </c>
      <c r="H1314" s="225"/>
      <c r="I1314" s="52"/>
      <c r="J1314" s="53"/>
      <c r="K1314" s="53"/>
      <c r="L1314" s="53"/>
      <c r="M1314" s="53"/>
      <c r="N1314" s="53"/>
      <c r="O1314" s="53"/>
      <c r="P1314" s="53"/>
      <c r="Q1314" s="53"/>
      <c r="R1314" s="53"/>
      <c r="S1314" s="53"/>
      <c r="T1314" s="54"/>
    </row>
    <row r="1315" spans="6:20">
      <c r="G1315" s="33" t="s">
        <v>90</v>
      </c>
      <c r="I1315" s="7">
        <f>SUM(I1312:I1314)</f>
        <v>0</v>
      </c>
      <c r="J1315" s="7">
        <f>SUM(J1312:J1314)</f>
        <v>0</v>
      </c>
      <c r="K1315" s="7">
        <f>SUM(K1312:K1314)</f>
        <v>0</v>
      </c>
      <c r="L1315" s="7">
        <f t="shared" ref="L1315:S1315" si="589">SUM(L1312:L1314)</f>
        <v>0</v>
      </c>
      <c r="M1315" s="7">
        <f t="shared" si="589"/>
        <v>0</v>
      </c>
      <c r="N1315" s="7">
        <f t="shared" si="589"/>
        <v>0</v>
      </c>
      <c r="O1315" s="7">
        <f t="shared" si="589"/>
        <v>0</v>
      </c>
      <c r="P1315" s="7">
        <f t="shared" si="589"/>
        <v>0</v>
      </c>
      <c r="Q1315" s="7">
        <f t="shared" si="589"/>
        <v>0</v>
      </c>
      <c r="R1315" s="7">
        <f t="shared" si="589"/>
        <v>0</v>
      </c>
      <c r="S1315" s="7">
        <f t="shared" si="589"/>
        <v>0</v>
      </c>
      <c r="T1315" s="7">
        <f t="shared" ref="T1315" si="590">SUM(T1312:T1314)</f>
        <v>0</v>
      </c>
    </row>
    <row r="1316" spans="6:20">
      <c r="G1316" s="6"/>
      <c r="I1316" s="7"/>
      <c r="J1316" s="7"/>
      <c r="K1316" s="7"/>
      <c r="L1316" s="7"/>
      <c r="M1316" s="7"/>
      <c r="N1316" s="7"/>
      <c r="O1316" s="7"/>
      <c r="P1316" s="7"/>
      <c r="Q1316" s="7"/>
      <c r="R1316" s="7"/>
      <c r="S1316" s="7"/>
      <c r="T1316" s="7"/>
    </row>
    <row r="1317" spans="6:20" ht="18.5">
      <c r="F1317" s="9" t="s">
        <v>100</v>
      </c>
      <c r="I1317" s="2">
        <f>'Facility Detail'!$G$3176</f>
        <v>2011</v>
      </c>
      <c r="J1317" s="2">
        <f>I1317+1</f>
        <v>2012</v>
      </c>
      <c r="K1317" s="2">
        <f>J1317+1</f>
        <v>2013</v>
      </c>
      <c r="L1317" s="2">
        <f t="shared" ref="L1317:R1317" si="591">K1317+1</f>
        <v>2014</v>
      </c>
      <c r="M1317" s="2">
        <f t="shared" si="591"/>
        <v>2015</v>
      </c>
      <c r="N1317" s="2">
        <f t="shared" si="591"/>
        <v>2016</v>
      </c>
      <c r="O1317" s="2">
        <f t="shared" si="591"/>
        <v>2017</v>
      </c>
      <c r="P1317" s="2">
        <f t="shared" si="591"/>
        <v>2018</v>
      </c>
      <c r="Q1317" s="2">
        <f t="shared" si="591"/>
        <v>2019</v>
      </c>
      <c r="R1317" s="2">
        <f t="shared" si="591"/>
        <v>2020</v>
      </c>
      <c r="S1317" s="2">
        <f>R1317+1</f>
        <v>2021</v>
      </c>
      <c r="T1317" s="2">
        <f>S1317+1</f>
        <v>2022</v>
      </c>
    </row>
    <row r="1318" spans="6:20" ht="14.25" customHeight="1">
      <c r="F1318" s="9"/>
      <c r="G1318" s="221" t="s">
        <v>68</v>
      </c>
      <c r="H1318" s="66"/>
      <c r="I1318" s="3"/>
      <c r="J1318" s="55">
        <f>I1318</f>
        <v>0</v>
      </c>
      <c r="K1318" s="123"/>
      <c r="L1318" s="123"/>
      <c r="M1318" s="123"/>
      <c r="N1318" s="123"/>
      <c r="O1318" s="123"/>
      <c r="P1318" s="123"/>
      <c r="Q1318" s="123"/>
      <c r="R1318" s="123"/>
      <c r="S1318" s="123"/>
      <c r="T1318" s="56"/>
    </row>
    <row r="1319" spans="6:20" ht="14.25" customHeight="1">
      <c r="F1319" s="9"/>
      <c r="G1319" s="221" t="s">
        <v>69</v>
      </c>
      <c r="H1319" s="66"/>
      <c r="I1319" s="144">
        <f>J1319</f>
        <v>0</v>
      </c>
      <c r="J1319" s="10"/>
      <c r="K1319" s="69"/>
      <c r="L1319" s="69"/>
      <c r="M1319" s="69"/>
      <c r="N1319" s="69"/>
      <c r="O1319" s="69"/>
      <c r="P1319" s="69"/>
      <c r="Q1319" s="69"/>
      <c r="R1319" s="69"/>
      <c r="S1319" s="69"/>
      <c r="T1319" s="145"/>
    </row>
    <row r="1320" spans="6:20" ht="14.25" customHeight="1">
      <c r="F1320" s="9"/>
      <c r="G1320" s="221" t="s">
        <v>70</v>
      </c>
      <c r="H1320" s="66"/>
      <c r="I1320" s="57"/>
      <c r="J1320" s="10">
        <f>J1304</f>
        <v>0</v>
      </c>
      <c r="K1320" s="65">
        <f>J1320</f>
        <v>0</v>
      </c>
      <c r="L1320" s="69"/>
      <c r="M1320" s="69"/>
      <c r="N1320" s="69"/>
      <c r="O1320" s="69"/>
      <c r="P1320" s="69"/>
      <c r="Q1320" s="69"/>
      <c r="R1320" s="69"/>
      <c r="S1320" s="69"/>
      <c r="T1320" s="145"/>
    </row>
    <row r="1321" spans="6:20" ht="14.25" customHeight="1">
      <c r="F1321" s="9"/>
      <c r="G1321" s="221" t="s">
        <v>71</v>
      </c>
      <c r="H1321" s="66"/>
      <c r="I1321" s="57"/>
      <c r="J1321" s="65">
        <f>K1321</f>
        <v>0</v>
      </c>
      <c r="K1321" s="143"/>
      <c r="L1321" s="69"/>
      <c r="M1321" s="69"/>
      <c r="N1321" s="69"/>
      <c r="O1321" s="69"/>
      <c r="P1321" s="69"/>
      <c r="Q1321" s="69"/>
      <c r="R1321" s="69"/>
      <c r="S1321" s="69"/>
      <c r="T1321" s="145"/>
    </row>
    <row r="1322" spans="6:20" ht="14.25" customHeight="1">
      <c r="F1322" s="9"/>
      <c r="G1322" s="221" t="s">
        <v>171</v>
      </c>
      <c r="H1322" s="66"/>
      <c r="I1322" s="57"/>
      <c r="J1322" s="135"/>
      <c r="K1322" s="10">
        <f>K1304</f>
        <v>0</v>
      </c>
      <c r="L1322" s="136">
        <f>K1322</f>
        <v>0</v>
      </c>
      <c r="M1322" s="69"/>
      <c r="N1322" s="69"/>
      <c r="O1322" s="69"/>
      <c r="P1322" s="69"/>
      <c r="Q1322" s="69"/>
      <c r="R1322" s="69"/>
      <c r="S1322" s="69"/>
      <c r="T1322" s="145"/>
    </row>
    <row r="1323" spans="6:20" ht="14.25" customHeight="1">
      <c r="G1323" s="221" t="s">
        <v>172</v>
      </c>
      <c r="H1323" s="66"/>
      <c r="I1323" s="57"/>
      <c r="J1323" s="135"/>
      <c r="K1323" s="65">
        <f>L1323</f>
        <v>0</v>
      </c>
      <c r="L1323" s="10"/>
      <c r="M1323" s="69"/>
      <c r="N1323" s="69"/>
      <c r="O1323" s="69"/>
      <c r="P1323" s="69"/>
      <c r="Q1323" s="69"/>
      <c r="R1323" s="69"/>
      <c r="S1323" s="69"/>
      <c r="T1323" s="145"/>
    </row>
    <row r="1324" spans="6:20" ht="14.25" customHeight="1">
      <c r="G1324" s="221" t="s">
        <v>173</v>
      </c>
      <c r="H1324" s="66"/>
      <c r="I1324" s="57"/>
      <c r="J1324" s="135"/>
      <c r="K1324" s="135"/>
      <c r="L1324" s="10">
        <f>L1304</f>
        <v>0</v>
      </c>
      <c r="M1324" s="136">
        <f>L1324</f>
        <v>0</v>
      </c>
      <c r="N1324" s="135"/>
      <c r="O1324" s="135"/>
      <c r="P1324" s="135"/>
      <c r="Q1324" s="135"/>
      <c r="R1324" s="135"/>
      <c r="S1324" s="135"/>
      <c r="T1324" s="139"/>
    </row>
    <row r="1325" spans="6:20" ht="14.25" customHeight="1">
      <c r="G1325" s="221" t="s">
        <v>174</v>
      </c>
      <c r="H1325" s="66"/>
      <c r="I1325" s="57"/>
      <c r="J1325" s="135"/>
      <c r="K1325" s="135"/>
      <c r="L1325" s="137"/>
      <c r="M1325" s="138"/>
      <c r="N1325" s="135"/>
      <c r="O1325" s="135"/>
      <c r="P1325" s="135"/>
      <c r="Q1325" s="135"/>
      <c r="R1325" s="135"/>
      <c r="S1325" s="135"/>
      <c r="T1325" s="139"/>
    </row>
    <row r="1326" spans="6:20" ht="14.25" customHeight="1">
      <c r="G1326" s="221" t="s">
        <v>175</v>
      </c>
      <c r="H1326" s="66"/>
      <c r="I1326" s="57"/>
      <c r="J1326" s="135"/>
      <c r="K1326" s="135"/>
      <c r="L1326" s="135"/>
      <c r="M1326" s="138">
        <f>M1304</f>
        <v>12501</v>
      </c>
      <c r="N1326" s="136">
        <f>M1326</f>
        <v>12501</v>
      </c>
      <c r="O1326" s="135"/>
      <c r="P1326" s="69"/>
      <c r="Q1326" s="69"/>
      <c r="R1326" s="69"/>
      <c r="S1326" s="69"/>
      <c r="T1326" s="145"/>
    </row>
    <row r="1327" spans="6:20" ht="14.25" customHeight="1">
      <c r="G1327" s="221" t="s">
        <v>176</v>
      </c>
      <c r="I1327" s="57"/>
      <c r="J1327" s="135"/>
      <c r="K1327" s="135"/>
      <c r="L1327" s="135"/>
      <c r="M1327" s="65"/>
      <c r="N1327" s="138"/>
      <c r="O1327" s="136"/>
      <c r="P1327" s="69"/>
      <c r="Q1327" s="69"/>
      <c r="R1327" s="69"/>
      <c r="S1327" s="69"/>
      <c r="T1327" s="145"/>
    </row>
    <row r="1328" spans="6:20" ht="14.25" customHeight="1">
      <c r="G1328" s="221" t="s">
        <v>177</v>
      </c>
      <c r="I1328" s="57"/>
      <c r="J1328" s="135"/>
      <c r="K1328" s="135"/>
      <c r="L1328" s="135"/>
      <c r="M1328" s="135"/>
      <c r="N1328" s="138">
        <f>N1304</f>
        <v>3960</v>
      </c>
      <c r="O1328" s="138">
        <f>N1328</f>
        <v>3960</v>
      </c>
      <c r="P1328" s="135"/>
      <c r="Q1328" s="69"/>
      <c r="R1328" s="69"/>
      <c r="S1328" s="69"/>
      <c r="T1328" s="145"/>
    </row>
    <row r="1329" spans="2:20" ht="14.25" customHeight="1">
      <c r="G1329" s="221" t="s">
        <v>168</v>
      </c>
      <c r="I1329" s="57"/>
      <c r="J1329" s="135"/>
      <c r="K1329" s="135"/>
      <c r="L1329" s="135"/>
      <c r="M1329" s="135"/>
      <c r="N1329" s="65"/>
      <c r="O1329" s="138"/>
      <c r="P1329" s="135"/>
      <c r="Q1329" s="69"/>
      <c r="R1329" s="69"/>
      <c r="S1329" s="69"/>
      <c r="T1329" s="145"/>
    </row>
    <row r="1330" spans="2:20" ht="14.25" customHeight="1">
      <c r="G1330" s="221" t="s">
        <v>169</v>
      </c>
      <c r="I1330" s="58"/>
      <c r="J1330" s="125"/>
      <c r="K1330" s="125"/>
      <c r="L1330" s="125"/>
      <c r="M1330" s="125"/>
      <c r="N1330" s="125"/>
      <c r="O1330" s="331"/>
      <c r="P1330" s="222"/>
      <c r="Q1330" s="228"/>
      <c r="R1330" s="125"/>
      <c r="S1330" s="125"/>
      <c r="T1330" s="227"/>
    </row>
    <row r="1331" spans="2:20">
      <c r="B1331" s="1" t="s">
        <v>283</v>
      </c>
      <c r="G1331" s="33" t="s">
        <v>17</v>
      </c>
      <c r="I1331" s="156">
        <f xml:space="preserve"> I1324 - I1323</f>
        <v>0</v>
      </c>
      <c r="J1331" s="156">
        <f xml:space="preserve"> J1323 + J1326 - J1325 - J1324</f>
        <v>0</v>
      </c>
      <c r="K1331" s="156">
        <f>K1325 - K1326</f>
        <v>0</v>
      </c>
      <c r="L1331" s="156">
        <f t="shared" ref="L1331" si="592">L1325 - L1326</f>
        <v>0</v>
      </c>
      <c r="M1331" s="28">
        <f>M1324-M1325-M1326</f>
        <v>-12501</v>
      </c>
      <c r="N1331" s="28">
        <f>N1326-N1327-N1328</f>
        <v>8541</v>
      </c>
      <c r="O1331" s="28">
        <f>O1328-O1329-O1330</f>
        <v>3960</v>
      </c>
      <c r="P1331" s="28">
        <f>P1328</f>
        <v>0</v>
      </c>
      <c r="Q1331" s="28">
        <f t="shared" ref="Q1331:S1331" si="593">Q1328</f>
        <v>0</v>
      </c>
      <c r="R1331" s="28">
        <f t="shared" si="593"/>
        <v>0</v>
      </c>
      <c r="S1331" s="28">
        <f t="shared" si="593"/>
        <v>0</v>
      </c>
      <c r="T1331" s="28">
        <f t="shared" ref="T1331" si="594">T1328</f>
        <v>0</v>
      </c>
    </row>
    <row r="1332" spans="2:20">
      <c r="G1332" s="6"/>
      <c r="I1332" s="7"/>
      <c r="J1332" s="7"/>
      <c r="K1332" s="7"/>
      <c r="L1332" s="7"/>
      <c r="M1332" s="7"/>
      <c r="N1332" s="7"/>
      <c r="O1332" s="7"/>
      <c r="P1332" s="7"/>
      <c r="Q1332" s="7"/>
      <c r="R1332" s="7"/>
      <c r="S1332" s="7"/>
      <c r="T1332" s="7"/>
    </row>
    <row r="1333" spans="2:20">
      <c r="G1333" s="33" t="s">
        <v>12</v>
      </c>
      <c r="H1333" s="66"/>
      <c r="I1333" s="173"/>
      <c r="J1333" s="174"/>
      <c r="K1333" s="174"/>
      <c r="L1333" s="174"/>
      <c r="M1333" s="174"/>
      <c r="N1333" s="174"/>
      <c r="O1333" s="174"/>
      <c r="P1333" s="174"/>
      <c r="Q1333" s="174"/>
      <c r="R1333" s="174"/>
      <c r="S1333" s="174"/>
      <c r="T1333" s="320"/>
    </row>
    <row r="1334" spans="2:20">
      <c r="G1334" s="6"/>
      <c r="I1334" s="172"/>
      <c r="J1334" s="172"/>
      <c r="K1334" s="172"/>
      <c r="L1334" s="172"/>
      <c r="M1334" s="172"/>
      <c r="N1334" s="172"/>
      <c r="O1334" s="172"/>
      <c r="P1334" s="172"/>
      <c r="Q1334" s="172"/>
      <c r="R1334" s="172"/>
      <c r="S1334" s="172"/>
      <c r="T1334" s="172"/>
    </row>
    <row r="1335" spans="2:20" ht="18.5">
      <c r="C1335" s="1" t="s">
        <v>283</v>
      </c>
      <c r="D1335" s="1" t="s">
        <v>284</v>
      </c>
      <c r="E1335" s="1" t="s">
        <v>110</v>
      </c>
      <c r="F1335" s="9" t="s">
        <v>26</v>
      </c>
      <c r="H1335" s="66"/>
      <c r="I1335" s="175">
        <f xml:space="preserve"> I1304 + I1309 - I1315 + I1331 + I1333</f>
        <v>0</v>
      </c>
      <c r="J1335" s="176">
        <f xml:space="preserve"> J1304 + J1309 - J1315 + J1331 + J1333</f>
        <v>0</v>
      </c>
      <c r="K1335" s="176">
        <f xml:space="preserve"> K1304 + K1309 - K1315 + K1331 + K1333</f>
        <v>0</v>
      </c>
      <c r="L1335" s="176">
        <f t="shared" ref="L1335:S1335" si="595" xml:space="preserve"> L1304 + L1309 - L1315 + L1331 + L1333</f>
        <v>0</v>
      </c>
      <c r="M1335" s="176">
        <f t="shared" si="595"/>
        <v>0</v>
      </c>
      <c r="N1335" s="176">
        <f t="shared" si="595"/>
        <v>12501</v>
      </c>
      <c r="O1335" s="176">
        <f t="shared" si="595"/>
        <v>3960</v>
      </c>
      <c r="P1335" s="176">
        <f t="shared" si="595"/>
        <v>0</v>
      </c>
      <c r="Q1335" s="176">
        <f t="shared" si="595"/>
        <v>0</v>
      </c>
      <c r="R1335" s="176">
        <f t="shared" si="595"/>
        <v>0</v>
      </c>
      <c r="S1335" s="176">
        <f t="shared" si="595"/>
        <v>0</v>
      </c>
      <c r="T1335" s="321">
        <f t="shared" ref="T1335" si="596" xml:space="preserve"> T1304 + T1309 - T1315 + T1331 + T1333</f>
        <v>0</v>
      </c>
    </row>
    <row r="1336" spans="2:20">
      <c r="G1336" s="6"/>
      <c r="I1336" s="7"/>
      <c r="J1336" s="7"/>
      <c r="K1336" s="7"/>
      <c r="L1336" s="28"/>
      <c r="M1336" s="28"/>
      <c r="N1336" s="28"/>
      <c r="O1336" s="28"/>
      <c r="P1336" s="28"/>
      <c r="Q1336" s="28"/>
      <c r="R1336" s="28"/>
      <c r="S1336" s="28"/>
      <c r="T1336" s="28"/>
    </row>
    <row r="1337" spans="2:20" ht="15" thickBot="1">
      <c r="S1337" s="1"/>
      <c r="T1337" s="1"/>
    </row>
    <row r="1338" spans="2:20" ht="15" thickBot="1">
      <c r="F1338" s="8"/>
      <c r="G1338" s="8"/>
      <c r="H1338" s="8"/>
      <c r="I1338" s="8"/>
      <c r="J1338" s="8"/>
      <c r="K1338" s="8"/>
      <c r="L1338" s="8"/>
      <c r="M1338" s="8"/>
      <c r="N1338" s="8"/>
      <c r="O1338" s="8"/>
      <c r="P1338" s="8"/>
      <c r="Q1338" s="8"/>
      <c r="R1338" s="8"/>
      <c r="S1338" s="8"/>
      <c r="T1338" s="8"/>
    </row>
    <row r="1339" spans="2:20" ht="21.5" thickBot="1">
      <c r="F1339" s="13" t="s">
        <v>4</v>
      </c>
      <c r="G1339" s="13"/>
      <c r="H1339" s="212" t="s">
        <v>219</v>
      </c>
      <c r="I1339" s="209"/>
      <c r="J1339" s="23"/>
      <c r="K1339" s="23"/>
      <c r="S1339" s="1"/>
      <c r="T1339" s="1"/>
    </row>
    <row r="1340" spans="2:20">
      <c r="S1340" s="1"/>
      <c r="T1340" s="1"/>
    </row>
    <row r="1341" spans="2:20" ht="18.5">
      <c r="F1341" s="9" t="s">
        <v>21</v>
      </c>
      <c r="G1341" s="9"/>
      <c r="I1341" s="2">
        <v>2011</v>
      </c>
      <c r="J1341" s="2">
        <f>I1341+1</f>
        <v>2012</v>
      </c>
      <c r="K1341" s="2">
        <f t="shared" ref="K1341" si="597">J1341+1</f>
        <v>2013</v>
      </c>
      <c r="L1341" s="2">
        <f t="shared" ref="L1341" si="598">K1341+1</f>
        <v>2014</v>
      </c>
      <c r="M1341" s="2">
        <f t="shared" ref="M1341" si="599">L1341+1</f>
        <v>2015</v>
      </c>
      <c r="N1341" s="2">
        <f t="shared" ref="N1341" si="600">M1341+1</f>
        <v>2016</v>
      </c>
      <c r="O1341" s="2">
        <f t="shared" ref="O1341" si="601">N1341+1</f>
        <v>2017</v>
      </c>
      <c r="P1341" s="2">
        <f t="shared" ref="P1341" si="602">O1341+1</f>
        <v>2018</v>
      </c>
      <c r="Q1341" s="2">
        <f t="shared" ref="Q1341" si="603">P1341+1</f>
        <v>2019</v>
      </c>
      <c r="R1341" s="2">
        <f t="shared" ref="R1341" si="604">Q1341+1</f>
        <v>2020</v>
      </c>
      <c r="S1341" s="2">
        <f>R1341+1</f>
        <v>2021</v>
      </c>
      <c r="T1341" s="2">
        <f>S1341+1</f>
        <v>2022</v>
      </c>
    </row>
    <row r="1342" spans="2:20">
      <c r="G1342" s="74" t="str">
        <f>"Total MWh Produced / Purchased from " &amp; H1339</f>
        <v>Total MWh Produced / Purchased from High Plains</v>
      </c>
      <c r="H1342" s="66"/>
      <c r="I1342" s="3"/>
      <c r="J1342" s="4"/>
      <c r="K1342" s="4"/>
      <c r="L1342" s="4"/>
      <c r="M1342" s="4"/>
      <c r="N1342" s="4"/>
      <c r="O1342" s="4"/>
      <c r="P1342" s="4"/>
      <c r="Q1342" s="4"/>
      <c r="R1342" s="4"/>
      <c r="S1342" s="4">
        <v>333898</v>
      </c>
      <c r="T1342" s="5">
        <v>348745</v>
      </c>
    </row>
    <row r="1343" spans="2:20">
      <c r="G1343" s="74" t="s">
        <v>25</v>
      </c>
      <c r="H1343" s="66"/>
      <c r="I1343" s="325"/>
      <c r="J1343" s="50"/>
      <c r="K1343" s="50"/>
      <c r="L1343" s="50"/>
      <c r="M1343" s="50"/>
      <c r="N1343" s="50"/>
      <c r="O1343" s="50"/>
      <c r="P1343" s="50"/>
      <c r="Q1343" s="50"/>
      <c r="R1343" s="50"/>
      <c r="S1343" s="50">
        <v>1</v>
      </c>
      <c r="T1343" s="51">
        <v>1</v>
      </c>
    </row>
    <row r="1344" spans="2:20">
      <c r="G1344" s="74" t="s">
        <v>20</v>
      </c>
      <c r="H1344" s="66"/>
      <c r="I1344" s="326"/>
      <c r="J1344" s="45"/>
      <c r="K1344" s="45"/>
      <c r="L1344" s="45"/>
      <c r="M1344" s="45"/>
      <c r="N1344" s="45"/>
      <c r="O1344" s="45"/>
      <c r="P1344" s="45"/>
      <c r="Q1344" s="45"/>
      <c r="R1344" s="45"/>
      <c r="S1344" s="45">
        <f>S2</f>
        <v>8.0210749261197395E-2</v>
      </c>
      <c r="T1344" s="46">
        <f>T2</f>
        <v>8.0210749261197395E-2</v>
      </c>
    </row>
    <row r="1345" spans="1:20">
      <c r="A1345" s="1" t="s">
        <v>219</v>
      </c>
      <c r="G1345" s="71" t="s">
        <v>22</v>
      </c>
      <c r="H1345" s="72"/>
      <c r="I1345" s="37">
        <v>0</v>
      </c>
      <c r="J1345" s="37">
        <v>0</v>
      </c>
      <c r="K1345" s="37">
        <v>0</v>
      </c>
      <c r="L1345" s="37">
        <v>0</v>
      </c>
      <c r="M1345" s="37">
        <v>0</v>
      </c>
      <c r="N1345" s="179">
        <v>0</v>
      </c>
      <c r="O1345" s="179">
        <v>0</v>
      </c>
      <c r="P1345" s="179">
        <v>0</v>
      </c>
      <c r="Q1345" s="179">
        <f>Q1342*Q1344</f>
        <v>0</v>
      </c>
      <c r="R1345" s="179">
        <f>R1342*R1344</f>
        <v>0</v>
      </c>
      <c r="S1345" s="179">
        <f>S1342*S1344</f>
        <v>26782.208756815289</v>
      </c>
      <c r="T1345" s="179">
        <f>T1342*T1344</f>
        <v>27973.097751096284</v>
      </c>
    </row>
    <row r="1346" spans="1:20">
      <c r="G1346" s="23"/>
      <c r="H1346" s="30"/>
      <c r="I1346" s="36"/>
      <c r="J1346" s="36"/>
      <c r="K1346" s="36"/>
      <c r="L1346" s="36"/>
      <c r="M1346" s="36"/>
      <c r="N1346" s="24"/>
      <c r="O1346" s="24"/>
      <c r="P1346" s="24"/>
      <c r="Q1346" s="24"/>
      <c r="R1346" s="24"/>
      <c r="S1346" s="24"/>
      <c r="T1346" s="24"/>
    </row>
    <row r="1347" spans="1:20" ht="18.5">
      <c r="F1347" s="42" t="s">
        <v>118</v>
      </c>
      <c r="H1347" s="30"/>
      <c r="I1347" s="2">
        <v>2011</v>
      </c>
      <c r="J1347" s="2">
        <f>I1347+1</f>
        <v>2012</v>
      </c>
      <c r="K1347" s="2">
        <f t="shared" ref="K1347" si="605">J1347+1</f>
        <v>2013</v>
      </c>
      <c r="L1347" s="2">
        <f t="shared" ref="L1347" si="606">K1347+1</f>
        <v>2014</v>
      </c>
      <c r="M1347" s="2">
        <f t="shared" ref="M1347" si="607">L1347+1</f>
        <v>2015</v>
      </c>
      <c r="N1347" s="2">
        <f t="shared" ref="N1347" si="608">M1347+1</f>
        <v>2016</v>
      </c>
      <c r="O1347" s="2">
        <f t="shared" ref="O1347" si="609">N1347+1</f>
        <v>2017</v>
      </c>
      <c r="P1347" s="2">
        <f t="shared" ref="P1347" si="610">O1347+1</f>
        <v>2018</v>
      </c>
      <c r="Q1347" s="2">
        <f t="shared" ref="Q1347" si="611">P1347+1</f>
        <v>2019</v>
      </c>
      <c r="R1347" s="2">
        <f t="shared" ref="R1347" si="612">Q1347+1</f>
        <v>2020</v>
      </c>
      <c r="S1347" s="2">
        <f>R1347+1</f>
        <v>2021</v>
      </c>
      <c r="T1347" s="2">
        <f>S1347+1</f>
        <v>2022</v>
      </c>
    </row>
    <row r="1348" spans="1:20">
      <c r="G1348" s="74" t="s">
        <v>10</v>
      </c>
      <c r="H1348" s="66"/>
      <c r="I1348" s="47">
        <f>IF($J32 = "Eligible", I1345 * 'Facility Detail'!$G$3173, 0 )</f>
        <v>0</v>
      </c>
      <c r="J1348" s="11">
        <f>IF($J32 = "Eligible", J1345 * 'Facility Detail'!$G$3173, 0 )</f>
        <v>0</v>
      </c>
      <c r="K1348" s="11">
        <f>IF($J32 = "Eligible", K1345 * 'Facility Detail'!$G$3173, 0 )</f>
        <v>0</v>
      </c>
      <c r="L1348" s="11">
        <f>IF($J32 = "Eligible", L1345 * 'Facility Detail'!$G$3173, 0 )</f>
        <v>0</v>
      </c>
      <c r="M1348" s="11">
        <f>IF($J32 = "Eligible", M1345 * 'Facility Detail'!$G$3173, 0 )</f>
        <v>0</v>
      </c>
      <c r="N1348" s="11">
        <f>IF($J32 = "Eligible", N1345 * 'Facility Detail'!$G$3173, 0 )</f>
        <v>0</v>
      </c>
      <c r="O1348" s="11">
        <f>IF($J32 = "Eligible", O1345 * 'Facility Detail'!$G$3173, 0 )</f>
        <v>0</v>
      </c>
      <c r="P1348" s="11">
        <f>IF($J32 = "Eligible", P1345 * 'Facility Detail'!$G$3173, 0 )</f>
        <v>0</v>
      </c>
      <c r="Q1348" s="11">
        <f>IF($J32 = "Eligible", Q1345 * 'Facility Detail'!$G$3173, 0 )</f>
        <v>0</v>
      </c>
      <c r="R1348" s="11">
        <f>IF($J32 = "Eligible", R1345 * 'Facility Detail'!$G$3173, 0 )</f>
        <v>0</v>
      </c>
      <c r="S1348" s="11">
        <f>IF($J32 = "Eligible", S1345 * 'Facility Detail'!$G$3173, 0 )</f>
        <v>0</v>
      </c>
      <c r="T1348" s="264">
        <f>IF($J32 = "Eligible", T1345 * 'Facility Detail'!$G$3173, 0 )</f>
        <v>0</v>
      </c>
    </row>
    <row r="1349" spans="1:20">
      <c r="G1349" s="74" t="s">
        <v>6</v>
      </c>
      <c r="H1349" s="66"/>
      <c r="I1349" s="48">
        <f t="shared" ref="I1349:T1349" si="613">IF($K32= "Eligible", I1345, 0 )</f>
        <v>0</v>
      </c>
      <c r="J1349" s="222">
        <f t="shared" si="613"/>
        <v>0</v>
      </c>
      <c r="K1349" s="222">
        <f t="shared" si="613"/>
        <v>0</v>
      </c>
      <c r="L1349" s="222">
        <f t="shared" si="613"/>
        <v>0</v>
      </c>
      <c r="M1349" s="222">
        <f t="shared" si="613"/>
        <v>0</v>
      </c>
      <c r="N1349" s="222">
        <f t="shared" si="613"/>
        <v>0</v>
      </c>
      <c r="O1349" s="222">
        <f t="shared" si="613"/>
        <v>0</v>
      </c>
      <c r="P1349" s="222">
        <f t="shared" si="613"/>
        <v>0</v>
      </c>
      <c r="Q1349" s="222">
        <f t="shared" si="613"/>
        <v>0</v>
      </c>
      <c r="R1349" s="222">
        <f t="shared" si="613"/>
        <v>0</v>
      </c>
      <c r="S1349" s="222">
        <f t="shared" si="613"/>
        <v>0</v>
      </c>
      <c r="T1349" s="265">
        <f t="shared" si="613"/>
        <v>0</v>
      </c>
    </row>
    <row r="1350" spans="1:20">
      <c r="G1350" s="73" t="s">
        <v>120</v>
      </c>
      <c r="H1350" s="72"/>
      <c r="I1350" s="39">
        <f>SUM(I1348:I1349)</f>
        <v>0</v>
      </c>
      <c r="J1350" s="40">
        <f t="shared" ref="J1350:S1350" si="614">SUM(J1348:J1349)</f>
        <v>0</v>
      </c>
      <c r="K1350" s="40">
        <f t="shared" si="614"/>
        <v>0</v>
      </c>
      <c r="L1350" s="40">
        <f t="shared" si="614"/>
        <v>0</v>
      </c>
      <c r="M1350" s="40">
        <f t="shared" si="614"/>
        <v>0</v>
      </c>
      <c r="N1350" s="40">
        <f t="shared" si="614"/>
        <v>0</v>
      </c>
      <c r="O1350" s="40">
        <f t="shared" si="614"/>
        <v>0</v>
      </c>
      <c r="P1350" s="40">
        <f t="shared" si="614"/>
        <v>0</v>
      </c>
      <c r="Q1350" s="40">
        <f t="shared" si="614"/>
        <v>0</v>
      </c>
      <c r="R1350" s="40">
        <f t="shared" si="614"/>
        <v>0</v>
      </c>
      <c r="S1350" s="40">
        <f t="shared" si="614"/>
        <v>0</v>
      </c>
      <c r="T1350" s="40">
        <f t="shared" ref="T1350" si="615">SUM(T1348:T1349)</f>
        <v>0</v>
      </c>
    </row>
    <row r="1351" spans="1:20">
      <c r="G1351" s="30"/>
      <c r="H1351" s="30"/>
      <c r="I1351" s="38"/>
      <c r="J1351" s="31"/>
      <c r="K1351" s="31"/>
      <c r="L1351" s="31"/>
      <c r="M1351" s="31"/>
      <c r="N1351" s="31"/>
      <c r="O1351" s="31"/>
      <c r="P1351" s="31"/>
      <c r="Q1351" s="31"/>
      <c r="R1351" s="31"/>
      <c r="S1351" s="31"/>
      <c r="T1351" s="31"/>
    </row>
    <row r="1352" spans="1:20" ht="18.5">
      <c r="F1352" s="41" t="s">
        <v>30</v>
      </c>
      <c r="H1352" s="30"/>
      <c r="I1352" s="2">
        <v>2011</v>
      </c>
      <c r="J1352" s="2">
        <f>I1352+1</f>
        <v>2012</v>
      </c>
      <c r="K1352" s="2">
        <f t="shared" ref="K1352" si="616">J1352+1</f>
        <v>2013</v>
      </c>
      <c r="L1352" s="2">
        <f t="shared" ref="L1352" si="617">K1352+1</f>
        <v>2014</v>
      </c>
      <c r="M1352" s="2">
        <f t="shared" ref="M1352" si="618">L1352+1</f>
        <v>2015</v>
      </c>
      <c r="N1352" s="2">
        <f t="shared" ref="N1352" si="619">M1352+1</f>
        <v>2016</v>
      </c>
      <c r="O1352" s="2">
        <f t="shared" ref="O1352" si="620">N1352+1</f>
        <v>2017</v>
      </c>
      <c r="P1352" s="2">
        <f t="shared" ref="P1352" si="621">O1352+1</f>
        <v>2018</v>
      </c>
      <c r="Q1352" s="2">
        <f t="shared" ref="Q1352" si="622">P1352+1</f>
        <v>2019</v>
      </c>
      <c r="R1352" s="2">
        <f t="shared" ref="R1352" si="623">Q1352+1</f>
        <v>2020</v>
      </c>
      <c r="S1352" s="2">
        <f>R1352+1</f>
        <v>2021</v>
      </c>
      <c r="T1352" s="2">
        <f>S1352+1</f>
        <v>2022</v>
      </c>
    </row>
    <row r="1353" spans="1:20">
      <c r="G1353" s="74" t="s">
        <v>47</v>
      </c>
      <c r="H1353" s="66"/>
      <c r="I1353" s="84"/>
      <c r="J1353" s="85"/>
      <c r="K1353" s="85"/>
      <c r="L1353" s="85"/>
      <c r="M1353" s="85"/>
      <c r="N1353" s="85"/>
      <c r="O1353" s="85"/>
      <c r="P1353" s="85"/>
      <c r="Q1353" s="85"/>
      <c r="R1353" s="85"/>
      <c r="S1353" s="85"/>
      <c r="T1353" s="86"/>
    </row>
    <row r="1354" spans="1:20">
      <c r="G1354" s="75" t="s">
        <v>23</v>
      </c>
      <c r="H1354" s="153"/>
      <c r="I1354" s="87"/>
      <c r="J1354" s="88"/>
      <c r="K1354" s="88"/>
      <c r="L1354" s="88"/>
      <c r="M1354" s="88"/>
      <c r="N1354" s="88"/>
      <c r="O1354" s="88"/>
      <c r="P1354" s="88"/>
      <c r="Q1354" s="88"/>
      <c r="R1354" s="88"/>
      <c r="S1354" s="88"/>
      <c r="T1354" s="89"/>
    </row>
    <row r="1355" spans="1:20">
      <c r="G1355" s="90" t="s">
        <v>89</v>
      </c>
      <c r="H1355" s="152"/>
      <c r="I1355" s="52"/>
      <c r="J1355" s="53"/>
      <c r="K1355" s="53"/>
      <c r="L1355" s="53"/>
      <c r="M1355" s="53"/>
      <c r="N1355" s="53"/>
      <c r="O1355" s="53"/>
      <c r="P1355" s="53"/>
      <c r="Q1355" s="53"/>
      <c r="R1355" s="53"/>
      <c r="S1355" s="53"/>
      <c r="T1355" s="54"/>
    </row>
    <row r="1356" spans="1:20">
      <c r="G1356" s="33" t="s">
        <v>90</v>
      </c>
      <c r="I1356" s="7">
        <v>0</v>
      </c>
      <c r="J1356" s="7">
        <v>0</v>
      </c>
      <c r="K1356" s="7">
        <v>0</v>
      </c>
      <c r="L1356" s="7">
        <v>0</v>
      </c>
      <c r="M1356" s="7">
        <v>0</v>
      </c>
      <c r="N1356" s="7">
        <v>0</v>
      </c>
      <c r="O1356" s="7">
        <v>0</v>
      </c>
      <c r="P1356" s="7">
        <v>0</v>
      </c>
      <c r="Q1356" s="7">
        <v>0</v>
      </c>
      <c r="R1356" s="7">
        <v>0</v>
      </c>
      <c r="S1356" s="7">
        <v>0</v>
      </c>
      <c r="T1356" s="7">
        <v>0</v>
      </c>
    </row>
    <row r="1357" spans="1:20">
      <c r="G1357" s="6"/>
      <c r="I1357" s="7"/>
      <c r="J1357" s="7"/>
      <c r="K1357" s="7"/>
      <c r="L1357" s="28"/>
      <c r="M1357" s="28"/>
      <c r="N1357" s="28"/>
      <c r="O1357" s="28"/>
      <c r="P1357" s="28"/>
      <c r="Q1357" s="28"/>
      <c r="R1357" s="28"/>
      <c r="S1357" s="28"/>
      <c r="T1357" s="28"/>
    </row>
    <row r="1358" spans="1:20" ht="18.5">
      <c r="F1358" s="9" t="s">
        <v>100</v>
      </c>
      <c r="I1358" s="2">
        <f>'Facility Detail'!$G$3176</f>
        <v>2011</v>
      </c>
      <c r="J1358" s="2">
        <f>I1358+1</f>
        <v>2012</v>
      </c>
      <c r="K1358" s="2">
        <f t="shared" ref="K1358" si="624">J1358+1</f>
        <v>2013</v>
      </c>
      <c r="L1358" s="2">
        <f t="shared" ref="L1358" si="625">K1358+1</f>
        <v>2014</v>
      </c>
      <c r="M1358" s="2">
        <f t="shared" ref="M1358" si="626">L1358+1</f>
        <v>2015</v>
      </c>
      <c r="N1358" s="2">
        <f t="shared" ref="N1358" si="627">M1358+1</f>
        <v>2016</v>
      </c>
      <c r="O1358" s="2">
        <f t="shared" ref="O1358" si="628">N1358+1</f>
        <v>2017</v>
      </c>
      <c r="P1358" s="2">
        <f t="shared" ref="P1358" si="629">O1358+1</f>
        <v>2018</v>
      </c>
      <c r="Q1358" s="2">
        <f t="shared" ref="Q1358" si="630">P1358+1</f>
        <v>2019</v>
      </c>
      <c r="R1358" s="2">
        <f t="shared" ref="R1358" si="631">Q1358+1</f>
        <v>2020</v>
      </c>
      <c r="S1358" s="2">
        <f>R1358+1</f>
        <v>2021</v>
      </c>
      <c r="T1358" s="2">
        <f>S1358+1</f>
        <v>2022</v>
      </c>
    </row>
    <row r="1359" spans="1:20">
      <c r="G1359" s="74" t="s">
        <v>68</v>
      </c>
      <c r="H1359" s="66"/>
      <c r="I1359" s="3"/>
      <c r="J1359" s="55">
        <f>I1359</f>
        <v>0</v>
      </c>
      <c r="K1359" s="123"/>
      <c r="L1359" s="123"/>
      <c r="M1359" s="123"/>
      <c r="N1359" s="123"/>
      <c r="O1359" s="123"/>
      <c r="P1359" s="123"/>
      <c r="Q1359" s="123"/>
      <c r="R1359" s="123"/>
      <c r="S1359" s="123"/>
      <c r="T1359" s="56"/>
    </row>
    <row r="1360" spans="1:20">
      <c r="G1360" s="74" t="s">
        <v>69</v>
      </c>
      <c r="H1360" s="66"/>
      <c r="I1360" s="144">
        <f>J1360</f>
        <v>0</v>
      </c>
      <c r="J1360" s="10"/>
      <c r="K1360" s="69"/>
      <c r="L1360" s="69"/>
      <c r="M1360" s="69"/>
      <c r="N1360" s="69"/>
      <c r="O1360" s="69"/>
      <c r="P1360" s="69"/>
      <c r="Q1360" s="69"/>
      <c r="R1360" s="69"/>
      <c r="S1360" s="69"/>
      <c r="T1360" s="145"/>
    </row>
    <row r="1361" spans="7:20">
      <c r="G1361" s="74" t="s">
        <v>70</v>
      </c>
      <c r="H1361" s="66"/>
      <c r="I1361" s="57"/>
      <c r="J1361" s="10">
        <f>J1345</f>
        <v>0</v>
      </c>
      <c r="K1361" s="65">
        <f>J1361</f>
        <v>0</v>
      </c>
      <c r="L1361" s="69"/>
      <c r="M1361" s="69"/>
      <c r="N1361" s="69"/>
      <c r="O1361" s="69"/>
      <c r="P1361" s="69"/>
      <c r="Q1361" s="69"/>
      <c r="R1361" s="69"/>
      <c r="S1361" s="69"/>
      <c r="T1361" s="145"/>
    </row>
    <row r="1362" spans="7:20">
      <c r="G1362" s="74" t="s">
        <v>71</v>
      </c>
      <c r="H1362" s="66"/>
      <c r="I1362" s="57"/>
      <c r="J1362" s="65">
        <f>K1362</f>
        <v>0</v>
      </c>
      <c r="K1362" s="143"/>
      <c r="L1362" s="69"/>
      <c r="M1362" s="69"/>
      <c r="N1362" s="69"/>
      <c r="O1362" s="69"/>
      <c r="P1362" s="69"/>
      <c r="Q1362" s="69"/>
      <c r="R1362" s="69"/>
      <c r="S1362" s="69"/>
      <c r="T1362" s="145"/>
    </row>
    <row r="1363" spans="7:20">
      <c r="G1363" s="74" t="s">
        <v>171</v>
      </c>
      <c r="H1363" s="30"/>
      <c r="I1363" s="57"/>
      <c r="J1363" s="135"/>
      <c r="K1363" s="10">
        <f>K1345</f>
        <v>0</v>
      </c>
      <c r="L1363" s="136">
        <f>K1363</f>
        <v>0</v>
      </c>
      <c r="M1363" s="69"/>
      <c r="N1363" s="69"/>
      <c r="O1363" s="69"/>
      <c r="P1363" s="69"/>
      <c r="Q1363" s="69"/>
      <c r="R1363" s="69"/>
      <c r="S1363" s="69"/>
      <c r="T1363" s="145"/>
    </row>
    <row r="1364" spans="7:20">
      <c r="G1364" s="74" t="s">
        <v>172</v>
      </c>
      <c r="H1364" s="30"/>
      <c r="I1364" s="57"/>
      <c r="J1364" s="135"/>
      <c r="K1364" s="65">
        <f>L1364</f>
        <v>0</v>
      </c>
      <c r="L1364" s="10"/>
      <c r="M1364" s="69"/>
      <c r="N1364" s="69"/>
      <c r="O1364" s="69"/>
      <c r="P1364" s="69"/>
      <c r="Q1364" s="69"/>
      <c r="R1364" s="69"/>
      <c r="S1364" s="69"/>
      <c r="T1364" s="145"/>
    </row>
    <row r="1365" spans="7:20">
      <c r="G1365" s="74" t="s">
        <v>173</v>
      </c>
      <c r="H1365" s="30"/>
      <c r="I1365" s="57"/>
      <c r="J1365" s="135"/>
      <c r="K1365" s="135"/>
      <c r="L1365" s="10">
        <f>L1345</f>
        <v>0</v>
      </c>
      <c r="M1365" s="136">
        <f>L1365</f>
        <v>0</v>
      </c>
      <c r="N1365" s="135"/>
      <c r="O1365" s="69"/>
      <c r="P1365" s="69"/>
      <c r="Q1365" s="69"/>
      <c r="R1365" s="69"/>
      <c r="S1365" s="69"/>
      <c r="T1365" s="139"/>
    </row>
    <row r="1366" spans="7:20">
      <c r="G1366" s="74" t="s">
        <v>174</v>
      </c>
      <c r="H1366" s="30"/>
      <c r="I1366" s="57"/>
      <c r="J1366" s="135"/>
      <c r="K1366" s="135"/>
      <c r="L1366" s="65"/>
      <c r="M1366" s="10"/>
      <c r="N1366" s="135"/>
      <c r="O1366" s="69"/>
      <c r="P1366" s="69"/>
      <c r="Q1366" s="69"/>
      <c r="R1366" s="69"/>
      <c r="S1366" s="69"/>
      <c r="T1366" s="139"/>
    </row>
    <row r="1367" spans="7:20">
      <c r="G1367" s="74" t="s">
        <v>175</v>
      </c>
      <c r="H1367" s="30"/>
      <c r="I1367" s="57"/>
      <c r="J1367" s="135"/>
      <c r="K1367" s="135"/>
      <c r="L1367" s="135"/>
      <c r="M1367" s="10">
        <v>0</v>
      </c>
      <c r="N1367" s="136">
        <f>M1367</f>
        <v>0</v>
      </c>
      <c r="O1367" s="69"/>
      <c r="P1367" s="69"/>
      <c r="Q1367" s="69"/>
      <c r="R1367" s="69"/>
      <c r="S1367" s="69"/>
      <c r="T1367" s="139"/>
    </row>
    <row r="1368" spans="7:20">
      <c r="G1368" s="74" t="s">
        <v>176</v>
      </c>
      <c r="H1368" s="30"/>
      <c r="I1368" s="57"/>
      <c r="J1368" s="135"/>
      <c r="K1368" s="135"/>
      <c r="L1368" s="135"/>
      <c r="M1368" s="65"/>
      <c r="N1368" s="10"/>
      <c r="O1368" s="69"/>
      <c r="P1368" s="69"/>
      <c r="Q1368" s="69"/>
      <c r="R1368" s="69"/>
      <c r="S1368" s="69"/>
      <c r="T1368" s="139"/>
    </row>
    <row r="1369" spans="7:20">
      <c r="G1369" s="74" t="s">
        <v>177</v>
      </c>
      <c r="H1369" s="30"/>
      <c r="I1369" s="57"/>
      <c r="J1369" s="135"/>
      <c r="K1369" s="135"/>
      <c r="L1369" s="135"/>
      <c r="M1369" s="135"/>
      <c r="N1369" s="167">
        <f>N1345</f>
        <v>0</v>
      </c>
      <c r="O1369" s="137">
        <f>N1369</f>
        <v>0</v>
      </c>
      <c r="P1369" s="69"/>
      <c r="Q1369" s="69"/>
      <c r="R1369" s="69"/>
      <c r="S1369" s="69"/>
      <c r="T1369" s="139"/>
    </row>
    <row r="1370" spans="7:20">
      <c r="G1370" s="74" t="s">
        <v>168</v>
      </c>
      <c r="H1370" s="30"/>
      <c r="I1370" s="57"/>
      <c r="J1370" s="135"/>
      <c r="K1370" s="135"/>
      <c r="L1370" s="135"/>
      <c r="M1370" s="135"/>
      <c r="N1370" s="168"/>
      <c r="O1370" s="138"/>
      <c r="P1370" s="69"/>
      <c r="Q1370" s="69"/>
      <c r="R1370" s="69"/>
      <c r="S1370" s="69"/>
      <c r="T1370" s="139"/>
    </row>
    <row r="1371" spans="7:20">
      <c r="G1371" s="74" t="s">
        <v>169</v>
      </c>
      <c r="H1371" s="30"/>
      <c r="I1371" s="57"/>
      <c r="J1371" s="135"/>
      <c r="K1371" s="135"/>
      <c r="L1371" s="135"/>
      <c r="M1371" s="135"/>
      <c r="N1371" s="135"/>
      <c r="O1371" s="138">
        <f>O1345</f>
        <v>0</v>
      </c>
      <c r="P1371" s="137">
        <f>O1371</f>
        <v>0</v>
      </c>
      <c r="Q1371" s="69"/>
      <c r="R1371" s="69"/>
      <c r="S1371" s="69"/>
      <c r="T1371" s="139"/>
    </row>
    <row r="1372" spans="7:20">
      <c r="G1372" s="74" t="s">
        <v>186</v>
      </c>
      <c r="H1372" s="30"/>
      <c r="I1372" s="57"/>
      <c r="J1372" s="135"/>
      <c r="K1372" s="135"/>
      <c r="L1372" s="135"/>
      <c r="M1372" s="135"/>
      <c r="N1372" s="135"/>
      <c r="O1372" s="137"/>
      <c r="P1372" s="138"/>
      <c r="Q1372" s="69"/>
      <c r="R1372" s="69"/>
      <c r="S1372" s="69"/>
      <c r="T1372" s="139"/>
    </row>
    <row r="1373" spans="7:20">
      <c r="G1373" s="74" t="s">
        <v>187</v>
      </c>
      <c r="H1373" s="30"/>
      <c r="I1373" s="57"/>
      <c r="J1373" s="135"/>
      <c r="K1373" s="135"/>
      <c r="L1373" s="135"/>
      <c r="M1373" s="135"/>
      <c r="N1373" s="135"/>
      <c r="O1373" s="135"/>
      <c r="P1373" s="138"/>
      <c r="Q1373" s="65">
        <f>P1373</f>
        <v>0</v>
      </c>
      <c r="R1373" s="69"/>
      <c r="S1373" s="69"/>
      <c r="T1373" s="139"/>
    </row>
    <row r="1374" spans="7:20">
      <c r="G1374" s="74" t="s">
        <v>188</v>
      </c>
      <c r="H1374" s="30"/>
      <c r="I1374" s="57"/>
      <c r="J1374" s="135"/>
      <c r="K1374" s="135"/>
      <c r="L1374" s="135"/>
      <c r="M1374" s="135"/>
      <c r="N1374" s="135"/>
      <c r="O1374" s="135"/>
      <c r="P1374" s="137"/>
      <c r="Q1374" s="138"/>
      <c r="R1374" s="69"/>
      <c r="S1374" s="69"/>
      <c r="T1374" s="139"/>
    </row>
    <row r="1375" spans="7:20">
      <c r="G1375" s="74" t="s">
        <v>189</v>
      </c>
      <c r="H1375" s="30"/>
      <c r="I1375" s="57"/>
      <c r="J1375" s="135"/>
      <c r="K1375" s="135"/>
      <c r="L1375" s="135"/>
      <c r="M1375" s="135"/>
      <c r="N1375" s="135"/>
      <c r="O1375" s="135"/>
      <c r="P1375" s="135"/>
      <c r="Q1375" s="138"/>
      <c r="R1375" s="65">
        <f>Q1375</f>
        <v>0</v>
      </c>
      <c r="S1375" s="69"/>
      <c r="T1375" s="139"/>
    </row>
    <row r="1376" spans="7:20">
      <c r="G1376" s="74" t="s">
        <v>190</v>
      </c>
      <c r="H1376" s="30"/>
      <c r="I1376" s="57"/>
      <c r="J1376" s="135"/>
      <c r="K1376" s="135"/>
      <c r="L1376" s="135"/>
      <c r="M1376" s="135"/>
      <c r="N1376" s="135"/>
      <c r="O1376" s="135"/>
      <c r="P1376" s="135"/>
      <c r="Q1376" s="169">
        <f>R1345</f>
        <v>0</v>
      </c>
      <c r="R1376" s="197">
        <f>Q1376</f>
        <v>0</v>
      </c>
      <c r="S1376" s="155"/>
      <c r="T1376" s="322"/>
    </row>
    <row r="1377" spans="2:21">
      <c r="G1377" s="74" t="s">
        <v>191</v>
      </c>
      <c r="H1377" s="30"/>
      <c r="I1377" s="57"/>
      <c r="J1377" s="135"/>
      <c r="K1377" s="135"/>
      <c r="L1377" s="135"/>
      <c r="M1377" s="135"/>
      <c r="N1377" s="135"/>
      <c r="O1377" s="135"/>
      <c r="P1377" s="135"/>
      <c r="Q1377" s="135"/>
      <c r="R1377" s="197"/>
      <c r="S1377" s="137">
        <f>R1377</f>
        <v>0</v>
      </c>
      <c r="T1377" s="322"/>
    </row>
    <row r="1378" spans="2:21">
      <c r="G1378" s="74" t="s">
        <v>200</v>
      </c>
      <c r="H1378" s="30"/>
      <c r="I1378" s="57"/>
      <c r="J1378" s="135"/>
      <c r="K1378" s="135"/>
      <c r="L1378" s="135"/>
      <c r="M1378" s="135"/>
      <c r="N1378" s="135"/>
      <c r="O1378" s="135"/>
      <c r="P1378" s="135"/>
      <c r="Q1378" s="135"/>
      <c r="R1378" s="137">
        <v>10000</v>
      </c>
      <c r="S1378" s="138">
        <v>10000</v>
      </c>
      <c r="T1378" s="322"/>
    </row>
    <row r="1379" spans="2:21">
      <c r="G1379" s="74" t="s">
        <v>201</v>
      </c>
      <c r="H1379" s="30"/>
      <c r="I1379" s="57"/>
      <c r="J1379" s="135"/>
      <c r="K1379" s="135"/>
      <c r="L1379" s="135"/>
      <c r="M1379" s="135"/>
      <c r="N1379" s="135"/>
      <c r="O1379" s="135"/>
      <c r="P1379" s="135"/>
      <c r="Q1379" s="135"/>
      <c r="R1379" s="135"/>
      <c r="S1379" s="197"/>
      <c r="T1379" s="323"/>
    </row>
    <row r="1380" spans="2:21">
      <c r="G1380" s="74" t="s">
        <v>311</v>
      </c>
      <c r="H1380" s="30"/>
      <c r="I1380" s="57"/>
      <c r="J1380" s="135"/>
      <c r="K1380" s="135"/>
      <c r="L1380" s="135"/>
      <c r="M1380" s="135"/>
      <c r="N1380" s="135"/>
      <c r="O1380" s="135"/>
      <c r="P1380" s="135"/>
      <c r="Q1380" s="135"/>
      <c r="R1380" s="135"/>
      <c r="S1380" s="137"/>
      <c r="T1380" s="324"/>
      <c r="U1380" s="30"/>
    </row>
    <row r="1381" spans="2:21">
      <c r="G1381" s="74" t="s">
        <v>310</v>
      </c>
      <c r="H1381" s="30"/>
      <c r="I1381" s="58"/>
      <c r="J1381" s="125"/>
      <c r="K1381" s="125"/>
      <c r="L1381" s="125"/>
      <c r="M1381" s="125"/>
      <c r="N1381" s="125"/>
      <c r="O1381" s="125"/>
      <c r="P1381" s="125"/>
      <c r="Q1381" s="125"/>
      <c r="R1381" s="125"/>
      <c r="S1381" s="125"/>
      <c r="T1381" s="258"/>
      <c r="U1381" s="30"/>
    </row>
    <row r="1382" spans="2:21">
      <c r="B1382" s="1" t="s">
        <v>219</v>
      </c>
      <c r="G1382" s="33" t="s">
        <v>17</v>
      </c>
      <c r="I1382" s="172">
        <f xml:space="preserve"> I1365 - I1364</f>
        <v>0</v>
      </c>
      <c r="J1382" s="172">
        <f xml:space="preserve"> J1364 + J1367 - J1366 - J1365</f>
        <v>0</v>
      </c>
      <c r="K1382" s="172">
        <f>K1366 - K1367</f>
        <v>0</v>
      </c>
      <c r="L1382" s="172">
        <f>L1366 - L1367</f>
        <v>0</v>
      </c>
      <c r="M1382" s="172">
        <f>M1365-M1366-M1367</f>
        <v>0</v>
      </c>
      <c r="N1382" s="172">
        <f>N1367-N1368-N1369</f>
        <v>0</v>
      </c>
      <c r="O1382" s="172">
        <f>O1369-O1370-O1371</f>
        <v>0</v>
      </c>
      <c r="P1382" s="172">
        <f>P1371-P1372-P1373</f>
        <v>0</v>
      </c>
      <c r="Q1382" s="172">
        <f>Q1373+Q1376-Q1375-Q1374</f>
        <v>0</v>
      </c>
      <c r="R1382" s="172">
        <f>R1375-R1376+R1378</f>
        <v>10000</v>
      </c>
      <c r="S1382" s="172">
        <f>S1377-S1378-S1379</f>
        <v>-10000</v>
      </c>
      <c r="T1382" s="172">
        <f>T1377-T1378-T1379</f>
        <v>0</v>
      </c>
    </row>
    <row r="1383" spans="2:21">
      <c r="G1383" s="6"/>
      <c r="I1383" s="172"/>
      <c r="J1383" s="172"/>
      <c r="K1383" s="172"/>
      <c r="L1383" s="172"/>
      <c r="M1383" s="172"/>
      <c r="N1383" s="172"/>
      <c r="O1383" s="172"/>
      <c r="P1383" s="172"/>
      <c r="Q1383" s="172"/>
      <c r="R1383" s="172"/>
      <c r="S1383" s="172"/>
      <c r="T1383" s="172"/>
    </row>
    <row r="1384" spans="2:21">
      <c r="G1384" s="71" t="s">
        <v>12</v>
      </c>
      <c r="H1384" s="66"/>
      <c r="I1384" s="173"/>
      <c r="J1384" s="174"/>
      <c r="K1384" s="174"/>
      <c r="L1384" s="174"/>
      <c r="M1384" s="174"/>
      <c r="N1384" s="174"/>
      <c r="O1384" s="174"/>
      <c r="P1384" s="174"/>
      <c r="Q1384" s="174"/>
      <c r="R1384" s="174"/>
      <c r="S1384" s="174"/>
      <c r="T1384" s="320"/>
    </row>
    <row r="1385" spans="2:21">
      <c r="G1385" s="6"/>
      <c r="I1385" s="172"/>
      <c r="J1385" s="172"/>
      <c r="K1385" s="172"/>
      <c r="L1385" s="172"/>
      <c r="M1385" s="172"/>
      <c r="N1385" s="172"/>
      <c r="O1385" s="172"/>
      <c r="P1385" s="172"/>
      <c r="Q1385" s="172"/>
      <c r="R1385" s="172"/>
      <c r="S1385" s="172"/>
      <c r="T1385" s="172"/>
    </row>
    <row r="1386" spans="2:21" ht="18.5">
      <c r="C1386" s="1" t="s">
        <v>219</v>
      </c>
      <c r="D1386" s="1" t="s">
        <v>244</v>
      </c>
      <c r="E1386" s="1" t="s">
        <v>107</v>
      </c>
      <c r="F1386" s="41" t="s">
        <v>26</v>
      </c>
      <c r="H1386" s="66"/>
      <c r="I1386" s="175">
        <f t="shared" ref="I1386:S1386" si="632" xml:space="preserve"> I1345 + I1350 - I1356 + I1382 + I1384</f>
        <v>0</v>
      </c>
      <c r="J1386" s="176">
        <f t="shared" si="632"/>
        <v>0</v>
      </c>
      <c r="K1386" s="176">
        <f t="shared" si="632"/>
        <v>0</v>
      </c>
      <c r="L1386" s="176">
        <f t="shared" si="632"/>
        <v>0</v>
      </c>
      <c r="M1386" s="176">
        <f t="shared" si="632"/>
        <v>0</v>
      </c>
      <c r="N1386" s="176">
        <f t="shared" si="632"/>
        <v>0</v>
      </c>
      <c r="O1386" s="176">
        <f t="shared" si="632"/>
        <v>0</v>
      </c>
      <c r="P1386" s="176">
        <f t="shared" si="632"/>
        <v>0</v>
      </c>
      <c r="Q1386" s="176">
        <f t="shared" si="632"/>
        <v>0</v>
      </c>
      <c r="R1386" s="176">
        <f t="shared" si="632"/>
        <v>10000</v>
      </c>
      <c r="S1386" s="176">
        <f t="shared" si="632"/>
        <v>16782.208756815289</v>
      </c>
      <c r="T1386" s="321">
        <f t="shared" ref="T1386" si="633" xml:space="preserve"> T1345 + T1350 - T1356 + T1382 + T1384</f>
        <v>27973.097751096284</v>
      </c>
      <c r="U1386" s="196"/>
    </row>
    <row r="1387" spans="2:21" ht="15" thickBot="1">
      <c r="S1387" s="1"/>
      <c r="T1387" s="1"/>
    </row>
    <row r="1388" spans="2:21">
      <c r="F1388" s="8"/>
      <c r="G1388" s="8"/>
      <c r="H1388" s="8"/>
      <c r="I1388" s="8"/>
      <c r="J1388" s="8"/>
      <c r="K1388" s="8"/>
      <c r="L1388" s="8"/>
      <c r="M1388" s="8"/>
      <c r="N1388" s="8"/>
      <c r="O1388" s="8"/>
      <c r="P1388" s="8"/>
      <c r="Q1388" s="8"/>
      <c r="R1388" s="8"/>
      <c r="S1388" s="8"/>
      <c r="T1388" s="8"/>
      <c r="U1388" s="30"/>
    </row>
    <row r="1389" spans="2:21" ht="15" thickBot="1">
      <c r="G1389" s="30"/>
      <c r="H1389" s="30"/>
      <c r="I1389" s="30"/>
      <c r="J1389" s="30"/>
      <c r="K1389" s="30"/>
      <c r="L1389" s="30"/>
      <c r="M1389" s="30"/>
      <c r="N1389" s="30"/>
      <c r="O1389" s="30"/>
      <c r="P1389" s="30"/>
      <c r="Q1389" s="30"/>
      <c r="R1389" s="30"/>
      <c r="S1389" s="30"/>
      <c r="T1389" s="30"/>
      <c r="U1389" s="30"/>
    </row>
    <row r="1390" spans="2:21" ht="21.5" thickBot="1">
      <c r="F1390" s="13" t="s">
        <v>4</v>
      </c>
      <c r="G1390" s="13"/>
      <c r="H1390" s="212" t="s">
        <v>204</v>
      </c>
      <c r="I1390" s="213"/>
      <c r="J1390" s="200"/>
      <c r="K1390" s="23"/>
      <c r="L1390" s="30"/>
      <c r="M1390" s="30"/>
      <c r="S1390" s="1"/>
      <c r="T1390" s="1"/>
      <c r="U1390" s="30"/>
    </row>
    <row r="1391" spans="2:21">
      <c r="S1391" s="1"/>
      <c r="T1391" s="1"/>
      <c r="U1391" s="30"/>
    </row>
    <row r="1392" spans="2:21" ht="18.5">
      <c r="F1392" s="9" t="s">
        <v>21</v>
      </c>
      <c r="G1392" s="9"/>
      <c r="I1392" s="2">
        <f>'Facility Detail'!$G$3176</f>
        <v>2011</v>
      </c>
      <c r="J1392" s="2">
        <f t="shared" ref="J1392:P1392" si="634">I1392+1</f>
        <v>2012</v>
      </c>
      <c r="K1392" s="2">
        <f t="shared" si="634"/>
        <v>2013</v>
      </c>
      <c r="L1392" s="2">
        <f t="shared" si="634"/>
        <v>2014</v>
      </c>
      <c r="M1392" s="2">
        <f t="shared" si="634"/>
        <v>2015</v>
      </c>
      <c r="N1392" s="2">
        <f t="shared" si="634"/>
        <v>2016</v>
      </c>
      <c r="O1392" s="2">
        <f t="shared" si="634"/>
        <v>2017</v>
      </c>
      <c r="P1392" s="2">
        <f t="shared" si="634"/>
        <v>2018</v>
      </c>
      <c r="Q1392" s="2">
        <f t="shared" ref="Q1392" si="635">P1392+1</f>
        <v>2019</v>
      </c>
      <c r="R1392" s="2">
        <f t="shared" ref="R1392" si="636">Q1392+1</f>
        <v>2020</v>
      </c>
      <c r="S1392" s="2">
        <f>R1392+1</f>
        <v>2021</v>
      </c>
      <c r="T1392" s="2">
        <f>S1392+1</f>
        <v>2022</v>
      </c>
      <c r="U1392" s="30"/>
    </row>
    <row r="1393" spans="1:21">
      <c r="G1393" s="74" t="str">
        <f>"Total MWh Produced / Purchased from " &amp; H1390</f>
        <v>Total MWh Produced / Purchased from Hot Springs Wind Farm - REC Only</v>
      </c>
      <c r="H1393" s="66"/>
      <c r="I1393" s="3">
        <v>7963</v>
      </c>
      <c r="J1393" s="4"/>
      <c r="K1393" s="4"/>
      <c r="L1393" s="4"/>
      <c r="M1393" s="4">
        <v>8028</v>
      </c>
      <c r="N1393" s="4">
        <v>10218</v>
      </c>
      <c r="O1393" s="4">
        <v>8846</v>
      </c>
      <c r="P1393" s="4">
        <v>1923</v>
      </c>
      <c r="Q1393" s="4"/>
      <c r="R1393" s="4"/>
      <c r="S1393" s="4"/>
      <c r="T1393" s="5"/>
      <c r="U1393" s="30"/>
    </row>
    <row r="1394" spans="1:21">
      <c r="G1394" s="74" t="s">
        <v>25</v>
      </c>
      <c r="H1394" s="66"/>
      <c r="I1394" s="325">
        <v>1</v>
      </c>
      <c r="J1394" s="50"/>
      <c r="K1394" s="50"/>
      <c r="L1394" s="50"/>
      <c r="M1394" s="50">
        <v>1</v>
      </c>
      <c r="N1394" s="50">
        <v>1</v>
      </c>
      <c r="O1394" s="50">
        <v>1</v>
      </c>
      <c r="P1394" s="50">
        <v>1</v>
      </c>
      <c r="Q1394" s="50"/>
      <c r="R1394" s="50"/>
      <c r="S1394" s="50"/>
      <c r="T1394" s="51"/>
      <c r="U1394" s="30"/>
    </row>
    <row r="1395" spans="1:21">
      <c r="G1395" s="74" t="s">
        <v>20</v>
      </c>
      <c r="H1395" s="66"/>
      <c r="I1395" s="326">
        <v>1</v>
      </c>
      <c r="J1395" s="45"/>
      <c r="K1395" s="45"/>
      <c r="L1395" s="45"/>
      <c r="M1395" s="45">
        <v>1</v>
      </c>
      <c r="N1395" s="45">
        <v>1</v>
      </c>
      <c r="O1395" s="45">
        <v>1</v>
      </c>
      <c r="P1395" s="45">
        <v>1</v>
      </c>
      <c r="Q1395" s="45"/>
      <c r="R1395" s="45"/>
      <c r="S1395" s="45"/>
      <c r="T1395" s="46"/>
      <c r="U1395" s="30"/>
    </row>
    <row r="1396" spans="1:21">
      <c r="A1396" s="1" t="s">
        <v>136</v>
      </c>
      <c r="G1396" s="71" t="s">
        <v>22</v>
      </c>
      <c r="H1396" s="72"/>
      <c r="I1396" s="37">
        <v>7963</v>
      </c>
      <c r="J1396" s="37">
        <v>0</v>
      </c>
      <c r="K1396" s="37">
        <v>0</v>
      </c>
      <c r="L1396" s="37">
        <v>0</v>
      </c>
      <c r="M1396" s="37">
        <v>8028</v>
      </c>
      <c r="N1396" s="179">
        <v>10218</v>
      </c>
      <c r="O1396" s="179">
        <v>8846</v>
      </c>
      <c r="P1396" s="179">
        <v>1923</v>
      </c>
      <c r="Q1396" s="179">
        <f t="shared" ref="Q1396" si="637">Q1393 * Q1394 * Q1395</f>
        <v>0</v>
      </c>
      <c r="R1396" s="179">
        <f t="shared" ref="R1396:S1396" si="638">R1393 * R1394 * R1395</f>
        <v>0</v>
      </c>
      <c r="S1396" s="179">
        <f t="shared" si="638"/>
        <v>0</v>
      </c>
      <c r="T1396" s="179">
        <f t="shared" ref="T1396" si="639">T1393 * T1394 * T1395</f>
        <v>0</v>
      </c>
      <c r="U1396" s="30"/>
    </row>
    <row r="1397" spans="1:21">
      <c r="G1397" s="23"/>
      <c r="H1397" s="30"/>
      <c r="I1397" s="36"/>
      <c r="J1397" s="36"/>
      <c r="K1397" s="36"/>
      <c r="L1397" s="36"/>
      <c r="M1397" s="36"/>
      <c r="N1397" s="24"/>
      <c r="O1397" s="24"/>
      <c r="P1397" s="24"/>
      <c r="Q1397" s="24"/>
      <c r="R1397" s="24"/>
      <c r="S1397" s="24"/>
      <c r="T1397" s="24"/>
      <c r="U1397" s="30"/>
    </row>
    <row r="1398" spans="1:21" ht="18.5">
      <c r="F1398" s="42" t="s">
        <v>118</v>
      </c>
      <c r="H1398" s="30"/>
      <c r="I1398" s="2">
        <f>'Facility Detail'!$G$3176</f>
        <v>2011</v>
      </c>
      <c r="J1398" s="2">
        <f>I1398+1</f>
        <v>2012</v>
      </c>
      <c r="K1398" s="2">
        <f>J1398+1</f>
        <v>2013</v>
      </c>
      <c r="L1398" s="2">
        <f>L1392</f>
        <v>2014</v>
      </c>
      <c r="M1398" s="2">
        <f>M1392</f>
        <v>2015</v>
      </c>
      <c r="N1398" s="2">
        <f>N1392</f>
        <v>2016</v>
      </c>
      <c r="O1398" s="2">
        <f>O1392</f>
        <v>2017</v>
      </c>
      <c r="P1398" s="2">
        <f t="shared" ref="P1398:Q1398" si="640">P1392</f>
        <v>2018</v>
      </c>
      <c r="Q1398" s="2">
        <f t="shared" si="640"/>
        <v>2019</v>
      </c>
      <c r="R1398" s="2">
        <f t="shared" ref="R1398:S1398" si="641">R1392</f>
        <v>2020</v>
      </c>
      <c r="S1398" s="2">
        <f t="shared" si="641"/>
        <v>2021</v>
      </c>
      <c r="T1398" s="2">
        <f t="shared" ref="T1398" si="642">T1392</f>
        <v>2022</v>
      </c>
      <c r="U1398" s="30"/>
    </row>
    <row r="1399" spans="1:21">
      <c r="G1399" s="74" t="s">
        <v>10</v>
      </c>
      <c r="H1399" s="66"/>
      <c r="I1399" s="47">
        <f>IF( $J33 = "Eligible", I1396 * 'Facility Detail'!$G$3173, 0 )</f>
        <v>0</v>
      </c>
      <c r="J1399" s="11">
        <f>IF( $J33 = "Eligible", J1396 * 'Facility Detail'!$G$3173, 0 )</f>
        <v>0</v>
      </c>
      <c r="K1399" s="11">
        <f>IF( $J33 = "Eligible", K1396 * 'Facility Detail'!$G$3173, 0 )</f>
        <v>0</v>
      </c>
      <c r="L1399" s="11">
        <f>IF( $J33 = "Eligible", L1396 * 'Facility Detail'!$G$3173, 0 )</f>
        <v>0</v>
      </c>
      <c r="M1399" s="11">
        <f>IF( $J33 = "Eligible", M1396 * 'Facility Detail'!$G$3173, 0 )</f>
        <v>0</v>
      </c>
      <c r="N1399" s="11">
        <f>IF( $J33 = "Eligible", N1396 * 'Facility Detail'!$G$3173, 0 )</f>
        <v>0</v>
      </c>
      <c r="O1399" s="11">
        <f>IF( $J33 = "Eligible", O1396 * 'Facility Detail'!$G$3173, 0 )</f>
        <v>0</v>
      </c>
      <c r="P1399" s="11">
        <f>IF( $J33 = "Eligible", P1396 * 'Facility Detail'!$G$3173, 0 )</f>
        <v>0</v>
      </c>
      <c r="Q1399" s="11">
        <f>IF( $J33 = "Eligible", Q1396 * 'Facility Detail'!$G$3173, 0 )</f>
        <v>0</v>
      </c>
      <c r="R1399" s="11">
        <f>IF( $J33 = "Eligible", R1396 * 'Facility Detail'!$G$3173, 0 )</f>
        <v>0</v>
      </c>
      <c r="S1399" s="11">
        <f>IF( $J33 = "Eligible", S1396 * 'Facility Detail'!$G$3173, 0 )</f>
        <v>0</v>
      </c>
      <c r="T1399" s="264">
        <f>IF( $J33 = "Eligible", T1396 * 'Facility Detail'!$G$3173, 0 )</f>
        <v>0</v>
      </c>
      <c r="U1399" s="30"/>
    </row>
    <row r="1400" spans="1:21">
      <c r="G1400" s="74" t="s">
        <v>6</v>
      </c>
      <c r="H1400" s="66"/>
      <c r="I1400" s="48">
        <f t="shared" ref="I1400:T1400" si="643">IF( $K33 = "Eligible", I1396, 0 )</f>
        <v>0</v>
      </c>
      <c r="J1400" s="222">
        <f t="shared" si="643"/>
        <v>0</v>
      </c>
      <c r="K1400" s="222">
        <f t="shared" si="643"/>
        <v>0</v>
      </c>
      <c r="L1400" s="222">
        <f t="shared" si="643"/>
        <v>0</v>
      </c>
      <c r="M1400" s="222">
        <f t="shared" si="643"/>
        <v>0</v>
      </c>
      <c r="N1400" s="222">
        <f t="shared" si="643"/>
        <v>0</v>
      </c>
      <c r="O1400" s="222">
        <f t="shared" si="643"/>
        <v>0</v>
      </c>
      <c r="P1400" s="222">
        <f t="shared" si="643"/>
        <v>0</v>
      </c>
      <c r="Q1400" s="222">
        <f t="shared" si="643"/>
        <v>0</v>
      </c>
      <c r="R1400" s="222">
        <f t="shared" si="643"/>
        <v>0</v>
      </c>
      <c r="S1400" s="222">
        <f t="shared" si="643"/>
        <v>0</v>
      </c>
      <c r="T1400" s="265">
        <f t="shared" si="643"/>
        <v>0</v>
      </c>
      <c r="U1400" s="30"/>
    </row>
    <row r="1401" spans="1:21">
      <c r="G1401" s="73" t="s">
        <v>120</v>
      </c>
      <c r="H1401" s="72"/>
      <c r="I1401" s="39">
        <f t="shared" ref="I1401" si="644">SUM(I1399:I1400)</f>
        <v>0</v>
      </c>
      <c r="J1401" s="40">
        <f t="shared" ref="J1401:S1401" si="645">SUM(J1399:J1400)</f>
        <v>0</v>
      </c>
      <c r="K1401" s="40">
        <f t="shared" si="645"/>
        <v>0</v>
      </c>
      <c r="L1401" s="40">
        <f t="shared" si="645"/>
        <v>0</v>
      </c>
      <c r="M1401" s="40">
        <f t="shared" si="645"/>
        <v>0</v>
      </c>
      <c r="N1401" s="40">
        <f t="shared" si="645"/>
        <v>0</v>
      </c>
      <c r="O1401" s="40">
        <f t="shared" si="645"/>
        <v>0</v>
      </c>
      <c r="P1401" s="40">
        <f t="shared" si="645"/>
        <v>0</v>
      </c>
      <c r="Q1401" s="40">
        <f t="shared" si="645"/>
        <v>0</v>
      </c>
      <c r="R1401" s="40">
        <f t="shared" si="645"/>
        <v>0</v>
      </c>
      <c r="S1401" s="40">
        <f t="shared" si="645"/>
        <v>0</v>
      </c>
      <c r="T1401" s="40">
        <f t="shared" ref="T1401" si="646">SUM(T1399:T1400)</f>
        <v>0</v>
      </c>
      <c r="U1401" s="30"/>
    </row>
    <row r="1402" spans="1:21">
      <c r="G1402" s="30"/>
      <c r="H1402" s="30"/>
      <c r="I1402" s="38"/>
      <c r="J1402" s="31"/>
      <c r="K1402" s="31"/>
      <c r="L1402" s="31"/>
      <c r="M1402" s="31"/>
      <c r="N1402" s="31"/>
      <c r="O1402" s="31"/>
      <c r="P1402" s="31"/>
      <c r="Q1402" s="31"/>
      <c r="R1402" s="31"/>
      <c r="S1402" s="31"/>
      <c r="T1402" s="31"/>
      <c r="U1402" s="30"/>
    </row>
    <row r="1403" spans="1:21" ht="18.5">
      <c r="F1403" s="41" t="s">
        <v>30</v>
      </c>
      <c r="H1403" s="30"/>
      <c r="I1403" s="2">
        <f>'Facility Detail'!$G$3176</f>
        <v>2011</v>
      </c>
      <c r="J1403" s="2">
        <f>I1403+1</f>
        <v>2012</v>
      </c>
      <c r="K1403" s="2">
        <f>J1403+1</f>
        <v>2013</v>
      </c>
      <c r="L1403" s="2">
        <f>L1392</f>
        <v>2014</v>
      </c>
      <c r="M1403" s="2">
        <f>M1392</f>
        <v>2015</v>
      </c>
      <c r="N1403" s="2">
        <f>N1392</f>
        <v>2016</v>
      </c>
      <c r="O1403" s="2">
        <f>O1392</f>
        <v>2017</v>
      </c>
      <c r="P1403" s="2">
        <f t="shared" ref="P1403:Q1403" si="647">P1392</f>
        <v>2018</v>
      </c>
      <c r="Q1403" s="2">
        <f t="shared" si="647"/>
        <v>2019</v>
      </c>
      <c r="R1403" s="2">
        <f t="shared" ref="R1403:S1403" si="648">R1392</f>
        <v>2020</v>
      </c>
      <c r="S1403" s="2">
        <f t="shared" si="648"/>
        <v>2021</v>
      </c>
      <c r="T1403" s="2">
        <f t="shared" ref="T1403" si="649">T1392</f>
        <v>2022</v>
      </c>
      <c r="U1403" s="30"/>
    </row>
    <row r="1404" spans="1:21">
      <c r="G1404" s="74" t="s">
        <v>47</v>
      </c>
      <c r="H1404" s="66"/>
      <c r="I1404" s="84"/>
      <c r="J1404" s="85"/>
      <c r="K1404" s="85"/>
      <c r="L1404" s="85"/>
      <c r="M1404" s="85"/>
      <c r="N1404" s="85"/>
      <c r="O1404" s="85"/>
      <c r="P1404" s="85"/>
      <c r="Q1404" s="85"/>
      <c r="R1404" s="85"/>
      <c r="S1404" s="85"/>
      <c r="T1404" s="86"/>
      <c r="U1404" s="30"/>
    </row>
    <row r="1405" spans="1:21">
      <c r="G1405" s="75" t="s">
        <v>23</v>
      </c>
      <c r="H1405" s="153"/>
      <c r="I1405" s="87"/>
      <c r="J1405" s="88"/>
      <c r="K1405" s="88"/>
      <c r="L1405" s="88"/>
      <c r="M1405" s="88"/>
      <c r="N1405" s="88"/>
      <c r="O1405" s="88"/>
      <c r="P1405" s="88"/>
      <c r="Q1405" s="88"/>
      <c r="R1405" s="88"/>
      <c r="S1405" s="88"/>
      <c r="T1405" s="89"/>
      <c r="U1405" s="30"/>
    </row>
    <row r="1406" spans="1:21">
      <c r="G1406" s="90" t="s">
        <v>89</v>
      </c>
      <c r="H1406" s="152"/>
      <c r="I1406" s="52"/>
      <c r="J1406" s="53"/>
      <c r="K1406" s="53"/>
      <c r="L1406" s="53"/>
      <c r="M1406" s="53"/>
      <c r="N1406" s="53"/>
      <c r="O1406" s="53"/>
      <c r="P1406" s="53"/>
      <c r="Q1406" s="53"/>
      <c r="R1406" s="53"/>
      <c r="S1406" s="53"/>
      <c r="T1406" s="54"/>
      <c r="U1406" s="30"/>
    </row>
    <row r="1407" spans="1:21">
      <c r="G1407" s="33" t="s">
        <v>90</v>
      </c>
      <c r="I1407" s="7">
        <f t="shared" ref="I1407:N1407" si="650">SUM(I1404:I1406)</f>
        <v>0</v>
      </c>
      <c r="J1407" s="7">
        <f t="shared" si="650"/>
        <v>0</v>
      </c>
      <c r="K1407" s="7">
        <f t="shared" si="650"/>
        <v>0</v>
      </c>
      <c r="L1407" s="7">
        <f t="shared" si="650"/>
        <v>0</v>
      </c>
      <c r="M1407" s="7">
        <f t="shared" si="650"/>
        <v>0</v>
      </c>
      <c r="N1407" s="7">
        <f t="shared" si="650"/>
        <v>0</v>
      </c>
      <c r="O1407" s="7">
        <f t="shared" ref="O1407:Q1407" si="651">SUM(O1404:O1406)</f>
        <v>0</v>
      </c>
      <c r="P1407" s="7">
        <f t="shared" si="651"/>
        <v>0</v>
      </c>
      <c r="Q1407" s="7">
        <f t="shared" si="651"/>
        <v>0</v>
      </c>
      <c r="R1407" s="7">
        <f t="shared" ref="R1407:S1407" si="652">SUM(R1404:R1406)</f>
        <v>0</v>
      </c>
      <c r="S1407" s="7">
        <f t="shared" si="652"/>
        <v>0</v>
      </c>
      <c r="T1407" s="7">
        <f t="shared" ref="T1407" si="653">SUM(T1404:T1406)</f>
        <v>0</v>
      </c>
      <c r="U1407" s="30"/>
    </row>
    <row r="1408" spans="1:21">
      <c r="G1408" s="6"/>
      <c r="I1408" s="7"/>
      <c r="J1408" s="7"/>
      <c r="K1408" s="7"/>
      <c r="L1408" s="28"/>
      <c r="M1408" s="28"/>
      <c r="N1408" s="28"/>
      <c r="O1408" s="28"/>
      <c r="P1408" s="28"/>
      <c r="Q1408" s="28"/>
      <c r="R1408" s="28"/>
      <c r="S1408" s="28"/>
      <c r="T1408" s="28"/>
      <c r="U1408" s="30"/>
    </row>
    <row r="1409" spans="6:21" ht="18.5">
      <c r="F1409" s="9" t="s">
        <v>100</v>
      </c>
      <c r="I1409" s="2">
        <f>'Facility Detail'!$G$3176</f>
        <v>2011</v>
      </c>
      <c r="J1409" s="2">
        <f t="shared" ref="J1409:P1409" si="654">I1409+1</f>
        <v>2012</v>
      </c>
      <c r="K1409" s="2">
        <f t="shared" si="654"/>
        <v>2013</v>
      </c>
      <c r="L1409" s="2">
        <f t="shared" si="654"/>
        <v>2014</v>
      </c>
      <c r="M1409" s="2">
        <f t="shared" si="654"/>
        <v>2015</v>
      </c>
      <c r="N1409" s="2">
        <f t="shared" si="654"/>
        <v>2016</v>
      </c>
      <c r="O1409" s="2">
        <f t="shared" si="654"/>
        <v>2017</v>
      </c>
      <c r="P1409" s="2">
        <f t="shared" si="654"/>
        <v>2018</v>
      </c>
      <c r="Q1409" s="2">
        <f t="shared" ref="Q1409" si="655">P1409+1</f>
        <v>2019</v>
      </c>
      <c r="R1409" s="2">
        <f t="shared" ref="R1409" si="656">Q1409+1</f>
        <v>2020</v>
      </c>
      <c r="S1409" s="2">
        <f>R1409+1</f>
        <v>2021</v>
      </c>
      <c r="T1409" s="2">
        <f>S1409+1</f>
        <v>2022</v>
      </c>
      <c r="U1409" s="30"/>
    </row>
    <row r="1410" spans="6:21">
      <c r="G1410" s="74" t="str">
        <f xml:space="preserve"> 'Facility Detail'!$G$3176 &amp; " Surplus Applied to " &amp; ( 'Facility Detail'!$G$3176 + 1 )</f>
        <v>2011 Surplus Applied to 2012</v>
      </c>
      <c r="H1410" s="30"/>
      <c r="I1410" s="3">
        <f>I1396</f>
        <v>7963</v>
      </c>
      <c r="J1410" s="55">
        <f>I1410</f>
        <v>7963</v>
      </c>
      <c r="K1410" s="123"/>
      <c r="L1410" s="123"/>
      <c r="M1410" s="123"/>
      <c r="N1410" s="123"/>
      <c r="O1410" s="123"/>
      <c r="P1410" s="123"/>
      <c r="Q1410" s="123"/>
      <c r="R1410" s="123"/>
      <c r="S1410" s="123"/>
      <c r="T1410" s="56"/>
      <c r="U1410" s="30"/>
    </row>
    <row r="1411" spans="6:21">
      <c r="G1411" s="74" t="str">
        <f xml:space="preserve"> ( 'Facility Detail'!$G$3176 + 1 ) &amp; " Surplus Applied to " &amp; ( 'Facility Detail'!$G$3176 )</f>
        <v>2012 Surplus Applied to 2011</v>
      </c>
      <c r="H1411" s="30"/>
      <c r="I1411" s="44">
        <f>J1411</f>
        <v>0</v>
      </c>
      <c r="J1411" s="49"/>
      <c r="K1411" s="124"/>
      <c r="L1411" s="124"/>
      <c r="M1411" s="124"/>
      <c r="N1411" s="124"/>
      <c r="O1411" s="69"/>
      <c r="P1411" s="69"/>
      <c r="Q1411" s="69"/>
      <c r="R1411" s="69"/>
      <c r="S1411" s="69"/>
      <c r="T1411" s="145"/>
      <c r="U1411" s="30"/>
    </row>
    <row r="1412" spans="6:21">
      <c r="G1412" s="74" t="str">
        <f xml:space="preserve"> ( 'Facility Detail'!$G$3176 + 1 ) &amp; " Surplus Applied to " &amp; ( 'Facility Detail'!$G$3176 + 2 )</f>
        <v>2012 Surplus Applied to 2013</v>
      </c>
      <c r="H1412" s="30"/>
      <c r="I1412" s="57"/>
      <c r="J1412" s="10"/>
      <c r="K1412" s="65">
        <f>J1412</f>
        <v>0</v>
      </c>
      <c r="L1412" s="124"/>
      <c r="M1412" s="124"/>
      <c r="N1412" s="124"/>
      <c r="O1412" s="69"/>
      <c r="P1412" s="69"/>
      <c r="Q1412" s="69"/>
      <c r="R1412" s="69"/>
      <c r="S1412" s="69"/>
      <c r="T1412" s="145"/>
      <c r="U1412" s="30"/>
    </row>
    <row r="1413" spans="6:21">
      <c r="G1413" s="74" t="str">
        <f xml:space="preserve"> ( 'Facility Detail'!$G$3176 + 2 ) &amp; " Surplus Applied to " &amp; ( 'Facility Detail'!$G$3176 + 1 )</f>
        <v>2013 Surplus Applied to 2012</v>
      </c>
      <c r="H1413" s="30"/>
      <c r="I1413" s="57"/>
      <c r="J1413" s="65">
        <f>K1413</f>
        <v>0</v>
      </c>
      <c r="K1413" s="130"/>
      <c r="L1413" s="124"/>
      <c r="M1413" s="124"/>
      <c r="N1413" s="124"/>
      <c r="O1413" s="69"/>
      <c r="P1413" s="69"/>
      <c r="Q1413" s="69"/>
      <c r="R1413" s="69"/>
      <c r="S1413" s="69"/>
      <c r="T1413" s="145"/>
      <c r="U1413" s="30"/>
    </row>
    <row r="1414" spans="6:21">
      <c r="G1414" s="74" t="str">
        <f xml:space="preserve"> ( 'Facility Detail'!$G$3176 + 2 ) &amp; " Surplus Applied to " &amp; ( 'Facility Detail'!$G$3176 + 3 )</f>
        <v>2013 Surplus Applied to 2014</v>
      </c>
      <c r="H1414" s="30"/>
      <c r="I1414" s="131"/>
      <c r="J1414" s="133"/>
      <c r="K1414" s="49"/>
      <c r="L1414" s="134">
        <f>K1414</f>
        <v>0</v>
      </c>
      <c r="M1414" s="124"/>
      <c r="N1414" s="124"/>
      <c r="O1414" s="69"/>
      <c r="P1414" s="69"/>
      <c r="Q1414" s="69"/>
      <c r="R1414" s="69"/>
      <c r="S1414" s="69"/>
      <c r="T1414" s="145"/>
      <c r="U1414" s="30"/>
    </row>
    <row r="1415" spans="6:21">
      <c r="G1415" s="74" t="str">
        <f xml:space="preserve"> ( 'Facility Detail'!$G$3176 + 3 ) &amp; " Surplus Applied to " &amp; ( 'Facility Detail'!$G$3176 + 2 )</f>
        <v>2014 Surplus Applied to 2013</v>
      </c>
      <c r="H1415" s="30"/>
      <c r="I1415" s="131"/>
      <c r="J1415" s="133"/>
      <c r="K1415" s="132">
        <f>L1415</f>
        <v>0</v>
      </c>
      <c r="L1415" s="49"/>
      <c r="M1415" s="124"/>
      <c r="N1415" s="133"/>
      <c r="O1415" s="69" t="s">
        <v>170</v>
      </c>
      <c r="P1415" s="69" t="s">
        <v>170</v>
      </c>
      <c r="Q1415" s="69" t="s">
        <v>170</v>
      </c>
      <c r="R1415" s="69"/>
      <c r="S1415" s="69"/>
      <c r="T1415" s="145"/>
      <c r="U1415" s="30"/>
    </row>
    <row r="1416" spans="6:21">
      <c r="G1416" s="74" t="str">
        <f xml:space="preserve"> ( 'Facility Detail'!$G$3176 + 3 ) &amp; " Surplus Applied to " &amp; ( 'Facility Detail'!$G$3176 + 4 )</f>
        <v>2014 Surplus Applied to 2015</v>
      </c>
      <c r="H1416" s="30"/>
      <c r="I1416" s="57"/>
      <c r="J1416" s="135"/>
      <c r="K1416" s="135"/>
      <c r="L1416" s="10">
        <f>L1396</f>
        <v>0</v>
      </c>
      <c r="M1416" s="136">
        <f>L1416</f>
        <v>0</v>
      </c>
      <c r="N1416" s="135"/>
      <c r="O1416" s="135"/>
      <c r="P1416" s="135"/>
      <c r="Q1416" s="135"/>
      <c r="R1416" s="69"/>
      <c r="S1416" s="69"/>
      <c r="T1416" s="145"/>
      <c r="U1416" s="30"/>
    </row>
    <row r="1417" spans="6:21">
      <c r="G1417" s="74" t="str">
        <f xml:space="preserve"> ( 'Facility Detail'!$G$3176 + 4 ) &amp; " Surplus Applied to " &amp; ( 'Facility Detail'!$G$3176 + 3 )</f>
        <v>2015 Surplus Applied to 2014</v>
      </c>
      <c r="H1417" s="30"/>
      <c r="I1417" s="57"/>
      <c r="J1417" s="135"/>
      <c r="K1417" s="135"/>
      <c r="L1417" s="65">
        <f>M1417</f>
        <v>0</v>
      </c>
      <c r="M1417" s="138"/>
      <c r="N1417" s="135"/>
      <c r="O1417" s="135"/>
      <c r="P1417" s="135"/>
      <c r="Q1417" s="135"/>
      <c r="R1417" s="69"/>
      <c r="S1417" s="69"/>
      <c r="T1417" s="145"/>
      <c r="U1417" s="30"/>
    </row>
    <row r="1418" spans="6:21">
      <c r="G1418" s="74" t="str">
        <f xml:space="preserve"> ( 'Facility Detail'!$G$3176 + 4 ) &amp; " Surplus Applied to " &amp; ( 'Facility Detail'!$G$3176 + 5 )</f>
        <v>2015 Surplus Applied to 2016</v>
      </c>
      <c r="H1418" s="30"/>
      <c r="I1418" s="57"/>
      <c r="J1418" s="135"/>
      <c r="K1418" s="135"/>
      <c r="L1418" s="135"/>
      <c r="M1418" s="138">
        <f>M1396</f>
        <v>8028</v>
      </c>
      <c r="N1418" s="65">
        <f>M1418</f>
        <v>8028</v>
      </c>
      <c r="O1418" s="69"/>
      <c r="P1418" s="69"/>
      <c r="Q1418" s="69"/>
      <c r="R1418" s="69"/>
      <c r="S1418" s="69"/>
      <c r="T1418" s="145"/>
      <c r="U1418" s="30"/>
    </row>
    <row r="1419" spans="6:21">
      <c r="G1419" s="74" t="str">
        <f xml:space="preserve"> ( 'Facility Detail'!$G$3176 + 5 ) &amp; " Surplus Applied to " &amp; ( 'Facility Detail'!$G$3176 + 4 )</f>
        <v>2016 Surplus Applied to 2015</v>
      </c>
      <c r="H1419" s="66"/>
      <c r="I1419" s="57"/>
      <c r="J1419" s="135"/>
      <c r="K1419" s="135"/>
      <c r="L1419" s="135"/>
      <c r="M1419" s="65">
        <f>N1419</f>
        <v>0</v>
      </c>
      <c r="N1419" s="138"/>
      <c r="O1419" s="69"/>
      <c r="P1419" s="69"/>
      <c r="Q1419" s="69"/>
      <c r="R1419" s="69"/>
      <c r="S1419" s="69"/>
      <c r="T1419" s="145"/>
      <c r="U1419" s="30"/>
    </row>
    <row r="1420" spans="6:21">
      <c r="G1420" s="74" t="str">
        <f xml:space="preserve"> ( 'Facility Detail'!$G$3176 + 5 ) &amp; " Surplus Applied to " &amp; ( 'Facility Detail'!$G$3176 + 6 )</f>
        <v>2016 Surplus Applied to 2017</v>
      </c>
      <c r="H1420" s="66"/>
      <c r="I1420" s="57"/>
      <c r="J1420" s="135"/>
      <c r="K1420" s="135"/>
      <c r="L1420" s="135"/>
      <c r="M1420" s="135"/>
      <c r="N1420" s="138">
        <f>N1396</f>
        <v>10218</v>
      </c>
      <c r="O1420" s="65">
        <f>N1420</f>
        <v>10218</v>
      </c>
      <c r="P1420" s="69"/>
      <c r="Q1420" s="69"/>
      <c r="R1420" s="69"/>
      <c r="S1420" s="69"/>
      <c r="T1420" s="145"/>
      <c r="U1420" s="30"/>
    </row>
    <row r="1421" spans="6:21">
      <c r="G1421" s="74" t="s">
        <v>168</v>
      </c>
      <c r="H1421" s="30"/>
      <c r="I1421" s="57"/>
      <c r="J1421" s="135"/>
      <c r="K1421" s="135"/>
      <c r="L1421" s="135"/>
      <c r="M1421" s="135"/>
      <c r="N1421" s="137"/>
      <c r="O1421" s="138"/>
      <c r="P1421" s="135"/>
      <c r="Q1421" s="135"/>
      <c r="R1421" s="69"/>
      <c r="S1421" s="69"/>
      <c r="T1421" s="145"/>
      <c r="U1421" s="30"/>
    </row>
    <row r="1422" spans="6:21">
      <c r="G1422" s="74" t="s">
        <v>169</v>
      </c>
      <c r="H1422" s="30"/>
      <c r="I1422" s="57"/>
      <c r="J1422" s="135"/>
      <c r="K1422" s="135"/>
      <c r="L1422" s="135"/>
      <c r="M1422" s="135"/>
      <c r="N1422" s="135"/>
      <c r="O1422" s="138">
        <v>8846</v>
      </c>
      <c r="P1422" s="137">
        <f>O1422</f>
        <v>8846</v>
      </c>
      <c r="Q1422" s="135"/>
      <c r="R1422" s="69"/>
      <c r="S1422" s="69"/>
      <c r="T1422" s="145"/>
      <c r="U1422" s="30"/>
    </row>
    <row r="1423" spans="6:21">
      <c r="G1423" s="74" t="s">
        <v>186</v>
      </c>
      <c r="H1423" s="30"/>
      <c r="I1423" s="57"/>
      <c r="J1423" s="135"/>
      <c r="K1423" s="135"/>
      <c r="L1423" s="135"/>
      <c r="M1423" s="135"/>
      <c r="N1423" s="135"/>
      <c r="O1423" s="137"/>
      <c r="P1423" s="138"/>
      <c r="Q1423" s="135"/>
      <c r="R1423" s="69"/>
      <c r="S1423" s="69"/>
      <c r="T1423" s="145"/>
      <c r="U1423" s="30"/>
    </row>
    <row r="1424" spans="6:21">
      <c r="G1424" s="74" t="s">
        <v>187</v>
      </c>
      <c r="H1424" s="30"/>
      <c r="I1424" s="58"/>
      <c r="J1424" s="125"/>
      <c r="K1424" s="125"/>
      <c r="L1424" s="125"/>
      <c r="M1424" s="125"/>
      <c r="N1424" s="125"/>
      <c r="O1424" s="125"/>
      <c r="P1424" s="140">
        <f>P1396</f>
        <v>1923</v>
      </c>
      <c r="Q1424" s="188">
        <f>P1424</f>
        <v>1923</v>
      </c>
      <c r="R1424" s="228"/>
      <c r="S1424" s="228"/>
      <c r="T1424" s="229"/>
      <c r="U1424" s="30"/>
    </row>
    <row r="1425" spans="2:21">
      <c r="B1425" s="1" t="s">
        <v>136</v>
      </c>
      <c r="G1425" s="33" t="s">
        <v>17</v>
      </c>
      <c r="I1425" s="7">
        <f xml:space="preserve"> I1411 - I1410</f>
        <v>-7963</v>
      </c>
      <c r="J1425" s="7">
        <f xml:space="preserve"> J1410 + J1413 - J1412 - J1411</f>
        <v>7963</v>
      </c>
      <c r="K1425" s="7">
        <f>K1412 - K1413 -K1414</f>
        <v>0</v>
      </c>
      <c r="L1425" s="7">
        <f>L1414-L1415-L1416</f>
        <v>0</v>
      </c>
      <c r="M1425" s="156">
        <f>M1416-M1417-M1418</f>
        <v>-8028</v>
      </c>
      <c r="N1425" s="7">
        <f>N1418-N1419-N1420</f>
        <v>-2190</v>
      </c>
      <c r="O1425" s="180">
        <f>O1420-O1421-O1422</f>
        <v>1372</v>
      </c>
      <c r="P1425" s="189">
        <f>P1422-P1423-P1424</f>
        <v>6923</v>
      </c>
      <c r="Q1425" s="189">
        <f>Q1424</f>
        <v>1923</v>
      </c>
      <c r="R1425" s="189">
        <f t="shared" ref="R1425:S1425" si="657">R1422-R1423-R1424</f>
        <v>0</v>
      </c>
      <c r="S1425" s="189">
        <f t="shared" si="657"/>
        <v>0</v>
      </c>
      <c r="T1425" s="189">
        <f t="shared" ref="T1425" si="658">T1422-T1423-T1424</f>
        <v>0</v>
      </c>
      <c r="U1425" s="30"/>
    </row>
    <row r="1426" spans="2:21">
      <c r="G1426" s="6"/>
      <c r="I1426" s="7"/>
      <c r="J1426" s="7"/>
      <c r="K1426" s="7"/>
      <c r="L1426" s="7"/>
      <c r="M1426" s="162"/>
      <c r="N1426" s="7"/>
      <c r="O1426" s="7"/>
      <c r="P1426" s="7"/>
      <c r="Q1426" s="7"/>
      <c r="R1426" s="7"/>
      <c r="S1426" s="7"/>
      <c r="T1426" s="7"/>
      <c r="U1426" s="30"/>
    </row>
    <row r="1427" spans="2:21">
      <c r="G1427" s="71" t="s">
        <v>12</v>
      </c>
      <c r="H1427" s="66"/>
      <c r="I1427" s="173"/>
      <c r="J1427" s="174"/>
      <c r="K1427" s="174"/>
      <c r="L1427" s="174"/>
      <c r="M1427" s="174"/>
      <c r="N1427" s="174"/>
      <c r="O1427" s="174"/>
      <c r="P1427" s="174"/>
      <c r="Q1427" s="174"/>
      <c r="R1427" s="174"/>
      <c r="S1427" s="174"/>
      <c r="T1427" s="320"/>
      <c r="U1427" s="30"/>
    </row>
    <row r="1428" spans="2:21">
      <c r="G1428" s="6"/>
      <c r="I1428" s="172"/>
      <c r="J1428" s="172"/>
      <c r="K1428" s="172"/>
      <c r="L1428" s="172"/>
      <c r="M1428" s="172"/>
      <c r="N1428" s="172"/>
      <c r="O1428" s="172"/>
      <c r="P1428" s="172"/>
      <c r="Q1428" s="172"/>
      <c r="R1428" s="172"/>
      <c r="S1428" s="172"/>
      <c r="T1428" s="172"/>
      <c r="U1428" s="30"/>
    </row>
    <row r="1429" spans="2:21" ht="18.5">
      <c r="C1429" s="1" t="s">
        <v>136</v>
      </c>
      <c r="D1429" s="1" t="s">
        <v>137</v>
      </c>
      <c r="E1429" s="1" t="s">
        <v>107</v>
      </c>
      <c r="F1429" s="41" t="s">
        <v>26</v>
      </c>
      <c r="H1429" s="66"/>
      <c r="I1429" s="175">
        <f t="shared" ref="I1429:Q1429" si="659" xml:space="preserve"> I1396 + I1401 - I1407 + I1425 + I1427</f>
        <v>0</v>
      </c>
      <c r="J1429" s="176">
        <f t="shared" si="659"/>
        <v>7963</v>
      </c>
      <c r="K1429" s="176">
        <f t="shared" si="659"/>
        <v>0</v>
      </c>
      <c r="L1429" s="176">
        <f t="shared" si="659"/>
        <v>0</v>
      </c>
      <c r="M1429" s="176">
        <f t="shared" si="659"/>
        <v>0</v>
      </c>
      <c r="N1429" s="176">
        <f t="shared" si="659"/>
        <v>8028</v>
      </c>
      <c r="O1429" s="176">
        <f t="shared" si="659"/>
        <v>10218</v>
      </c>
      <c r="P1429" s="176">
        <f t="shared" si="659"/>
        <v>8846</v>
      </c>
      <c r="Q1429" s="176">
        <f t="shared" si="659"/>
        <v>1923</v>
      </c>
      <c r="R1429" s="176">
        <f t="shared" ref="R1429:S1429" si="660" xml:space="preserve"> R1396 + R1401 - R1407 + R1425 + R1427</f>
        <v>0</v>
      </c>
      <c r="S1429" s="176">
        <f t="shared" si="660"/>
        <v>0</v>
      </c>
      <c r="T1429" s="321">
        <f t="shared" ref="T1429" si="661" xml:space="preserve"> T1396 + T1401 - T1407 + T1425 + T1427</f>
        <v>0</v>
      </c>
      <c r="U1429" s="30"/>
    </row>
    <row r="1430" spans="2:21">
      <c r="G1430" s="6"/>
      <c r="I1430" s="7"/>
      <c r="J1430" s="7"/>
      <c r="K1430" s="7"/>
      <c r="L1430" s="28"/>
      <c r="M1430" s="28"/>
      <c r="N1430" s="28"/>
      <c r="O1430" s="28"/>
      <c r="P1430" s="28"/>
      <c r="Q1430" s="28"/>
      <c r="R1430" s="28"/>
      <c r="S1430" s="28"/>
      <c r="T1430" s="28"/>
      <c r="U1430" s="30"/>
    </row>
    <row r="1431" spans="2:21">
      <c r="S1431" s="1"/>
      <c r="T1431" s="1"/>
      <c r="U1431" s="30"/>
    </row>
    <row r="1432" spans="2:21" ht="15" thickBot="1">
      <c r="S1432" s="1"/>
      <c r="T1432" s="1"/>
    </row>
    <row r="1433" spans="2:21">
      <c r="F1433" s="8"/>
      <c r="G1433" s="8"/>
      <c r="H1433" s="8"/>
      <c r="I1433" s="8"/>
      <c r="J1433" s="8"/>
      <c r="K1433" s="8"/>
      <c r="L1433" s="8"/>
      <c r="M1433" s="8"/>
      <c r="N1433" s="8"/>
      <c r="O1433" s="8"/>
      <c r="P1433" s="8"/>
      <c r="Q1433" s="8"/>
      <c r="R1433" s="8"/>
      <c r="S1433" s="8"/>
      <c r="T1433" s="8"/>
      <c r="U1433" s="30"/>
    </row>
    <row r="1434" spans="2:21" ht="15" thickBot="1">
      <c r="G1434" s="30"/>
      <c r="H1434" s="30"/>
      <c r="I1434" s="30"/>
      <c r="J1434" s="30"/>
      <c r="K1434" s="30"/>
      <c r="L1434" s="30"/>
      <c r="M1434" s="30"/>
      <c r="N1434" s="30"/>
      <c r="O1434" s="30"/>
      <c r="P1434" s="30"/>
      <c r="Q1434" s="30"/>
      <c r="R1434" s="30"/>
      <c r="S1434" s="30"/>
      <c r="T1434" s="30"/>
      <c r="U1434" s="30"/>
    </row>
    <row r="1435" spans="2:21" ht="21.5" thickBot="1">
      <c r="F1435" s="13" t="s">
        <v>4</v>
      </c>
      <c r="G1435" s="13"/>
      <c r="H1435" s="212" t="s">
        <v>205</v>
      </c>
      <c r="I1435" s="209"/>
      <c r="J1435" s="23"/>
      <c r="K1435" s="23"/>
      <c r="S1435" s="1"/>
      <c r="T1435" s="1"/>
      <c r="U1435" s="30"/>
    </row>
    <row r="1436" spans="2:21">
      <c r="S1436" s="1"/>
      <c r="T1436" s="1"/>
      <c r="U1436" s="30"/>
    </row>
    <row r="1437" spans="2:21" ht="18.5">
      <c r="F1437" s="9" t="s">
        <v>21</v>
      </c>
      <c r="G1437" s="9"/>
      <c r="I1437" s="2">
        <f>'Facility Detail'!$G$3176</f>
        <v>2011</v>
      </c>
      <c r="J1437" s="2">
        <f t="shared" ref="J1437:R1437" si="662">I1437+1</f>
        <v>2012</v>
      </c>
      <c r="K1437" s="2">
        <f t="shared" si="662"/>
        <v>2013</v>
      </c>
      <c r="L1437" s="2">
        <f t="shared" si="662"/>
        <v>2014</v>
      </c>
      <c r="M1437" s="2">
        <f t="shared" si="662"/>
        <v>2015</v>
      </c>
      <c r="N1437" s="2">
        <f t="shared" si="662"/>
        <v>2016</v>
      </c>
      <c r="O1437" s="2">
        <f t="shared" si="662"/>
        <v>2017</v>
      </c>
      <c r="P1437" s="2">
        <f t="shared" si="662"/>
        <v>2018</v>
      </c>
      <c r="Q1437" s="2">
        <f t="shared" si="662"/>
        <v>2019</v>
      </c>
      <c r="R1437" s="2">
        <f t="shared" si="662"/>
        <v>2020</v>
      </c>
      <c r="S1437" s="2">
        <f>R1437+1</f>
        <v>2021</v>
      </c>
      <c r="T1437" s="2">
        <f>S1437+1</f>
        <v>2022</v>
      </c>
      <c r="U1437" s="30"/>
    </row>
    <row r="1438" spans="2:21">
      <c r="G1438" s="74" t="str">
        <f>"Total MWh Produced / Purchased from " &amp; H1435</f>
        <v>Total MWh Produced / Purchased from JC Boyle (Upgrate 2005)</v>
      </c>
      <c r="H1438" s="66"/>
      <c r="I1438" s="3"/>
      <c r="J1438" s="4">
        <v>3462.2784000000001</v>
      </c>
      <c r="K1438" s="4">
        <v>2402.4095999999995</v>
      </c>
      <c r="L1438" s="4">
        <v>2295</v>
      </c>
      <c r="M1438" s="4">
        <v>2130</v>
      </c>
      <c r="N1438" s="4">
        <v>2857</v>
      </c>
      <c r="O1438" s="4">
        <v>4238</v>
      </c>
      <c r="P1438" s="4">
        <v>2580.8517000000006</v>
      </c>
      <c r="Q1438" s="4">
        <v>3044</v>
      </c>
      <c r="R1438" s="4">
        <v>2362</v>
      </c>
      <c r="S1438" s="4">
        <v>2053</v>
      </c>
      <c r="T1438" s="5">
        <v>2362</v>
      </c>
      <c r="U1438" s="30"/>
    </row>
    <row r="1439" spans="2:21">
      <c r="G1439" s="74" t="s">
        <v>25</v>
      </c>
      <c r="H1439" s="66"/>
      <c r="I1439" s="325"/>
      <c r="J1439" s="50">
        <v>1</v>
      </c>
      <c r="K1439" s="50">
        <v>1</v>
      </c>
      <c r="L1439" s="50">
        <v>1</v>
      </c>
      <c r="M1439" s="50">
        <v>1</v>
      </c>
      <c r="N1439" s="50">
        <v>1</v>
      </c>
      <c r="O1439" s="50">
        <v>1</v>
      </c>
      <c r="P1439" s="50">
        <v>1</v>
      </c>
      <c r="Q1439" s="50">
        <v>1</v>
      </c>
      <c r="R1439" s="50">
        <v>1</v>
      </c>
      <c r="S1439" s="50">
        <v>1</v>
      </c>
      <c r="T1439" s="51">
        <v>1</v>
      </c>
      <c r="U1439" s="30"/>
    </row>
    <row r="1440" spans="2:21">
      <c r="G1440" s="74" t="s">
        <v>20</v>
      </c>
      <c r="H1440" s="66"/>
      <c r="I1440" s="326"/>
      <c r="J1440" s="45">
        <v>7.9619999999999996E-2</v>
      </c>
      <c r="K1440" s="45">
        <v>7.8747999999999999E-2</v>
      </c>
      <c r="L1440" s="45">
        <v>8.0235000000000001E-2</v>
      </c>
      <c r="M1440" s="45">
        <v>8.0535999999999996E-2</v>
      </c>
      <c r="N1440" s="45">
        <v>8.1698151927344531E-2</v>
      </c>
      <c r="O1440" s="45">
        <v>8.0833713568703974E-2</v>
      </c>
      <c r="P1440" s="45">
        <v>7.9451999999999995E-2</v>
      </c>
      <c r="Q1440" s="45">
        <v>7.6724662968274293E-2</v>
      </c>
      <c r="R1440" s="45">
        <f>R1155</f>
        <v>8.1268700519883177E-2</v>
      </c>
      <c r="S1440" s="45">
        <f>S2</f>
        <v>8.0210749261197395E-2</v>
      </c>
      <c r="T1440" s="46">
        <f>T2</f>
        <v>8.0210749261197395E-2</v>
      </c>
      <c r="U1440" s="30"/>
    </row>
    <row r="1441" spans="1:21">
      <c r="A1441" s="1" t="s">
        <v>220</v>
      </c>
      <c r="G1441" s="71" t="s">
        <v>22</v>
      </c>
      <c r="H1441" s="72"/>
      <c r="I1441" s="37">
        <f xml:space="preserve"> ROUND(I1438 * I1439 * I1440,0)</f>
        <v>0</v>
      </c>
      <c r="J1441" s="37">
        <v>276</v>
      </c>
      <c r="K1441" s="37">
        <v>189</v>
      </c>
      <c r="L1441" s="37">
        <v>184</v>
      </c>
      <c r="M1441" s="37">
        <v>172</v>
      </c>
      <c r="N1441" s="179">
        <v>235</v>
      </c>
      <c r="O1441" s="179">
        <v>342</v>
      </c>
      <c r="P1441" s="179">
        <v>205</v>
      </c>
      <c r="Q1441" s="179">
        <f xml:space="preserve"> ROUND(Q1438 * Q1439 * Q1440,0)</f>
        <v>234</v>
      </c>
      <c r="R1441" s="179">
        <f xml:space="preserve"> ROUND(R1438 * R1439 * R1440,0)</f>
        <v>192</v>
      </c>
      <c r="S1441" s="179">
        <f xml:space="preserve"> ROUND(S1438 * S1439 * S1440,0)</f>
        <v>165</v>
      </c>
      <c r="T1441" s="179">
        <f xml:space="preserve"> ROUND(T1438 * T1439 * T1440,0)</f>
        <v>189</v>
      </c>
      <c r="U1441" s="30"/>
    </row>
    <row r="1442" spans="1:21">
      <c r="G1442" s="23"/>
      <c r="H1442" s="30"/>
      <c r="I1442" s="36"/>
      <c r="J1442" s="36"/>
      <c r="K1442" s="36"/>
      <c r="L1442" s="36"/>
      <c r="M1442" s="36"/>
      <c r="N1442" s="24"/>
      <c r="O1442" s="24"/>
      <c r="P1442" s="24"/>
      <c r="Q1442" s="24"/>
      <c r="R1442" s="24"/>
      <c r="S1442" s="24"/>
      <c r="T1442" s="24"/>
      <c r="U1442" s="30"/>
    </row>
    <row r="1443" spans="1:21" ht="18.5">
      <c r="F1443" s="42" t="s">
        <v>118</v>
      </c>
      <c r="H1443" s="30"/>
      <c r="I1443" s="2">
        <f>'Facility Detail'!$G$3176</f>
        <v>2011</v>
      </c>
      <c r="J1443" s="2">
        <f>I1443+1</f>
        <v>2012</v>
      </c>
      <c r="K1443" s="2">
        <f>J1443+1</f>
        <v>2013</v>
      </c>
      <c r="L1443" s="2">
        <f t="shared" ref="L1443:S1443" si="663">L1437</f>
        <v>2014</v>
      </c>
      <c r="M1443" s="2">
        <f t="shared" si="663"/>
        <v>2015</v>
      </c>
      <c r="N1443" s="2">
        <f t="shared" si="663"/>
        <v>2016</v>
      </c>
      <c r="O1443" s="2">
        <f t="shared" si="663"/>
        <v>2017</v>
      </c>
      <c r="P1443" s="2">
        <f t="shared" si="663"/>
        <v>2018</v>
      </c>
      <c r="Q1443" s="2">
        <f t="shared" si="663"/>
        <v>2019</v>
      </c>
      <c r="R1443" s="2">
        <f t="shared" si="663"/>
        <v>2020</v>
      </c>
      <c r="S1443" s="2">
        <f t="shared" si="663"/>
        <v>2021</v>
      </c>
      <c r="T1443" s="2">
        <f t="shared" ref="T1443" si="664">T1437</f>
        <v>2022</v>
      </c>
      <c r="U1443" s="30"/>
    </row>
    <row r="1444" spans="1:21">
      <c r="G1444" s="74" t="s">
        <v>10</v>
      </c>
      <c r="H1444" s="66"/>
      <c r="I1444" s="47">
        <f>IF($J34 = "Eligible", I1441 * 'Facility Detail'!$G$3173, 0 )</f>
        <v>0</v>
      </c>
      <c r="J1444" s="11">
        <f>IF($J34 = "Eligible", J1441 * 'Facility Detail'!$G$3173, 0 )</f>
        <v>0</v>
      </c>
      <c r="K1444" s="11">
        <f>IF($J34 = "Eligible", K1441 * 'Facility Detail'!$G$3173, 0 )</f>
        <v>0</v>
      </c>
      <c r="L1444" s="11">
        <f>IF($J34 = "Eligible", L1441 * 'Facility Detail'!$G$3173, 0 )</f>
        <v>0</v>
      </c>
      <c r="M1444" s="11">
        <f>IF($J34 = "Eligible", M1441 * 'Facility Detail'!$G$3173, 0 )</f>
        <v>0</v>
      </c>
      <c r="N1444" s="11">
        <f>IF($J34 = "Eligible", N1441 * 'Facility Detail'!$G$3173, 0 )</f>
        <v>0</v>
      </c>
      <c r="O1444" s="11">
        <f>IF($J34 = "Eligible", O1441 * 'Facility Detail'!$G$3173, 0 )</f>
        <v>0</v>
      </c>
      <c r="P1444" s="11">
        <f>IF($J34 = "Eligible", P1441 * 'Facility Detail'!$G$3173, 0 )</f>
        <v>0</v>
      </c>
      <c r="Q1444" s="11">
        <f>IF($J34 = "Eligible", Q1441 * 'Facility Detail'!$G$3173, 0 )</f>
        <v>0</v>
      </c>
      <c r="R1444" s="11">
        <f>IF($J34 = "Eligible", R1441 * 'Facility Detail'!$G$3173, 0 )</f>
        <v>0</v>
      </c>
      <c r="S1444" s="11">
        <f>IF($J34 = "Eligible", S1441 * 'Facility Detail'!$G$3173, 0 )</f>
        <v>0</v>
      </c>
      <c r="T1444" s="264">
        <f>IF($J34 = "Eligible", T1441 * 'Facility Detail'!$G$3173, 0 )</f>
        <v>0</v>
      </c>
      <c r="U1444" s="30"/>
    </row>
    <row r="1445" spans="1:21">
      <c r="G1445" s="74" t="s">
        <v>6</v>
      </c>
      <c r="H1445" s="66"/>
      <c r="I1445" s="48">
        <f t="shared" ref="I1445:T1445" si="665">IF($K34= "Eligible", I1441, 0 )</f>
        <v>0</v>
      </c>
      <c r="J1445" s="222">
        <f t="shared" si="665"/>
        <v>0</v>
      </c>
      <c r="K1445" s="222">
        <f t="shared" si="665"/>
        <v>0</v>
      </c>
      <c r="L1445" s="222">
        <f t="shared" si="665"/>
        <v>0</v>
      </c>
      <c r="M1445" s="222">
        <f t="shared" si="665"/>
        <v>0</v>
      </c>
      <c r="N1445" s="222">
        <f t="shared" si="665"/>
        <v>0</v>
      </c>
      <c r="O1445" s="222">
        <f t="shared" si="665"/>
        <v>0</v>
      </c>
      <c r="P1445" s="222">
        <f t="shared" si="665"/>
        <v>0</v>
      </c>
      <c r="Q1445" s="222">
        <f t="shared" si="665"/>
        <v>0</v>
      </c>
      <c r="R1445" s="222">
        <f t="shared" si="665"/>
        <v>0</v>
      </c>
      <c r="S1445" s="222">
        <f t="shared" si="665"/>
        <v>0</v>
      </c>
      <c r="T1445" s="265">
        <f t="shared" si="665"/>
        <v>0</v>
      </c>
      <c r="U1445" s="30"/>
    </row>
    <row r="1446" spans="1:21">
      <c r="G1446" s="73" t="s">
        <v>120</v>
      </c>
      <c r="H1446" s="72"/>
      <c r="I1446" s="39">
        <f>SUM(I1444:I1445)</f>
        <v>0</v>
      </c>
      <c r="J1446" s="40">
        <f t="shared" ref="J1446:S1446" si="666">SUM(J1444:J1445)</f>
        <v>0</v>
      </c>
      <c r="K1446" s="40">
        <f t="shared" si="666"/>
        <v>0</v>
      </c>
      <c r="L1446" s="40">
        <f t="shared" si="666"/>
        <v>0</v>
      </c>
      <c r="M1446" s="40">
        <f t="shared" si="666"/>
        <v>0</v>
      </c>
      <c r="N1446" s="40">
        <f t="shared" si="666"/>
        <v>0</v>
      </c>
      <c r="O1446" s="40">
        <f t="shared" si="666"/>
        <v>0</v>
      </c>
      <c r="P1446" s="40">
        <f t="shared" si="666"/>
        <v>0</v>
      </c>
      <c r="Q1446" s="40">
        <f t="shared" si="666"/>
        <v>0</v>
      </c>
      <c r="R1446" s="40">
        <f t="shared" si="666"/>
        <v>0</v>
      </c>
      <c r="S1446" s="40">
        <f t="shared" si="666"/>
        <v>0</v>
      </c>
      <c r="T1446" s="40">
        <f t="shared" ref="T1446" si="667">SUM(T1444:T1445)</f>
        <v>0</v>
      </c>
      <c r="U1446" s="30"/>
    </row>
    <row r="1447" spans="1:21">
      <c r="G1447" s="30"/>
      <c r="H1447" s="30"/>
      <c r="I1447" s="38"/>
      <c r="J1447" s="31"/>
      <c r="K1447" s="31"/>
      <c r="L1447" s="31"/>
      <c r="M1447" s="31"/>
      <c r="N1447" s="31"/>
      <c r="O1447" s="31"/>
      <c r="P1447" s="31"/>
      <c r="Q1447" s="31"/>
      <c r="R1447" s="31"/>
      <c r="S1447" s="31"/>
      <c r="T1447" s="31"/>
      <c r="U1447" s="30"/>
    </row>
    <row r="1448" spans="1:21" ht="18.5">
      <c r="F1448" s="41" t="s">
        <v>30</v>
      </c>
      <c r="H1448" s="30"/>
      <c r="I1448" s="2">
        <f>'Facility Detail'!$G$3176</f>
        <v>2011</v>
      </c>
      <c r="J1448" s="2">
        <f>I1448+1</f>
        <v>2012</v>
      </c>
      <c r="K1448" s="2">
        <f>J1448+1</f>
        <v>2013</v>
      </c>
      <c r="L1448" s="2">
        <f t="shared" ref="L1448:S1448" si="668">L1437</f>
        <v>2014</v>
      </c>
      <c r="M1448" s="2">
        <f t="shared" si="668"/>
        <v>2015</v>
      </c>
      <c r="N1448" s="2">
        <f t="shared" si="668"/>
        <v>2016</v>
      </c>
      <c r="O1448" s="2">
        <f t="shared" si="668"/>
        <v>2017</v>
      </c>
      <c r="P1448" s="2">
        <f t="shared" si="668"/>
        <v>2018</v>
      </c>
      <c r="Q1448" s="2">
        <f t="shared" si="668"/>
        <v>2019</v>
      </c>
      <c r="R1448" s="2">
        <f t="shared" si="668"/>
        <v>2020</v>
      </c>
      <c r="S1448" s="2">
        <f t="shared" si="668"/>
        <v>2021</v>
      </c>
      <c r="T1448" s="2">
        <f t="shared" ref="T1448" si="669">T1437</f>
        <v>2022</v>
      </c>
      <c r="U1448" s="30"/>
    </row>
    <row r="1449" spans="1:21">
      <c r="G1449" s="74" t="s">
        <v>47</v>
      </c>
      <c r="H1449" s="66"/>
      <c r="I1449" s="84"/>
      <c r="J1449" s="85"/>
      <c r="K1449" s="85"/>
      <c r="L1449" s="85"/>
      <c r="M1449" s="85"/>
      <c r="N1449" s="85"/>
      <c r="O1449" s="85"/>
      <c r="P1449" s="85"/>
      <c r="Q1449" s="85"/>
      <c r="R1449" s="85"/>
      <c r="S1449" s="85"/>
      <c r="T1449" s="86"/>
      <c r="U1449" s="30"/>
    </row>
    <row r="1450" spans="1:21">
      <c r="G1450" s="75" t="s">
        <v>23</v>
      </c>
      <c r="H1450" s="153"/>
      <c r="I1450" s="87"/>
      <c r="J1450" s="88"/>
      <c r="K1450" s="88"/>
      <c r="L1450" s="88"/>
      <c r="M1450" s="88"/>
      <c r="N1450" s="88"/>
      <c r="O1450" s="88"/>
      <c r="P1450" s="88"/>
      <c r="Q1450" s="88"/>
      <c r="R1450" s="88"/>
      <c r="S1450" s="88"/>
      <c r="T1450" s="89"/>
      <c r="U1450" s="30"/>
    </row>
    <row r="1451" spans="1:21">
      <c r="G1451" s="90" t="s">
        <v>89</v>
      </c>
      <c r="H1451" s="152"/>
      <c r="I1451" s="52"/>
      <c r="J1451" s="53"/>
      <c r="K1451" s="53"/>
      <c r="L1451" s="53"/>
      <c r="M1451" s="53"/>
      <c r="N1451" s="53"/>
      <c r="O1451" s="53"/>
      <c r="P1451" s="53"/>
      <c r="Q1451" s="53"/>
      <c r="R1451" s="53"/>
      <c r="S1451" s="53"/>
      <c r="T1451" s="54"/>
      <c r="U1451" s="30"/>
    </row>
    <row r="1452" spans="1:21">
      <c r="G1452" s="33" t="s">
        <v>90</v>
      </c>
      <c r="I1452" s="7">
        <f t="shared" ref="I1452:S1452" si="670">SUM(I1449:I1451)</f>
        <v>0</v>
      </c>
      <c r="J1452" s="7">
        <f t="shared" si="670"/>
        <v>0</v>
      </c>
      <c r="K1452" s="7">
        <f t="shared" si="670"/>
        <v>0</v>
      </c>
      <c r="L1452" s="7">
        <f t="shared" si="670"/>
        <v>0</v>
      </c>
      <c r="M1452" s="7">
        <f t="shared" si="670"/>
        <v>0</v>
      </c>
      <c r="N1452" s="7">
        <f t="shared" si="670"/>
        <v>0</v>
      </c>
      <c r="O1452" s="7">
        <f t="shared" si="670"/>
        <v>0</v>
      </c>
      <c r="P1452" s="7">
        <f t="shared" si="670"/>
        <v>0</v>
      </c>
      <c r="Q1452" s="7">
        <f t="shared" si="670"/>
        <v>0</v>
      </c>
      <c r="R1452" s="7">
        <f t="shared" si="670"/>
        <v>0</v>
      </c>
      <c r="S1452" s="7">
        <f t="shared" si="670"/>
        <v>0</v>
      </c>
      <c r="T1452" s="7">
        <f t="shared" ref="T1452" si="671">SUM(T1449:T1451)</f>
        <v>0</v>
      </c>
      <c r="U1452" s="30"/>
    </row>
    <row r="1453" spans="1:21">
      <c r="G1453" s="6"/>
      <c r="I1453" s="7"/>
      <c r="J1453" s="7"/>
      <c r="K1453" s="7"/>
      <c r="L1453" s="28"/>
      <c r="M1453" s="28"/>
      <c r="N1453" s="28"/>
      <c r="O1453" s="28"/>
      <c r="P1453" s="28"/>
      <c r="Q1453" s="28"/>
      <c r="R1453" s="28"/>
      <c r="S1453" s="28"/>
      <c r="T1453" s="28"/>
      <c r="U1453" s="30"/>
    </row>
    <row r="1454" spans="1:21" ht="18.5">
      <c r="F1454" s="9" t="s">
        <v>100</v>
      </c>
      <c r="I1454" s="2">
        <f>'Facility Detail'!$G$3176</f>
        <v>2011</v>
      </c>
      <c r="J1454" s="2">
        <f t="shared" ref="J1454:R1454" si="672">I1454+1</f>
        <v>2012</v>
      </c>
      <c r="K1454" s="2">
        <f t="shared" si="672"/>
        <v>2013</v>
      </c>
      <c r="L1454" s="2">
        <f t="shared" si="672"/>
        <v>2014</v>
      </c>
      <c r="M1454" s="2">
        <f t="shared" si="672"/>
        <v>2015</v>
      </c>
      <c r="N1454" s="2">
        <f t="shared" si="672"/>
        <v>2016</v>
      </c>
      <c r="O1454" s="2">
        <f t="shared" si="672"/>
        <v>2017</v>
      </c>
      <c r="P1454" s="2">
        <f t="shared" si="672"/>
        <v>2018</v>
      </c>
      <c r="Q1454" s="2">
        <f t="shared" si="672"/>
        <v>2019</v>
      </c>
      <c r="R1454" s="2">
        <f t="shared" si="672"/>
        <v>2020</v>
      </c>
      <c r="S1454" s="2">
        <f>R1454+1</f>
        <v>2021</v>
      </c>
      <c r="T1454" s="2">
        <f>S1454+1</f>
        <v>2022</v>
      </c>
      <c r="U1454" s="30"/>
    </row>
    <row r="1455" spans="1:21">
      <c r="G1455" s="74" t="s">
        <v>68</v>
      </c>
      <c r="H1455" s="30"/>
      <c r="I1455" s="3"/>
      <c r="J1455" s="55">
        <f>I1455</f>
        <v>0</v>
      </c>
      <c r="K1455" s="123"/>
      <c r="L1455" s="123"/>
      <c r="M1455" s="123"/>
      <c r="N1455" s="123"/>
      <c r="O1455" s="123"/>
      <c r="P1455" s="123"/>
      <c r="Q1455" s="123"/>
      <c r="R1455" s="123"/>
      <c r="S1455" s="123"/>
      <c r="T1455" s="56"/>
      <c r="U1455" s="30"/>
    </row>
    <row r="1456" spans="1:21">
      <c r="G1456" s="74" t="s">
        <v>69</v>
      </c>
      <c r="H1456" s="30"/>
      <c r="I1456" s="144">
        <f>J1456</f>
        <v>0</v>
      </c>
      <c r="J1456" s="10"/>
      <c r="K1456" s="69"/>
      <c r="L1456" s="69"/>
      <c r="M1456" s="69"/>
      <c r="N1456" s="69"/>
      <c r="O1456" s="69"/>
      <c r="P1456" s="69"/>
      <c r="Q1456" s="69"/>
      <c r="R1456" s="69"/>
      <c r="S1456" s="69"/>
      <c r="T1456" s="145"/>
      <c r="U1456" s="30"/>
    </row>
    <row r="1457" spans="7:21">
      <c r="G1457" s="74" t="s">
        <v>70</v>
      </c>
      <c r="H1457" s="30"/>
      <c r="I1457" s="57"/>
      <c r="J1457" s="10"/>
      <c r="K1457" s="65">
        <f>J1457</f>
        <v>0</v>
      </c>
      <c r="L1457" s="69"/>
      <c r="M1457" s="69"/>
      <c r="N1457" s="69"/>
      <c r="O1457" s="69"/>
      <c r="P1457" s="69"/>
      <c r="Q1457" s="69"/>
      <c r="R1457" s="69"/>
      <c r="S1457" s="69"/>
      <c r="T1457" s="145"/>
      <c r="U1457" s="30"/>
    </row>
    <row r="1458" spans="7:21">
      <c r="G1458" s="74" t="s">
        <v>71</v>
      </c>
      <c r="H1458" s="30"/>
      <c r="I1458" s="57"/>
      <c r="J1458" s="65">
        <f>K1458</f>
        <v>0</v>
      </c>
      <c r="K1458" s="143"/>
      <c r="L1458" s="69"/>
      <c r="M1458" s="69"/>
      <c r="N1458" s="69"/>
      <c r="O1458" s="69"/>
      <c r="P1458" s="69"/>
      <c r="Q1458" s="69"/>
      <c r="R1458" s="69"/>
      <c r="S1458" s="69"/>
      <c r="T1458" s="145"/>
      <c r="U1458" s="30"/>
    </row>
    <row r="1459" spans="7:21">
      <c r="G1459" s="74" t="s">
        <v>171</v>
      </c>
      <c r="H1459" s="30"/>
      <c r="I1459" s="57"/>
      <c r="J1459" s="135"/>
      <c r="K1459" s="10"/>
      <c r="L1459" s="136">
        <f>K1459</f>
        <v>0</v>
      </c>
      <c r="M1459" s="69"/>
      <c r="N1459" s="69"/>
      <c r="O1459" s="69"/>
      <c r="P1459" s="69"/>
      <c r="Q1459" s="69"/>
      <c r="R1459" s="69"/>
      <c r="S1459" s="69"/>
      <c r="T1459" s="145"/>
      <c r="U1459" s="30"/>
    </row>
    <row r="1460" spans="7:21">
      <c r="G1460" s="74" t="s">
        <v>172</v>
      </c>
      <c r="H1460" s="30"/>
      <c r="I1460" s="57"/>
      <c r="J1460" s="135"/>
      <c r="K1460" s="65">
        <f>L1460</f>
        <v>0</v>
      </c>
      <c r="L1460" s="10"/>
      <c r="M1460" s="69"/>
      <c r="N1460" s="69"/>
      <c r="O1460" s="69" t="s">
        <v>170</v>
      </c>
      <c r="P1460" s="69" t="s">
        <v>170</v>
      </c>
      <c r="Q1460" s="69" t="s">
        <v>170</v>
      </c>
      <c r="R1460" s="69" t="s">
        <v>170</v>
      </c>
      <c r="S1460" s="69" t="s">
        <v>170</v>
      </c>
      <c r="T1460" s="145" t="s">
        <v>170</v>
      </c>
      <c r="U1460" s="30"/>
    </row>
    <row r="1461" spans="7:21">
      <c r="G1461" s="74" t="s">
        <v>173</v>
      </c>
      <c r="H1461" s="30"/>
      <c r="I1461" s="57"/>
      <c r="J1461" s="135"/>
      <c r="K1461" s="135"/>
      <c r="L1461" s="10"/>
      <c r="M1461" s="136">
        <f>L1461</f>
        <v>0</v>
      </c>
      <c r="N1461" s="135"/>
      <c r="O1461" s="69"/>
      <c r="P1461" s="69"/>
      <c r="Q1461" s="69"/>
      <c r="R1461" s="69"/>
      <c r="S1461" s="69"/>
      <c r="T1461" s="139"/>
      <c r="U1461" s="30"/>
    </row>
    <row r="1462" spans="7:21">
      <c r="G1462" s="74" t="s">
        <v>174</v>
      </c>
      <c r="H1462" s="30"/>
      <c r="I1462" s="57"/>
      <c r="J1462" s="135"/>
      <c r="K1462" s="135"/>
      <c r="L1462" s="65">
        <f>M1462</f>
        <v>0</v>
      </c>
      <c r="M1462" s="10"/>
      <c r="N1462" s="135"/>
      <c r="O1462" s="69"/>
      <c r="P1462" s="69"/>
      <c r="Q1462" s="69"/>
      <c r="R1462" s="69"/>
      <c r="S1462" s="69"/>
      <c r="T1462" s="139"/>
      <c r="U1462" s="30"/>
    </row>
    <row r="1463" spans="7:21">
      <c r="G1463" s="74" t="s">
        <v>175</v>
      </c>
      <c r="H1463" s="30"/>
      <c r="I1463" s="57"/>
      <c r="J1463" s="135"/>
      <c r="K1463" s="135"/>
      <c r="L1463" s="135"/>
      <c r="M1463" s="10"/>
      <c r="N1463" s="136">
        <f>M1463</f>
        <v>0</v>
      </c>
      <c r="O1463" s="69"/>
      <c r="P1463" s="69"/>
      <c r="Q1463" s="69"/>
      <c r="R1463" s="69"/>
      <c r="S1463" s="69"/>
      <c r="T1463" s="139"/>
      <c r="U1463" s="30"/>
    </row>
    <row r="1464" spans="7:21">
      <c r="G1464" s="74" t="s">
        <v>176</v>
      </c>
      <c r="H1464" s="30"/>
      <c r="I1464" s="57"/>
      <c r="J1464" s="135"/>
      <c r="K1464" s="135"/>
      <c r="L1464" s="135"/>
      <c r="M1464" s="65">
        <f>N1464</f>
        <v>0</v>
      </c>
      <c r="N1464" s="10"/>
      <c r="O1464" s="69"/>
      <c r="P1464" s="69"/>
      <c r="Q1464" s="69"/>
      <c r="R1464" s="69"/>
      <c r="S1464" s="69"/>
      <c r="T1464" s="139"/>
      <c r="U1464" s="30"/>
    </row>
    <row r="1465" spans="7:21">
      <c r="G1465" s="74" t="s">
        <v>177</v>
      </c>
      <c r="H1465" s="30"/>
      <c r="I1465" s="57"/>
      <c r="J1465" s="135"/>
      <c r="K1465" s="135"/>
      <c r="L1465" s="135"/>
      <c r="M1465" s="135"/>
      <c r="N1465" s="167">
        <v>0</v>
      </c>
      <c r="O1465" s="137"/>
      <c r="P1465" s="69"/>
      <c r="Q1465" s="69"/>
      <c r="R1465" s="69"/>
      <c r="S1465" s="69"/>
      <c r="T1465" s="139"/>
      <c r="U1465" s="30"/>
    </row>
    <row r="1466" spans="7:21">
      <c r="G1466" s="74" t="s">
        <v>168</v>
      </c>
      <c r="H1466" s="30"/>
      <c r="I1466" s="57"/>
      <c r="J1466" s="135"/>
      <c r="K1466" s="135"/>
      <c r="L1466" s="135"/>
      <c r="M1466" s="135"/>
      <c r="N1466" s="168">
        <f>O1465</f>
        <v>0</v>
      </c>
      <c r="O1466" s="138"/>
      <c r="P1466" s="69"/>
      <c r="Q1466" s="69"/>
      <c r="R1466" s="69"/>
      <c r="S1466" s="69"/>
      <c r="T1466" s="139"/>
      <c r="U1466" s="30"/>
    </row>
    <row r="1467" spans="7:21">
      <c r="G1467" s="74" t="s">
        <v>169</v>
      </c>
      <c r="H1467" s="30"/>
      <c r="I1467" s="57"/>
      <c r="J1467" s="135"/>
      <c r="K1467" s="135"/>
      <c r="L1467" s="135"/>
      <c r="M1467" s="135"/>
      <c r="N1467" s="135"/>
      <c r="O1467" s="138">
        <v>0</v>
      </c>
      <c r="P1467" s="137"/>
      <c r="Q1467" s="69"/>
      <c r="R1467" s="69"/>
      <c r="S1467" s="69"/>
      <c r="T1467" s="139"/>
      <c r="U1467" s="30"/>
    </row>
    <row r="1468" spans="7:21">
      <c r="G1468" s="74" t="s">
        <v>186</v>
      </c>
      <c r="H1468" s="30"/>
      <c r="I1468" s="57"/>
      <c r="J1468" s="135"/>
      <c r="K1468" s="135"/>
      <c r="L1468" s="135"/>
      <c r="M1468" s="135"/>
      <c r="N1468" s="135"/>
      <c r="O1468" s="137"/>
      <c r="P1468" s="138"/>
      <c r="Q1468" s="69"/>
      <c r="R1468" s="69"/>
      <c r="S1468" s="69"/>
      <c r="T1468" s="139"/>
      <c r="U1468" s="30"/>
    </row>
    <row r="1469" spans="7:21">
      <c r="G1469" s="74" t="s">
        <v>187</v>
      </c>
      <c r="H1469" s="30"/>
      <c r="I1469" s="57"/>
      <c r="J1469" s="135"/>
      <c r="K1469" s="135"/>
      <c r="L1469" s="135"/>
      <c r="M1469" s="135"/>
      <c r="N1469" s="135"/>
      <c r="O1469" s="135"/>
      <c r="P1469" s="138"/>
      <c r="Q1469" s="65"/>
      <c r="R1469" s="69"/>
      <c r="S1469" s="69"/>
      <c r="T1469" s="139"/>
      <c r="U1469" s="30"/>
    </row>
    <row r="1470" spans="7:21">
      <c r="G1470" s="74" t="s">
        <v>188</v>
      </c>
      <c r="H1470" s="30"/>
      <c r="I1470" s="57"/>
      <c r="J1470" s="135"/>
      <c r="K1470" s="135"/>
      <c r="L1470" s="135"/>
      <c r="M1470" s="135"/>
      <c r="N1470" s="135"/>
      <c r="O1470" s="135"/>
      <c r="P1470" s="137"/>
      <c r="Q1470" s="138"/>
      <c r="R1470" s="69"/>
      <c r="S1470" s="69"/>
      <c r="T1470" s="139"/>
      <c r="U1470" s="30"/>
    </row>
    <row r="1471" spans="7:21">
      <c r="G1471" s="74" t="s">
        <v>189</v>
      </c>
      <c r="H1471" s="30"/>
      <c r="I1471" s="57"/>
      <c r="J1471" s="135"/>
      <c r="K1471" s="135"/>
      <c r="L1471" s="135"/>
      <c r="M1471" s="135"/>
      <c r="N1471" s="135"/>
      <c r="O1471" s="135"/>
      <c r="P1471" s="135"/>
      <c r="Q1471" s="138"/>
      <c r="R1471" s="65"/>
      <c r="S1471" s="69"/>
      <c r="T1471" s="139"/>
      <c r="U1471" s="30"/>
    </row>
    <row r="1472" spans="7:21">
      <c r="G1472" s="74" t="s">
        <v>190</v>
      </c>
      <c r="H1472" s="30"/>
      <c r="I1472" s="57"/>
      <c r="J1472" s="135"/>
      <c r="K1472" s="135"/>
      <c r="L1472" s="135"/>
      <c r="M1472" s="135"/>
      <c r="N1472" s="135"/>
      <c r="O1472" s="135"/>
      <c r="P1472" s="135"/>
      <c r="Q1472" s="169"/>
      <c r="R1472" s="197"/>
      <c r="S1472" s="155"/>
      <c r="T1472" s="322"/>
    </row>
    <row r="1473" spans="2:21">
      <c r="G1473" s="74" t="s">
        <v>191</v>
      </c>
      <c r="H1473" s="30"/>
      <c r="I1473" s="57"/>
      <c r="J1473" s="135"/>
      <c r="K1473" s="135"/>
      <c r="L1473" s="135"/>
      <c r="M1473" s="135"/>
      <c r="N1473" s="135"/>
      <c r="O1473" s="135"/>
      <c r="P1473" s="135"/>
      <c r="Q1473" s="135"/>
      <c r="R1473" s="197"/>
      <c r="S1473" s="137">
        <f>R1473</f>
        <v>0</v>
      </c>
      <c r="T1473" s="322"/>
    </row>
    <row r="1474" spans="2:21">
      <c r="G1474" s="74" t="s">
        <v>200</v>
      </c>
      <c r="H1474" s="30"/>
      <c r="I1474" s="57"/>
      <c r="J1474" s="135"/>
      <c r="K1474" s="135"/>
      <c r="L1474" s="135"/>
      <c r="M1474" s="135"/>
      <c r="N1474" s="135"/>
      <c r="O1474" s="135"/>
      <c r="P1474" s="135"/>
      <c r="Q1474" s="135"/>
      <c r="R1474" s="137"/>
      <c r="S1474" s="138"/>
      <c r="T1474" s="322"/>
    </row>
    <row r="1475" spans="2:21">
      <c r="G1475" s="74" t="s">
        <v>201</v>
      </c>
      <c r="H1475" s="30"/>
      <c r="I1475" s="57"/>
      <c r="J1475" s="135"/>
      <c r="K1475" s="135"/>
      <c r="L1475" s="135"/>
      <c r="M1475" s="135"/>
      <c r="N1475" s="135"/>
      <c r="O1475" s="135"/>
      <c r="P1475" s="135"/>
      <c r="Q1475" s="135"/>
      <c r="R1475" s="135"/>
      <c r="S1475" s="197"/>
      <c r="T1475" s="323"/>
    </row>
    <row r="1476" spans="2:21">
      <c r="G1476" s="74" t="s">
        <v>311</v>
      </c>
      <c r="H1476" s="30"/>
      <c r="I1476" s="57"/>
      <c r="J1476" s="135"/>
      <c r="K1476" s="135"/>
      <c r="L1476" s="135"/>
      <c r="M1476" s="135"/>
      <c r="N1476" s="135"/>
      <c r="O1476" s="135"/>
      <c r="P1476" s="135"/>
      <c r="Q1476" s="135"/>
      <c r="R1476" s="135"/>
      <c r="S1476" s="137"/>
      <c r="T1476" s="324"/>
      <c r="U1476" s="30"/>
    </row>
    <row r="1477" spans="2:21">
      <c r="G1477" s="74" t="s">
        <v>310</v>
      </c>
      <c r="H1477" s="30"/>
      <c r="I1477" s="58"/>
      <c r="J1477" s="125"/>
      <c r="K1477" s="125"/>
      <c r="L1477" s="125"/>
      <c r="M1477" s="125"/>
      <c r="N1477" s="125"/>
      <c r="O1477" s="125"/>
      <c r="P1477" s="125"/>
      <c r="Q1477" s="125"/>
      <c r="R1477" s="125"/>
      <c r="S1477" s="125"/>
      <c r="T1477" s="258"/>
      <c r="U1477" s="30"/>
    </row>
    <row r="1478" spans="2:21">
      <c r="B1478" s="1" t="s">
        <v>220</v>
      </c>
      <c r="G1478" s="33" t="s">
        <v>17</v>
      </c>
      <c r="I1478" s="172">
        <f xml:space="preserve"> I1456 - I1455</f>
        <v>0</v>
      </c>
      <c r="J1478" s="172">
        <f xml:space="preserve"> J1455 + J1458 - J1457 - J1456</f>
        <v>0</v>
      </c>
      <c r="K1478" s="172">
        <f>K1457 - K1458 -K1459</f>
        <v>0</v>
      </c>
      <c r="L1478" s="172">
        <f>L1459-L1460-L1461</f>
        <v>0</v>
      </c>
      <c r="M1478" s="172">
        <f>M1461</f>
        <v>0</v>
      </c>
      <c r="N1478" s="172">
        <f>N1463-N1464-N1465</f>
        <v>0</v>
      </c>
      <c r="O1478" s="172">
        <f t="shared" ref="O1478:T1478" si="673">O1465-O1466-O1467</f>
        <v>0</v>
      </c>
      <c r="P1478" s="172">
        <f t="shared" si="673"/>
        <v>0</v>
      </c>
      <c r="Q1478" s="172">
        <f t="shared" si="673"/>
        <v>0</v>
      </c>
      <c r="R1478" s="172">
        <f t="shared" si="673"/>
        <v>0</v>
      </c>
      <c r="S1478" s="172">
        <f t="shared" si="673"/>
        <v>0</v>
      </c>
      <c r="T1478" s="172">
        <f t="shared" si="673"/>
        <v>0</v>
      </c>
      <c r="U1478" s="30"/>
    </row>
    <row r="1479" spans="2:21">
      <c r="G1479" s="6"/>
      <c r="I1479" s="7"/>
      <c r="J1479" s="7"/>
      <c r="K1479" s="7"/>
      <c r="L1479" s="7"/>
      <c r="M1479" s="7"/>
      <c r="N1479" s="7"/>
      <c r="O1479" s="7"/>
      <c r="P1479" s="7"/>
      <c r="Q1479" s="7"/>
      <c r="R1479" s="7"/>
      <c r="S1479" s="7"/>
      <c r="T1479" s="7"/>
      <c r="U1479" s="30"/>
    </row>
    <row r="1480" spans="2:21">
      <c r="G1480" s="71" t="s">
        <v>12</v>
      </c>
      <c r="H1480" s="66"/>
      <c r="I1480" s="173"/>
      <c r="J1480" s="174"/>
      <c r="K1480" s="174"/>
      <c r="L1480" s="174"/>
      <c r="M1480" s="174"/>
      <c r="N1480" s="174"/>
      <c r="O1480" s="174"/>
      <c r="P1480" s="174"/>
      <c r="Q1480" s="174"/>
      <c r="R1480" s="174"/>
      <c r="S1480" s="174"/>
      <c r="T1480" s="320"/>
      <c r="U1480" s="30"/>
    </row>
    <row r="1481" spans="2:21">
      <c r="G1481" s="6"/>
      <c r="I1481" s="172"/>
      <c r="J1481" s="172"/>
      <c r="K1481" s="172"/>
      <c r="L1481" s="172"/>
      <c r="M1481" s="172"/>
      <c r="N1481" s="172"/>
      <c r="O1481" s="172"/>
      <c r="P1481" s="172"/>
      <c r="Q1481" s="172"/>
      <c r="R1481" s="172"/>
      <c r="S1481" s="172"/>
      <c r="T1481" s="172"/>
      <c r="U1481" s="30"/>
    </row>
    <row r="1482" spans="2:21" ht="18.5">
      <c r="C1482" s="1" t="s">
        <v>220</v>
      </c>
      <c r="D1482" s="1" t="s">
        <v>142</v>
      </c>
      <c r="E1482" s="1" t="s">
        <v>114</v>
      </c>
      <c r="F1482" s="41" t="s">
        <v>26</v>
      </c>
      <c r="H1482" s="66"/>
      <c r="I1482" s="175">
        <f xml:space="preserve"> I1441 + I1446 - I1452 + I1478 + I1480</f>
        <v>0</v>
      </c>
      <c r="J1482" s="176">
        <v>276</v>
      </c>
      <c r="K1482" s="176">
        <f t="shared" ref="K1482:S1482" si="674" xml:space="preserve"> K1441 + K1446 - K1452 + K1478 + K1480</f>
        <v>189</v>
      </c>
      <c r="L1482" s="176">
        <f t="shared" si="674"/>
        <v>184</v>
      </c>
      <c r="M1482" s="176">
        <f t="shared" si="674"/>
        <v>172</v>
      </c>
      <c r="N1482" s="176">
        <f t="shared" si="674"/>
        <v>235</v>
      </c>
      <c r="O1482" s="176">
        <f t="shared" si="674"/>
        <v>342</v>
      </c>
      <c r="P1482" s="176">
        <f t="shared" si="674"/>
        <v>205</v>
      </c>
      <c r="Q1482" s="176">
        <f t="shared" si="674"/>
        <v>234</v>
      </c>
      <c r="R1482" s="176">
        <f t="shared" si="674"/>
        <v>192</v>
      </c>
      <c r="S1482" s="176">
        <f t="shared" si="674"/>
        <v>165</v>
      </c>
      <c r="T1482" s="321">
        <f t="shared" ref="T1482" si="675" xml:space="preserve"> T1441 + T1446 - T1452 + T1478 + T1480</f>
        <v>189</v>
      </c>
      <c r="U1482" s="30"/>
    </row>
    <row r="1483" spans="2:21">
      <c r="G1483" s="6"/>
      <c r="I1483" s="7"/>
      <c r="J1483" s="7"/>
      <c r="K1483" s="7"/>
      <c r="L1483" s="28"/>
      <c r="M1483" s="28"/>
      <c r="N1483" s="28"/>
      <c r="O1483" s="28"/>
      <c r="P1483" s="28"/>
      <c r="Q1483" s="28"/>
      <c r="R1483" s="28"/>
      <c r="S1483" s="28"/>
      <c r="T1483" s="28"/>
      <c r="U1483" s="30"/>
    </row>
    <row r="1484" spans="2:21" ht="15" thickBot="1">
      <c r="S1484" s="1"/>
      <c r="T1484" s="1"/>
      <c r="U1484" s="30"/>
    </row>
    <row r="1485" spans="2:21">
      <c r="F1485" s="8"/>
      <c r="G1485" s="8"/>
      <c r="H1485" s="8"/>
      <c r="I1485" s="8"/>
      <c r="J1485" s="8"/>
      <c r="K1485" s="8"/>
      <c r="L1485" s="8"/>
      <c r="M1485" s="8"/>
      <c r="N1485" s="8"/>
      <c r="O1485" s="8"/>
      <c r="P1485" s="8"/>
      <c r="Q1485" s="8"/>
      <c r="R1485" s="8"/>
      <c r="S1485" s="8"/>
      <c r="T1485" s="8"/>
    </row>
    <row r="1486" spans="2:21" ht="15" thickBot="1">
      <c r="S1486" s="1"/>
      <c r="T1486" s="1"/>
    </row>
    <row r="1487" spans="2:21" ht="21.5" thickBot="1">
      <c r="F1487" s="13" t="s">
        <v>4</v>
      </c>
      <c r="G1487" s="13"/>
      <c r="H1487" s="230" t="str">
        <f>G35</f>
        <v>Klondike I - Klondike Wind Power LLC - REC Only</v>
      </c>
      <c r="I1487" s="236"/>
      <c r="J1487" s="237"/>
      <c r="K1487" s="232"/>
      <c r="S1487" s="1"/>
      <c r="T1487" s="1"/>
    </row>
    <row r="1488" spans="2:21">
      <c r="S1488" s="1"/>
      <c r="T1488" s="1"/>
    </row>
    <row r="1489" spans="1:20" ht="18.5">
      <c r="F1489" s="9" t="s">
        <v>21</v>
      </c>
      <c r="G1489" s="9"/>
      <c r="I1489" s="2">
        <f>'Facility Detail'!$G$3176</f>
        <v>2011</v>
      </c>
      <c r="J1489" s="2">
        <f>I1489+1</f>
        <v>2012</v>
      </c>
      <c r="K1489" s="2">
        <f>J1489+1</f>
        <v>2013</v>
      </c>
      <c r="L1489" s="2">
        <f t="shared" ref="L1489:R1489" si="676">K1489+1</f>
        <v>2014</v>
      </c>
      <c r="M1489" s="2">
        <f t="shared" si="676"/>
        <v>2015</v>
      </c>
      <c r="N1489" s="2">
        <f t="shared" si="676"/>
        <v>2016</v>
      </c>
      <c r="O1489" s="2">
        <f t="shared" si="676"/>
        <v>2017</v>
      </c>
      <c r="P1489" s="2">
        <f t="shared" si="676"/>
        <v>2018</v>
      </c>
      <c r="Q1489" s="2">
        <f t="shared" si="676"/>
        <v>2019</v>
      </c>
      <c r="R1489" s="2">
        <f t="shared" si="676"/>
        <v>2020</v>
      </c>
      <c r="S1489" s="2">
        <f>R1489+1</f>
        <v>2021</v>
      </c>
      <c r="T1489" s="2">
        <f>S1489+1</f>
        <v>2022</v>
      </c>
    </row>
    <row r="1490" spans="1:20">
      <c r="G1490" s="221" t="str">
        <f>"Total MWh Produced / Purchased from " &amp; H1487</f>
        <v>Total MWh Produced / Purchased from Klondike I - Klondike Wind Power LLC - REC Only</v>
      </c>
      <c r="H1490" s="66"/>
      <c r="I1490" s="3"/>
      <c r="J1490" s="4"/>
      <c r="K1490" s="4"/>
      <c r="L1490" s="4"/>
      <c r="M1490" s="4"/>
      <c r="N1490" s="4">
        <v>8543</v>
      </c>
      <c r="O1490" s="4"/>
      <c r="P1490" s="4"/>
      <c r="Q1490" s="4"/>
      <c r="R1490" s="4"/>
      <c r="S1490" s="4"/>
      <c r="T1490" s="5"/>
    </row>
    <row r="1491" spans="1:20">
      <c r="G1491" s="221" t="s">
        <v>25</v>
      </c>
      <c r="H1491" s="66"/>
      <c r="I1491" s="325"/>
      <c r="J1491" s="50"/>
      <c r="K1491" s="50"/>
      <c r="L1491" s="50"/>
      <c r="M1491" s="50"/>
      <c r="N1491" s="50">
        <v>1</v>
      </c>
      <c r="O1491" s="50"/>
      <c r="P1491" s="50"/>
      <c r="Q1491" s="50"/>
      <c r="R1491" s="50"/>
      <c r="S1491" s="50"/>
      <c r="T1491" s="51"/>
    </row>
    <row r="1492" spans="1:20">
      <c r="G1492" s="221" t="s">
        <v>20</v>
      </c>
      <c r="H1492" s="66"/>
      <c r="I1492" s="326"/>
      <c r="J1492" s="45"/>
      <c r="K1492" s="45"/>
      <c r="L1492" s="45"/>
      <c r="M1492" s="45"/>
      <c r="N1492" s="45">
        <v>1</v>
      </c>
      <c r="O1492" s="45"/>
      <c r="P1492" s="45"/>
      <c r="Q1492" s="45"/>
      <c r="R1492" s="45"/>
      <c r="S1492" s="45"/>
      <c r="T1492" s="46"/>
    </row>
    <row r="1493" spans="1:20">
      <c r="A1493" s="1" t="s">
        <v>293</v>
      </c>
      <c r="G1493" s="33" t="s">
        <v>22</v>
      </c>
      <c r="H1493" s="6"/>
      <c r="I1493" s="37">
        <f xml:space="preserve"> I1490 * I1491 * I1492</f>
        <v>0</v>
      </c>
      <c r="J1493" s="37">
        <f xml:space="preserve"> J1490 * J1491 * J1492</f>
        <v>0</v>
      </c>
      <c r="K1493" s="37">
        <f xml:space="preserve"> K1490 * K1491 * K1492</f>
        <v>0</v>
      </c>
      <c r="L1493" s="37">
        <f t="shared" ref="L1493:S1493" si="677" xml:space="preserve"> L1490 * L1491 * L1492</f>
        <v>0</v>
      </c>
      <c r="M1493" s="37">
        <f t="shared" si="677"/>
        <v>0</v>
      </c>
      <c r="N1493" s="179">
        <v>8543</v>
      </c>
      <c r="O1493" s="179">
        <f t="shared" si="677"/>
        <v>0</v>
      </c>
      <c r="P1493" s="179">
        <f t="shared" si="677"/>
        <v>0</v>
      </c>
      <c r="Q1493" s="179">
        <f t="shared" si="677"/>
        <v>0</v>
      </c>
      <c r="R1493" s="179">
        <f t="shared" si="677"/>
        <v>0</v>
      </c>
      <c r="S1493" s="179">
        <f t="shared" si="677"/>
        <v>0</v>
      </c>
      <c r="T1493" s="179">
        <f t="shared" ref="T1493" si="678" xml:space="preserve"> T1490 * T1491 * T1492</f>
        <v>0</v>
      </c>
    </row>
    <row r="1494" spans="1:20">
      <c r="I1494" s="36"/>
      <c r="J1494" s="36"/>
      <c r="K1494" s="36"/>
      <c r="L1494" s="36"/>
      <c r="M1494" s="36"/>
      <c r="N1494" s="24"/>
      <c r="O1494" s="24"/>
      <c r="P1494" s="24"/>
      <c r="Q1494" s="24"/>
      <c r="R1494" s="24"/>
      <c r="S1494" s="24"/>
      <c r="T1494" s="24"/>
    </row>
    <row r="1495" spans="1:20" ht="18.5">
      <c r="F1495" s="9" t="s">
        <v>118</v>
      </c>
      <c r="I1495" s="2">
        <f>'Facility Detail'!$G$3176</f>
        <v>2011</v>
      </c>
      <c r="J1495" s="2">
        <f>I1495+1</f>
        <v>2012</v>
      </c>
      <c r="K1495" s="2">
        <f>J1495+1</f>
        <v>2013</v>
      </c>
      <c r="L1495" s="2">
        <f t="shared" ref="L1495:R1495" si="679">K1495+1</f>
        <v>2014</v>
      </c>
      <c r="M1495" s="2">
        <f t="shared" si="679"/>
        <v>2015</v>
      </c>
      <c r="N1495" s="2">
        <f t="shared" si="679"/>
        <v>2016</v>
      </c>
      <c r="O1495" s="2">
        <f t="shared" si="679"/>
        <v>2017</v>
      </c>
      <c r="P1495" s="2">
        <f t="shared" si="679"/>
        <v>2018</v>
      </c>
      <c r="Q1495" s="2">
        <f t="shared" si="679"/>
        <v>2019</v>
      </c>
      <c r="R1495" s="2">
        <f t="shared" si="679"/>
        <v>2020</v>
      </c>
      <c r="S1495" s="2">
        <f>R1495+1</f>
        <v>2021</v>
      </c>
      <c r="T1495" s="2">
        <f>S1495+1</f>
        <v>2022</v>
      </c>
    </row>
    <row r="1496" spans="1:20">
      <c r="G1496" s="221" t="s">
        <v>10</v>
      </c>
      <c r="H1496" s="66"/>
      <c r="I1496" s="47">
        <f>IF($J35 = "Eligible", I1493 * 'Facility Detail'!$G$3173, 0 )</f>
        <v>0</v>
      </c>
      <c r="J1496" s="11">
        <f>IF($J35 = "Eligible", J1493 * 'Facility Detail'!$G$3173, 0 )</f>
        <v>0</v>
      </c>
      <c r="K1496" s="11">
        <f>IF($J35 = "Eligible", K1493 * 'Facility Detail'!$G$3173, 0 )</f>
        <v>0</v>
      </c>
      <c r="L1496" s="11">
        <f>IF($J35 = "Eligible", L1493 * 'Facility Detail'!$G$3173, 0 )</f>
        <v>0</v>
      </c>
      <c r="M1496" s="11">
        <f>IF($J35 = "Eligible", M1493 * 'Facility Detail'!$G$3173, 0 )</f>
        <v>0</v>
      </c>
      <c r="N1496" s="11">
        <f>IF($J35 = "Eligible", N1493 * 'Facility Detail'!$G$3173, 0 )</f>
        <v>0</v>
      </c>
      <c r="O1496" s="11">
        <f>IF($J35 = "Eligible", O1493 * 'Facility Detail'!$G$3173, 0 )</f>
        <v>0</v>
      </c>
      <c r="P1496" s="11">
        <f>IF($J35 = "Eligible", P1493 * 'Facility Detail'!$G$3173, 0 )</f>
        <v>0</v>
      </c>
      <c r="Q1496" s="11">
        <f>IF($J35 = "Eligible", Q1493 * 'Facility Detail'!$G$3173, 0 )</f>
        <v>0</v>
      </c>
      <c r="R1496" s="11">
        <f>IF($J35 = "Eligible", R1493 * 'Facility Detail'!$G$3173, 0 )</f>
        <v>0</v>
      </c>
      <c r="S1496" s="11">
        <f>IF($J35 = "Eligible", S1493 * 'Facility Detail'!$G$3173, 0 )</f>
        <v>0</v>
      </c>
      <c r="T1496" s="264">
        <f>IF($J35 = "Eligible", T1493 * 'Facility Detail'!$G$3173, 0 )</f>
        <v>0</v>
      </c>
    </row>
    <row r="1497" spans="1:20">
      <c r="G1497" s="221" t="s">
        <v>6</v>
      </c>
      <c r="H1497" s="66"/>
      <c r="I1497" s="48">
        <f t="shared" ref="I1497:T1497" si="680">IF($K35= "Eligible", I1493, 0 )</f>
        <v>0</v>
      </c>
      <c r="J1497" s="222">
        <f t="shared" si="680"/>
        <v>0</v>
      </c>
      <c r="K1497" s="222">
        <f t="shared" si="680"/>
        <v>0</v>
      </c>
      <c r="L1497" s="222">
        <f t="shared" si="680"/>
        <v>0</v>
      </c>
      <c r="M1497" s="222">
        <f t="shared" si="680"/>
        <v>0</v>
      </c>
      <c r="N1497" s="222">
        <f t="shared" si="680"/>
        <v>0</v>
      </c>
      <c r="O1497" s="222">
        <f t="shared" si="680"/>
        <v>0</v>
      </c>
      <c r="P1497" s="222">
        <f t="shared" si="680"/>
        <v>0</v>
      </c>
      <c r="Q1497" s="222">
        <f t="shared" si="680"/>
        <v>0</v>
      </c>
      <c r="R1497" s="222">
        <f t="shared" si="680"/>
        <v>0</v>
      </c>
      <c r="S1497" s="222">
        <f t="shared" si="680"/>
        <v>0</v>
      </c>
      <c r="T1497" s="265">
        <f t="shared" si="680"/>
        <v>0</v>
      </c>
    </row>
    <row r="1498" spans="1:20">
      <c r="G1498" s="33" t="s">
        <v>120</v>
      </c>
      <c r="H1498" s="6"/>
      <c r="I1498" s="39">
        <f>SUM(I1496:I1497)</f>
        <v>0</v>
      </c>
      <c r="J1498" s="40">
        <f>SUM(J1496:J1497)</f>
        <v>0</v>
      </c>
      <c r="K1498" s="40">
        <f>SUM(K1496:K1497)</f>
        <v>0</v>
      </c>
      <c r="L1498" s="40">
        <f t="shared" ref="L1498:S1498" si="681">SUM(L1496:L1497)</f>
        <v>0</v>
      </c>
      <c r="M1498" s="40">
        <f t="shared" si="681"/>
        <v>0</v>
      </c>
      <c r="N1498" s="40">
        <f t="shared" si="681"/>
        <v>0</v>
      </c>
      <c r="O1498" s="40">
        <f t="shared" si="681"/>
        <v>0</v>
      </c>
      <c r="P1498" s="40">
        <f t="shared" si="681"/>
        <v>0</v>
      </c>
      <c r="Q1498" s="40">
        <f t="shared" si="681"/>
        <v>0</v>
      </c>
      <c r="R1498" s="40">
        <f t="shared" si="681"/>
        <v>0</v>
      </c>
      <c r="S1498" s="40">
        <f t="shared" si="681"/>
        <v>0</v>
      </c>
      <c r="T1498" s="40">
        <f t="shared" ref="T1498" si="682">SUM(T1496:T1497)</f>
        <v>0</v>
      </c>
    </row>
    <row r="1499" spans="1:20">
      <c r="I1499" s="38"/>
      <c r="J1499" s="31"/>
      <c r="K1499" s="31"/>
      <c r="L1499" s="31"/>
      <c r="M1499" s="31"/>
      <c r="N1499" s="31"/>
      <c r="O1499" s="31"/>
      <c r="P1499" s="31"/>
      <c r="Q1499" s="31"/>
      <c r="R1499" s="31"/>
      <c r="S1499" s="31"/>
      <c r="T1499" s="31"/>
    </row>
    <row r="1500" spans="1:20" ht="18.5">
      <c r="F1500" s="9" t="s">
        <v>30</v>
      </c>
      <c r="I1500" s="2">
        <f>'Facility Detail'!$G$3176</f>
        <v>2011</v>
      </c>
      <c r="J1500" s="2">
        <f>I1500+1</f>
        <v>2012</v>
      </c>
      <c r="K1500" s="2">
        <f>J1500+1</f>
        <v>2013</v>
      </c>
      <c r="L1500" s="2">
        <f t="shared" ref="L1500:R1500" si="683">K1500+1</f>
        <v>2014</v>
      </c>
      <c r="M1500" s="2">
        <f t="shared" si="683"/>
        <v>2015</v>
      </c>
      <c r="N1500" s="2">
        <f t="shared" si="683"/>
        <v>2016</v>
      </c>
      <c r="O1500" s="2">
        <f t="shared" si="683"/>
        <v>2017</v>
      </c>
      <c r="P1500" s="2">
        <f t="shared" si="683"/>
        <v>2018</v>
      </c>
      <c r="Q1500" s="2">
        <f t="shared" si="683"/>
        <v>2019</v>
      </c>
      <c r="R1500" s="2">
        <f t="shared" si="683"/>
        <v>2020</v>
      </c>
      <c r="S1500" s="2">
        <f>R1500+1</f>
        <v>2021</v>
      </c>
      <c r="T1500" s="2">
        <f>S1500+1</f>
        <v>2022</v>
      </c>
    </row>
    <row r="1501" spans="1:20">
      <c r="G1501" s="221" t="s">
        <v>47</v>
      </c>
      <c r="H1501" s="66"/>
      <c r="I1501" s="84"/>
      <c r="J1501" s="85"/>
      <c r="K1501" s="85"/>
      <c r="L1501" s="85"/>
      <c r="M1501" s="85"/>
      <c r="N1501" s="85"/>
      <c r="O1501" s="85"/>
      <c r="P1501" s="85"/>
      <c r="Q1501" s="85"/>
      <c r="R1501" s="85"/>
      <c r="S1501" s="85"/>
      <c r="T1501" s="86"/>
    </row>
    <row r="1502" spans="1:20">
      <c r="G1502" s="223" t="s">
        <v>23</v>
      </c>
      <c r="H1502" s="224"/>
      <c r="I1502" s="87"/>
      <c r="J1502" s="88"/>
      <c r="K1502" s="88"/>
      <c r="L1502" s="88"/>
      <c r="M1502" s="88"/>
      <c r="N1502" s="88"/>
      <c r="O1502" s="88"/>
      <c r="P1502" s="88"/>
      <c r="Q1502" s="88"/>
      <c r="R1502" s="88"/>
      <c r="S1502" s="88"/>
      <c r="T1502" s="89"/>
    </row>
    <row r="1503" spans="1:20">
      <c r="G1503" s="223" t="s">
        <v>89</v>
      </c>
      <c r="H1503" s="225"/>
      <c r="I1503" s="52"/>
      <c r="J1503" s="53"/>
      <c r="K1503" s="53"/>
      <c r="L1503" s="53"/>
      <c r="M1503" s="53"/>
      <c r="N1503" s="53"/>
      <c r="O1503" s="53"/>
      <c r="P1503" s="53"/>
      <c r="Q1503" s="53"/>
      <c r="R1503" s="53"/>
      <c r="S1503" s="53"/>
      <c r="T1503" s="54"/>
    </row>
    <row r="1504" spans="1:20">
      <c r="G1504" s="33" t="s">
        <v>90</v>
      </c>
      <c r="I1504" s="7">
        <f>SUM(I1501:I1503)</f>
        <v>0</v>
      </c>
      <c r="J1504" s="7">
        <f>SUM(J1501:J1503)</f>
        <v>0</v>
      </c>
      <c r="K1504" s="7">
        <f>SUM(K1501:K1503)</f>
        <v>0</v>
      </c>
      <c r="L1504" s="7">
        <f t="shared" ref="L1504:S1504" si="684">SUM(L1501:L1503)</f>
        <v>0</v>
      </c>
      <c r="M1504" s="7">
        <f t="shared" si="684"/>
        <v>0</v>
      </c>
      <c r="N1504" s="7">
        <f t="shared" si="684"/>
        <v>0</v>
      </c>
      <c r="O1504" s="7">
        <f t="shared" si="684"/>
        <v>0</v>
      </c>
      <c r="P1504" s="7">
        <f t="shared" si="684"/>
        <v>0</v>
      </c>
      <c r="Q1504" s="7">
        <f t="shared" si="684"/>
        <v>0</v>
      </c>
      <c r="R1504" s="7">
        <f t="shared" si="684"/>
        <v>0</v>
      </c>
      <c r="S1504" s="7">
        <f t="shared" si="684"/>
        <v>0</v>
      </c>
      <c r="T1504" s="7">
        <f t="shared" ref="T1504" si="685">SUM(T1501:T1503)</f>
        <v>0</v>
      </c>
    </row>
    <row r="1505" spans="2:20">
      <c r="G1505" s="6"/>
      <c r="I1505" s="7"/>
      <c r="J1505" s="7"/>
      <c r="K1505" s="7"/>
      <c r="L1505" s="28"/>
      <c r="M1505" s="28"/>
      <c r="N1505" s="28"/>
      <c r="O1505" s="28"/>
      <c r="P1505" s="28"/>
      <c r="Q1505" s="28"/>
      <c r="R1505" s="28"/>
      <c r="S1505" s="28"/>
      <c r="T1505" s="28"/>
    </row>
    <row r="1506" spans="2:20" ht="18.5">
      <c r="F1506" s="9" t="s">
        <v>100</v>
      </c>
      <c r="I1506" s="2">
        <f>'Facility Detail'!$G$3176</f>
        <v>2011</v>
      </c>
      <c r="J1506" s="2">
        <f>I1506+1</f>
        <v>2012</v>
      </c>
      <c r="K1506" s="2">
        <f>J1506+1</f>
        <v>2013</v>
      </c>
      <c r="L1506" s="2">
        <f t="shared" ref="L1506:R1506" si="686">K1506+1</f>
        <v>2014</v>
      </c>
      <c r="M1506" s="2">
        <f t="shared" si="686"/>
        <v>2015</v>
      </c>
      <c r="N1506" s="2">
        <f t="shared" si="686"/>
        <v>2016</v>
      </c>
      <c r="O1506" s="2">
        <f t="shared" si="686"/>
        <v>2017</v>
      </c>
      <c r="P1506" s="2">
        <f t="shared" si="686"/>
        <v>2018</v>
      </c>
      <c r="Q1506" s="2">
        <f t="shared" si="686"/>
        <v>2019</v>
      </c>
      <c r="R1506" s="2">
        <f t="shared" si="686"/>
        <v>2020</v>
      </c>
      <c r="S1506" s="2">
        <f>R1506+1</f>
        <v>2021</v>
      </c>
      <c r="T1506" s="2">
        <f>S1506+1</f>
        <v>2022</v>
      </c>
    </row>
    <row r="1507" spans="2:20">
      <c r="G1507" s="221" t="s">
        <v>68</v>
      </c>
      <c r="H1507" s="66"/>
      <c r="I1507" s="3"/>
      <c r="J1507" s="55">
        <f>I1507</f>
        <v>0</v>
      </c>
      <c r="K1507" s="123"/>
      <c r="L1507" s="123"/>
      <c r="M1507" s="123"/>
      <c r="N1507" s="123"/>
      <c r="O1507" s="123"/>
      <c r="P1507" s="123"/>
      <c r="Q1507" s="123"/>
      <c r="R1507" s="123"/>
      <c r="S1507" s="123"/>
      <c r="T1507" s="56"/>
    </row>
    <row r="1508" spans="2:20">
      <c r="G1508" s="221" t="s">
        <v>69</v>
      </c>
      <c r="H1508" s="66"/>
      <c r="I1508" s="144">
        <f>J1508</f>
        <v>0</v>
      </c>
      <c r="J1508" s="10"/>
      <c r="K1508" s="69"/>
      <c r="L1508" s="69"/>
      <c r="M1508" s="69"/>
      <c r="N1508" s="69"/>
      <c r="O1508" s="69"/>
      <c r="P1508" s="69"/>
      <c r="Q1508" s="69"/>
      <c r="R1508" s="69"/>
      <c r="S1508" s="69"/>
      <c r="T1508" s="145"/>
    </row>
    <row r="1509" spans="2:20">
      <c r="G1509" s="221" t="s">
        <v>70</v>
      </c>
      <c r="H1509" s="66"/>
      <c r="I1509" s="57"/>
      <c r="J1509" s="10">
        <f>J1493</f>
        <v>0</v>
      </c>
      <c r="K1509" s="65">
        <f>J1509</f>
        <v>0</v>
      </c>
      <c r="L1509" s="69"/>
      <c r="M1509" s="69"/>
      <c r="N1509" s="69"/>
      <c r="O1509" s="69"/>
      <c r="P1509" s="69"/>
      <c r="Q1509" s="69"/>
      <c r="R1509" s="69"/>
      <c r="S1509" s="69"/>
      <c r="T1509" s="145"/>
    </row>
    <row r="1510" spans="2:20">
      <c r="G1510" s="221" t="s">
        <v>71</v>
      </c>
      <c r="H1510" s="66"/>
      <c r="I1510" s="57"/>
      <c r="J1510" s="65">
        <f>K1510</f>
        <v>0</v>
      </c>
      <c r="K1510" s="143"/>
      <c r="L1510" s="69"/>
      <c r="M1510" s="69"/>
      <c r="N1510" s="69"/>
      <c r="O1510" s="69"/>
      <c r="P1510" s="69"/>
      <c r="Q1510" s="69"/>
      <c r="R1510" s="69"/>
      <c r="S1510" s="69"/>
      <c r="T1510" s="145"/>
    </row>
    <row r="1511" spans="2:20">
      <c r="G1511" s="221" t="s">
        <v>171</v>
      </c>
      <c r="I1511" s="57"/>
      <c r="J1511" s="135"/>
      <c r="K1511" s="10">
        <f>K1493</f>
        <v>0</v>
      </c>
      <c r="L1511" s="136">
        <f>K1511</f>
        <v>0</v>
      </c>
      <c r="M1511" s="69"/>
      <c r="N1511" s="69"/>
      <c r="O1511" s="69"/>
      <c r="P1511" s="69"/>
      <c r="Q1511" s="69"/>
      <c r="R1511" s="69"/>
      <c r="S1511" s="69"/>
      <c r="T1511" s="145"/>
    </row>
    <row r="1512" spans="2:20">
      <c r="G1512" s="221" t="s">
        <v>172</v>
      </c>
      <c r="I1512" s="57"/>
      <c r="J1512" s="135"/>
      <c r="K1512" s="65">
        <f>L1512</f>
        <v>0</v>
      </c>
      <c r="L1512" s="10"/>
      <c r="M1512" s="69"/>
      <c r="N1512" s="69"/>
      <c r="O1512" s="69"/>
      <c r="P1512" s="69"/>
      <c r="Q1512" s="69"/>
      <c r="R1512" s="69"/>
      <c r="S1512" s="69"/>
      <c r="T1512" s="145"/>
    </row>
    <row r="1513" spans="2:20">
      <c r="G1513" s="221" t="s">
        <v>173</v>
      </c>
      <c r="I1513" s="57"/>
      <c r="J1513" s="135"/>
      <c r="K1513" s="135"/>
      <c r="L1513" s="10">
        <f>L1493</f>
        <v>0</v>
      </c>
      <c r="M1513" s="136">
        <f>L1513</f>
        <v>0</v>
      </c>
      <c r="N1513" s="135">
        <f>M1513</f>
        <v>0</v>
      </c>
      <c r="O1513" s="135"/>
      <c r="P1513" s="135"/>
      <c r="Q1513" s="135"/>
      <c r="R1513" s="135"/>
      <c r="S1513" s="135"/>
      <c r="T1513" s="139"/>
    </row>
    <row r="1514" spans="2:20">
      <c r="G1514" s="221" t="s">
        <v>174</v>
      </c>
      <c r="I1514" s="57"/>
      <c r="J1514" s="135"/>
      <c r="K1514" s="135"/>
      <c r="L1514" s="137"/>
      <c r="M1514" s="138"/>
      <c r="N1514" s="135"/>
      <c r="O1514" s="135"/>
      <c r="P1514" s="135"/>
      <c r="Q1514" s="135"/>
      <c r="R1514" s="135"/>
      <c r="S1514" s="135"/>
      <c r="T1514" s="139"/>
    </row>
    <row r="1515" spans="2:20">
      <c r="G1515" s="221" t="s">
        <v>175</v>
      </c>
      <c r="I1515" s="57"/>
      <c r="J1515" s="135"/>
      <c r="K1515" s="135"/>
      <c r="L1515" s="135"/>
      <c r="M1515" s="138">
        <v>0</v>
      </c>
      <c r="N1515" s="136">
        <f>M1515</f>
        <v>0</v>
      </c>
      <c r="O1515" s="135"/>
      <c r="P1515" s="69"/>
      <c r="Q1515" s="69"/>
      <c r="R1515" s="69"/>
      <c r="S1515" s="69"/>
      <c r="T1515" s="145"/>
    </row>
    <row r="1516" spans="2:20">
      <c r="G1516" s="221" t="s">
        <v>176</v>
      </c>
      <c r="I1516" s="57"/>
      <c r="J1516" s="135"/>
      <c r="K1516" s="135"/>
      <c r="L1516" s="135"/>
      <c r="M1516" s="65"/>
      <c r="N1516" s="138"/>
      <c r="O1516" s="135"/>
      <c r="P1516" s="69"/>
      <c r="Q1516" s="69"/>
      <c r="R1516" s="69"/>
      <c r="S1516" s="69"/>
      <c r="T1516" s="145"/>
    </row>
    <row r="1517" spans="2:20">
      <c r="G1517" s="221" t="s">
        <v>177</v>
      </c>
      <c r="I1517" s="57"/>
      <c r="J1517" s="135"/>
      <c r="K1517" s="135"/>
      <c r="L1517" s="135"/>
      <c r="M1517" s="135"/>
      <c r="N1517" s="138">
        <f>N1493</f>
        <v>8543</v>
      </c>
      <c r="O1517" s="136">
        <f>N1517</f>
        <v>8543</v>
      </c>
      <c r="P1517" s="69"/>
      <c r="Q1517" s="69"/>
      <c r="R1517" s="69"/>
      <c r="S1517" s="69"/>
      <c r="T1517" s="145"/>
    </row>
    <row r="1518" spans="2:20">
      <c r="G1518" s="221" t="s">
        <v>168</v>
      </c>
      <c r="I1518" s="57"/>
      <c r="J1518" s="135"/>
      <c r="K1518" s="135"/>
      <c r="L1518" s="135"/>
      <c r="M1518" s="135"/>
      <c r="N1518" s="169"/>
      <c r="O1518" s="138"/>
      <c r="P1518" s="69"/>
      <c r="Q1518" s="69"/>
      <c r="R1518" s="69"/>
      <c r="S1518" s="69"/>
      <c r="T1518" s="145"/>
    </row>
    <row r="1519" spans="2:20">
      <c r="G1519" s="221" t="s">
        <v>169</v>
      </c>
      <c r="I1519" s="58"/>
      <c r="J1519" s="125"/>
      <c r="K1519" s="125"/>
      <c r="L1519" s="125"/>
      <c r="M1519" s="125"/>
      <c r="N1519" s="125"/>
      <c r="O1519" s="140"/>
      <c r="P1519" s="222"/>
      <c r="Q1519" s="125"/>
      <c r="R1519" s="125"/>
      <c r="S1519" s="125"/>
      <c r="T1519" s="227"/>
    </row>
    <row r="1520" spans="2:20">
      <c r="B1520" s="1" t="s">
        <v>293</v>
      </c>
      <c r="G1520" s="33" t="s">
        <v>17</v>
      </c>
      <c r="I1520" s="156">
        <f xml:space="preserve"> I1513 - I1512</f>
        <v>0</v>
      </c>
      <c r="J1520" s="156">
        <f xml:space="preserve"> J1512 + J1515 - J1514 - J1513</f>
        <v>0</v>
      </c>
      <c r="K1520" s="156">
        <f>K1514 - K1515</f>
        <v>0</v>
      </c>
      <c r="L1520" s="156">
        <f t="shared" ref="L1520" si="687">L1514 - L1515</f>
        <v>0</v>
      </c>
      <c r="M1520" s="28">
        <f>M1513-M1514-M1515</f>
        <v>0</v>
      </c>
      <c r="N1520" s="28">
        <f>N1515-N1516-N1517</f>
        <v>-8543</v>
      </c>
      <c r="O1520" s="28">
        <f>O1517-O1518-O1519</f>
        <v>8543</v>
      </c>
      <c r="P1520" s="28">
        <f>P1519</f>
        <v>0</v>
      </c>
      <c r="Q1520" s="28">
        <f t="shared" ref="Q1520:S1520" si="688">Q1519</f>
        <v>0</v>
      </c>
      <c r="R1520" s="28">
        <f t="shared" si="688"/>
        <v>0</v>
      </c>
      <c r="S1520" s="28">
        <f t="shared" si="688"/>
        <v>0</v>
      </c>
      <c r="T1520" s="28">
        <f t="shared" ref="T1520" si="689">T1519</f>
        <v>0</v>
      </c>
    </row>
    <row r="1521" spans="1:20">
      <c r="G1521" s="6"/>
      <c r="I1521" s="7"/>
      <c r="J1521" s="7"/>
      <c r="K1521" s="7"/>
      <c r="L1521" s="7"/>
      <c r="M1521" s="7"/>
      <c r="N1521" s="7"/>
      <c r="O1521" s="7"/>
      <c r="P1521" s="7"/>
      <c r="Q1521" s="7"/>
      <c r="R1521" s="7"/>
      <c r="S1521" s="7"/>
      <c r="T1521" s="7"/>
    </row>
    <row r="1522" spans="1:20">
      <c r="G1522" s="33" t="s">
        <v>12</v>
      </c>
      <c r="H1522" s="66"/>
      <c r="I1522" s="173"/>
      <c r="J1522" s="174"/>
      <c r="K1522" s="174"/>
      <c r="L1522" s="174"/>
      <c r="M1522" s="174"/>
      <c r="N1522" s="174"/>
      <c r="O1522" s="174"/>
      <c r="P1522" s="174"/>
      <c r="Q1522" s="174"/>
      <c r="R1522" s="174"/>
      <c r="S1522" s="174"/>
      <c r="T1522" s="320"/>
    </row>
    <row r="1523" spans="1:20">
      <c r="G1523" s="6"/>
      <c r="I1523" s="172"/>
      <c r="J1523" s="172"/>
      <c r="K1523" s="172"/>
      <c r="L1523" s="172"/>
      <c r="M1523" s="172"/>
      <c r="N1523" s="172"/>
      <c r="O1523" s="172"/>
      <c r="P1523" s="172"/>
      <c r="Q1523" s="172"/>
      <c r="R1523" s="172"/>
      <c r="S1523" s="172"/>
      <c r="T1523" s="172"/>
    </row>
    <row r="1524" spans="1:20" ht="18.5">
      <c r="C1524" s="1" t="s">
        <v>293</v>
      </c>
      <c r="D1524" s="1" t="s">
        <v>294</v>
      </c>
      <c r="E1524" s="1" t="s">
        <v>107</v>
      </c>
      <c r="F1524" s="9" t="s">
        <v>26</v>
      </c>
      <c r="H1524" s="66"/>
      <c r="I1524" s="175">
        <f xml:space="preserve"> I1493 + I1498 - I1504 + I1520 + I1522</f>
        <v>0</v>
      </c>
      <c r="J1524" s="176">
        <f xml:space="preserve"> J1493 + J1498 - J1504 + J1520 + J1522</f>
        <v>0</v>
      </c>
      <c r="K1524" s="176">
        <f xml:space="preserve"> K1493 + K1498 - K1504 + K1520 + K1522</f>
        <v>0</v>
      </c>
      <c r="L1524" s="176">
        <f t="shared" ref="L1524:S1524" si="690" xml:space="preserve"> L1493 + L1498 - L1504 + L1520 + L1522</f>
        <v>0</v>
      </c>
      <c r="M1524" s="176">
        <f t="shared" si="690"/>
        <v>0</v>
      </c>
      <c r="N1524" s="176">
        <f t="shared" si="690"/>
        <v>0</v>
      </c>
      <c r="O1524" s="176">
        <f t="shared" si="690"/>
        <v>8543</v>
      </c>
      <c r="P1524" s="176">
        <f t="shared" si="690"/>
        <v>0</v>
      </c>
      <c r="Q1524" s="176">
        <f t="shared" si="690"/>
        <v>0</v>
      </c>
      <c r="R1524" s="176">
        <f t="shared" si="690"/>
        <v>0</v>
      </c>
      <c r="S1524" s="176">
        <f t="shared" si="690"/>
        <v>0</v>
      </c>
      <c r="T1524" s="321">
        <f t="shared" ref="T1524" si="691" xml:space="preserve"> T1493 + T1498 - T1504 + T1520 + T1522</f>
        <v>0</v>
      </c>
    </row>
    <row r="1525" spans="1:20">
      <c r="G1525" s="6"/>
      <c r="I1525" s="7"/>
      <c r="J1525" s="7"/>
      <c r="K1525" s="7"/>
      <c r="L1525" s="28"/>
      <c r="M1525" s="28"/>
      <c r="N1525" s="28"/>
      <c r="O1525" s="28"/>
      <c r="P1525" s="28"/>
      <c r="Q1525" s="28"/>
      <c r="R1525" s="28"/>
      <c r="S1525" s="28"/>
      <c r="T1525" s="28"/>
    </row>
    <row r="1526" spans="1:20" ht="15" thickBot="1">
      <c r="S1526" s="1"/>
      <c r="T1526" s="1"/>
    </row>
    <row r="1527" spans="1:20" ht="15" thickBot="1">
      <c r="F1527" s="8"/>
      <c r="G1527" s="8"/>
      <c r="H1527" s="8"/>
      <c r="I1527" s="8"/>
      <c r="J1527" s="8"/>
      <c r="K1527" s="8"/>
      <c r="L1527" s="8"/>
      <c r="M1527" s="8"/>
      <c r="N1527" s="8"/>
      <c r="O1527" s="8"/>
      <c r="P1527" s="8"/>
      <c r="Q1527" s="8"/>
      <c r="R1527" s="8"/>
      <c r="S1527" s="8"/>
      <c r="T1527" s="8"/>
    </row>
    <row r="1528" spans="1:20" ht="21.5" thickBot="1">
      <c r="F1528" s="13" t="s">
        <v>4</v>
      </c>
      <c r="G1528" s="13"/>
      <c r="H1528" s="212" t="s">
        <v>258</v>
      </c>
      <c r="I1528" s="209"/>
      <c r="J1528" s="23"/>
      <c r="K1528" s="23"/>
      <c r="S1528" s="1"/>
      <c r="T1528" s="1"/>
    </row>
    <row r="1529" spans="1:20">
      <c r="S1529" s="1"/>
      <c r="T1529" s="1"/>
    </row>
    <row r="1530" spans="1:20" ht="18.5">
      <c r="F1530" s="9" t="s">
        <v>21</v>
      </c>
      <c r="G1530" s="9"/>
      <c r="I1530" s="2">
        <v>2011</v>
      </c>
      <c r="J1530" s="2">
        <f>I1530+1</f>
        <v>2012</v>
      </c>
      <c r="K1530" s="2">
        <f t="shared" ref="K1530" si="692">J1530+1</f>
        <v>2013</v>
      </c>
      <c r="L1530" s="2">
        <f t="shared" ref="L1530" si="693">K1530+1</f>
        <v>2014</v>
      </c>
      <c r="M1530" s="2">
        <f t="shared" ref="M1530" si="694">L1530+1</f>
        <v>2015</v>
      </c>
      <c r="N1530" s="2">
        <f t="shared" ref="N1530" si="695">M1530+1</f>
        <v>2016</v>
      </c>
      <c r="O1530" s="2">
        <f t="shared" ref="O1530" si="696">N1530+1</f>
        <v>2017</v>
      </c>
      <c r="P1530" s="2">
        <f t="shared" ref="P1530" si="697">O1530+1</f>
        <v>2018</v>
      </c>
      <c r="Q1530" s="2">
        <f t="shared" ref="Q1530" si="698">P1530+1</f>
        <v>2019</v>
      </c>
      <c r="R1530" s="2">
        <f t="shared" ref="R1530" si="699">Q1530+1</f>
        <v>2020</v>
      </c>
      <c r="S1530" s="2">
        <f>R1530+1</f>
        <v>2021</v>
      </c>
      <c r="T1530" s="2">
        <f>S1530+1</f>
        <v>2022</v>
      </c>
    </row>
    <row r="1531" spans="1:20">
      <c r="G1531" s="74" t="str">
        <f>"Total MWh Produced / Purchased from " &amp; H1528</f>
        <v>Total MWh Produced / Purchased from Latigo</v>
      </c>
      <c r="H1531" s="66"/>
      <c r="I1531" s="3"/>
      <c r="J1531" s="4"/>
      <c r="K1531" s="4"/>
      <c r="L1531" s="4"/>
      <c r="M1531" s="4"/>
      <c r="N1531" s="4"/>
      <c r="O1531" s="4"/>
      <c r="P1531" s="4"/>
      <c r="Q1531" s="4"/>
      <c r="R1531" s="4"/>
      <c r="S1531" s="4">
        <v>161054</v>
      </c>
      <c r="T1531" s="5">
        <v>167158</v>
      </c>
    </row>
    <row r="1532" spans="1:20">
      <c r="G1532" s="74" t="s">
        <v>25</v>
      </c>
      <c r="H1532" s="66"/>
      <c r="I1532" s="325"/>
      <c r="J1532" s="50"/>
      <c r="K1532" s="50"/>
      <c r="L1532" s="50"/>
      <c r="M1532" s="50"/>
      <c r="N1532" s="50"/>
      <c r="O1532" s="50"/>
      <c r="P1532" s="50"/>
      <c r="Q1532" s="50"/>
      <c r="R1532" s="50"/>
      <c r="S1532" s="50">
        <v>1</v>
      </c>
      <c r="T1532" s="51">
        <v>2</v>
      </c>
    </row>
    <row r="1533" spans="1:20">
      <c r="G1533" s="74" t="s">
        <v>20</v>
      </c>
      <c r="H1533" s="66"/>
      <c r="I1533" s="326"/>
      <c r="J1533" s="45"/>
      <c r="K1533" s="45"/>
      <c r="L1533" s="45"/>
      <c r="M1533" s="45"/>
      <c r="N1533" s="45"/>
      <c r="O1533" s="45"/>
      <c r="P1533" s="45"/>
      <c r="Q1533" s="45"/>
      <c r="R1533" s="45"/>
      <c r="S1533" s="45">
        <f>S2</f>
        <v>8.0210749261197395E-2</v>
      </c>
      <c r="T1533" s="46">
        <f>T2</f>
        <v>8.0210749261197395E-2</v>
      </c>
    </row>
    <row r="1534" spans="1:20">
      <c r="A1534" s="1" t="s">
        <v>221</v>
      </c>
      <c r="G1534" s="71" t="s">
        <v>22</v>
      </c>
      <c r="H1534" s="72"/>
      <c r="I1534" s="37">
        <v>0</v>
      </c>
      <c r="J1534" s="37">
        <v>0</v>
      </c>
      <c r="K1534" s="37">
        <v>0</v>
      </c>
      <c r="L1534" s="37">
        <v>0</v>
      </c>
      <c r="M1534" s="37">
        <v>0</v>
      </c>
      <c r="N1534" s="179">
        <v>0</v>
      </c>
      <c r="O1534" s="179">
        <v>0</v>
      </c>
      <c r="P1534" s="179">
        <v>0</v>
      </c>
      <c r="Q1534" s="179">
        <f>Q1531*Q1533</f>
        <v>0</v>
      </c>
      <c r="R1534" s="179">
        <f>R1531*R1533</f>
        <v>0</v>
      </c>
      <c r="S1534" s="179">
        <f>S1531*S1533</f>
        <v>12918.262011512885</v>
      </c>
      <c r="T1534" s="179">
        <f>T1531*T1533</f>
        <v>13407.868425003235</v>
      </c>
    </row>
    <row r="1535" spans="1:20">
      <c r="G1535" s="23"/>
      <c r="H1535" s="30"/>
      <c r="I1535" s="36"/>
      <c r="J1535" s="36"/>
      <c r="K1535" s="36"/>
      <c r="L1535" s="36"/>
      <c r="M1535" s="36"/>
      <c r="N1535" s="24"/>
      <c r="O1535" s="24"/>
      <c r="P1535" s="24"/>
      <c r="Q1535" s="24"/>
      <c r="R1535" s="24"/>
      <c r="S1535" s="24"/>
      <c r="T1535" s="24"/>
    </row>
    <row r="1536" spans="1:20" ht="18.5">
      <c r="F1536" s="42" t="s">
        <v>118</v>
      </c>
      <c r="H1536" s="30"/>
      <c r="I1536" s="2">
        <v>2011</v>
      </c>
      <c r="J1536" s="2">
        <f>I1536+1</f>
        <v>2012</v>
      </c>
      <c r="K1536" s="2">
        <f t="shared" ref="K1536" si="700">J1536+1</f>
        <v>2013</v>
      </c>
      <c r="L1536" s="2">
        <f t="shared" ref="L1536" si="701">K1536+1</f>
        <v>2014</v>
      </c>
      <c r="M1536" s="2">
        <f t="shared" ref="M1536" si="702">L1536+1</f>
        <v>2015</v>
      </c>
      <c r="N1536" s="2">
        <f t="shared" ref="N1536" si="703">M1536+1</f>
        <v>2016</v>
      </c>
      <c r="O1536" s="2">
        <f t="shared" ref="O1536" si="704">N1536+1</f>
        <v>2017</v>
      </c>
      <c r="P1536" s="2">
        <f t="shared" ref="P1536" si="705">O1536+1</f>
        <v>2018</v>
      </c>
      <c r="Q1536" s="2">
        <f t="shared" ref="Q1536" si="706">P1536+1</f>
        <v>2019</v>
      </c>
      <c r="R1536" s="2">
        <f t="shared" ref="R1536" si="707">Q1536+1</f>
        <v>2020</v>
      </c>
      <c r="S1536" s="2">
        <f>R1536+1</f>
        <v>2021</v>
      </c>
      <c r="T1536" s="2">
        <f>S1536+1</f>
        <v>2022</v>
      </c>
    </row>
    <row r="1537" spans="6:20">
      <c r="G1537" s="74" t="s">
        <v>10</v>
      </c>
      <c r="H1537" s="66"/>
      <c r="I1537" s="47">
        <f>IF($J36 = "Eligible", I1534 * 'Facility Detail'!$G$3173, 0 )</f>
        <v>0</v>
      </c>
      <c r="J1537" s="11">
        <f>IF($J36 = "Eligible", J1534 * 'Facility Detail'!$G$3173, 0 )</f>
        <v>0</v>
      </c>
      <c r="K1537" s="11">
        <f>IF($J36 = "Eligible", K1534 * 'Facility Detail'!$G$3173, 0 )</f>
        <v>0</v>
      </c>
      <c r="L1537" s="11">
        <f>IF($J36 = "Eligible", L1534 * 'Facility Detail'!$G$3173, 0 )</f>
        <v>0</v>
      </c>
      <c r="M1537" s="11">
        <f>IF($J36 = "Eligible", M1534 * 'Facility Detail'!$G$3173, 0 )</f>
        <v>0</v>
      </c>
      <c r="N1537" s="11">
        <f>IF($J36 = "Eligible", N1534 * 'Facility Detail'!$G$3173, 0 )</f>
        <v>0</v>
      </c>
      <c r="O1537" s="11">
        <f>IF($J36 = "Eligible", O1534 * 'Facility Detail'!$G$3173, 0 )</f>
        <v>0</v>
      </c>
      <c r="P1537" s="11">
        <f>IF($J36 = "Eligible", P1534 * 'Facility Detail'!$G$3173, 0 )</f>
        <v>0</v>
      </c>
      <c r="Q1537" s="11">
        <f>IF($J36 = "Eligible", Q1534 * 'Facility Detail'!$G$3173, 0 )</f>
        <v>0</v>
      </c>
      <c r="R1537" s="11">
        <f>IF($J36 = "Eligible", R1534 * 'Facility Detail'!$G$3173, 0 )</f>
        <v>0</v>
      </c>
      <c r="S1537" s="11">
        <f>IF($J36 = "Eligible", S1534 * 'Facility Detail'!$G$3173, 0 )</f>
        <v>0</v>
      </c>
      <c r="T1537" s="264">
        <f>IF($J36 = "Eligible", T1534 * 'Facility Detail'!$G$3173, 0 )</f>
        <v>0</v>
      </c>
    </row>
    <row r="1538" spans="6:20">
      <c r="G1538" s="74" t="s">
        <v>6</v>
      </c>
      <c r="H1538" s="66"/>
      <c r="I1538" s="48">
        <f t="shared" ref="I1538:T1538" si="708">IF($K36= "Eligible", I1534, 0 )</f>
        <v>0</v>
      </c>
      <c r="J1538" s="222">
        <f t="shared" si="708"/>
        <v>0</v>
      </c>
      <c r="K1538" s="222">
        <f t="shared" si="708"/>
        <v>0</v>
      </c>
      <c r="L1538" s="222">
        <f t="shared" si="708"/>
        <v>0</v>
      </c>
      <c r="M1538" s="222">
        <f t="shared" si="708"/>
        <v>0</v>
      </c>
      <c r="N1538" s="222">
        <f t="shared" si="708"/>
        <v>0</v>
      </c>
      <c r="O1538" s="222">
        <f t="shared" si="708"/>
        <v>0</v>
      </c>
      <c r="P1538" s="222">
        <f t="shared" si="708"/>
        <v>0</v>
      </c>
      <c r="Q1538" s="222">
        <f t="shared" si="708"/>
        <v>0</v>
      </c>
      <c r="R1538" s="222">
        <f t="shared" si="708"/>
        <v>0</v>
      </c>
      <c r="S1538" s="222">
        <f t="shared" si="708"/>
        <v>0</v>
      </c>
      <c r="T1538" s="265">
        <f t="shared" si="708"/>
        <v>0</v>
      </c>
    </row>
    <row r="1539" spans="6:20">
      <c r="G1539" s="73" t="s">
        <v>120</v>
      </c>
      <c r="H1539" s="72"/>
      <c r="I1539" s="39">
        <f>SUM(I1537:I1538)</f>
        <v>0</v>
      </c>
      <c r="J1539" s="40">
        <f t="shared" ref="J1539:S1539" si="709">SUM(J1537:J1538)</f>
        <v>0</v>
      </c>
      <c r="K1539" s="40">
        <f t="shared" si="709"/>
        <v>0</v>
      </c>
      <c r="L1539" s="40">
        <f t="shared" si="709"/>
        <v>0</v>
      </c>
      <c r="M1539" s="40">
        <f t="shared" si="709"/>
        <v>0</v>
      </c>
      <c r="N1539" s="40">
        <f t="shared" si="709"/>
        <v>0</v>
      </c>
      <c r="O1539" s="40">
        <f t="shared" si="709"/>
        <v>0</v>
      </c>
      <c r="P1539" s="40">
        <f t="shared" si="709"/>
        <v>0</v>
      </c>
      <c r="Q1539" s="40">
        <f t="shared" si="709"/>
        <v>0</v>
      </c>
      <c r="R1539" s="40">
        <f t="shared" si="709"/>
        <v>0</v>
      </c>
      <c r="S1539" s="40">
        <f t="shared" si="709"/>
        <v>0</v>
      </c>
      <c r="T1539" s="40">
        <f t="shared" ref="T1539" si="710">SUM(T1537:T1538)</f>
        <v>0</v>
      </c>
    </row>
    <row r="1540" spans="6:20">
      <c r="G1540" s="30"/>
      <c r="H1540" s="30"/>
      <c r="I1540" s="38"/>
      <c r="J1540" s="31"/>
      <c r="K1540" s="31"/>
      <c r="L1540" s="31"/>
      <c r="M1540" s="31"/>
      <c r="N1540" s="31"/>
      <c r="O1540" s="31"/>
      <c r="P1540" s="31"/>
      <c r="Q1540" s="31"/>
      <c r="R1540" s="31"/>
      <c r="S1540" s="31"/>
      <c r="T1540" s="31"/>
    </row>
    <row r="1541" spans="6:20" ht="18.5">
      <c r="F1541" s="41" t="s">
        <v>30</v>
      </c>
      <c r="H1541" s="30"/>
      <c r="I1541" s="2">
        <v>2011</v>
      </c>
      <c r="J1541" s="2">
        <f>I1541+1</f>
        <v>2012</v>
      </c>
      <c r="K1541" s="2">
        <f t="shared" ref="K1541" si="711">J1541+1</f>
        <v>2013</v>
      </c>
      <c r="L1541" s="2">
        <f t="shared" ref="L1541" si="712">K1541+1</f>
        <v>2014</v>
      </c>
      <c r="M1541" s="2">
        <f t="shared" ref="M1541" si="713">L1541+1</f>
        <v>2015</v>
      </c>
      <c r="N1541" s="2">
        <f t="shared" ref="N1541" si="714">M1541+1</f>
        <v>2016</v>
      </c>
      <c r="O1541" s="2">
        <f t="shared" ref="O1541" si="715">N1541+1</f>
        <v>2017</v>
      </c>
      <c r="P1541" s="2">
        <f t="shared" ref="P1541" si="716">O1541+1</f>
        <v>2018</v>
      </c>
      <c r="Q1541" s="2">
        <f t="shared" ref="Q1541" si="717">P1541+1</f>
        <v>2019</v>
      </c>
      <c r="R1541" s="2">
        <f t="shared" ref="R1541" si="718">Q1541+1</f>
        <v>2020</v>
      </c>
      <c r="S1541" s="2">
        <f>R1541+1</f>
        <v>2021</v>
      </c>
      <c r="T1541" s="2">
        <f>S1541+1</f>
        <v>2022</v>
      </c>
    </row>
    <row r="1542" spans="6:20">
      <c r="G1542" s="74" t="s">
        <v>47</v>
      </c>
      <c r="H1542" s="66"/>
      <c r="I1542" s="84"/>
      <c r="J1542" s="85"/>
      <c r="K1542" s="85"/>
      <c r="L1542" s="85"/>
      <c r="M1542" s="85"/>
      <c r="N1542" s="85"/>
      <c r="O1542" s="85"/>
      <c r="P1542" s="85"/>
      <c r="Q1542" s="85"/>
      <c r="R1542" s="85"/>
      <c r="S1542" s="85"/>
      <c r="T1542" s="86"/>
    </row>
    <row r="1543" spans="6:20">
      <c r="G1543" s="75" t="s">
        <v>23</v>
      </c>
      <c r="H1543" s="153"/>
      <c r="I1543" s="87"/>
      <c r="J1543" s="88"/>
      <c r="K1543" s="88"/>
      <c r="L1543" s="88"/>
      <c r="M1543" s="88"/>
      <c r="N1543" s="88"/>
      <c r="O1543" s="88"/>
      <c r="P1543" s="88"/>
      <c r="Q1543" s="88"/>
      <c r="R1543" s="88"/>
      <c r="S1543" s="88"/>
      <c r="T1543" s="89"/>
    </row>
    <row r="1544" spans="6:20">
      <c r="G1544" s="90" t="s">
        <v>89</v>
      </c>
      <c r="H1544" s="152"/>
      <c r="I1544" s="52"/>
      <c r="J1544" s="53"/>
      <c r="K1544" s="53"/>
      <c r="L1544" s="53"/>
      <c r="M1544" s="53"/>
      <c r="N1544" s="53"/>
      <c r="O1544" s="53"/>
      <c r="P1544" s="53"/>
      <c r="Q1544" s="53"/>
      <c r="R1544" s="53"/>
      <c r="S1544" s="53"/>
      <c r="T1544" s="54"/>
    </row>
    <row r="1545" spans="6:20">
      <c r="G1545" s="33" t="s">
        <v>90</v>
      </c>
      <c r="I1545" s="7">
        <v>0</v>
      </c>
      <c r="J1545" s="7">
        <v>0</v>
      </c>
      <c r="K1545" s="7">
        <v>0</v>
      </c>
      <c r="L1545" s="7">
        <v>0</v>
      </c>
      <c r="M1545" s="7">
        <v>0</v>
      </c>
      <c r="N1545" s="7">
        <v>0</v>
      </c>
      <c r="O1545" s="7">
        <v>0</v>
      </c>
      <c r="P1545" s="7">
        <v>0</v>
      </c>
      <c r="Q1545" s="7">
        <v>0</v>
      </c>
      <c r="R1545" s="7">
        <v>0</v>
      </c>
      <c r="S1545" s="7">
        <v>0</v>
      </c>
      <c r="T1545" s="7">
        <v>0</v>
      </c>
    </row>
    <row r="1546" spans="6:20">
      <c r="G1546" s="6"/>
      <c r="I1546" s="7"/>
      <c r="J1546" s="7"/>
      <c r="K1546" s="7"/>
      <c r="L1546" s="28"/>
      <c r="M1546" s="28"/>
      <c r="N1546" s="28"/>
      <c r="O1546" s="28"/>
      <c r="P1546" s="28"/>
      <c r="Q1546" s="28"/>
      <c r="R1546" s="28"/>
      <c r="S1546" s="28"/>
      <c r="T1546" s="28"/>
    </row>
    <row r="1547" spans="6:20" ht="18.5">
      <c r="F1547" s="9" t="s">
        <v>100</v>
      </c>
      <c r="I1547" s="2">
        <f>'Facility Detail'!$G$3176</f>
        <v>2011</v>
      </c>
      <c r="J1547" s="2">
        <f>I1547+1</f>
        <v>2012</v>
      </c>
      <c r="K1547" s="2">
        <f t="shared" ref="K1547" si="719">J1547+1</f>
        <v>2013</v>
      </c>
      <c r="L1547" s="2">
        <f t="shared" ref="L1547" si="720">K1547+1</f>
        <v>2014</v>
      </c>
      <c r="M1547" s="2">
        <f t="shared" ref="M1547" si="721">L1547+1</f>
        <v>2015</v>
      </c>
      <c r="N1547" s="2">
        <f t="shared" ref="N1547" si="722">M1547+1</f>
        <v>2016</v>
      </c>
      <c r="O1547" s="2">
        <f t="shared" ref="O1547" si="723">N1547+1</f>
        <v>2017</v>
      </c>
      <c r="P1547" s="2">
        <f t="shared" ref="P1547" si="724">O1547+1</f>
        <v>2018</v>
      </c>
      <c r="Q1547" s="2">
        <f t="shared" ref="Q1547" si="725">P1547+1</f>
        <v>2019</v>
      </c>
      <c r="R1547" s="2">
        <f t="shared" ref="R1547" si="726">Q1547+1</f>
        <v>2020</v>
      </c>
      <c r="S1547" s="2">
        <f>R1547+1</f>
        <v>2021</v>
      </c>
      <c r="T1547" s="2">
        <f>S1547+1</f>
        <v>2022</v>
      </c>
    </row>
    <row r="1548" spans="6:20">
      <c r="G1548" s="74" t="s">
        <v>68</v>
      </c>
      <c r="H1548" s="66"/>
      <c r="I1548" s="3"/>
      <c r="J1548" s="55">
        <f>I1548</f>
        <v>0</v>
      </c>
      <c r="K1548" s="123"/>
      <c r="L1548" s="123"/>
      <c r="M1548" s="123"/>
      <c r="N1548" s="123"/>
      <c r="O1548" s="123"/>
      <c r="P1548" s="123"/>
      <c r="Q1548" s="123"/>
      <c r="R1548" s="123"/>
      <c r="S1548" s="123"/>
      <c r="T1548" s="56"/>
    </row>
    <row r="1549" spans="6:20">
      <c r="G1549" s="74" t="s">
        <v>69</v>
      </c>
      <c r="H1549" s="66"/>
      <c r="I1549" s="144">
        <f>J1549</f>
        <v>0</v>
      </c>
      <c r="J1549" s="10"/>
      <c r="K1549" s="69"/>
      <c r="L1549" s="69"/>
      <c r="M1549" s="69"/>
      <c r="N1549" s="69"/>
      <c r="O1549" s="69"/>
      <c r="P1549" s="69"/>
      <c r="Q1549" s="69"/>
      <c r="R1549" s="69"/>
      <c r="S1549" s="69"/>
      <c r="T1549" s="145"/>
    </row>
    <row r="1550" spans="6:20">
      <c r="G1550" s="74" t="s">
        <v>70</v>
      </c>
      <c r="H1550" s="66"/>
      <c r="I1550" s="57"/>
      <c r="J1550" s="10">
        <f>J1534</f>
        <v>0</v>
      </c>
      <c r="K1550" s="65">
        <f>J1550</f>
        <v>0</v>
      </c>
      <c r="L1550" s="69"/>
      <c r="M1550" s="69"/>
      <c r="N1550" s="69"/>
      <c r="O1550" s="69"/>
      <c r="P1550" s="69"/>
      <c r="Q1550" s="69"/>
      <c r="R1550" s="69"/>
      <c r="S1550" s="69"/>
      <c r="T1550" s="145"/>
    </row>
    <row r="1551" spans="6:20">
      <c r="G1551" s="74" t="s">
        <v>71</v>
      </c>
      <c r="H1551" s="66"/>
      <c r="I1551" s="57"/>
      <c r="J1551" s="65">
        <f>K1551</f>
        <v>0</v>
      </c>
      <c r="K1551" s="143"/>
      <c r="L1551" s="69"/>
      <c r="M1551" s="69"/>
      <c r="N1551" s="69"/>
      <c r="O1551" s="69"/>
      <c r="P1551" s="69"/>
      <c r="Q1551" s="69"/>
      <c r="R1551" s="69"/>
      <c r="S1551" s="69"/>
      <c r="T1551" s="145"/>
    </row>
    <row r="1552" spans="6:20">
      <c r="G1552" s="74" t="s">
        <v>171</v>
      </c>
      <c r="H1552" s="30"/>
      <c r="I1552" s="57"/>
      <c r="J1552" s="135"/>
      <c r="K1552" s="10">
        <f>K1534</f>
        <v>0</v>
      </c>
      <c r="L1552" s="136">
        <f>K1552</f>
        <v>0</v>
      </c>
      <c r="M1552" s="69"/>
      <c r="N1552" s="69"/>
      <c r="O1552" s="69"/>
      <c r="P1552" s="69"/>
      <c r="Q1552" s="69"/>
      <c r="R1552" s="69"/>
      <c r="S1552" s="69"/>
      <c r="T1552" s="145"/>
    </row>
    <row r="1553" spans="7:20">
      <c r="G1553" s="74" t="s">
        <v>172</v>
      </c>
      <c r="H1553" s="30"/>
      <c r="I1553" s="57"/>
      <c r="J1553" s="135"/>
      <c r="K1553" s="65">
        <f>L1553</f>
        <v>0</v>
      </c>
      <c r="L1553" s="10"/>
      <c r="M1553" s="69"/>
      <c r="N1553" s="69"/>
      <c r="O1553" s="69"/>
      <c r="P1553" s="69"/>
      <c r="Q1553" s="69"/>
      <c r="R1553" s="69"/>
      <c r="S1553" s="69"/>
      <c r="T1553" s="145"/>
    </row>
    <row r="1554" spans="7:20">
      <c r="G1554" s="74" t="s">
        <v>173</v>
      </c>
      <c r="H1554" s="30"/>
      <c r="I1554" s="57"/>
      <c r="J1554" s="135"/>
      <c r="K1554" s="135"/>
      <c r="L1554" s="10">
        <f>L1534</f>
        <v>0</v>
      </c>
      <c r="M1554" s="136">
        <f>L1554</f>
        <v>0</v>
      </c>
      <c r="N1554" s="135"/>
      <c r="O1554" s="69"/>
      <c r="P1554" s="69"/>
      <c r="Q1554" s="69"/>
      <c r="R1554" s="69"/>
      <c r="S1554" s="69"/>
      <c r="T1554" s="139"/>
    </row>
    <row r="1555" spans="7:20">
      <c r="G1555" s="74" t="s">
        <v>174</v>
      </c>
      <c r="H1555" s="30"/>
      <c r="I1555" s="57"/>
      <c r="J1555" s="135"/>
      <c r="K1555" s="135"/>
      <c r="L1555" s="65"/>
      <c r="M1555" s="10"/>
      <c r="N1555" s="135"/>
      <c r="O1555" s="69"/>
      <c r="P1555" s="69"/>
      <c r="Q1555" s="69"/>
      <c r="R1555" s="69"/>
      <c r="S1555" s="69"/>
      <c r="T1555" s="139"/>
    </row>
    <row r="1556" spans="7:20">
      <c r="G1556" s="74" t="s">
        <v>175</v>
      </c>
      <c r="H1556" s="30"/>
      <c r="I1556" s="57"/>
      <c r="J1556" s="135"/>
      <c r="K1556" s="135"/>
      <c r="L1556" s="135"/>
      <c r="M1556" s="10">
        <v>0</v>
      </c>
      <c r="N1556" s="136">
        <f>M1556</f>
        <v>0</v>
      </c>
      <c r="O1556" s="69"/>
      <c r="P1556" s="69"/>
      <c r="Q1556" s="69"/>
      <c r="R1556" s="69"/>
      <c r="S1556" s="69"/>
      <c r="T1556" s="139"/>
    </row>
    <row r="1557" spans="7:20">
      <c r="G1557" s="74" t="s">
        <v>176</v>
      </c>
      <c r="H1557" s="30"/>
      <c r="I1557" s="57"/>
      <c r="J1557" s="135"/>
      <c r="K1557" s="135"/>
      <c r="L1557" s="135"/>
      <c r="M1557" s="65"/>
      <c r="N1557" s="10"/>
      <c r="O1557" s="69"/>
      <c r="P1557" s="69"/>
      <c r="Q1557" s="69"/>
      <c r="R1557" s="69"/>
      <c r="S1557" s="69"/>
      <c r="T1557" s="139"/>
    </row>
    <row r="1558" spans="7:20">
      <c r="G1558" s="74" t="s">
        <v>177</v>
      </c>
      <c r="H1558" s="30"/>
      <c r="I1558" s="57"/>
      <c r="J1558" s="135"/>
      <c r="K1558" s="135"/>
      <c r="L1558" s="135"/>
      <c r="M1558" s="135"/>
      <c r="N1558" s="167">
        <f>N1534</f>
        <v>0</v>
      </c>
      <c r="O1558" s="137">
        <f>N1558</f>
        <v>0</v>
      </c>
      <c r="P1558" s="69"/>
      <c r="Q1558" s="69"/>
      <c r="R1558" s="69"/>
      <c r="S1558" s="69"/>
      <c r="T1558" s="139"/>
    </row>
    <row r="1559" spans="7:20">
      <c r="G1559" s="74" t="s">
        <v>168</v>
      </c>
      <c r="H1559" s="30"/>
      <c r="I1559" s="57"/>
      <c r="J1559" s="135"/>
      <c r="K1559" s="135"/>
      <c r="L1559" s="135"/>
      <c r="M1559" s="135"/>
      <c r="N1559" s="168"/>
      <c r="O1559" s="138"/>
      <c r="P1559" s="69"/>
      <c r="Q1559" s="69"/>
      <c r="R1559" s="69"/>
      <c r="S1559" s="69"/>
      <c r="T1559" s="139"/>
    </row>
    <row r="1560" spans="7:20">
      <c r="G1560" s="74" t="s">
        <v>169</v>
      </c>
      <c r="H1560" s="30"/>
      <c r="I1560" s="57"/>
      <c r="J1560" s="135"/>
      <c r="K1560" s="135"/>
      <c r="L1560" s="135"/>
      <c r="M1560" s="135"/>
      <c r="N1560" s="135"/>
      <c r="O1560" s="138">
        <f>O1534</f>
        <v>0</v>
      </c>
      <c r="P1560" s="137">
        <f>O1560</f>
        <v>0</v>
      </c>
      <c r="Q1560" s="69"/>
      <c r="R1560" s="69"/>
      <c r="S1560" s="69"/>
      <c r="T1560" s="139"/>
    </row>
    <row r="1561" spans="7:20">
      <c r="G1561" s="74" t="s">
        <v>186</v>
      </c>
      <c r="H1561" s="30"/>
      <c r="I1561" s="57"/>
      <c r="J1561" s="135"/>
      <c r="K1561" s="135"/>
      <c r="L1561" s="135"/>
      <c r="M1561" s="135"/>
      <c r="N1561" s="135"/>
      <c r="O1561" s="137"/>
      <c r="P1561" s="138"/>
      <c r="Q1561" s="69"/>
      <c r="R1561" s="69"/>
      <c r="S1561" s="69"/>
      <c r="T1561" s="139"/>
    </row>
    <row r="1562" spans="7:20">
      <c r="G1562" s="74" t="s">
        <v>187</v>
      </c>
      <c r="H1562" s="30"/>
      <c r="I1562" s="57"/>
      <c r="J1562" s="135"/>
      <c r="K1562" s="135"/>
      <c r="L1562" s="135"/>
      <c r="M1562" s="135"/>
      <c r="N1562" s="135"/>
      <c r="O1562" s="135"/>
      <c r="P1562" s="138"/>
      <c r="Q1562" s="65">
        <f>P1562</f>
        <v>0</v>
      </c>
      <c r="R1562" s="69"/>
      <c r="S1562" s="69"/>
      <c r="T1562" s="139"/>
    </row>
    <row r="1563" spans="7:20">
      <c r="G1563" s="74" t="s">
        <v>188</v>
      </c>
      <c r="H1563" s="30"/>
      <c r="I1563" s="57"/>
      <c r="J1563" s="135"/>
      <c r="K1563" s="135"/>
      <c r="L1563" s="135"/>
      <c r="M1563" s="135"/>
      <c r="N1563" s="135"/>
      <c r="O1563" s="135"/>
      <c r="P1563" s="137"/>
      <c r="Q1563" s="138"/>
      <c r="R1563" s="69"/>
      <c r="S1563" s="69"/>
      <c r="T1563" s="139"/>
    </row>
    <row r="1564" spans="7:20">
      <c r="G1564" s="74" t="s">
        <v>189</v>
      </c>
      <c r="H1564" s="30"/>
      <c r="I1564" s="57"/>
      <c r="J1564" s="135"/>
      <c r="K1564" s="135"/>
      <c r="L1564" s="135"/>
      <c r="M1564" s="135"/>
      <c r="N1564" s="135"/>
      <c r="O1564" s="135"/>
      <c r="P1564" s="135"/>
      <c r="Q1564" s="138"/>
      <c r="R1564" s="65">
        <f>Q1564</f>
        <v>0</v>
      </c>
      <c r="S1564" s="69"/>
      <c r="T1564" s="139"/>
    </row>
    <row r="1565" spans="7:20">
      <c r="G1565" s="74" t="s">
        <v>190</v>
      </c>
      <c r="H1565" s="30"/>
      <c r="I1565" s="57"/>
      <c r="J1565" s="135"/>
      <c r="K1565" s="135"/>
      <c r="L1565" s="135"/>
      <c r="M1565" s="135"/>
      <c r="N1565" s="135"/>
      <c r="O1565" s="135"/>
      <c r="P1565" s="135"/>
      <c r="Q1565" s="169">
        <f>R1534</f>
        <v>0</v>
      </c>
      <c r="R1565" s="197">
        <f>Q1565</f>
        <v>0</v>
      </c>
      <c r="S1565" s="155"/>
      <c r="T1565" s="155"/>
    </row>
    <row r="1566" spans="7:20">
      <c r="G1566" s="74" t="s">
        <v>191</v>
      </c>
      <c r="H1566" s="30"/>
      <c r="I1566" s="57"/>
      <c r="J1566" s="135"/>
      <c r="K1566" s="135"/>
      <c r="L1566" s="135"/>
      <c r="M1566" s="135"/>
      <c r="N1566" s="135"/>
      <c r="O1566" s="135"/>
      <c r="P1566" s="135"/>
      <c r="Q1566" s="135"/>
      <c r="R1566" s="197"/>
      <c r="S1566" s="137">
        <f>R1566</f>
        <v>0</v>
      </c>
      <c r="T1566" s="155"/>
    </row>
    <row r="1567" spans="7:20">
      <c r="G1567" s="74" t="s">
        <v>200</v>
      </c>
      <c r="H1567" s="30"/>
      <c r="I1567" s="57"/>
      <c r="J1567" s="135"/>
      <c r="K1567" s="135"/>
      <c r="L1567" s="135"/>
      <c r="M1567" s="135"/>
      <c r="N1567" s="135"/>
      <c r="O1567" s="135"/>
      <c r="P1567" s="135"/>
      <c r="Q1567" s="135"/>
      <c r="R1567" s="137"/>
      <c r="S1567" s="138"/>
      <c r="T1567" s="155"/>
    </row>
    <row r="1568" spans="7:20">
      <c r="G1568" s="74" t="s">
        <v>201</v>
      </c>
      <c r="H1568" s="30"/>
      <c r="I1568" s="57"/>
      <c r="J1568" s="135"/>
      <c r="K1568" s="135"/>
      <c r="L1568" s="135"/>
      <c r="M1568" s="135"/>
      <c r="N1568" s="135"/>
      <c r="O1568" s="135"/>
      <c r="P1568" s="135"/>
      <c r="Q1568" s="135"/>
      <c r="R1568" s="135"/>
      <c r="S1568" s="197"/>
      <c r="T1568" s="137"/>
    </row>
    <row r="1569" spans="2:21" ht="18" customHeight="1">
      <c r="G1569" s="74" t="s">
        <v>311</v>
      </c>
      <c r="H1569" s="30"/>
      <c r="I1569" s="57"/>
      <c r="J1569" s="135"/>
      <c r="K1569" s="135"/>
      <c r="L1569" s="135"/>
      <c r="M1569" s="135"/>
      <c r="N1569" s="135"/>
      <c r="O1569" s="135"/>
      <c r="P1569" s="135"/>
      <c r="Q1569" s="135"/>
      <c r="R1569" s="135"/>
      <c r="S1569" s="137"/>
      <c r="T1569" s="138"/>
      <c r="U1569" s="30"/>
    </row>
    <row r="1570" spans="2:21">
      <c r="G1570" s="74" t="s">
        <v>310</v>
      </c>
      <c r="H1570" s="30"/>
      <c r="I1570" s="58"/>
      <c r="J1570" s="125"/>
      <c r="K1570" s="125"/>
      <c r="L1570" s="125"/>
      <c r="M1570" s="125"/>
      <c r="N1570" s="125"/>
      <c r="O1570" s="125"/>
      <c r="P1570" s="125"/>
      <c r="Q1570" s="125"/>
      <c r="R1570" s="125"/>
      <c r="S1570" s="125"/>
      <c r="T1570" s="258"/>
      <c r="U1570" s="30"/>
    </row>
    <row r="1571" spans="2:21">
      <c r="B1571" s="1" t="s">
        <v>221</v>
      </c>
      <c r="G1571" s="33" t="s">
        <v>17</v>
      </c>
      <c r="I1571" s="172">
        <f xml:space="preserve"> I1554 - I1553</f>
        <v>0</v>
      </c>
      <c r="J1571" s="172">
        <f xml:space="preserve"> J1553 + J1556 - J1555 - J1554</f>
        <v>0</v>
      </c>
      <c r="K1571" s="172">
        <f>K1555 - K1556</f>
        <v>0</v>
      </c>
      <c r="L1571" s="172">
        <f>L1555 - L1556</f>
        <v>0</v>
      </c>
      <c r="M1571" s="172">
        <f>M1554-M1555-M1556</f>
        <v>0</v>
      </c>
      <c r="N1571" s="172">
        <f>N1556-N1557-N1558</f>
        <v>0</v>
      </c>
      <c r="O1571" s="172">
        <f>O1558-O1559-O1560</f>
        <v>0</v>
      </c>
      <c r="P1571" s="172">
        <f>P1560-P1561-P1562</f>
        <v>0</v>
      </c>
      <c r="Q1571" s="172">
        <f>Q1562+Q1565-Q1564-Q1563</f>
        <v>0</v>
      </c>
      <c r="R1571" s="172">
        <f>R1564-R1565+R1567</f>
        <v>0</v>
      </c>
      <c r="S1571" s="172">
        <f>S1566-S1567-S1568</f>
        <v>0</v>
      </c>
      <c r="T1571" s="172">
        <f>T1566-T1567-T1568</f>
        <v>0</v>
      </c>
    </row>
    <row r="1572" spans="2:21">
      <c r="G1572" s="6"/>
      <c r="I1572" s="172"/>
      <c r="J1572" s="172"/>
      <c r="K1572" s="172"/>
      <c r="L1572" s="172"/>
      <c r="M1572" s="172"/>
      <c r="N1572" s="172"/>
      <c r="O1572" s="172"/>
      <c r="P1572" s="172"/>
      <c r="Q1572" s="172"/>
      <c r="R1572" s="172"/>
      <c r="S1572" s="172"/>
      <c r="T1572" s="172"/>
    </row>
    <row r="1573" spans="2:21">
      <c r="G1573" s="71" t="s">
        <v>12</v>
      </c>
      <c r="H1573" s="66"/>
      <c r="I1573" s="173"/>
      <c r="J1573" s="174"/>
      <c r="K1573" s="174"/>
      <c r="L1573" s="174"/>
      <c r="M1573" s="174"/>
      <c r="N1573" s="174"/>
      <c r="O1573" s="174"/>
      <c r="P1573" s="174"/>
      <c r="Q1573" s="174"/>
      <c r="R1573" s="174"/>
      <c r="S1573" s="174"/>
      <c r="T1573" s="320"/>
    </row>
    <row r="1574" spans="2:21">
      <c r="G1574" s="6"/>
      <c r="I1574" s="172"/>
      <c r="J1574" s="172"/>
      <c r="K1574" s="172"/>
      <c r="L1574" s="172"/>
      <c r="M1574" s="172"/>
      <c r="N1574" s="172"/>
      <c r="O1574" s="172"/>
      <c r="P1574" s="172"/>
      <c r="Q1574" s="172"/>
      <c r="R1574" s="172"/>
      <c r="S1574" s="172"/>
      <c r="T1574" s="172"/>
    </row>
    <row r="1575" spans="2:21" ht="18.5">
      <c r="C1575" s="1" t="s">
        <v>221</v>
      </c>
      <c r="D1575" s="1" t="s">
        <v>307</v>
      </c>
      <c r="E1575" s="1" t="s">
        <v>107</v>
      </c>
      <c r="F1575" s="41" t="s">
        <v>26</v>
      </c>
      <c r="H1575" s="66"/>
      <c r="I1575" s="175">
        <f t="shared" ref="I1575:S1575" si="727" xml:space="preserve"> I1534 + I1539 - I1545 + I1571 + I1573</f>
        <v>0</v>
      </c>
      <c r="J1575" s="176">
        <f t="shared" si="727"/>
        <v>0</v>
      </c>
      <c r="K1575" s="176">
        <f t="shared" si="727"/>
        <v>0</v>
      </c>
      <c r="L1575" s="176">
        <f t="shared" si="727"/>
        <v>0</v>
      </c>
      <c r="M1575" s="176">
        <f t="shared" si="727"/>
        <v>0</v>
      </c>
      <c r="N1575" s="176">
        <f t="shared" si="727"/>
        <v>0</v>
      </c>
      <c r="O1575" s="176">
        <f t="shared" si="727"/>
        <v>0</v>
      </c>
      <c r="P1575" s="176">
        <f t="shared" si="727"/>
        <v>0</v>
      </c>
      <c r="Q1575" s="176">
        <f t="shared" si="727"/>
        <v>0</v>
      </c>
      <c r="R1575" s="176">
        <f t="shared" si="727"/>
        <v>0</v>
      </c>
      <c r="S1575" s="176">
        <f t="shared" si="727"/>
        <v>12918.262011512885</v>
      </c>
      <c r="T1575" s="321">
        <f t="shared" ref="T1575" si="728" xml:space="preserve"> T1534 + T1539 - T1545 + T1571 + T1573</f>
        <v>13407.868425003235</v>
      </c>
      <c r="U1575" s="196"/>
    </row>
    <row r="1576" spans="2:21" ht="15" thickBot="1">
      <c r="S1576" s="1"/>
      <c r="T1576" s="1"/>
    </row>
    <row r="1577" spans="2:21">
      <c r="F1577" s="8"/>
      <c r="G1577" s="8"/>
      <c r="H1577" s="8"/>
      <c r="I1577" s="8"/>
      <c r="J1577" s="8"/>
      <c r="K1577" s="8"/>
      <c r="L1577" s="8"/>
      <c r="M1577" s="8"/>
      <c r="N1577" s="8"/>
      <c r="O1577" s="8"/>
      <c r="P1577" s="8"/>
      <c r="Q1577" s="8"/>
      <c r="R1577" s="8"/>
      <c r="S1577" s="8"/>
      <c r="T1577" s="8"/>
      <c r="U1577" s="30"/>
    </row>
    <row r="1578" spans="2:21" ht="15" thickBot="1">
      <c r="G1578" s="30"/>
      <c r="H1578" s="30"/>
      <c r="I1578" s="30"/>
      <c r="J1578" s="30"/>
      <c r="K1578" s="30"/>
      <c r="L1578" s="30"/>
      <c r="M1578" s="30"/>
      <c r="N1578" s="30"/>
      <c r="O1578" s="30"/>
      <c r="P1578" s="30"/>
      <c r="Q1578" s="30"/>
      <c r="R1578" s="30"/>
      <c r="S1578" s="30"/>
      <c r="T1578" s="30"/>
      <c r="U1578" s="30"/>
    </row>
    <row r="1579" spans="2:21" ht="21.5" thickBot="1">
      <c r="F1579" s="13" t="s">
        <v>4</v>
      </c>
      <c r="G1579" s="13"/>
      <c r="H1579" s="210" t="s">
        <v>129</v>
      </c>
      <c r="I1579" s="211"/>
      <c r="J1579" s="23"/>
      <c r="K1579" s="23"/>
      <c r="S1579" s="1"/>
      <c r="T1579" s="1"/>
      <c r="U1579" s="30"/>
    </row>
    <row r="1580" spans="2:21">
      <c r="S1580" s="1"/>
      <c r="T1580" s="1"/>
      <c r="U1580" s="30"/>
    </row>
    <row r="1581" spans="2:21" ht="18.5">
      <c r="F1581" s="9" t="s">
        <v>21</v>
      </c>
      <c r="G1581" s="9"/>
      <c r="I1581" s="2">
        <f>'Facility Detail'!$G$3176</f>
        <v>2011</v>
      </c>
      <c r="J1581" s="2">
        <f t="shared" ref="J1581:P1581" si="729">I1581+1</f>
        <v>2012</v>
      </c>
      <c r="K1581" s="2">
        <f t="shared" si="729"/>
        <v>2013</v>
      </c>
      <c r="L1581" s="2">
        <f t="shared" si="729"/>
        <v>2014</v>
      </c>
      <c r="M1581" s="2">
        <f t="shared" si="729"/>
        <v>2015</v>
      </c>
      <c r="N1581" s="2">
        <f t="shared" si="729"/>
        <v>2016</v>
      </c>
      <c r="O1581" s="2">
        <f t="shared" si="729"/>
        <v>2017</v>
      </c>
      <c r="P1581" s="2">
        <f t="shared" si="729"/>
        <v>2018</v>
      </c>
      <c r="Q1581" s="2">
        <f t="shared" ref="Q1581" si="730">P1581+1</f>
        <v>2019</v>
      </c>
      <c r="R1581" s="2">
        <f t="shared" ref="R1581" si="731">Q1581+1</f>
        <v>2020</v>
      </c>
      <c r="S1581" s="2">
        <f>R1581+1</f>
        <v>2021</v>
      </c>
      <c r="T1581" s="2">
        <f>S1581+1</f>
        <v>2022</v>
      </c>
      <c r="U1581" s="30"/>
    </row>
    <row r="1582" spans="2:21">
      <c r="G1582" s="74" t="str">
        <f>"Total MWh Produced / Purchased from " &amp; H1579</f>
        <v>Total MWh Produced / Purchased from Leaning Juniper</v>
      </c>
      <c r="H1582" s="66"/>
      <c r="I1582" s="3">
        <v>234789</v>
      </c>
      <c r="J1582" s="4">
        <v>190905</v>
      </c>
      <c r="K1582" s="4">
        <v>206164</v>
      </c>
      <c r="L1582" s="4">
        <v>215245</v>
      </c>
      <c r="M1582" s="4">
        <v>188567</v>
      </c>
      <c r="N1582" s="4">
        <v>202605</v>
      </c>
      <c r="O1582" s="4">
        <v>155685</v>
      </c>
      <c r="P1582" s="4">
        <v>201665</v>
      </c>
      <c r="Q1582" s="4">
        <v>167178</v>
      </c>
      <c r="R1582" s="4">
        <v>316351</v>
      </c>
      <c r="S1582" s="4">
        <v>293641</v>
      </c>
      <c r="T1582" s="5">
        <v>293346</v>
      </c>
      <c r="U1582" s="30"/>
    </row>
    <row r="1583" spans="2:21">
      <c r="G1583" s="74" t="s">
        <v>25</v>
      </c>
      <c r="H1583" s="66"/>
      <c r="I1583" s="325">
        <v>1</v>
      </c>
      <c r="J1583" s="50">
        <v>1</v>
      </c>
      <c r="K1583" s="50">
        <v>1</v>
      </c>
      <c r="L1583" s="50">
        <v>1</v>
      </c>
      <c r="M1583" s="50">
        <v>1</v>
      </c>
      <c r="N1583" s="50">
        <v>1</v>
      </c>
      <c r="O1583" s="50">
        <v>1</v>
      </c>
      <c r="P1583" s="50">
        <v>1</v>
      </c>
      <c r="Q1583" s="50">
        <v>1</v>
      </c>
      <c r="R1583" s="50">
        <v>1</v>
      </c>
      <c r="S1583" s="50">
        <v>1</v>
      </c>
      <c r="T1583" s="51">
        <v>1</v>
      </c>
      <c r="U1583" s="30"/>
    </row>
    <row r="1584" spans="2:21">
      <c r="G1584" s="74" t="s">
        <v>20</v>
      </c>
      <c r="H1584" s="66"/>
      <c r="I1584" s="326">
        <v>7.8921000000000005E-2</v>
      </c>
      <c r="J1584" s="45">
        <v>7.9619999999999996E-2</v>
      </c>
      <c r="K1584" s="45">
        <v>7.8747999999999999E-2</v>
      </c>
      <c r="L1584" s="45">
        <v>8.0235000000000001E-2</v>
      </c>
      <c r="M1584" s="45">
        <v>8.0535999999999996E-2</v>
      </c>
      <c r="N1584" s="45">
        <v>8.1698151927344531E-2</v>
      </c>
      <c r="O1584" s="45">
        <v>8.0833713568703974E-2</v>
      </c>
      <c r="P1584" s="45">
        <v>7.9451999999999995E-2</v>
      </c>
      <c r="Q1584" s="45">
        <v>7.6724662968274293E-2</v>
      </c>
      <c r="R1584" s="45">
        <f>R1440</f>
        <v>8.1268700519883177E-2</v>
      </c>
      <c r="S1584" s="45">
        <f>S2</f>
        <v>8.0210749261197395E-2</v>
      </c>
      <c r="T1584" s="46">
        <f>T2</f>
        <v>8.0210749261197395E-2</v>
      </c>
      <c r="U1584" s="30"/>
    </row>
    <row r="1585" spans="1:21">
      <c r="A1585" s="1" t="s">
        <v>129</v>
      </c>
      <c r="G1585" s="71" t="s">
        <v>22</v>
      </c>
      <c r="H1585" s="72"/>
      <c r="I1585" s="37">
        <v>18530</v>
      </c>
      <c r="J1585" s="37">
        <v>15200</v>
      </c>
      <c r="K1585" s="37">
        <v>16235</v>
      </c>
      <c r="L1585" s="37">
        <v>17270</v>
      </c>
      <c r="M1585" s="37">
        <v>15187</v>
      </c>
      <c r="N1585" s="179">
        <v>16552</v>
      </c>
      <c r="O1585" s="179">
        <v>12585</v>
      </c>
      <c r="P1585" s="179">
        <v>16022</v>
      </c>
      <c r="Q1585" s="179">
        <f>ROUND(Q1582*Q1584,0)</f>
        <v>12827</v>
      </c>
      <c r="R1585" s="179">
        <f xml:space="preserve"> R1582 * R1584</f>
        <v>25709.434678165562</v>
      </c>
      <c r="S1585" s="179">
        <f xml:space="preserve"> S1582 * S1584</f>
        <v>23553.164623807264</v>
      </c>
      <c r="T1585" s="179">
        <f xml:space="preserve"> T1582 * T1584</f>
        <v>23529.50245277521</v>
      </c>
      <c r="U1585" s="30"/>
    </row>
    <row r="1586" spans="1:21">
      <c r="G1586" s="23"/>
      <c r="H1586" s="30"/>
      <c r="I1586" s="36"/>
      <c r="J1586" s="36"/>
      <c r="K1586" s="36"/>
      <c r="L1586" s="36"/>
      <c r="M1586" s="36"/>
      <c r="N1586" s="24"/>
      <c r="O1586" s="24"/>
      <c r="P1586" s="24"/>
      <c r="Q1586" s="24"/>
      <c r="R1586" s="24"/>
      <c r="S1586" s="24"/>
      <c r="T1586" s="24"/>
      <c r="U1586" s="30"/>
    </row>
    <row r="1587" spans="1:21" ht="18.5">
      <c r="F1587" s="42" t="s">
        <v>118</v>
      </c>
      <c r="H1587" s="30"/>
      <c r="I1587" s="2">
        <f>'Facility Detail'!$G$3176</f>
        <v>2011</v>
      </c>
      <c r="J1587" s="2">
        <f>I1587+1</f>
        <v>2012</v>
      </c>
      <c r="K1587" s="2">
        <f>J1587+1</f>
        <v>2013</v>
      </c>
      <c r="L1587" s="2">
        <f>L1581</f>
        <v>2014</v>
      </c>
      <c r="M1587" s="2">
        <f>M1581</f>
        <v>2015</v>
      </c>
      <c r="N1587" s="2">
        <f>N1581</f>
        <v>2016</v>
      </c>
      <c r="O1587" s="2">
        <f>O1581</f>
        <v>2017</v>
      </c>
      <c r="P1587" s="2">
        <f t="shared" ref="P1587:S1587" si="732">P1581</f>
        <v>2018</v>
      </c>
      <c r="Q1587" s="2">
        <f t="shared" si="732"/>
        <v>2019</v>
      </c>
      <c r="R1587" s="2">
        <f t="shared" si="732"/>
        <v>2020</v>
      </c>
      <c r="S1587" s="2">
        <f t="shared" si="732"/>
        <v>2021</v>
      </c>
      <c r="T1587" s="2">
        <f t="shared" ref="T1587" si="733">T1581</f>
        <v>2022</v>
      </c>
      <c r="U1587" s="30"/>
    </row>
    <row r="1588" spans="1:21">
      <c r="G1588" s="74" t="s">
        <v>10</v>
      </c>
      <c r="H1588" s="66"/>
      <c r="I1588" s="47">
        <f>IF($J37 = "Eligible", I1585 * 'Facility Detail'!$G$3173, 0 )</f>
        <v>0</v>
      </c>
      <c r="J1588" s="11">
        <f>IF($J37 = "Eligible", J1585 * 'Facility Detail'!$G$3173, 0 )</f>
        <v>0</v>
      </c>
      <c r="K1588" s="11">
        <f>IF($J37 = "Eligible", K1585 * 'Facility Detail'!$G$3173, 0 )</f>
        <v>0</v>
      </c>
      <c r="L1588" s="11">
        <f>IF($J37 = "Eligible", L1585 * 'Facility Detail'!$G$3173, 0 )</f>
        <v>0</v>
      </c>
      <c r="M1588" s="11">
        <f>IF($J37 = "Eligible", M1585 * 'Facility Detail'!$G$3173, 0 )</f>
        <v>0</v>
      </c>
      <c r="N1588" s="11">
        <f>IF($J37 = "Eligible", N1585 * 'Facility Detail'!$G$3173, 0 )</f>
        <v>0</v>
      </c>
      <c r="O1588" s="11">
        <f>IF($J37 = "Eligible", O1585 * 'Facility Detail'!$G$3173, 0 )</f>
        <v>0</v>
      </c>
      <c r="P1588" s="11">
        <f>IF($J37 = "Eligible", P1585 * 'Facility Detail'!$G$3173, 0 )</f>
        <v>0</v>
      </c>
      <c r="Q1588" s="11">
        <f>IF($J37 = "Eligible", Q1585 * 'Facility Detail'!$G$3173, 0 )</f>
        <v>0</v>
      </c>
      <c r="R1588" s="11">
        <f>IF($J37 = "Eligible", R1585 * 'Facility Detail'!$G$3173, 0 )</f>
        <v>0</v>
      </c>
      <c r="S1588" s="11">
        <f>IF($J37 = "Eligible", S1585 * 'Facility Detail'!$G$3173, 0 )</f>
        <v>0</v>
      </c>
      <c r="T1588" s="264">
        <f>IF($J37 = "Eligible", T1585 * 'Facility Detail'!$G$3173, 0 )</f>
        <v>0</v>
      </c>
      <c r="U1588" s="30"/>
    </row>
    <row r="1589" spans="1:21">
      <c r="G1589" s="74" t="s">
        <v>6</v>
      </c>
      <c r="H1589" s="66"/>
      <c r="I1589" s="48">
        <f t="shared" ref="I1589:T1589" si="734">IF($K37= "Eligible", I1585, 0 )</f>
        <v>0</v>
      </c>
      <c r="J1589" s="222">
        <f t="shared" si="734"/>
        <v>0</v>
      </c>
      <c r="K1589" s="222">
        <f t="shared" si="734"/>
        <v>0</v>
      </c>
      <c r="L1589" s="222">
        <f t="shared" si="734"/>
        <v>0</v>
      </c>
      <c r="M1589" s="222">
        <f t="shared" si="734"/>
        <v>0</v>
      </c>
      <c r="N1589" s="222">
        <f t="shared" si="734"/>
        <v>0</v>
      </c>
      <c r="O1589" s="222">
        <f t="shared" si="734"/>
        <v>0</v>
      </c>
      <c r="P1589" s="222">
        <f t="shared" si="734"/>
        <v>0</v>
      </c>
      <c r="Q1589" s="222">
        <f t="shared" si="734"/>
        <v>0</v>
      </c>
      <c r="R1589" s="222">
        <f t="shared" si="734"/>
        <v>0</v>
      </c>
      <c r="S1589" s="222">
        <f t="shared" si="734"/>
        <v>0</v>
      </c>
      <c r="T1589" s="265">
        <f t="shared" si="734"/>
        <v>0</v>
      </c>
      <c r="U1589" s="30"/>
    </row>
    <row r="1590" spans="1:21">
      <c r="G1590" s="73" t="s">
        <v>120</v>
      </c>
      <c r="H1590" s="72"/>
      <c r="I1590" s="39">
        <f>SUM(I1588:I1589)</f>
        <v>0</v>
      </c>
      <c r="J1590" s="40">
        <f t="shared" ref="J1590:S1590" si="735">SUM(J1588:J1589)</f>
        <v>0</v>
      </c>
      <c r="K1590" s="40">
        <f t="shared" si="735"/>
        <v>0</v>
      </c>
      <c r="L1590" s="40">
        <f t="shared" si="735"/>
        <v>0</v>
      </c>
      <c r="M1590" s="40">
        <f t="shared" si="735"/>
        <v>0</v>
      </c>
      <c r="N1590" s="40">
        <f t="shared" si="735"/>
        <v>0</v>
      </c>
      <c r="O1590" s="40">
        <f t="shared" si="735"/>
        <v>0</v>
      </c>
      <c r="P1590" s="40">
        <f t="shared" si="735"/>
        <v>0</v>
      </c>
      <c r="Q1590" s="40">
        <f t="shared" si="735"/>
        <v>0</v>
      </c>
      <c r="R1590" s="40">
        <f t="shared" si="735"/>
        <v>0</v>
      </c>
      <c r="S1590" s="40">
        <f t="shared" si="735"/>
        <v>0</v>
      </c>
      <c r="T1590" s="40">
        <f t="shared" ref="T1590" si="736">SUM(T1588:T1589)</f>
        <v>0</v>
      </c>
      <c r="U1590" s="30"/>
    </row>
    <row r="1591" spans="1:21">
      <c r="G1591" s="30"/>
      <c r="H1591" s="30"/>
      <c r="I1591" s="38"/>
      <c r="J1591" s="31"/>
      <c r="K1591" s="31"/>
      <c r="L1591" s="31"/>
      <c r="M1591" s="31"/>
      <c r="N1591" s="31"/>
      <c r="O1591" s="31"/>
      <c r="P1591" s="31"/>
      <c r="Q1591" s="31"/>
      <c r="R1591" s="31"/>
      <c r="S1591" s="31"/>
      <c r="T1591" s="31"/>
      <c r="U1591" s="30"/>
    </row>
    <row r="1592" spans="1:21" ht="18.5">
      <c r="F1592" s="41" t="s">
        <v>30</v>
      </c>
      <c r="H1592" s="30"/>
      <c r="I1592" s="2">
        <f>'Facility Detail'!$G$3176</f>
        <v>2011</v>
      </c>
      <c r="J1592" s="2">
        <f>I1592+1</f>
        <v>2012</v>
      </c>
      <c r="K1592" s="2">
        <f>J1592+1</f>
        <v>2013</v>
      </c>
      <c r="L1592" s="2">
        <f>L1581</f>
        <v>2014</v>
      </c>
      <c r="M1592" s="2">
        <f>M1581</f>
        <v>2015</v>
      </c>
      <c r="N1592" s="2">
        <f>N1581</f>
        <v>2016</v>
      </c>
      <c r="O1592" s="2">
        <f>O1581</f>
        <v>2017</v>
      </c>
      <c r="P1592" s="2">
        <f t="shared" ref="P1592:S1592" si="737">P1581</f>
        <v>2018</v>
      </c>
      <c r="Q1592" s="2">
        <f t="shared" si="737"/>
        <v>2019</v>
      </c>
      <c r="R1592" s="2">
        <f t="shared" si="737"/>
        <v>2020</v>
      </c>
      <c r="S1592" s="2">
        <f t="shared" si="737"/>
        <v>2021</v>
      </c>
      <c r="T1592" s="2">
        <f t="shared" ref="T1592" si="738">T1581</f>
        <v>2022</v>
      </c>
      <c r="U1592" s="30"/>
    </row>
    <row r="1593" spans="1:21">
      <c r="G1593" s="74" t="s">
        <v>47</v>
      </c>
      <c r="H1593" s="66"/>
      <c r="I1593" s="84"/>
      <c r="J1593" s="85"/>
      <c r="K1593" s="85"/>
      <c r="L1593" s="85"/>
      <c r="M1593" s="85"/>
      <c r="N1593" s="85"/>
      <c r="O1593" s="85"/>
      <c r="P1593" s="85"/>
      <c r="Q1593" s="85"/>
      <c r="R1593" s="85"/>
      <c r="S1593" s="85"/>
      <c r="T1593" s="86"/>
      <c r="U1593" s="30"/>
    </row>
    <row r="1594" spans="1:21">
      <c r="G1594" s="75" t="s">
        <v>23</v>
      </c>
      <c r="H1594" s="153"/>
      <c r="I1594" s="87"/>
      <c r="J1594" s="88"/>
      <c r="K1594" s="88"/>
      <c r="L1594" s="88"/>
      <c r="M1594" s="88"/>
      <c r="N1594" s="88"/>
      <c r="O1594" s="88"/>
      <c r="P1594" s="88"/>
      <c r="Q1594" s="88"/>
      <c r="R1594" s="88"/>
      <c r="S1594" s="88"/>
      <c r="T1594" s="89"/>
      <c r="U1594" s="30"/>
    </row>
    <row r="1595" spans="1:21">
      <c r="G1595" s="90" t="s">
        <v>89</v>
      </c>
      <c r="H1595" s="152"/>
      <c r="I1595" s="52"/>
      <c r="J1595" s="53"/>
      <c r="K1595" s="53"/>
      <c r="L1595" s="53"/>
      <c r="M1595" s="53"/>
      <c r="N1595" s="53"/>
      <c r="O1595" s="53"/>
      <c r="P1595" s="53"/>
      <c r="Q1595" s="53"/>
      <c r="R1595" s="53"/>
      <c r="S1595" s="53"/>
      <c r="T1595" s="54"/>
      <c r="U1595" s="30"/>
    </row>
    <row r="1596" spans="1:21">
      <c r="G1596" s="33" t="s">
        <v>90</v>
      </c>
      <c r="I1596" s="7">
        <f t="shared" ref="I1596:O1596" si="739">SUM(I1593:I1595)</f>
        <v>0</v>
      </c>
      <c r="J1596" s="7">
        <f t="shared" si="739"/>
        <v>0</v>
      </c>
      <c r="K1596" s="7">
        <f t="shared" si="739"/>
        <v>0</v>
      </c>
      <c r="L1596" s="7">
        <f t="shared" si="739"/>
        <v>0</v>
      </c>
      <c r="M1596" s="7">
        <f t="shared" si="739"/>
        <v>0</v>
      </c>
      <c r="N1596" s="7">
        <f t="shared" si="739"/>
        <v>0</v>
      </c>
      <c r="O1596" s="7">
        <f t="shared" si="739"/>
        <v>0</v>
      </c>
      <c r="P1596" s="7">
        <f t="shared" ref="P1596:Q1596" si="740">SUM(P1593:P1595)</f>
        <v>0</v>
      </c>
      <c r="Q1596" s="7">
        <f t="shared" si="740"/>
        <v>0</v>
      </c>
      <c r="R1596" s="7">
        <f t="shared" ref="R1596:S1596" si="741">SUM(R1593:R1595)</f>
        <v>0</v>
      </c>
      <c r="S1596" s="7">
        <f t="shared" si="741"/>
        <v>0</v>
      </c>
      <c r="T1596" s="7">
        <f t="shared" ref="T1596" si="742">SUM(T1593:T1595)</f>
        <v>0</v>
      </c>
      <c r="U1596" s="30"/>
    </row>
    <row r="1597" spans="1:21">
      <c r="G1597" s="6"/>
      <c r="I1597" s="7"/>
      <c r="J1597" s="7"/>
      <c r="K1597" s="7"/>
      <c r="L1597" s="28"/>
      <c r="M1597" s="28"/>
      <c r="N1597" s="28"/>
      <c r="O1597" s="28"/>
      <c r="P1597" s="28"/>
      <c r="Q1597" s="28"/>
      <c r="R1597" s="28"/>
      <c r="S1597" s="28"/>
      <c r="T1597" s="28"/>
      <c r="U1597" s="30"/>
    </row>
    <row r="1598" spans="1:21" ht="18.5">
      <c r="F1598" s="9" t="s">
        <v>100</v>
      </c>
      <c r="I1598" s="2">
        <f>'Facility Detail'!$G$3176</f>
        <v>2011</v>
      </c>
      <c r="J1598" s="2">
        <f t="shared" ref="J1598:P1598" si="743">I1598+1</f>
        <v>2012</v>
      </c>
      <c r="K1598" s="2">
        <f t="shared" si="743"/>
        <v>2013</v>
      </c>
      <c r="L1598" s="2">
        <f t="shared" si="743"/>
        <v>2014</v>
      </c>
      <c r="M1598" s="2">
        <f t="shared" si="743"/>
        <v>2015</v>
      </c>
      <c r="N1598" s="2">
        <f t="shared" si="743"/>
        <v>2016</v>
      </c>
      <c r="O1598" s="2">
        <f t="shared" si="743"/>
        <v>2017</v>
      </c>
      <c r="P1598" s="2">
        <f t="shared" si="743"/>
        <v>2018</v>
      </c>
      <c r="Q1598" s="2">
        <f t="shared" ref="Q1598" si="744">P1598+1</f>
        <v>2019</v>
      </c>
      <c r="R1598" s="2">
        <f t="shared" ref="R1598" si="745">Q1598+1</f>
        <v>2020</v>
      </c>
      <c r="S1598" s="2">
        <f>R1598+1</f>
        <v>2021</v>
      </c>
      <c r="T1598" s="2">
        <f>S1598+1</f>
        <v>2022</v>
      </c>
      <c r="U1598" s="30"/>
    </row>
    <row r="1599" spans="1:21">
      <c r="G1599" s="74" t="str">
        <f xml:space="preserve"> 'Facility Detail'!$G$3176 &amp; " Surplus Applied to " &amp; ( 'Facility Detail'!$G$3176 + 1 )</f>
        <v>2011 Surplus Applied to 2012</v>
      </c>
      <c r="H1599" s="30"/>
      <c r="I1599" s="3">
        <v>18530</v>
      </c>
      <c r="J1599" s="55">
        <f>I1599</f>
        <v>18530</v>
      </c>
      <c r="K1599" s="123"/>
      <c r="L1599" s="123"/>
      <c r="M1599" s="123"/>
      <c r="N1599" s="123"/>
      <c r="O1599" s="123"/>
      <c r="P1599" s="123"/>
      <c r="Q1599" s="123"/>
      <c r="R1599" s="123"/>
      <c r="S1599" s="123"/>
      <c r="T1599" s="56"/>
      <c r="U1599" s="30"/>
    </row>
    <row r="1600" spans="1:21">
      <c r="G1600" s="74" t="str">
        <f xml:space="preserve"> ( 'Facility Detail'!$G$3176 + 1 ) &amp; " Surplus Applied to " &amp; ( 'Facility Detail'!$G$3176 )</f>
        <v>2012 Surplus Applied to 2011</v>
      </c>
      <c r="H1600" s="30"/>
      <c r="I1600" s="144">
        <f>J1600</f>
        <v>0</v>
      </c>
      <c r="J1600" s="10"/>
      <c r="K1600" s="69"/>
      <c r="L1600" s="69"/>
      <c r="M1600" s="69"/>
      <c r="N1600" s="69"/>
      <c r="O1600" s="69"/>
      <c r="P1600" s="69"/>
      <c r="Q1600" s="69"/>
      <c r="R1600" s="69"/>
      <c r="S1600" s="69"/>
      <c r="T1600" s="145"/>
      <c r="U1600" s="30"/>
    </row>
    <row r="1601" spans="7:21">
      <c r="G1601" s="74" t="str">
        <f xml:space="preserve"> ( 'Facility Detail'!$G$3176 + 1 ) &amp; " Surplus Applied to " &amp; ( 'Facility Detail'!$G$3176 + 2 )</f>
        <v>2012 Surplus Applied to 2013</v>
      </c>
      <c r="H1601" s="30"/>
      <c r="I1601" s="57"/>
      <c r="J1601" s="10">
        <f>J1585</f>
        <v>15200</v>
      </c>
      <c r="K1601" s="65">
        <f>J1601</f>
        <v>15200</v>
      </c>
      <c r="L1601" s="69"/>
      <c r="M1601" s="69"/>
      <c r="N1601" s="69"/>
      <c r="O1601" s="69"/>
      <c r="P1601" s="69"/>
      <c r="Q1601" s="69"/>
      <c r="R1601" s="69"/>
      <c r="S1601" s="69"/>
      <c r="T1601" s="145"/>
      <c r="U1601" s="30"/>
    </row>
    <row r="1602" spans="7:21">
      <c r="G1602" s="74" t="str">
        <f xml:space="preserve"> ( 'Facility Detail'!$G$3176 + 2 ) &amp; " Surplus Applied to " &amp; ( 'Facility Detail'!$G$3176 + 1 )</f>
        <v>2013 Surplus Applied to 2012</v>
      </c>
      <c r="H1602" s="30"/>
      <c r="I1602" s="57"/>
      <c r="J1602" s="65">
        <f>K1602</f>
        <v>0</v>
      </c>
      <c r="K1602" s="143"/>
      <c r="L1602" s="69"/>
      <c r="M1602" s="69"/>
      <c r="N1602" s="69"/>
      <c r="O1602" s="69"/>
      <c r="P1602" s="69"/>
      <c r="Q1602" s="69"/>
      <c r="R1602" s="69"/>
      <c r="S1602" s="69"/>
      <c r="T1602" s="145"/>
      <c r="U1602" s="30"/>
    </row>
    <row r="1603" spans="7:21">
      <c r="G1603" s="74" t="str">
        <f xml:space="preserve"> ( 'Facility Detail'!$G$3176 + 2 ) &amp; " Surplus Applied to " &amp; ( 'Facility Detail'!$G$3176 + 3 )</f>
        <v>2013 Surplus Applied to 2014</v>
      </c>
      <c r="H1603" s="30"/>
      <c r="I1603" s="57"/>
      <c r="J1603" s="135"/>
      <c r="K1603" s="10">
        <f>K1585</f>
        <v>16235</v>
      </c>
      <c r="L1603" s="136">
        <f>K1603</f>
        <v>16235</v>
      </c>
      <c r="M1603" s="69"/>
      <c r="N1603" s="69"/>
      <c r="O1603" s="69"/>
      <c r="P1603" s="69"/>
      <c r="Q1603" s="69"/>
      <c r="R1603" s="69"/>
      <c r="S1603" s="69"/>
      <c r="T1603" s="145"/>
      <c r="U1603" s="30"/>
    </row>
    <row r="1604" spans="7:21">
      <c r="G1604" s="74" t="str">
        <f xml:space="preserve"> ( 'Facility Detail'!$G$3176 + 3 ) &amp; " Surplus Applied to " &amp; ( 'Facility Detail'!$G$3176 + 2 )</f>
        <v>2014 Surplus Applied to 2013</v>
      </c>
      <c r="H1604" s="30"/>
      <c r="I1604" s="57"/>
      <c r="J1604" s="135"/>
      <c r="K1604" s="65">
        <f>L1604</f>
        <v>0</v>
      </c>
      <c r="L1604" s="10"/>
      <c r="M1604" s="69"/>
      <c r="N1604" s="69"/>
      <c r="O1604" s="69"/>
      <c r="P1604" s="69"/>
      <c r="Q1604" s="69"/>
      <c r="R1604" s="69"/>
      <c r="S1604" s="69"/>
      <c r="T1604" s="145"/>
      <c r="U1604" s="30"/>
    </row>
    <row r="1605" spans="7:21">
      <c r="G1605" s="74" t="str">
        <f xml:space="preserve"> ( 'Facility Detail'!$G$3176 + 3 ) &amp; " Surplus Applied to " &amp; ( 'Facility Detail'!$G$3176 + 4 )</f>
        <v>2014 Surplus Applied to 2015</v>
      </c>
      <c r="H1605" s="30"/>
      <c r="I1605" s="57"/>
      <c r="J1605" s="135"/>
      <c r="K1605" s="135"/>
      <c r="L1605" s="10">
        <f>L1585</f>
        <v>17270</v>
      </c>
      <c r="M1605" s="136">
        <f>L1605</f>
        <v>17270</v>
      </c>
      <c r="N1605" s="135"/>
      <c r="O1605" s="69"/>
      <c r="P1605" s="69"/>
      <c r="Q1605" s="69"/>
      <c r="R1605" s="69"/>
      <c r="S1605" s="69"/>
      <c r="T1605" s="139"/>
      <c r="U1605" s="30"/>
    </row>
    <row r="1606" spans="7:21">
      <c r="G1606" s="74" t="str">
        <f xml:space="preserve"> ( 'Facility Detail'!$G$3176 + 4 ) &amp; " Surplus Applied to " &amp; ( 'Facility Detail'!$G$3176 + 3 )</f>
        <v>2015 Surplus Applied to 2014</v>
      </c>
      <c r="H1606" s="30"/>
      <c r="I1606" s="57"/>
      <c r="J1606" s="135"/>
      <c r="K1606" s="135"/>
      <c r="L1606" s="65"/>
      <c r="M1606" s="10"/>
      <c r="N1606" s="135"/>
      <c r="O1606" s="69"/>
      <c r="P1606" s="69"/>
      <c r="Q1606" s="69"/>
      <c r="R1606" s="69"/>
      <c r="S1606" s="69"/>
      <c r="T1606" s="139"/>
      <c r="U1606" s="30"/>
    </row>
    <row r="1607" spans="7:21">
      <c r="G1607" s="74" t="str">
        <f xml:space="preserve"> ( 'Facility Detail'!$G$3176 + 4 ) &amp; " Surplus Applied to " &amp; ( 'Facility Detail'!$G$3176 + 5 )</f>
        <v>2015 Surplus Applied to 2016</v>
      </c>
      <c r="H1607" s="30"/>
      <c r="I1607" s="57"/>
      <c r="J1607" s="135"/>
      <c r="K1607" s="135"/>
      <c r="L1607" s="135"/>
      <c r="M1607" s="10">
        <f>M1585</f>
        <v>15187</v>
      </c>
      <c r="N1607" s="136">
        <f>M1607</f>
        <v>15187</v>
      </c>
      <c r="O1607" s="69"/>
      <c r="P1607" s="69"/>
      <c r="Q1607" s="69"/>
      <c r="R1607" s="69"/>
      <c r="S1607" s="69"/>
      <c r="T1607" s="139"/>
      <c r="U1607" s="30"/>
    </row>
    <row r="1608" spans="7:21">
      <c r="G1608" s="74" t="str">
        <f xml:space="preserve"> ( 'Facility Detail'!$G$3176 + 5 ) &amp; " Surplus Applied to " &amp; ( 'Facility Detail'!$G$3176 + 4 )</f>
        <v>2016 Surplus Applied to 2015</v>
      </c>
      <c r="H1608" s="30"/>
      <c r="I1608" s="57"/>
      <c r="J1608" s="135"/>
      <c r="K1608" s="135"/>
      <c r="L1608" s="135"/>
      <c r="M1608" s="65"/>
      <c r="N1608" s="10"/>
      <c r="O1608" s="69"/>
      <c r="P1608" s="69"/>
      <c r="Q1608" s="69"/>
      <c r="R1608" s="69"/>
      <c r="S1608" s="69"/>
      <c r="T1608" s="139"/>
      <c r="U1608" s="30"/>
    </row>
    <row r="1609" spans="7:21">
      <c r="G1609" s="74" t="str">
        <f xml:space="preserve"> ( 'Facility Detail'!$G$3176 + 5 ) &amp; " Surplus Applied to " &amp; ( 'Facility Detail'!$G$3176 + 6 )</f>
        <v>2016 Surplus Applied to 2017</v>
      </c>
      <c r="H1609" s="30"/>
      <c r="I1609" s="57"/>
      <c r="J1609" s="135"/>
      <c r="K1609" s="135"/>
      <c r="L1609" s="135"/>
      <c r="M1609" s="135"/>
      <c r="N1609" s="167">
        <v>0</v>
      </c>
      <c r="O1609" s="137">
        <f>N1609</f>
        <v>0</v>
      </c>
      <c r="P1609" s="69"/>
      <c r="Q1609" s="69"/>
      <c r="R1609" s="69"/>
      <c r="S1609" s="69"/>
      <c r="T1609" s="139"/>
      <c r="U1609" s="30"/>
    </row>
    <row r="1610" spans="7:21">
      <c r="G1610" s="74" t="s">
        <v>168</v>
      </c>
      <c r="H1610" s="30"/>
      <c r="I1610" s="57"/>
      <c r="J1610" s="135"/>
      <c r="K1610" s="135"/>
      <c r="L1610" s="135"/>
      <c r="M1610" s="135"/>
      <c r="N1610" s="168">
        <f>O1610</f>
        <v>0</v>
      </c>
      <c r="O1610" s="138"/>
      <c r="P1610" s="69"/>
      <c r="Q1610" s="69"/>
      <c r="R1610" s="69"/>
      <c r="S1610" s="69"/>
      <c r="T1610" s="139"/>
      <c r="U1610" s="30"/>
    </row>
    <row r="1611" spans="7:21">
      <c r="G1611" s="74" t="s">
        <v>169</v>
      </c>
      <c r="H1611" s="30"/>
      <c r="I1611" s="57"/>
      <c r="J1611" s="135"/>
      <c r="K1611" s="135"/>
      <c r="L1611" s="135"/>
      <c r="M1611" s="135"/>
      <c r="N1611" s="135"/>
      <c r="O1611" s="138"/>
      <c r="P1611" s="137">
        <f>O1611</f>
        <v>0</v>
      </c>
      <c r="Q1611" s="69"/>
      <c r="R1611" s="69"/>
      <c r="S1611" s="69"/>
      <c r="T1611" s="139"/>
      <c r="U1611" s="30"/>
    </row>
    <row r="1612" spans="7:21">
      <c r="G1612" s="74" t="s">
        <v>186</v>
      </c>
      <c r="H1612" s="30"/>
      <c r="I1612" s="57"/>
      <c r="J1612" s="135"/>
      <c r="K1612" s="135"/>
      <c r="L1612" s="135"/>
      <c r="M1612" s="135"/>
      <c r="N1612" s="135"/>
      <c r="O1612" s="137">
        <f>P1612</f>
        <v>0</v>
      </c>
      <c r="P1612" s="138"/>
      <c r="Q1612" s="69"/>
      <c r="R1612" s="69"/>
      <c r="S1612" s="69"/>
      <c r="T1612" s="139"/>
      <c r="U1612" s="30"/>
    </row>
    <row r="1613" spans="7:21">
      <c r="G1613" s="74" t="s">
        <v>187</v>
      </c>
      <c r="H1613" s="30"/>
      <c r="I1613" s="57"/>
      <c r="J1613" s="135"/>
      <c r="K1613" s="135"/>
      <c r="L1613" s="135"/>
      <c r="M1613" s="135"/>
      <c r="N1613" s="135"/>
      <c r="O1613" s="135"/>
      <c r="P1613" s="138"/>
      <c r="Q1613" s="65">
        <f>P1613</f>
        <v>0</v>
      </c>
      <c r="R1613" s="69"/>
      <c r="S1613" s="69"/>
      <c r="T1613" s="139"/>
      <c r="U1613" s="30"/>
    </row>
    <row r="1614" spans="7:21">
      <c r="G1614" s="74" t="s">
        <v>188</v>
      </c>
      <c r="H1614" s="30"/>
      <c r="I1614" s="57"/>
      <c r="J1614" s="135"/>
      <c r="K1614" s="135"/>
      <c r="L1614" s="135"/>
      <c r="M1614" s="135"/>
      <c r="N1614" s="135"/>
      <c r="O1614" s="135"/>
      <c r="P1614" s="137">
        <f>Q1614</f>
        <v>0</v>
      </c>
      <c r="Q1614" s="138"/>
      <c r="R1614" s="69"/>
      <c r="S1614" s="69"/>
      <c r="T1614" s="139"/>
      <c r="U1614" s="30"/>
    </row>
    <row r="1615" spans="7:21">
      <c r="G1615" s="74" t="s">
        <v>189</v>
      </c>
      <c r="H1615" s="30"/>
      <c r="I1615" s="57"/>
      <c r="J1615" s="135"/>
      <c r="K1615" s="135"/>
      <c r="L1615" s="135"/>
      <c r="M1615" s="135"/>
      <c r="N1615" s="135"/>
      <c r="O1615" s="135"/>
      <c r="P1615" s="135"/>
      <c r="Q1615" s="138"/>
      <c r="R1615" s="65">
        <f>Q1615</f>
        <v>0</v>
      </c>
      <c r="S1615" s="69"/>
      <c r="T1615" s="139"/>
      <c r="U1615" s="30"/>
    </row>
    <row r="1616" spans="7:21">
      <c r="G1616" s="74" t="s">
        <v>190</v>
      </c>
      <c r="H1616" s="30"/>
      <c r="I1616" s="57"/>
      <c r="J1616" s="135"/>
      <c r="K1616" s="135"/>
      <c r="L1616" s="135"/>
      <c r="M1616" s="135"/>
      <c r="N1616" s="135"/>
      <c r="O1616" s="135"/>
      <c r="P1616" s="135"/>
      <c r="Q1616" s="169">
        <f>R1616</f>
        <v>0</v>
      </c>
      <c r="R1616" s="197"/>
      <c r="S1616" s="155"/>
      <c r="T1616" s="322"/>
      <c r="U1616" s="30"/>
    </row>
    <row r="1617" spans="2:21">
      <c r="G1617" s="74" t="s">
        <v>191</v>
      </c>
      <c r="H1617" s="30"/>
      <c r="I1617" s="57"/>
      <c r="J1617" s="135"/>
      <c r="K1617" s="135"/>
      <c r="L1617" s="135"/>
      <c r="M1617" s="135"/>
      <c r="N1617" s="135"/>
      <c r="O1617" s="135"/>
      <c r="P1617" s="135"/>
      <c r="Q1617" s="135"/>
      <c r="R1617" s="197"/>
      <c r="S1617" s="137">
        <f>R1617</f>
        <v>0</v>
      </c>
      <c r="T1617" s="322"/>
      <c r="U1617" s="30"/>
    </row>
    <row r="1618" spans="2:21">
      <c r="G1618" s="74" t="s">
        <v>200</v>
      </c>
      <c r="H1618" s="30"/>
      <c r="I1618" s="57"/>
      <c r="J1618" s="135"/>
      <c r="K1618" s="135"/>
      <c r="L1618" s="135"/>
      <c r="M1618" s="135"/>
      <c r="N1618" s="135"/>
      <c r="O1618" s="135"/>
      <c r="P1618" s="135"/>
      <c r="Q1618" s="135"/>
      <c r="R1618" s="137">
        <v>10000</v>
      </c>
      <c r="S1618" s="138">
        <v>10000</v>
      </c>
      <c r="T1618" s="322"/>
      <c r="U1618" s="30"/>
    </row>
    <row r="1619" spans="2:21">
      <c r="G1619" s="74" t="s">
        <v>201</v>
      </c>
      <c r="H1619" s="30"/>
      <c r="I1619" s="57"/>
      <c r="J1619" s="135"/>
      <c r="K1619" s="135"/>
      <c r="L1619" s="135"/>
      <c r="M1619" s="135"/>
      <c r="N1619" s="135"/>
      <c r="O1619" s="135"/>
      <c r="P1619" s="135"/>
      <c r="Q1619" s="135"/>
      <c r="R1619" s="135"/>
      <c r="S1619" s="197"/>
      <c r="T1619" s="323"/>
      <c r="U1619" s="30"/>
    </row>
    <row r="1620" spans="2:21" ht="18" customHeight="1">
      <c r="G1620" s="74" t="s">
        <v>311</v>
      </c>
      <c r="H1620" s="30"/>
      <c r="I1620" s="57"/>
      <c r="J1620" s="135"/>
      <c r="K1620" s="135"/>
      <c r="L1620" s="135"/>
      <c r="M1620" s="135"/>
      <c r="N1620" s="135"/>
      <c r="O1620" s="135"/>
      <c r="P1620" s="135"/>
      <c r="Q1620" s="135"/>
      <c r="R1620" s="135"/>
      <c r="S1620" s="137"/>
      <c r="T1620" s="324"/>
      <c r="U1620" s="30"/>
    </row>
    <row r="1621" spans="2:21">
      <c r="G1621" s="74" t="s">
        <v>310</v>
      </c>
      <c r="H1621" s="30"/>
      <c r="I1621" s="58"/>
      <c r="J1621" s="125"/>
      <c r="K1621" s="125"/>
      <c r="L1621" s="125"/>
      <c r="M1621" s="125"/>
      <c r="N1621" s="125"/>
      <c r="O1621" s="125"/>
      <c r="P1621" s="125"/>
      <c r="Q1621" s="125"/>
      <c r="R1621" s="125"/>
      <c r="S1621" s="125"/>
      <c r="T1621" s="258"/>
      <c r="U1621" s="30"/>
    </row>
    <row r="1622" spans="2:21">
      <c r="B1622" s="1" t="s">
        <v>129</v>
      </c>
      <c r="G1622" s="33" t="s">
        <v>17</v>
      </c>
      <c r="I1622" s="172">
        <f xml:space="preserve"> I1600 - I1599</f>
        <v>-18530</v>
      </c>
      <c r="J1622" s="172">
        <f xml:space="preserve"> J1599 + J1602 - J1601 - J1600</f>
        <v>3330</v>
      </c>
      <c r="K1622" s="172">
        <f>K1601 - K1602 - K1603</f>
        <v>-1035</v>
      </c>
      <c r="L1622" s="172">
        <f>L1603-L1604-L1605</f>
        <v>-1035</v>
      </c>
      <c r="M1622" s="172">
        <f>M1605-M1606-M1607</f>
        <v>2083</v>
      </c>
      <c r="N1622" s="172">
        <f>N1607-N1608-N1609</f>
        <v>15187</v>
      </c>
      <c r="O1622" s="172">
        <f>O1609-O1610-O1611</f>
        <v>0</v>
      </c>
      <c r="P1622" s="172">
        <f>P1611-P1612-P1613</f>
        <v>0</v>
      </c>
      <c r="Q1622" s="172">
        <f>Q1613-Q1614-Q1615</f>
        <v>0</v>
      </c>
      <c r="R1622" s="172">
        <f>R1618</f>
        <v>10000</v>
      </c>
      <c r="S1622" s="172">
        <f>S1618*-1</f>
        <v>-10000</v>
      </c>
      <c r="T1622" s="172">
        <f>T1618*-1</f>
        <v>0</v>
      </c>
      <c r="U1622" s="30"/>
    </row>
    <row r="1623" spans="2:21">
      <c r="G1623" s="6"/>
      <c r="I1623" s="7"/>
      <c r="J1623" s="7"/>
      <c r="K1623" s="7"/>
      <c r="L1623" s="7"/>
      <c r="M1623" s="7"/>
      <c r="N1623" s="7"/>
      <c r="O1623" s="7"/>
      <c r="P1623" s="7"/>
      <c r="Q1623" s="7"/>
      <c r="R1623" s="7"/>
      <c r="S1623" s="7"/>
      <c r="T1623" s="7"/>
      <c r="U1623" s="30"/>
    </row>
    <row r="1624" spans="2:21">
      <c r="G1624" s="71" t="s">
        <v>12</v>
      </c>
      <c r="H1624" s="66"/>
      <c r="I1624" s="173"/>
      <c r="J1624" s="174"/>
      <c r="K1624" s="174"/>
      <c r="L1624" s="174"/>
      <c r="M1624" s="174"/>
      <c r="N1624" s="174"/>
      <c r="O1624" s="174"/>
      <c r="P1624" s="174"/>
      <c r="Q1624" s="174"/>
      <c r="R1624" s="174"/>
      <c r="S1624" s="174"/>
      <c r="T1624" s="320"/>
      <c r="U1624" s="30"/>
    </row>
    <row r="1625" spans="2:21">
      <c r="G1625" s="6"/>
      <c r="I1625" s="172"/>
      <c r="J1625" s="172"/>
      <c r="K1625" s="172"/>
      <c r="L1625" s="172"/>
      <c r="M1625" s="172"/>
      <c r="N1625" s="172"/>
      <c r="O1625" s="172"/>
      <c r="P1625" s="172"/>
      <c r="Q1625" s="172"/>
      <c r="R1625" s="172"/>
      <c r="S1625" s="172"/>
      <c r="T1625" s="172"/>
      <c r="U1625" s="30"/>
    </row>
    <row r="1626" spans="2:21" ht="18.5">
      <c r="C1626" s="1" t="s">
        <v>129</v>
      </c>
      <c r="D1626" s="1" t="s">
        <v>257</v>
      </c>
      <c r="E1626" s="1" t="s">
        <v>107</v>
      </c>
      <c r="F1626" s="41" t="s">
        <v>26</v>
      </c>
      <c r="H1626" s="66"/>
      <c r="I1626" s="175">
        <f t="shared" ref="I1626:S1626" si="746" xml:space="preserve"> I1585 + I1590 - I1596 + I1622 + I1624</f>
        <v>0</v>
      </c>
      <c r="J1626" s="176">
        <f t="shared" si="746"/>
        <v>18530</v>
      </c>
      <c r="K1626" s="176">
        <f t="shared" si="746"/>
        <v>15200</v>
      </c>
      <c r="L1626" s="176">
        <f t="shared" si="746"/>
        <v>16235</v>
      </c>
      <c r="M1626" s="176">
        <f t="shared" si="746"/>
        <v>17270</v>
      </c>
      <c r="N1626" s="176">
        <f t="shared" si="746"/>
        <v>31739</v>
      </c>
      <c r="O1626" s="176">
        <f t="shared" si="746"/>
        <v>12585</v>
      </c>
      <c r="P1626" s="176">
        <f t="shared" si="746"/>
        <v>16022</v>
      </c>
      <c r="Q1626" s="176">
        <f t="shared" si="746"/>
        <v>12827</v>
      </c>
      <c r="R1626" s="176">
        <f t="shared" si="746"/>
        <v>35709.434678165562</v>
      </c>
      <c r="S1626" s="176">
        <f t="shared" si="746"/>
        <v>13553.164623807264</v>
      </c>
      <c r="T1626" s="321">
        <f t="shared" ref="T1626" si="747" xml:space="preserve"> T1585 + T1590 - T1596 + T1622 + T1624</f>
        <v>23529.50245277521</v>
      </c>
      <c r="U1626" s="30"/>
    </row>
    <row r="1627" spans="2:21">
      <c r="G1627" s="6"/>
      <c r="I1627" s="7"/>
      <c r="J1627" s="7"/>
      <c r="K1627" s="7"/>
      <c r="L1627" s="28"/>
      <c r="M1627" s="28"/>
      <c r="N1627" s="28"/>
      <c r="O1627" s="28"/>
      <c r="P1627" s="28"/>
      <c r="Q1627" s="28"/>
      <c r="R1627" s="28"/>
      <c r="S1627" s="28"/>
      <c r="T1627" s="28"/>
      <c r="U1627" s="30"/>
    </row>
    <row r="1628" spans="2:21" ht="15" thickBot="1">
      <c r="S1628" s="1"/>
      <c r="T1628" s="1"/>
      <c r="U1628" s="30"/>
    </row>
    <row r="1629" spans="2:21">
      <c r="F1629" s="8"/>
      <c r="G1629" s="8"/>
      <c r="H1629" s="8"/>
      <c r="I1629" s="8"/>
      <c r="J1629" s="8"/>
      <c r="K1629" s="8"/>
      <c r="L1629" s="8"/>
      <c r="M1629" s="8"/>
      <c r="N1629" s="8"/>
      <c r="O1629" s="8"/>
      <c r="P1629" s="8"/>
      <c r="Q1629" s="8"/>
      <c r="R1629" s="8"/>
      <c r="S1629" s="8"/>
      <c r="T1629" s="8"/>
      <c r="U1629" s="30"/>
    </row>
    <row r="1630" spans="2:21" ht="15" thickBot="1">
      <c r="G1630" s="30"/>
      <c r="H1630" s="30"/>
      <c r="I1630" s="30"/>
      <c r="J1630" s="30"/>
      <c r="K1630" s="30"/>
      <c r="L1630" s="30"/>
      <c r="M1630" s="30"/>
      <c r="N1630" s="30"/>
      <c r="O1630" s="30"/>
      <c r="P1630" s="30"/>
      <c r="Q1630" s="30"/>
      <c r="R1630" s="30"/>
      <c r="S1630" s="30"/>
      <c r="T1630" s="30"/>
      <c r="U1630" s="30"/>
    </row>
    <row r="1631" spans="2:21" ht="21.5" thickBot="1">
      <c r="F1631" s="13" t="s">
        <v>4</v>
      </c>
      <c r="G1631" s="13"/>
      <c r="H1631" s="212" t="s">
        <v>140</v>
      </c>
      <c r="I1631" s="213"/>
      <c r="J1631" s="200"/>
      <c r="K1631" s="23"/>
      <c r="L1631" s="30"/>
      <c r="S1631" s="1"/>
      <c r="T1631" s="1"/>
      <c r="U1631" s="30"/>
    </row>
    <row r="1632" spans="2:21">
      <c r="S1632" s="1"/>
      <c r="T1632" s="1"/>
      <c r="U1632" s="30"/>
    </row>
    <row r="1633" spans="1:21" ht="18.5">
      <c r="F1633" s="9" t="s">
        <v>21</v>
      </c>
      <c r="G1633" s="9"/>
      <c r="I1633" s="2">
        <f>'Facility Detail'!$G$3176</f>
        <v>2011</v>
      </c>
      <c r="J1633" s="2">
        <f t="shared" ref="J1633:O1633" si="748">I1633+1</f>
        <v>2012</v>
      </c>
      <c r="K1633" s="2">
        <f t="shared" si="748"/>
        <v>2013</v>
      </c>
      <c r="L1633" s="2">
        <f t="shared" si="748"/>
        <v>2014</v>
      </c>
      <c r="M1633" s="2">
        <f t="shared" si="748"/>
        <v>2015</v>
      </c>
      <c r="N1633" s="2">
        <f t="shared" si="748"/>
        <v>2016</v>
      </c>
      <c r="O1633" s="2">
        <f t="shared" si="748"/>
        <v>2017</v>
      </c>
      <c r="P1633" s="2">
        <f t="shared" ref="P1633" si="749">O1633+1</f>
        <v>2018</v>
      </c>
      <c r="Q1633" s="2">
        <f t="shared" ref="Q1633" si="750">P1633+1</f>
        <v>2019</v>
      </c>
      <c r="R1633" s="2">
        <f t="shared" ref="R1633" si="751">Q1633+1</f>
        <v>2020</v>
      </c>
      <c r="S1633" s="2">
        <f>R1633+1</f>
        <v>2021</v>
      </c>
      <c r="T1633" s="2">
        <f>S1633+1</f>
        <v>2022</v>
      </c>
      <c r="U1633" s="30"/>
    </row>
    <row r="1634" spans="1:21">
      <c r="G1634" s="74" t="str">
        <f>"Total MWh Produced / Purchased from " &amp; H1631</f>
        <v>Total MWh Produced / Purchased from Lemolo 1 (Upgrade 2003)</v>
      </c>
      <c r="H1634" s="66"/>
      <c r="I1634" s="3"/>
      <c r="J1634" s="4">
        <v>17021.001199999999</v>
      </c>
      <c r="K1634" s="4">
        <v>12661.3536</v>
      </c>
      <c r="L1634" s="4">
        <v>14311</v>
      </c>
      <c r="M1634" s="4">
        <v>12553</v>
      </c>
      <c r="N1634" s="4">
        <v>13621</v>
      </c>
      <c r="O1634" s="4">
        <v>17773</v>
      </c>
      <c r="P1634" s="4">
        <v>12686.182399999998</v>
      </c>
      <c r="Q1634" s="4">
        <v>11639</v>
      </c>
      <c r="R1634" s="4">
        <v>8423</v>
      </c>
      <c r="S1634" s="4">
        <v>8459</v>
      </c>
      <c r="T1634" s="5">
        <v>9395</v>
      </c>
      <c r="U1634" s="30"/>
    </row>
    <row r="1635" spans="1:21">
      <c r="G1635" s="74" t="s">
        <v>25</v>
      </c>
      <c r="H1635" s="66"/>
      <c r="I1635" s="325"/>
      <c r="J1635" s="50">
        <v>1</v>
      </c>
      <c r="K1635" s="50">
        <v>1</v>
      </c>
      <c r="L1635" s="50">
        <v>1</v>
      </c>
      <c r="M1635" s="50">
        <v>1</v>
      </c>
      <c r="N1635" s="50">
        <v>1</v>
      </c>
      <c r="O1635" s="50">
        <v>1</v>
      </c>
      <c r="P1635" s="50">
        <v>1</v>
      </c>
      <c r="Q1635" s="50">
        <v>1</v>
      </c>
      <c r="R1635" s="50">
        <v>1</v>
      </c>
      <c r="S1635" s="50">
        <v>1</v>
      </c>
      <c r="T1635" s="51">
        <v>1</v>
      </c>
      <c r="U1635" s="30"/>
    </row>
    <row r="1636" spans="1:21">
      <c r="G1636" s="74" t="s">
        <v>20</v>
      </c>
      <c r="H1636" s="66"/>
      <c r="I1636" s="326">
        <v>7.8921000000000005E-2</v>
      </c>
      <c r="J1636" s="45">
        <v>7.9619999999999996E-2</v>
      </c>
      <c r="K1636" s="45">
        <v>7.8747999999999999E-2</v>
      </c>
      <c r="L1636" s="45">
        <v>8.0235000000000001E-2</v>
      </c>
      <c r="M1636" s="45">
        <v>8.0535999999999996E-2</v>
      </c>
      <c r="N1636" s="45">
        <v>8.1698151927344531E-2</v>
      </c>
      <c r="O1636" s="45">
        <v>8.0833713568703974E-2</v>
      </c>
      <c r="P1636" s="45">
        <v>7.9451999999999995E-2</v>
      </c>
      <c r="Q1636" s="45">
        <v>7.6724662968274293E-2</v>
      </c>
      <c r="R1636" s="45">
        <f>R1584</f>
        <v>8.1268700519883177E-2</v>
      </c>
      <c r="S1636" s="45">
        <f>S2</f>
        <v>8.0210749261197395E-2</v>
      </c>
      <c r="T1636" s="46">
        <f>T2</f>
        <v>8.0210749261197395E-2</v>
      </c>
      <c r="U1636" s="30"/>
    </row>
    <row r="1637" spans="1:21">
      <c r="A1637" s="1" t="s">
        <v>222</v>
      </c>
      <c r="G1637" s="71" t="s">
        <v>22</v>
      </c>
      <c r="H1637" s="72"/>
      <c r="I1637" s="37">
        <f xml:space="preserve"> ROUND(I1634 * I1635 * I1636,0)</f>
        <v>0</v>
      </c>
      <c r="J1637" s="37">
        <v>1355</v>
      </c>
      <c r="K1637" s="37">
        <v>997</v>
      </c>
      <c r="L1637" s="37">
        <v>1148</v>
      </c>
      <c r="M1637" s="37">
        <v>1011</v>
      </c>
      <c r="N1637" s="179">
        <v>1113</v>
      </c>
      <c r="O1637" s="179">
        <v>1438</v>
      </c>
      <c r="P1637" s="179">
        <v>1007</v>
      </c>
      <c r="Q1637" s="179">
        <f>Q1634*Q1636</f>
        <v>892.99835228774452</v>
      </c>
      <c r="R1637" s="179">
        <f>R1634*R1636</f>
        <v>684.52626447897603</v>
      </c>
      <c r="S1637" s="179">
        <f>S1634*S1636</f>
        <v>678.50272800046878</v>
      </c>
      <c r="T1637" s="179">
        <f>T1634*T1636</f>
        <v>753.57998930894951</v>
      </c>
      <c r="U1637" s="30"/>
    </row>
    <row r="1638" spans="1:21">
      <c r="G1638" s="23"/>
      <c r="H1638" s="30"/>
      <c r="I1638" s="36"/>
      <c r="J1638" s="36"/>
      <c r="K1638" s="36"/>
      <c r="L1638" s="36"/>
      <c r="M1638" s="36"/>
      <c r="N1638" s="24"/>
      <c r="O1638" s="24"/>
      <c r="P1638" s="24"/>
      <c r="Q1638" s="24"/>
      <c r="R1638" s="24"/>
      <c r="S1638" s="24"/>
      <c r="T1638" s="24"/>
      <c r="U1638" s="30"/>
    </row>
    <row r="1639" spans="1:21" ht="18.5">
      <c r="F1639" s="42" t="s">
        <v>118</v>
      </c>
      <c r="H1639" s="30"/>
      <c r="I1639" s="2">
        <f>'Facility Detail'!$G$3176</f>
        <v>2011</v>
      </c>
      <c r="J1639" s="2">
        <f>I1639+1</f>
        <v>2012</v>
      </c>
      <c r="K1639" s="2">
        <f>J1639+1</f>
        <v>2013</v>
      </c>
      <c r="L1639" s="2">
        <f>L1633</f>
        <v>2014</v>
      </c>
      <c r="M1639" s="2">
        <f>M1633</f>
        <v>2015</v>
      </c>
      <c r="N1639" s="2">
        <f>N1633</f>
        <v>2016</v>
      </c>
      <c r="O1639" s="2">
        <f>O1633</f>
        <v>2017</v>
      </c>
      <c r="P1639" s="2">
        <f t="shared" ref="P1639:Q1639" si="752">P1633</f>
        <v>2018</v>
      </c>
      <c r="Q1639" s="2">
        <f t="shared" si="752"/>
        <v>2019</v>
      </c>
      <c r="R1639" s="2">
        <f t="shared" ref="R1639:S1639" si="753">R1633</f>
        <v>2020</v>
      </c>
      <c r="S1639" s="2">
        <f t="shared" si="753"/>
        <v>2021</v>
      </c>
      <c r="T1639" s="2">
        <f t="shared" ref="T1639" si="754">T1633</f>
        <v>2022</v>
      </c>
      <c r="U1639" s="30"/>
    </row>
    <row r="1640" spans="1:21">
      <c r="G1640" s="74" t="s">
        <v>10</v>
      </c>
      <c r="H1640" s="66"/>
      <c r="I1640" s="47">
        <f>IF($J38 = "Eligible", I1637 * 'Facility Detail'!$G$3173, 0 )</f>
        <v>0</v>
      </c>
      <c r="J1640" s="11">
        <f>IF($J38 = "Eligible", J1637 * 'Facility Detail'!$G$3173, 0 )</f>
        <v>0</v>
      </c>
      <c r="K1640" s="11">
        <f>IF($J38 = "Eligible", K1637 * 'Facility Detail'!$G$3173, 0 )</f>
        <v>0</v>
      </c>
      <c r="L1640" s="11">
        <f>IF($J38 = "Eligible", L1637 * 'Facility Detail'!$G$3173, 0 )</f>
        <v>0</v>
      </c>
      <c r="M1640" s="11">
        <f>IF($J38 = "Eligible", M1637 * 'Facility Detail'!$G$3173, 0 )</f>
        <v>0</v>
      </c>
      <c r="N1640" s="11">
        <f>IF($J38 = "Eligible", N1637 * 'Facility Detail'!$G$3173, 0 )</f>
        <v>0</v>
      </c>
      <c r="O1640" s="11">
        <f>IF($J38 = "Eligible", O1637 * 'Facility Detail'!$G$3173, 0 )</f>
        <v>0</v>
      </c>
      <c r="P1640" s="11">
        <f>IF($J38 = "Eligible", P1637 * 'Facility Detail'!$G$3173, 0 )</f>
        <v>0</v>
      </c>
      <c r="Q1640" s="11">
        <f>IF($J38 = "Eligible", Q1637 * 'Facility Detail'!$G$3173, 0 )</f>
        <v>0</v>
      </c>
      <c r="R1640" s="11">
        <f>IF($J38 = "Eligible", R1637 * 'Facility Detail'!$G$3173, 0 )</f>
        <v>0</v>
      </c>
      <c r="S1640" s="11">
        <f>IF($J38 = "Eligible", S1637 * 'Facility Detail'!$G$3173, 0 )</f>
        <v>0</v>
      </c>
      <c r="T1640" s="264">
        <f>IF($J38 = "Eligible", T1637 * 'Facility Detail'!$G$3173, 0 )</f>
        <v>0</v>
      </c>
      <c r="U1640" s="30"/>
    </row>
    <row r="1641" spans="1:21">
      <c r="G1641" s="74" t="s">
        <v>6</v>
      </c>
      <c r="H1641" s="66"/>
      <c r="I1641" s="48">
        <f t="shared" ref="I1641:T1641" si="755">IF($K38= "Eligible", I1637, 0 )</f>
        <v>0</v>
      </c>
      <c r="J1641" s="222">
        <f t="shared" si="755"/>
        <v>0</v>
      </c>
      <c r="K1641" s="222">
        <f t="shared" si="755"/>
        <v>0</v>
      </c>
      <c r="L1641" s="222">
        <f t="shared" si="755"/>
        <v>0</v>
      </c>
      <c r="M1641" s="222">
        <f t="shared" si="755"/>
        <v>0</v>
      </c>
      <c r="N1641" s="222">
        <f t="shared" si="755"/>
        <v>0</v>
      </c>
      <c r="O1641" s="222">
        <f t="shared" si="755"/>
        <v>0</v>
      </c>
      <c r="P1641" s="222">
        <f t="shared" si="755"/>
        <v>0</v>
      </c>
      <c r="Q1641" s="222">
        <f t="shared" si="755"/>
        <v>0</v>
      </c>
      <c r="R1641" s="222">
        <f t="shared" si="755"/>
        <v>0</v>
      </c>
      <c r="S1641" s="222">
        <f t="shared" si="755"/>
        <v>0</v>
      </c>
      <c r="T1641" s="265">
        <f t="shared" si="755"/>
        <v>0</v>
      </c>
      <c r="U1641" s="30"/>
    </row>
    <row r="1642" spans="1:21">
      <c r="G1642" s="73" t="s">
        <v>120</v>
      </c>
      <c r="H1642" s="72"/>
      <c r="I1642" s="39">
        <f>SUM(I1640:I1641)</f>
        <v>0</v>
      </c>
      <c r="J1642" s="40">
        <f t="shared" ref="J1642:S1642" si="756">SUM(J1640:J1641)</f>
        <v>0</v>
      </c>
      <c r="K1642" s="40">
        <f t="shared" si="756"/>
        <v>0</v>
      </c>
      <c r="L1642" s="40">
        <f t="shared" si="756"/>
        <v>0</v>
      </c>
      <c r="M1642" s="40">
        <f t="shared" si="756"/>
        <v>0</v>
      </c>
      <c r="N1642" s="40">
        <f t="shared" si="756"/>
        <v>0</v>
      </c>
      <c r="O1642" s="40">
        <f t="shared" si="756"/>
        <v>0</v>
      </c>
      <c r="P1642" s="40">
        <f t="shared" si="756"/>
        <v>0</v>
      </c>
      <c r="Q1642" s="40">
        <f t="shared" si="756"/>
        <v>0</v>
      </c>
      <c r="R1642" s="40">
        <f t="shared" si="756"/>
        <v>0</v>
      </c>
      <c r="S1642" s="40">
        <f t="shared" si="756"/>
        <v>0</v>
      </c>
      <c r="T1642" s="40">
        <f t="shared" ref="T1642" si="757">SUM(T1640:T1641)</f>
        <v>0</v>
      </c>
      <c r="U1642" s="30"/>
    </row>
    <row r="1643" spans="1:21">
      <c r="G1643" s="30"/>
      <c r="H1643" s="30"/>
      <c r="I1643" s="38"/>
      <c r="J1643" s="31"/>
      <c r="K1643" s="31"/>
      <c r="L1643" s="31"/>
      <c r="M1643" s="31"/>
      <c r="N1643" s="31"/>
      <c r="O1643" s="31"/>
      <c r="P1643" s="31"/>
      <c r="Q1643" s="31"/>
      <c r="R1643" s="31"/>
      <c r="S1643" s="31"/>
      <c r="T1643" s="31"/>
      <c r="U1643" s="30"/>
    </row>
    <row r="1644" spans="1:21" ht="18.5">
      <c r="F1644" s="41" t="s">
        <v>30</v>
      </c>
      <c r="H1644" s="30"/>
      <c r="I1644" s="2">
        <f>'Facility Detail'!$G$3176</f>
        <v>2011</v>
      </c>
      <c r="J1644" s="2">
        <f>I1644+1</f>
        <v>2012</v>
      </c>
      <c r="K1644" s="2">
        <f>J1644+1</f>
        <v>2013</v>
      </c>
      <c r="L1644" s="2">
        <f>L1633</f>
        <v>2014</v>
      </c>
      <c r="M1644" s="2">
        <f>M1633</f>
        <v>2015</v>
      </c>
      <c r="N1644" s="2">
        <f>N1633</f>
        <v>2016</v>
      </c>
      <c r="O1644" s="2">
        <f>O1633</f>
        <v>2017</v>
      </c>
      <c r="P1644" s="2">
        <f t="shared" ref="P1644:Q1644" si="758">P1633</f>
        <v>2018</v>
      </c>
      <c r="Q1644" s="2">
        <f t="shared" si="758"/>
        <v>2019</v>
      </c>
      <c r="R1644" s="2">
        <f t="shared" ref="R1644:S1644" si="759">R1633</f>
        <v>2020</v>
      </c>
      <c r="S1644" s="2">
        <f t="shared" si="759"/>
        <v>2021</v>
      </c>
      <c r="T1644" s="2">
        <f t="shared" ref="T1644" si="760">T1633</f>
        <v>2022</v>
      </c>
      <c r="U1644" s="30"/>
    </row>
    <row r="1645" spans="1:21">
      <c r="G1645" s="74" t="s">
        <v>47</v>
      </c>
      <c r="H1645" s="66"/>
      <c r="I1645" s="84"/>
      <c r="J1645" s="85"/>
      <c r="K1645" s="85"/>
      <c r="L1645" s="85"/>
      <c r="M1645" s="85"/>
      <c r="N1645" s="85"/>
      <c r="O1645" s="85"/>
      <c r="P1645" s="85"/>
      <c r="Q1645" s="85"/>
      <c r="R1645" s="85"/>
      <c r="S1645" s="85"/>
      <c r="T1645" s="86"/>
      <c r="U1645" s="30"/>
    </row>
    <row r="1646" spans="1:21">
      <c r="G1646" s="75" t="s">
        <v>23</v>
      </c>
      <c r="H1646" s="153"/>
      <c r="I1646" s="87"/>
      <c r="J1646" s="88"/>
      <c r="K1646" s="88"/>
      <c r="L1646" s="88"/>
      <c r="M1646" s="88"/>
      <c r="N1646" s="88"/>
      <c r="O1646" s="88"/>
      <c r="P1646" s="88"/>
      <c r="Q1646" s="88"/>
      <c r="R1646" s="88"/>
      <c r="S1646" s="88"/>
      <c r="T1646" s="89"/>
      <c r="U1646" s="30"/>
    </row>
    <row r="1647" spans="1:21">
      <c r="G1647" s="90" t="s">
        <v>89</v>
      </c>
      <c r="H1647" s="152"/>
      <c r="I1647" s="52"/>
      <c r="J1647" s="53"/>
      <c r="K1647" s="53"/>
      <c r="L1647" s="53"/>
      <c r="M1647" s="53"/>
      <c r="N1647" s="53"/>
      <c r="O1647" s="53"/>
      <c r="P1647" s="53"/>
      <c r="Q1647" s="53"/>
      <c r="R1647" s="53"/>
      <c r="S1647" s="53"/>
      <c r="T1647" s="54"/>
      <c r="U1647" s="30"/>
    </row>
    <row r="1648" spans="1:21">
      <c r="G1648" s="33" t="s">
        <v>90</v>
      </c>
      <c r="I1648" s="7">
        <f t="shared" ref="I1648:N1648" si="761">SUM(I1645:I1647)</f>
        <v>0</v>
      </c>
      <c r="J1648" s="7">
        <f t="shared" si="761"/>
        <v>0</v>
      </c>
      <c r="K1648" s="7">
        <f t="shared" si="761"/>
        <v>0</v>
      </c>
      <c r="L1648" s="7">
        <f t="shared" si="761"/>
        <v>0</v>
      </c>
      <c r="M1648" s="7">
        <f t="shared" si="761"/>
        <v>0</v>
      </c>
      <c r="N1648" s="7">
        <f t="shared" si="761"/>
        <v>0</v>
      </c>
      <c r="O1648" s="7">
        <f t="shared" ref="O1648:Q1648" si="762">SUM(O1645:O1647)</f>
        <v>0</v>
      </c>
      <c r="P1648" s="7">
        <f t="shared" si="762"/>
        <v>0</v>
      </c>
      <c r="Q1648" s="7">
        <f t="shared" si="762"/>
        <v>0</v>
      </c>
      <c r="R1648" s="7">
        <f t="shared" ref="R1648:S1648" si="763">SUM(R1645:R1647)</f>
        <v>0</v>
      </c>
      <c r="S1648" s="7">
        <f t="shared" si="763"/>
        <v>0</v>
      </c>
      <c r="T1648" s="7">
        <f t="shared" ref="T1648" si="764">SUM(T1645:T1647)</f>
        <v>0</v>
      </c>
      <c r="U1648" s="30"/>
    </row>
    <row r="1649" spans="6:21">
      <c r="G1649" s="6"/>
      <c r="I1649" s="7"/>
      <c r="J1649" s="7"/>
      <c r="K1649" s="7"/>
      <c r="L1649" s="28"/>
      <c r="M1649" s="28"/>
      <c r="N1649" s="28"/>
      <c r="O1649" s="28"/>
      <c r="P1649" s="28"/>
      <c r="Q1649" s="28"/>
      <c r="R1649" s="28"/>
      <c r="S1649" s="28"/>
      <c r="T1649" s="28"/>
      <c r="U1649" s="30"/>
    </row>
    <row r="1650" spans="6:21" ht="18.5">
      <c r="F1650" s="9" t="s">
        <v>100</v>
      </c>
      <c r="I1650" s="327">
        <f>'Facility Detail'!$G$3176</f>
        <v>2011</v>
      </c>
      <c r="J1650" s="328">
        <f t="shared" ref="J1650:O1650" si="765">I1650+1</f>
        <v>2012</v>
      </c>
      <c r="K1650" s="328">
        <f t="shared" si="765"/>
        <v>2013</v>
      </c>
      <c r="L1650" s="328">
        <f t="shared" si="765"/>
        <v>2014</v>
      </c>
      <c r="M1650" s="328">
        <f t="shared" si="765"/>
        <v>2015</v>
      </c>
      <c r="N1650" s="328">
        <f t="shared" si="765"/>
        <v>2016</v>
      </c>
      <c r="O1650" s="328">
        <f t="shared" si="765"/>
        <v>2017</v>
      </c>
      <c r="P1650" s="328">
        <f t="shared" ref="P1650" si="766">O1650+1</f>
        <v>2018</v>
      </c>
      <c r="Q1650" s="328">
        <f t="shared" ref="Q1650" si="767">P1650+1</f>
        <v>2019</v>
      </c>
      <c r="R1650" s="328">
        <f t="shared" ref="R1650" si="768">Q1650+1</f>
        <v>2020</v>
      </c>
      <c r="S1650" s="328">
        <f>R1650+1</f>
        <v>2021</v>
      </c>
      <c r="T1650" s="329">
        <f>S1650+1</f>
        <v>2022</v>
      </c>
      <c r="U1650" s="30"/>
    </row>
    <row r="1651" spans="6:21">
      <c r="G1651" s="74" t="s">
        <v>68</v>
      </c>
      <c r="H1651" s="30"/>
      <c r="I1651" s="3"/>
      <c r="J1651" s="55">
        <f>I1651</f>
        <v>0</v>
      </c>
      <c r="K1651" s="123"/>
      <c r="L1651" s="123"/>
      <c r="M1651" s="123"/>
      <c r="N1651" s="123"/>
      <c r="O1651" s="123"/>
      <c r="P1651" s="123"/>
      <c r="Q1651" s="123"/>
      <c r="R1651" s="123"/>
      <c r="S1651" s="123"/>
      <c r="T1651" s="56"/>
      <c r="U1651" s="30"/>
    </row>
    <row r="1652" spans="6:21">
      <c r="G1652" s="74" t="s">
        <v>69</v>
      </c>
      <c r="H1652" s="30"/>
      <c r="I1652" s="144">
        <f>J1652</f>
        <v>0</v>
      </c>
      <c r="J1652" s="10"/>
      <c r="K1652" s="69"/>
      <c r="L1652" s="69"/>
      <c r="M1652" s="69"/>
      <c r="N1652" s="69"/>
      <c r="O1652" s="69"/>
      <c r="P1652" s="69"/>
      <c r="Q1652" s="69"/>
      <c r="R1652" s="69"/>
      <c r="S1652" s="69"/>
      <c r="T1652" s="145"/>
      <c r="U1652" s="30"/>
    </row>
    <row r="1653" spans="6:21">
      <c r="G1653" s="74" t="s">
        <v>70</v>
      </c>
      <c r="H1653" s="30"/>
      <c r="I1653" s="57"/>
      <c r="J1653" s="10"/>
      <c r="K1653" s="65">
        <f>J1653</f>
        <v>0</v>
      </c>
      <c r="L1653" s="69"/>
      <c r="M1653" s="69"/>
      <c r="N1653" s="69"/>
      <c r="O1653" s="69"/>
      <c r="P1653" s="69"/>
      <c r="Q1653" s="69"/>
      <c r="R1653" s="69"/>
      <c r="S1653" s="69"/>
      <c r="T1653" s="145"/>
      <c r="U1653" s="30"/>
    </row>
    <row r="1654" spans="6:21">
      <c r="G1654" s="74" t="s">
        <v>71</v>
      </c>
      <c r="H1654" s="30"/>
      <c r="I1654" s="57"/>
      <c r="J1654" s="65">
        <f>K1654</f>
        <v>0</v>
      </c>
      <c r="K1654" s="143"/>
      <c r="L1654" s="69"/>
      <c r="M1654" s="69"/>
      <c r="N1654" s="69"/>
      <c r="O1654" s="69"/>
      <c r="P1654" s="69"/>
      <c r="Q1654" s="69"/>
      <c r="R1654" s="69"/>
      <c r="S1654" s="69"/>
      <c r="T1654" s="145"/>
      <c r="U1654" s="30"/>
    </row>
    <row r="1655" spans="6:21">
      <c r="G1655" s="74" t="s">
        <v>171</v>
      </c>
      <c r="H1655" s="30"/>
      <c r="I1655" s="57"/>
      <c r="J1655" s="135"/>
      <c r="K1655" s="10"/>
      <c r="L1655" s="136">
        <f>K1655</f>
        <v>0</v>
      </c>
      <c r="M1655" s="69"/>
      <c r="N1655" s="69"/>
      <c r="O1655" s="69"/>
      <c r="P1655" s="69"/>
      <c r="Q1655" s="69"/>
      <c r="R1655" s="69"/>
      <c r="S1655" s="69"/>
      <c r="T1655" s="145"/>
      <c r="U1655" s="30"/>
    </row>
    <row r="1656" spans="6:21">
      <c r="G1656" s="74" t="s">
        <v>172</v>
      </c>
      <c r="H1656" s="30"/>
      <c r="I1656" s="57"/>
      <c r="J1656" s="135"/>
      <c r="K1656" s="65">
        <f>L1656</f>
        <v>0</v>
      </c>
      <c r="L1656" s="10"/>
      <c r="M1656" s="69"/>
      <c r="N1656" s="69"/>
      <c r="O1656" s="69" t="s">
        <v>170</v>
      </c>
      <c r="P1656" s="69" t="s">
        <v>170</v>
      </c>
      <c r="Q1656" s="69" t="s">
        <v>170</v>
      </c>
      <c r="R1656" s="69" t="s">
        <v>170</v>
      </c>
      <c r="S1656" s="69" t="s">
        <v>170</v>
      </c>
      <c r="T1656" s="145" t="s">
        <v>170</v>
      </c>
      <c r="U1656" s="30"/>
    </row>
    <row r="1657" spans="6:21">
      <c r="G1657" s="74" t="s">
        <v>173</v>
      </c>
      <c r="H1657" s="30"/>
      <c r="I1657" s="57"/>
      <c r="J1657" s="135"/>
      <c r="K1657" s="135"/>
      <c r="L1657" s="10"/>
      <c r="M1657" s="136">
        <f>L1657</f>
        <v>0</v>
      </c>
      <c r="N1657" s="135">
        <f>M1657</f>
        <v>0</v>
      </c>
      <c r="O1657" s="69"/>
      <c r="P1657" s="69"/>
      <c r="Q1657" s="69"/>
      <c r="R1657" s="69"/>
      <c r="S1657" s="69"/>
      <c r="T1657" s="139"/>
      <c r="U1657" s="30"/>
    </row>
    <row r="1658" spans="6:21">
      <c r="G1658" s="74" t="s">
        <v>174</v>
      </c>
      <c r="H1658" s="30"/>
      <c r="I1658" s="57"/>
      <c r="J1658" s="135"/>
      <c r="K1658" s="135"/>
      <c r="L1658" s="65">
        <f>M1658</f>
        <v>0</v>
      </c>
      <c r="M1658" s="10"/>
      <c r="N1658" s="135"/>
      <c r="O1658" s="69"/>
      <c r="P1658" s="69"/>
      <c r="Q1658" s="69"/>
      <c r="R1658" s="69"/>
      <c r="S1658" s="69"/>
      <c r="T1658" s="139"/>
      <c r="U1658" s="30"/>
    </row>
    <row r="1659" spans="6:21">
      <c r="G1659" s="74" t="s">
        <v>175</v>
      </c>
      <c r="H1659" s="30"/>
      <c r="I1659" s="57"/>
      <c r="J1659" s="135"/>
      <c r="K1659" s="135"/>
      <c r="L1659" s="135"/>
      <c r="M1659" s="10">
        <v>0</v>
      </c>
      <c r="N1659" s="136">
        <f>M1659</f>
        <v>0</v>
      </c>
      <c r="O1659" s="69"/>
      <c r="P1659" s="69"/>
      <c r="Q1659" s="69"/>
      <c r="R1659" s="69"/>
      <c r="S1659" s="69"/>
      <c r="T1659" s="139"/>
      <c r="U1659" s="30"/>
    </row>
    <row r="1660" spans="6:21">
      <c r="G1660" s="74" t="s">
        <v>176</v>
      </c>
      <c r="H1660" s="30"/>
      <c r="I1660" s="57"/>
      <c r="J1660" s="135"/>
      <c r="K1660" s="135"/>
      <c r="L1660" s="135"/>
      <c r="M1660" s="65"/>
      <c r="N1660" s="10"/>
      <c r="O1660" s="69"/>
      <c r="P1660" s="69"/>
      <c r="Q1660" s="69"/>
      <c r="R1660" s="69"/>
      <c r="S1660" s="69"/>
      <c r="T1660" s="139"/>
      <c r="U1660" s="30"/>
    </row>
    <row r="1661" spans="6:21">
      <c r="G1661" s="74" t="s">
        <v>177</v>
      </c>
      <c r="H1661" s="30"/>
      <c r="I1661" s="57"/>
      <c r="J1661" s="135"/>
      <c r="K1661" s="135"/>
      <c r="L1661" s="135"/>
      <c r="M1661" s="135"/>
      <c r="N1661" s="167">
        <v>0</v>
      </c>
      <c r="O1661" s="137"/>
      <c r="P1661" s="69"/>
      <c r="Q1661" s="69"/>
      <c r="R1661" s="69"/>
      <c r="S1661" s="69"/>
      <c r="T1661" s="139"/>
      <c r="U1661" s="30"/>
    </row>
    <row r="1662" spans="6:21">
      <c r="G1662" s="74" t="s">
        <v>168</v>
      </c>
      <c r="H1662" s="30"/>
      <c r="I1662" s="57"/>
      <c r="J1662" s="135"/>
      <c r="K1662" s="135"/>
      <c r="L1662" s="135"/>
      <c r="M1662" s="135"/>
      <c r="N1662" s="168">
        <f>O1661</f>
        <v>0</v>
      </c>
      <c r="O1662" s="138"/>
      <c r="P1662" s="69"/>
      <c r="Q1662" s="69"/>
      <c r="R1662" s="69"/>
      <c r="S1662" s="69"/>
      <c r="T1662" s="139"/>
      <c r="U1662" s="30"/>
    </row>
    <row r="1663" spans="6:21">
      <c r="G1663" s="74" t="s">
        <v>169</v>
      </c>
      <c r="H1663" s="30"/>
      <c r="I1663" s="57"/>
      <c r="J1663" s="135"/>
      <c r="K1663" s="135"/>
      <c r="L1663" s="135"/>
      <c r="M1663" s="135"/>
      <c r="N1663" s="135"/>
      <c r="O1663" s="138">
        <v>0</v>
      </c>
      <c r="P1663" s="137"/>
      <c r="Q1663" s="69"/>
      <c r="R1663" s="69"/>
      <c r="S1663" s="69"/>
      <c r="T1663" s="139"/>
      <c r="U1663" s="30"/>
    </row>
    <row r="1664" spans="6:21">
      <c r="G1664" s="74" t="s">
        <v>186</v>
      </c>
      <c r="H1664" s="30"/>
      <c r="I1664" s="57"/>
      <c r="J1664" s="135"/>
      <c r="K1664" s="135"/>
      <c r="L1664" s="135"/>
      <c r="M1664" s="135"/>
      <c r="N1664" s="135"/>
      <c r="O1664" s="137"/>
      <c r="P1664" s="138"/>
      <c r="Q1664" s="69"/>
      <c r="R1664" s="69"/>
      <c r="S1664" s="69"/>
      <c r="T1664" s="139"/>
      <c r="U1664" s="30"/>
    </row>
    <row r="1665" spans="2:21">
      <c r="G1665" s="74" t="s">
        <v>187</v>
      </c>
      <c r="H1665" s="30"/>
      <c r="I1665" s="57"/>
      <c r="J1665" s="135"/>
      <c r="K1665" s="135"/>
      <c r="L1665" s="135"/>
      <c r="M1665" s="135"/>
      <c r="N1665" s="135"/>
      <c r="O1665" s="135"/>
      <c r="P1665" s="138"/>
      <c r="Q1665" s="65"/>
      <c r="R1665" s="69"/>
      <c r="S1665" s="69"/>
      <c r="T1665" s="139"/>
      <c r="U1665" s="30"/>
    </row>
    <row r="1666" spans="2:21">
      <c r="G1666" s="74" t="s">
        <v>188</v>
      </c>
      <c r="H1666" s="30"/>
      <c r="I1666" s="57"/>
      <c r="J1666" s="135"/>
      <c r="K1666" s="135"/>
      <c r="L1666" s="135"/>
      <c r="M1666" s="135"/>
      <c r="N1666" s="135"/>
      <c r="O1666" s="135"/>
      <c r="P1666" s="137"/>
      <c r="Q1666" s="138"/>
      <c r="R1666" s="69"/>
      <c r="S1666" s="69"/>
      <c r="T1666" s="139"/>
      <c r="U1666" s="30"/>
    </row>
    <row r="1667" spans="2:21">
      <c r="G1667" s="74" t="s">
        <v>189</v>
      </c>
      <c r="H1667" s="30"/>
      <c r="I1667" s="57"/>
      <c r="J1667" s="135"/>
      <c r="K1667" s="135"/>
      <c r="L1667" s="135"/>
      <c r="M1667" s="135"/>
      <c r="N1667" s="135"/>
      <c r="O1667" s="135"/>
      <c r="P1667" s="135"/>
      <c r="Q1667" s="138"/>
      <c r="R1667" s="65"/>
      <c r="S1667" s="69"/>
      <c r="T1667" s="139"/>
      <c r="U1667" s="30"/>
    </row>
    <row r="1668" spans="2:21">
      <c r="G1668" s="74" t="s">
        <v>190</v>
      </c>
      <c r="H1668" s="30"/>
      <c r="I1668" s="57"/>
      <c r="J1668" s="135"/>
      <c r="K1668" s="135"/>
      <c r="L1668" s="135"/>
      <c r="M1668" s="135"/>
      <c r="N1668" s="135"/>
      <c r="O1668" s="135"/>
      <c r="P1668" s="135"/>
      <c r="Q1668" s="169"/>
      <c r="R1668" s="197"/>
      <c r="S1668" s="155"/>
      <c r="T1668" s="322"/>
    </row>
    <row r="1669" spans="2:21">
      <c r="G1669" s="74" t="s">
        <v>191</v>
      </c>
      <c r="H1669" s="30"/>
      <c r="I1669" s="57"/>
      <c r="J1669" s="135"/>
      <c r="K1669" s="135"/>
      <c r="L1669" s="135"/>
      <c r="M1669" s="135"/>
      <c r="N1669" s="135"/>
      <c r="O1669" s="135"/>
      <c r="P1669" s="135"/>
      <c r="Q1669" s="135"/>
      <c r="R1669" s="197"/>
      <c r="S1669" s="137">
        <f>R1669</f>
        <v>0</v>
      </c>
      <c r="T1669" s="322">
        <f>S1669</f>
        <v>0</v>
      </c>
    </row>
    <row r="1670" spans="2:21">
      <c r="G1670" s="74" t="s">
        <v>200</v>
      </c>
      <c r="H1670" s="30"/>
      <c r="I1670" s="57"/>
      <c r="J1670" s="135"/>
      <c r="K1670" s="135"/>
      <c r="L1670" s="135"/>
      <c r="M1670" s="135"/>
      <c r="N1670" s="135"/>
      <c r="O1670" s="135"/>
      <c r="P1670" s="135"/>
      <c r="Q1670" s="135"/>
      <c r="R1670" s="137"/>
      <c r="S1670" s="138"/>
      <c r="T1670" s="322"/>
    </row>
    <row r="1671" spans="2:21">
      <c r="G1671" s="74" t="s">
        <v>201</v>
      </c>
      <c r="H1671" s="30"/>
      <c r="I1671" s="57"/>
      <c r="J1671" s="135"/>
      <c r="K1671" s="135"/>
      <c r="L1671" s="135"/>
      <c r="M1671" s="135"/>
      <c r="N1671" s="135"/>
      <c r="O1671" s="135"/>
      <c r="P1671" s="135"/>
      <c r="Q1671" s="135"/>
      <c r="R1671" s="135"/>
      <c r="S1671" s="197"/>
      <c r="T1671" s="323"/>
    </row>
    <row r="1672" spans="2:21">
      <c r="G1672" s="74" t="s">
        <v>311</v>
      </c>
      <c r="H1672" s="30"/>
      <c r="I1672" s="57"/>
      <c r="J1672" s="135"/>
      <c r="K1672" s="135"/>
      <c r="L1672" s="135"/>
      <c r="M1672" s="135"/>
      <c r="N1672" s="135"/>
      <c r="O1672" s="135"/>
      <c r="P1672" s="135"/>
      <c r="Q1672" s="135"/>
      <c r="R1672" s="135"/>
      <c r="S1672" s="137"/>
      <c r="T1672" s="324"/>
      <c r="U1672" s="30"/>
    </row>
    <row r="1673" spans="2:21">
      <c r="G1673" s="74" t="s">
        <v>310</v>
      </c>
      <c r="H1673" s="30"/>
      <c r="I1673" s="58"/>
      <c r="J1673" s="125"/>
      <c r="K1673" s="125"/>
      <c r="L1673" s="125"/>
      <c r="M1673" s="125"/>
      <c r="N1673" s="125"/>
      <c r="O1673" s="125"/>
      <c r="P1673" s="125"/>
      <c r="Q1673" s="125"/>
      <c r="R1673" s="125"/>
      <c r="S1673" s="125"/>
      <c r="T1673" s="258"/>
      <c r="U1673" s="30"/>
    </row>
    <row r="1674" spans="2:21">
      <c r="B1674" s="1" t="s">
        <v>222</v>
      </c>
      <c r="G1674" s="33" t="s">
        <v>17</v>
      </c>
      <c r="I1674" s="172">
        <f xml:space="preserve"> I1652 - I1651</f>
        <v>0</v>
      </c>
      <c r="J1674" s="172">
        <f xml:space="preserve"> J1651 + J1654 - J1653 - J1652</f>
        <v>0</v>
      </c>
      <c r="K1674" s="172">
        <f>K1653 - K1654 -K1655</f>
        <v>0</v>
      </c>
      <c r="L1674" s="172">
        <f>L1655-L1656-L1657</f>
        <v>0</v>
      </c>
      <c r="M1674" s="172">
        <f>M1657</f>
        <v>0</v>
      </c>
      <c r="N1674" s="172">
        <f>N1657</f>
        <v>0</v>
      </c>
      <c r="O1674" s="172">
        <f t="shared" ref="O1674:T1674" si="769">O1661-O1662-O1663</f>
        <v>0</v>
      </c>
      <c r="P1674" s="172">
        <f t="shared" si="769"/>
        <v>0</v>
      </c>
      <c r="Q1674" s="172">
        <f t="shared" si="769"/>
        <v>0</v>
      </c>
      <c r="R1674" s="172">
        <f t="shared" si="769"/>
        <v>0</v>
      </c>
      <c r="S1674" s="172">
        <f t="shared" si="769"/>
        <v>0</v>
      </c>
      <c r="T1674" s="172">
        <f t="shared" si="769"/>
        <v>0</v>
      </c>
      <c r="U1674" s="30"/>
    </row>
    <row r="1675" spans="2:21">
      <c r="G1675" s="6"/>
      <c r="I1675" s="7"/>
      <c r="J1675" s="7"/>
      <c r="K1675" s="7"/>
      <c r="L1675" s="7"/>
      <c r="M1675" s="7"/>
      <c r="N1675" s="7"/>
      <c r="O1675" s="7"/>
      <c r="P1675" s="7"/>
      <c r="Q1675" s="7"/>
      <c r="R1675" s="7"/>
      <c r="S1675" s="7"/>
      <c r="T1675" s="7"/>
      <c r="U1675" s="30"/>
    </row>
    <row r="1676" spans="2:21">
      <c r="G1676" s="71" t="s">
        <v>12</v>
      </c>
      <c r="H1676" s="66"/>
      <c r="I1676" s="173"/>
      <c r="J1676" s="174"/>
      <c r="K1676" s="174"/>
      <c r="L1676" s="174"/>
      <c r="M1676" s="174"/>
      <c r="N1676" s="174"/>
      <c r="O1676" s="174"/>
      <c r="P1676" s="174"/>
      <c r="Q1676" s="174"/>
      <c r="R1676" s="174"/>
      <c r="S1676" s="174"/>
      <c r="T1676" s="320"/>
      <c r="U1676" s="30"/>
    </row>
    <row r="1677" spans="2:21">
      <c r="G1677" s="6"/>
      <c r="I1677" s="172"/>
      <c r="J1677" s="172"/>
      <c r="K1677" s="172"/>
      <c r="L1677" s="172"/>
      <c r="M1677" s="172"/>
      <c r="N1677" s="172"/>
      <c r="O1677" s="172"/>
      <c r="P1677" s="172"/>
      <c r="Q1677" s="172"/>
      <c r="R1677" s="172"/>
      <c r="S1677" s="172"/>
      <c r="T1677" s="172"/>
      <c r="U1677" s="30"/>
    </row>
    <row r="1678" spans="2:21" ht="18.5">
      <c r="C1678" s="1" t="s">
        <v>222</v>
      </c>
      <c r="D1678" s="1" t="s">
        <v>141</v>
      </c>
      <c r="E1678" s="1" t="s">
        <v>114</v>
      </c>
      <c r="F1678" s="41" t="s">
        <v>26</v>
      </c>
      <c r="H1678" s="66"/>
      <c r="I1678" s="175">
        <f xml:space="preserve"> I1637 + I1642 - I1648 + I1674 + I1676</f>
        <v>0</v>
      </c>
      <c r="J1678" s="176">
        <v>1355</v>
      </c>
      <c r="K1678" s="176">
        <f t="shared" ref="K1678:S1678" si="770" xml:space="preserve"> K1637 + K1642 - K1648 + K1674 + K1676</f>
        <v>997</v>
      </c>
      <c r="L1678" s="176">
        <f t="shared" si="770"/>
        <v>1148</v>
      </c>
      <c r="M1678" s="176">
        <f t="shared" si="770"/>
        <v>1011</v>
      </c>
      <c r="N1678" s="176">
        <f t="shared" si="770"/>
        <v>1113</v>
      </c>
      <c r="O1678" s="176">
        <f t="shared" si="770"/>
        <v>1438</v>
      </c>
      <c r="P1678" s="176">
        <f t="shared" si="770"/>
        <v>1007</v>
      </c>
      <c r="Q1678" s="176">
        <f t="shared" si="770"/>
        <v>892.99835228774452</v>
      </c>
      <c r="R1678" s="176">
        <f t="shared" ref="R1678" si="771" xml:space="preserve"> R1637 + R1642 - R1648 + R1674 + R1676</f>
        <v>684.52626447897603</v>
      </c>
      <c r="S1678" s="176">
        <f t="shared" si="770"/>
        <v>678.50272800046878</v>
      </c>
      <c r="T1678" s="176">
        <f t="shared" ref="T1678" si="772" xml:space="preserve"> T1637 + T1642 - T1648 + T1674 + T1676</f>
        <v>753.57998930894951</v>
      </c>
      <c r="U1678" s="30"/>
    </row>
    <row r="1679" spans="2:21">
      <c r="G1679" s="6"/>
      <c r="I1679" s="7"/>
      <c r="J1679" s="7"/>
      <c r="K1679" s="7"/>
      <c r="L1679" s="28"/>
      <c r="M1679" s="28"/>
      <c r="N1679" s="28"/>
      <c r="O1679" s="28"/>
      <c r="P1679" s="28"/>
      <c r="Q1679" s="28"/>
      <c r="R1679" s="28"/>
      <c r="S1679" s="28"/>
      <c r="T1679" s="28"/>
      <c r="U1679" s="30"/>
    </row>
    <row r="1680" spans="2:21" ht="15" thickBot="1">
      <c r="S1680" s="1"/>
      <c r="T1680" s="1"/>
      <c r="U1680" s="30"/>
    </row>
    <row r="1681" spans="1:21">
      <c r="F1681" s="8"/>
      <c r="G1681" s="8"/>
      <c r="H1681" s="8"/>
      <c r="I1681" s="8"/>
      <c r="J1681" s="8"/>
      <c r="K1681" s="8"/>
      <c r="L1681" s="8"/>
      <c r="M1681" s="8"/>
      <c r="N1681" s="8"/>
      <c r="O1681" s="8"/>
      <c r="P1681" s="8"/>
      <c r="Q1681" s="8"/>
      <c r="R1681" s="8"/>
      <c r="S1681" s="8"/>
      <c r="T1681" s="8"/>
      <c r="U1681" s="30"/>
    </row>
    <row r="1682" spans="1:21" ht="15" thickBot="1">
      <c r="G1682" s="30"/>
      <c r="H1682" s="30"/>
      <c r="I1682" s="30"/>
      <c r="J1682" s="30"/>
      <c r="K1682" s="30"/>
      <c r="L1682" s="30"/>
      <c r="M1682" s="30"/>
      <c r="N1682" s="30"/>
      <c r="O1682" s="30"/>
      <c r="P1682" s="30"/>
      <c r="Q1682" s="30"/>
      <c r="R1682" s="30"/>
      <c r="S1682" s="30"/>
      <c r="T1682" s="30"/>
      <c r="U1682" s="30"/>
    </row>
    <row r="1683" spans="1:21" ht="21.5" thickBot="1">
      <c r="F1683" s="13" t="s">
        <v>4</v>
      </c>
      <c r="G1683" s="13"/>
      <c r="H1683" s="212" t="s">
        <v>206</v>
      </c>
      <c r="I1683" s="213"/>
      <c r="J1683" s="200"/>
      <c r="K1683" s="23"/>
      <c r="L1683" s="30"/>
      <c r="S1683" s="1"/>
      <c r="T1683" s="1"/>
      <c r="U1683" s="30"/>
    </row>
    <row r="1684" spans="1:21">
      <c r="S1684" s="1"/>
      <c r="T1684" s="1"/>
      <c r="U1684" s="30"/>
    </row>
    <row r="1685" spans="1:21" ht="18.5">
      <c r="F1685" s="9" t="s">
        <v>21</v>
      </c>
      <c r="G1685" s="9"/>
      <c r="I1685" s="2">
        <f>'Facility Detail'!$G$3176</f>
        <v>2011</v>
      </c>
      <c r="J1685" s="2">
        <f>I1685+1</f>
        <v>2012</v>
      </c>
      <c r="K1685" s="2">
        <f>J1685+1</f>
        <v>2013</v>
      </c>
      <c r="L1685" s="2">
        <f>K1685+1</f>
        <v>2014</v>
      </c>
      <c r="M1685" s="2">
        <f>L1685+1</f>
        <v>2015</v>
      </c>
      <c r="N1685" s="2">
        <f>M1685+1</f>
        <v>2016</v>
      </c>
      <c r="O1685" s="2">
        <f t="shared" ref="O1685:P1685" si="773">N1685+1</f>
        <v>2017</v>
      </c>
      <c r="P1685" s="2">
        <f t="shared" si="773"/>
        <v>2018</v>
      </c>
      <c r="Q1685" s="2">
        <f t="shared" ref="Q1685" si="774">P1685+1</f>
        <v>2019</v>
      </c>
      <c r="R1685" s="2">
        <f t="shared" ref="R1685" si="775">Q1685+1</f>
        <v>2020</v>
      </c>
      <c r="S1685" s="2">
        <f>R1685+1</f>
        <v>2021</v>
      </c>
      <c r="T1685" s="2">
        <f>S1685+1</f>
        <v>2022</v>
      </c>
      <c r="U1685" s="30"/>
    </row>
    <row r="1686" spans="1:21">
      <c r="G1686" s="74" t="str">
        <f>"Total MWh Produced / Purchased from " &amp; H1683</f>
        <v>Total MWh Produced / Purchased from Lemolo 2 (Upgrage 2009)</v>
      </c>
      <c r="H1686" s="66"/>
      <c r="I1686" s="3"/>
      <c r="J1686" s="4">
        <v>1780.5182</v>
      </c>
      <c r="K1686" s="4">
        <v>1290.0086000000001</v>
      </c>
      <c r="L1686" s="4">
        <v>1355</v>
      </c>
      <c r="M1686" s="4">
        <v>1066</v>
      </c>
      <c r="N1686" s="4">
        <v>1144</v>
      </c>
      <c r="O1686" s="4">
        <v>1567</v>
      </c>
      <c r="P1686" s="4">
        <v>1037.6651999999999</v>
      </c>
      <c r="Q1686" s="4">
        <v>1130</v>
      </c>
      <c r="R1686" s="4">
        <v>747</v>
      </c>
      <c r="S1686" s="4">
        <v>790</v>
      </c>
      <c r="T1686" s="5">
        <v>1435</v>
      </c>
      <c r="U1686" s="30"/>
    </row>
    <row r="1687" spans="1:21">
      <c r="G1687" s="74" t="s">
        <v>25</v>
      </c>
      <c r="H1687" s="66"/>
      <c r="I1687" s="325"/>
      <c r="J1687" s="50">
        <v>1</v>
      </c>
      <c r="K1687" s="50">
        <v>1</v>
      </c>
      <c r="L1687" s="50">
        <v>1</v>
      </c>
      <c r="M1687" s="50">
        <v>1</v>
      </c>
      <c r="N1687" s="50">
        <v>1</v>
      </c>
      <c r="O1687" s="50">
        <v>1</v>
      </c>
      <c r="P1687" s="50">
        <v>1</v>
      </c>
      <c r="Q1687" s="50">
        <v>1</v>
      </c>
      <c r="R1687" s="50">
        <v>1</v>
      </c>
      <c r="S1687" s="50">
        <v>1</v>
      </c>
      <c r="T1687" s="51">
        <v>1</v>
      </c>
      <c r="U1687" s="30"/>
    </row>
    <row r="1688" spans="1:21">
      <c r="G1688" s="74" t="s">
        <v>20</v>
      </c>
      <c r="H1688" s="66"/>
      <c r="I1688" s="326">
        <v>7.8921000000000005E-2</v>
      </c>
      <c r="J1688" s="45">
        <v>7.9619999999999996E-2</v>
      </c>
      <c r="K1688" s="45">
        <v>7.8747999999999999E-2</v>
      </c>
      <c r="L1688" s="45">
        <v>8.0235000000000001E-2</v>
      </c>
      <c r="M1688" s="45">
        <v>8.0535999999999996E-2</v>
      </c>
      <c r="N1688" s="45">
        <v>8.1698151927344531E-2</v>
      </c>
      <c r="O1688" s="45">
        <v>8.0833713568703974E-2</v>
      </c>
      <c r="P1688" s="45">
        <v>7.9451999999999995E-2</v>
      </c>
      <c r="Q1688" s="45">
        <v>7.6724662968274293E-2</v>
      </c>
      <c r="R1688" s="45">
        <f>R1636</f>
        <v>8.1268700519883177E-2</v>
      </c>
      <c r="S1688" s="45">
        <f>S2</f>
        <v>8.0210749261197395E-2</v>
      </c>
      <c r="T1688" s="46">
        <f>T2</f>
        <v>8.0210749261197395E-2</v>
      </c>
      <c r="U1688" s="30"/>
    </row>
    <row r="1689" spans="1:21">
      <c r="A1689" s="1" t="s">
        <v>223</v>
      </c>
      <c r="G1689" s="71" t="s">
        <v>22</v>
      </c>
      <c r="H1689" s="72"/>
      <c r="I1689" s="37">
        <f xml:space="preserve"> ROUND(I1686 * I1687 * I1688,0)</f>
        <v>0</v>
      </c>
      <c r="J1689" s="37">
        <v>142</v>
      </c>
      <c r="K1689" s="37">
        <v>102</v>
      </c>
      <c r="L1689" s="37">
        <v>109</v>
      </c>
      <c r="M1689" s="37">
        <v>86</v>
      </c>
      <c r="N1689" s="179">
        <v>95</v>
      </c>
      <c r="O1689" s="179">
        <v>127</v>
      </c>
      <c r="P1689" s="179">
        <v>84</v>
      </c>
      <c r="Q1689" s="179">
        <f>Q1686*Q1688</f>
        <v>86.698869154149946</v>
      </c>
      <c r="R1689" s="179">
        <f>R1686*R1688</f>
        <v>60.707719288352735</v>
      </c>
      <c r="S1689" s="179">
        <f>S1686*S1688</f>
        <v>63.366491916345943</v>
      </c>
      <c r="T1689" s="179">
        <f>T1686*T1688</f>
        <v>115.10242518981826</v>
      </c>
      <c r="U1689" s="30"/>
    </row>
    <row r="1690" spans="1:21">
      <c r="G1690" s="23"/>
      <c r="H1690" s="30"/>
      <c r="I1690" s="36"/>
      <c r="J1690" s="36"/>
      <c r="K1690" s="36"/>
      <c r="L1690" s="36"/>
      <c r="M1690" s="36"/>
      <c r="N1690" s="24"/>
      <c r="O1690" s="24"/>
      <c r="P1690" s="24"/>
      <c r="Q1690" s="24"/>
      <c r="R1690" s="24"/>
      <c r="S1690" s="24"/>
      <c r="T1690" s="24"/>
      <c r="U1690" s="30"/>
    </row>
    <row r="1691" spans="1:21" ht="18.5">
      <c r="F1691" s="42" t="s">
        <v>118</v>
      </c>
      <c r="H1691" s="30"/>
      <c r="I1691" s="2">
        <f>'Facility Detail'!$G$3176</f>
        <v>2011</v>
      </c>
      <c r="J1691" s="2">
        <f>I1691+1</f>
        <v>2012</v>
      </c>
      <c r="K1691" s="2">
        <f>J1691+1</f>
        <v>2013</v>
      </c>
      <c r="L1691" s="2">
        <f>L1685</f>
        <v>2014</v>
      </c>
      <c r="M1691" s="2">
        <f>M1685</f>
        <v>2015</v>
      </c>
      <c r="N1691" s="2">
        <f>N1685</f>
        <v>2016</v>
      </c>
      <c r="O1691" s="2">
        <f t="shared" ref="O1691" si="776">O1685</f>
        <v>2017</v>
      </c>
      <c r="P1691" s="2">
        <f t="shared" ref="P1691:Q1691" si="777">P1685</f>
        <v>2018</v>
      </c>
      <c r="Q1691" s="2">
        <f t="shared" si="777"/>
        <v>2019</v>
      </c>
      <c r="R1691" s="2">
        <f t="shared" ref="R1691:S1691" si="778">R1685</f>
        <v>2020</v>
      </c>
      <c r="S1691" s="2">
        <f t="shared" si="778"/>
        <v>2021</v>
      </c>
      <c r="T1691" s="2">
        <f t="shared" ref="T1691" si="779">T1685</f>
        <v>2022</v>
      </c>
      <c r="U1691" s="30"/>
    </row>
    <row r="1692" spans="1:21">
      <c r="G1692" s="74" t="s">
        <v>10</v>
      </c>
      <c r="H1692" s="66"/>
      <c r="I1692" s="47">
        <f>IF($J39 = "Eligible", I1689 * 'Facility Detail'!$G$3173, 0 )</f>
        <v>0</v>
      </c>
      <c r="J1692" s="11">
        <f>IF($J39 = "Eligible", J1689 * 'Facility Detail'!$G$3173, 0 )</f>
        <v>0</v>
      </c>
      <c r="K1692" s="11">
        <f>IF($J39 = "Eligible", K1689 * 'Facility Detail'!$G$3173, 0 )</f>
        <v>0</v>
      </c>
      <c r="L1692" s="11">
        <f>IF($J39 = "Eligible", L1689 * 'Facility Detail'!$G$3173, 0 )</f>
        <v>0</v>
      </c>
      <c r="M1692" s="11">
        <f>IF($J39 = "Eligible", M1689 * 'Facility Detail'!$G$3173, 0 )</f>
        <v>0</v>
      </c>
      <c r="N1692" s="11">
        <f>IF($J39 = "Eligible", N1689 * 'Facility Detail'!$G$3173, 0 )</f>
        <v>0</v>
      </c>
      <c r="O1692" s="11">
        <f>IF($J39 = "Eligible", O1689 * 'Facility Detail'!$G$3173, 0 )</f>
        <v>0</v>
      </c>
      <c r="P1692" s="11">
        <f>IF($J39 = "Eligible", P1689 * 'Facility Detail'!$G$3173, 0 )</f>
        <v>0</v>
      </c>
      <c r="Q1692" s="11">
        <f>IF($J39 = "Eligible", Q1689 * 'Facility Detail'!$G$3173, 0 )</f>
        <v>0</v>
      </c>
      <c r="R1692" s="11">
        <f>IF($J39 = "Eligible", R1689 * 'Facility Detail'!$G$3173, 0 )</f>
        <v>0</v>
      </c>
      <c r="S1692" s="11">
        <f>IF($J39 = "Eligible", S1689 * 'Facility Detail'!$G$3173, 0 )</f>
        <v>0</v>
      </c>
      <c r="T1692" s="264">
        <f>IF($J39 = "Eligible", T1689 * 'Facility Detail'!$G$3173, 0 )</f>
        <v>0</v>
      </c>
      <c r="U1692" s="30"/>
    </row>
    <row r="1693" spans="1:21">
      <c r="G1693" s="74" t="s">
        <v>6</v>
      </c>
      <c r="H1693" s="66"/>
      <c r="I1693" s="48">
        <f t="shared" ref="I1693:T1693" si="780">IF($K39= "Eligible", I1689, 0 )</f>
        <v>0</v>
      </c>
      <c r="J1693" s="222">
        <f t="shared" si="780"/>
        <v>0</v>
      </c>
      <c r="K1693" s="222">
        <f t="shared" si="780"/>
        <v>0</v>
      </c>
      <c r="L1693" s="222">
        <f t="shared" si="780"/>
        <v>0</v>
      </c>
      <c r="M1693" s="222">
        <f t="shared" si="780"/>
        <v>0</v>
      </c>
      <c r="N1693" s="222">
        <f t="shared" si="780"/>
        <v>0</v>
      </c>
      <c r="O1693" s="222">
        <f t="shared" si="780"/>
        <v>0</v>
      </c>
      <c r="P1693" s="222">
        <f t="shared" si="780"/>
        <v>0</v>
      </c>
      <c r="Q1693" s="222">
        <f t="shared" si="780"/>
        <v>0</v>
      </c>
      <c r="R1693" s="222">
        <f t="shared" si="780"/>
        <v>0</v>
      </c>
      <c r="S1693" s="222">
        <f t="shared" si="780"/>
        <v>0</v>
      </c>
      <c r="T1693" s="265">
        <f t="shared" si="780"/>
        <v>0</v>
      </c>
      <c r="U1693" s="30"/>
    </row>
    <row r="1694" spans="1:21">
      <c r="G1694" s="73" t="s">
        <v>120</v>
      </c>
      <c r="H1694" s="72"/>
      <c r="I1694" s="39">
        <f>SUM(I1692:I1693)</f>
        <v>0</v>
      </c>
      <c r="J1694" s="40">
        <f t="shared" ref="J1694:S1694" si="781">SUM(J1692:J1693)</f>
        <v>0</v>
      </c>
      <c r="K1694" s="40">
        <f t="shared" si="781"/>
        <v>0</v>
      </c>
      <c r="L1694" s="40">
        <f t="shared" si="781"/>
        <v>0</v>
      </c>
      <c r="M1694" s="40">
        <f t="shared" si="781"/>
        <v>0</v>
      </c>
      <c r="N1694" s="40">
        <f t="shared" si="781"/>
        <v>0</v>
      </c>
      <c r="O1694" s="40">
        <f t="shared" si="781"/>
        <v>0</v>
      </c>
      <c r="P1694" s="40">
        <f t="shared" si="781"/>
        <v>0</v>
      </c>
      <c r="Q1694" s="40">
        <f t="shared" si="781"/>
        <v>0</v>
      </c>
      <c r="R1694" s="40">
        <f t="shared" si="781"/>
        <v>0</v>
      </c>
      <c r="S1694" s="40">
        <f t="shared" si="781"/>
        <v>0</v>
      </c>
      <c r="T1694" s="40">
        <f t="shared" ref="T1694" si="782">SUM(T1692:T1693)</f>
        <v>0</v>
      </c>
      <c r="U1694" s="30"/>
    </row>
    <row r="1695" spans="1:21">
      <c r="G1695" s="30"/>
      <c r="H1695" s="30"/>
      <c r="I1695" s="38"/>
      <c r="J1695" s="31"/>
      <c r="K1695" s="31"/>
      <c r="L1695" s="31"/>
      <c r="M1695" s="31"/>
      <c r="N1695" s="31"/>
      <c r="O1695" s="31"/>
      <c r="P1695" s="31"/>
      <c r="Q1695" s="31"/>
      <c r="R1695" s="31"/>
      <c r="S1695" s="31"/>
      <c r="T1695" s="31"/>
      <c r="U1695" s="30"/>
    </row>
    <row r="1696" spans="1:21" ht="18.5">
      <c r="F1696" s="41" t="s">
        <v>30</v>
      </c>
      <c r="H1696" s="30"/>
      <c r="I1696" s="2">
        <f>'Facility Detail'!$G$3176</f>
        <v>2011</v>
      </c>
      <c r="J1696" s="2">
        <f>I1696+1</f>
        <v>2012</v>
      </c>
      <c r="K1696" s="2">
        <f>J1696+1</f>
        <v>2013</v>
      </c>
      <c r="L1696" s="2">
        <f>L1685</f>
        <v>2014</v>
      </c>
      <c r="M1696" s="2">
        <f>M1685</f>
        <v>2015</v>
      </c>
      <c r="N1696" s="2">
        <f>N1685</f>
        <v>2016</v>
      </c>
      <c r="O1696" s="2">
        <f t="shared" ref="O1696" si="783">O1685</f>
        <v>2017</v>
      </c>
      <c r="P1696" s="2">
        <f t="shared" ref="P1696:Q1696" si="784">P1685</f>
        <v>2018</v>
      </c>
      <c r="Q1696" s="2">
        <f t="shared" si="784"/>
        <v>2019</v>
      </c>
      <c r="R1696" s="2">
        <f t="shared" ref="R1696:S1696" si="785">R1685</f>
        <v>2020</v>
      </c>
      <c r="S1696" s="2">
        <f t="shared" si="785"/>
        <v>2021</v>
      </c>
      <c r="T1696" s="2">
        <f t="shared" ref="T1696" si="786">T1685</f>
        <v>2022</v>
      </c>
      <c r="U1696" s="30"/>
    </row>
    <row r="1697" spans="6:21">
      <c r="G1697" s="74" t="s">
        <v>47</v>
      </c>
      <c r="H1697" s="66"/>
      <c r="I1697" s="84"/>
      <c r="J1697" s="85"/>
      <c r="K1697" s="85"/>
      <c r="L1697" s="85"/>
      <c r="M1697" s="85"/>
      <c r="N1697" s="85"/>
      <c r="O1697" s="85"/>
      <c r="P1697" s="85"/>
      <c r="Q1697" s="85"/>
      <c r="R1697" s="85"/>
      <c r="S1697" s="85"/>
      <c r="T1697" s="86"/>
      <c r="U1697" s="30"/>
    </row>
    <row r="1698" spans="6:21">
      <c r="G1698" s="75" t="s">
        <v>23</v>
      </c>
      <c r="H1698" s="153"/>
      <c r="I1698" s="87"/>
      <c r="J1698" s="88"/>
      <c r="K1698" s="88"/>
      <c r="L1698" s="88"/>
      <c r="M1698" s="88"/>
      <c r="N1698" s="88"/>
      <c r="O1698" s="88"/>
      <c r="P1698" s="88"/>
      <c r="Q1698" s="88"/>
      <c r="R1698" s="88"/>
      <c r="S1698" s="88"/>
      <c r="T1698" s="89"/>
      <c r="U1698" s="30"/>
    </row>
    <row r="1699" spans="6:21">
      <c r="G1699" s="90" t="s">
        <v>89</v>
      </c>
      <c r="H1699" s="152"/>
      <c r="I1699" s="52"/>
      <c r="J1699" s="53"/>
      <c r="K1699" s="53"/>
      <c r="L1699" s="53"/>
      <c r="M1699" s="53"/>
      <c r="N1699" s="53"/>
      <c r="O1699" s="53"/>
      <c r="P1699" s="53"/>
      <c r="Q1699" s="53"/>
      <c r="R1699" s="53"/>
      <c r="S1699" s="53"/>
      <c r="T1699" s="54"/>
      <c r="U1699" s="30"/>
    </row>
    <row r="1700" spans="6:21">
      <c r="G1700" s="33" t="s">
        <v>90</v>
      </c>
      <c r="I1700" s="7">
        <f t="shared" ref="I1700:N1700" si="787">SUM(I1697:I1699)</f>
        <v>0</v>
      </c>
      <c r="J1700" s="7">
        <f t="shared" si="787"/>
        <v>0</v>
      </c>
      <c r="K1700" s="7">
        <f t="shared" si="787"/>
        <v>0</v>
      </c>
      <c r="L1700" s="7">
        <f t="shared" si="787"/>
        <v>0</v>
      </c>
      <c r="M1700" s="7">
        <f t="shared" si="787"/>
        <v>0</v>
      </c>
      <c r="N1700" s="7">
        <f t="shared" si="787"/>
        <v>0</v>
      </c>
      <c r="O1700" s="7"/>
      <c r="P1700" s="7"/>
      <c r="Q1700" s="7"/>
      <c r="R1700" s="7"/>
      <c r="S1700" s="7"/>
      <c r="T1700" s="7"/>
      <c r="U1700" s="30"/>
    </row>
    <row r="1701" spans="6:21">
      <c r="G1701" s="6"/>
      <c r="I1701" s="7"/>
      <c r="J1701" s="7"/>
      <c r="K1701" s="7"/>
      <c r="L1701" s="28"/>
      <c r="M1701" s="28"/>
      <c r="N1701" s="28"/>
      <c r="O1701" s="28"/>
      <c r="P1701" s="28"/>
      <c r="Q1701" s="28"/>
      <c r="R1701" s="28"/>
      <c r="S1701" s="28"/>
      <c r="T1701" s="28"/>
      <c r="U1701" s="30"/>
    </row>
    <row r="1702" spans="6:21" ht="18.5">
      <c r="F1702" s="9" t="s">
        <v>100</v>
      </c>
      <c r="I1702" s="2">
        <f>'Facility Detail'!$G$3176</f>
        <v>2011</v>
      </c>
      <c r="J1702" s="2">
        <f>I1702+1</f>
        <v>2012</v>
      </c>
      <c r="K1702" s="2">
        <f>J1702+1</f>
        <v>2013</v>
      </c>
      <c r="L1702" s="2">
        <f>K1702+1</f>
        <v>2014</v>
      </c>
      <c r="M1702" s="2">
        <f>L1702+1</f>
        <v>2015</v>
      </c>
      <c r="N1702" s="2">
        <f>M1702+1</f>
        <v>2016</v>
      </c>
      <c r="O1702" s="2">
        <f t="shared" ref="O1702" si="788">N1702+1</f>
        <v>2017</v>
      </c>
      <c r="P1702" s="2">
        <f t="shared" ref="P1702" si="789">O1702+1</f>
        <v>2018</v>
      </c>
      <c r="Q1702" s="2">
        <f t="shared" ref="Q1702" si="790">P1702+1</f>
        <v>2019</v>
      </c>
      <c r="R1702" s="2">
        <f t="shared" ref="R1702" si="791">Q1702+1</f>
        <v>2020</v>
      </c>
      <c r="S1702" s="2">
        <f>R1702+1</f>
        <v>2021</v>
      </c>
      <c r="T1702" s="2">
        <f>S1702+1</f>
        <v>2022</v>
      </c>
      <c r="U1702" s="30"/>
    </row>
    <row r="1703" spans="6:21">
      <c r="G1703" s="74" t="s">
        <v>68</v>
      </c>
      <c r="H1703" s="30"/>
      <c r="I1703" s="3"/>
      <c r="J1703" s="55">
        <f>I1703</f>
        <v>0</v>
      </c>
      <c r="K1703" s="123"/>
      <c r="L1703" s="123"/>
      <c r="M1703" s="123"/>
      <c r="N1703" s="123"/>
      <c r="O1703" s="123"/>
      <c r="P1703" s="123"/>
      <c r="Q1703" s="123"/>
      <c r="R1703" s="123"/>
      <c r="S1703" s="123"/>
      <c r="T1703" s="56"/>
      <c r="U1703" s="30"/>
    </row>
    <row r="1704" spans="6:21">
      <c r="G1704" s="74" t="s">
        <v>69</v>
      </c>
      <c r="H1704" s="30"/>
      <c r="I1704" s="144">
        <f>J1704</f>
        <v>0</v>
      </c>
      <c r="J1704" s="10"/>
      <c r="K1704" s="69"/>
      <c r="L1704" s="69"/>
      <c r="M1704" s="69"/>
      <c r="N1704" s="69"/>
      <c r="O1704" s="69"/>
      <c r="P1704" s="69"/>
      <c r="Q1704" s="69"/>
      <c r="R1704" s="69"/>
      <c r="S1704" s="69"/>
      <c r="T1704" s="145"/>
      <c r="U1704" s="30"/>
    </row>
    <row r="1705" spans="6:21">
      <c r="G1705" s="74" t="s">
        <v>70</v>
      </c>
      <c r="H1705" s="30"/>
      <c r="I1705" s="57"/>
      <c r="J1705" s="10"/>
      <c r="K1705" s="65">
        <f>J1705</f>
        <v>0</v>
      </c>
      <c r="L1705" s="69"/>
      <c r="M1705" s="69"/>
      <c r="N1705" s="69"/>
      <c r="O1705" s="69"/>
      <c r="P1705" s="69"/>
      <c r="Q1705" s="69"/>
      <c r="R1705" s="69"/>
      <c r="S1705" s="69"/>
      <c r="T1705" s="145"/>
      <c r="U1705" s="30"/>
    </row>
    <row r="1706" spans="6:21">
      <c r="G1706" s="74" t="s">
        <v>71</v>
      </c>
      <c r="H1706" s="30"/>
      <c r="I1706" s="57"/>
      <c r="J1706" s="65">
        <f>K1706</f>
        <v>0</v>
      </c>
      <c r="K1706" s="143"/>
      <c r="L1706" s="69"/>
      <c r="M1706" s="69"/>
      <c r="N1706" s="69"/>
      <c r="O1706" s="69"/>
      <c r="P1706" s="69"/>
      <c r="Q1706" s="69"/>
      <c r="R1706" s="69"/>
      <c r="S1706" s="69"/>
      <c r="T1706" s="145"/>
      <c r="U1706" s="30"/>
    </row>
    <row r="1707" spans="6:21">
      <c r="G1707" s="74" t="s">
        <v>171</v>
      </c>
      <c r="H1707" s="30"/>
      <c r="I1707" s="57"/>
      <c r="J1707" s="135"/>
      <c r="K1707" s="10"/>
      <c r="L1707" s="136">
        <f>K1707</f>
        <v>0</v>
      </c>
      <c r="M1707" s="69"/>
      <c r="N1707" s="69"/>
      <c r="O1707" s="69"/>
      <c r="P1707" s="69"/>
      <c r="Q1707" s="69"/>
      <c r="R1707" s="69"/>
      <c r="S1707" s="69"/>
      <c r="T1707" s="145"/>
      <c r="U1707" s="30"/>
    </row>
    <row r="1708" spans="6:21">
      <c r="G1708" s="74" t="s">
        <v>172</v>
      </c>
      <c r="H1708" s="30"/>
      <c r="I1708" s="57"/>
      <c r="J1708" s="135"/>
      <c r="K1708" s="65">
        <f>L1708</f>
        <v>0</v>
      </c>
      <c r="L1708" s="10"/>
      <c r="M1708" s="69"/>
      <c r="N1708" s="69"/>
      <c r="O1708" s="69" t="s">
        <v>170</v>
      </c>
      <c r="P1708" s="69" t="s">
        <v>170</v>
      </c>
      <c r="Q1708" s="69" t="s">
        <v>170</v>
      </c>
      <c r="R1708" s="69" t="s">
        <v>170</v>
      </c>
      <c r="S1708" s="69" t="s">
        <v>170</v>
      </c>
      <c r="T1708" s="145" t="s">
        <v>170</v>
      </c>
      <c r="U1708" s="30"/>
    </row>
    <row r="1709" spans="6:21">
      <c r="G1709" s="74" t="s">
        <v>173</v>
      </c>
      <c r="H1709" s="30"/>
      <c r="I1709" s="57"/>
      <c r="J1709" s="135"/>
      <c r="K1709" s="135"/>
      <c r="L1709" s="10"/>
      <c r="M1709" s="136">
        <f>L1709</f>
        <v>0</v>
      </c>
      <c r="N1709" s="135">
        <f>M1709</f>
        <v>0</v>
      </c>
      <c r="O1709" s="69"/>
      <c r="P1709" s="69"/>
      <c r="Q1709" s="69"/>
      <c r="R1709" s="69"/>
      <c r="S1709" s="69"/>
      <c r="T1709" s="139"/>
      <c r="U1709" s="30"/>
    </row>
    <row r="1710" spans="6:21">
      <c r="G1710" s="74" t="s">
        <v>174</v>
      </c>
      <c r="H1710" s="30"/>
      <c r="I1710" s="57"/>
      <c r="J1710" s="135"/>
      <c r="K1710" s="135"/>
      <c r="L1710" s="65">
        <f>M1710</f>
        <v>0</v>
      </c>
      <c r="M1710" s="10"/>
      <c r="N1710" s="135"/>
      <c r="O1710" s="69"/>
      <c r="P1710" s="69"/>
      <c r="Q1710" s="69"/>
      <c r="R1710" s="69"/>
      <c r="S1710" s="69"/>
      <c r="T1710" s="139"/>
      <c r="U1710" s="30"/>
    </row>
    <row r="1711" spans="6:21">
      <c r="G1711" s="74" t="s">
        <v>175</v>
      </c>
      <c r="H1711" s="30"/>
      <c r="I1711" s="57"/>
      <c r="J1711" s="135"/>
      <c r="K1711" s="135"/>
      <c r="L1711" s="135"/>
      <c r="M1711" s="10">
        <v>0</v>
      </c>
      <c r="N1711" s="136">
        <f>M1711</f>
        <v>0</v>
      </c>
      <c r="O1711" s="69"/>
      <c r="P1711" s="69"/>
      <c r="Q1711" s="69"/>
      <c r="R1711" s="69"/>
      <c r="S1711" s="69"/>
      <c r="T1711" s="139"/>
      <c r="U1711" s="30"/>
    </row>
    <row r="1712" spans="6:21">
      <c r="G1712" s="74" t="s">
        <v>176</v>
      </c>
      <c r="H1712" s="30"/>
      <c r="I1712" s="57"/>
      <c r="J1712" s="135"/>
      <c r="K1712" s="135"/>
      <c r="L1712" s="135"/>
      <c r="M1712" s="65"/>
      <c r="N1712" s="10"/>
      <c r="O1712" s="69"/>
      <c r="P1712" s="69"/>
      <c r="Q1712" s="69"/>
      <c r="R1712" s="69"/>
      <c r="S1712" s="69"/>
      <c r="T1712" s="139"/>
      <c r="U1712" s="30"/>
    </row>
    <row r="1713" spans="2:21">
      <c r="G1713" s="74" t="s">
        <v>177</v>
      </c>
      <c r="H1713" s="30"/>
      <c r="I1713" s="57"/>
      <c r="J1713" s="135"/>
      <c r="K1713" s="135"/>
      <c r="L1713" s="135"/>
      <c r="M1713" s="135"/>
      <c r="N1713" s="167">
        <v>0</v>
      </c>
      <c r="O1713" s="137"/>
      <c r="P1713" s="69"/>
      <c r="Q1713" s="69"/>
      <c r="R1713" s="69"/>
      <c r="S1713" s="69"/>
      <c r="T1713" s="139"/>
      <c r="U1713" s="30"/>
    </row>
    <row r="1714" spans="2:21">
      <c r="G1714" s="74" t="s">
        <v>168</v>
      </c>
      <c r="H1714" s="30"/>
      <c r="I1714" s="57"/>
      <c r="J1714" s="135"/>
      <c r="K1714" s="135"/>
      <c r="L1714" s="135"/>
      <c r="M1714" s="135"/>
      <c r="N1714" s="168">
        <f>O1713</f>
        <v>0</v>
      </c>
      <c r="O1714" s="138"/>
      <c r="P1714" s="69"/>
      <c r="Q1714" s="69"/>
      <c r="R1714" s="69"/>
      <c r="S1714" s="69"/>
      <c r="T1714" s="139"/>
      <c r="U1714" s="30"/>
    </row>
    <row r="1715" spans="2:21">
      <c r="G1715" s="74" t="s">
        <v>169</v>
      </c>
      <c r="H1715" s="30"/>
      <c r="I1715" s="57"/>
      <c r="J1715" s="135"/>
      <c r="K1715" s="135"/>
      <c r="L1715" s="135"/>
      <c r="M1715" s="135"/>
      <c r="N1715" s="135"/>
      <c r="O1715" s="138">
        <v>0</v>
      </c>
      <c r="P1715" s="137"/>
      <c r="Q1715" s="69"/>
      <c r="R1715" s="69"/>
      <c r="S1715" s="69"/>
      <c r="T1715" s="139"/>
      <c r="U1715" s="30"/>
    </row>
    <row r="1716" spans="2:21">
      <c r="G1716" s="74" t="s">
        <v>186</v>
      </c>
      <c r="H1716" s="30"/>
      <c r="I1716" s="57"/>
      <c r="J1716" s="135"/>
      <c r="K1716" s="135"/>
      <c r="L1716" s="135"/>
      <c r="M1716" s="135"/>
      <c r="N1716" s="135"/>
      <c r="O1716" s="137"/>
      <c r="P1716" s="138"/>
      <c r="Q1716" s="69"/>
      <c r="R1716" s="69"/>
      <c r="S1716" s="69"/>
      <c r="T1716" s="139"/>
      <c r="U1716" s="30"/>
    </row>
    <row r="1717" spans="2:21">
      <c r="G1717" s="74" t="s">
        <v>187</v>
      </c>
      <c r="H1717" s="30"/>
      <c r="I1717" s="57"/>
      <c r="J1717" s="135"/>
      <c r="K1717" s="135"/>
      <c r="L1717" s="135"/>
      <c r="M1717" s="135"/>
      <c r="N1717" s="135"/>
      <c r="O1717" s="135"/>
      <c r="P1717" s="138"/>
      <c r="Q1717" s="65"/>
      <c r="R1717" s="69"/>
      <c r="S1717" s="69"/>
      <c r="T1717" s="139"/>
      <c r="U1717" s="30"/>
    </row>
    <row r="1718" spans="2:21">
      <c r="G1718" s="74" t="s">
        <v>188</v>
      </c>
      <c r="H1718" s="30"/>
      <c r="I1718" s="57"/>
      <c r="J1718" s="135"/>
      <c r="K1718" s="135"/>
      <c r="L1718" s="135"/>
      <c r="M1718" s="135"/>
      <c r="N1718" s="135"/>
      <c r="O1718" s="135"/>
      <c r="P1718" s="137"/>
      <c r="Q1718" s="138"/>
      <c r="R1718" s="69"/>
      <c r="S1718" s="69"/>
      <c r="T1718" s="139"/>
      <c r="U1718" s="30"/>
    </row>
    <row r="1719" spans="2:21">
      <c r="G1719" s="74" t="s">
        <v>189</v>
      </c>
      <c r="H1719" s="30"/>
      <c r="I1719" s="57"/>
      <c r="J1719" s="135"/>
      <c r="K1719" s="135"/>
      <c r="L1719" s="135"/>
      <c r="M1719" s="135"/>
      <c r="N1719" s="135"/>
      <c r="O1719" s="135"/>
      <c r="P1719" s="135"/>
      <c r="Q1719" s="138"/>
      <c r="R1719" s="65"/>
      <c r="S1719" s="69"/>
      <c r="T1719" s="139"/>
      <c r="U1719" s="30"/>
    </row>
    <row r="1720" spans="2:21">
      <c r="G1720" s="74" t="s">
        <v>190</v>
      </c>
      <c r="H1720" s="30"/>
      <c r="I1720" s="57"/>
      <c r="J1720" s="135"/>
      <c r="K1720" s="135"/>
      <c r="L1720" s="135"/>
      <c r="M1720" s="135"/>
      <c r="N1720" s="135"/>
      <c r="O1720" s="135"/>
      <c r="P1720" s="135"/>
      <c r="Q1720" s="169"/>
      <c r="R1720" s="197"/>
      <c r="S1720" s="155"/>
      <c r="T1720" s="322"/>
    </row>
    <row r="1721" spans="2:21">
      <c r="G1721" s="74" t="s">
        <v>191</v>
      </c>
      <c r="H1721" s="30"/>
      <c r="I1721" s="57"/>
      <c r="J1721" s="135"/>
      <c r="K1721" s="135"/>
      <c r="L1721" s="135"/>
      <c r="M1721" s="135"/>
      <c r="N1721" s="135"/>
      <c r="O1721" s="135"/>
      <c r="P1721" s="135"/>
      <c r="Q1721" s="135"/>
      <c r="R1721" s="197"/>
      <c r="S1721" s="137">
        <f>R1721</f>
        <v>0</v>
      </c>
      <c r="T1721" s="322">
        <f>S1721</f>
        <v>0</v>
      </c>
    </row>
    <row r="1722" spans="2:21">
      <c r="G1722" s="74" t="s">
        <v>200</v>
      </c>
      <c r="H1722" s="30"/>
      <c r="I1722" s="57"/>
      <c r="J1722" s="135"/>
      <c r="K1722" s="135"/>
      <c r="L1722" s="135"/>
      <c r="M1722" s="135"/>
      <c r="N1722" s="135"/>
      <c r="O1722" s="135"/>
      <c r="P1722" s="135"/>
      <c r="Q1722" s="135"/>
      <c r="R1722" s="137"/>
      <c r="S1722" s="138"/>
      <c r="T1722" s="322"/>
    </row>
    <row r="1723" spans="2:21">
      <c r="G1723" s="74" t="s">
        <v>201</v>
      </c>
      <c r="H1723" s="30"/>
      <c r="I1723" s="57"/>
      <c r="J1723" s="135"/>
      <c r="K1723" s="135"/>
      <c r="L1723" s="135"/>
      <c r="M1723" s="135"/>
      <c r="N1723" s="135"/>
      <c r="O1723" s="135"/>
      <c r="P1723" s="135"/>
      <c r="Q1723" s="135"/>
      <c r="R1723" s="135"/>
      <c r="S1723" s="197"/>
      <c r="T1723" s="323"/>
    </row>
    <row r="1724" spans="2:21">
      <c r="G1724" s="74" t="s">
        <v>311</v>
      </c>
      <c r="H1724" s="30"/>
      <c r="I1724" s="57"/>
      <c r="J1724" s="135"/>
      <c r="K1724" s="135"/>
      <c r="L1724" s="135"/>
      <c r="M1724" s="135"/>
      <c r="N1724" s="135"/>
      <c r="O1724" s="135"/>
      <c r="P1724" s="135"/>
      <c r="Q1724" s="135"/>
      <c r="R1724" s="135"/>
      <c r="S1724" s="137"/>
      <c r="T1724" s="324"/>
      <c r="U1724" s="30"/>
    </row>
    <row r="1725" spans="2:21">
      <c r="G1725" s="74" t="s">
        <v>310</v>
      </c>
      <c r="H1725" s="30"/>
      <c r="I1725" s="58"/>
      <c r="J1725" s="125"/>
      <c r="K1725" s="125"/>
      <c r="L1725" s="125"/>
      <c r="M1725" s="125"/>
      <c r="N1725" s="125"/>
      <c r="O1725" s="125"/>
      <c r="P1725" s="125"/>
      <c r="Q1725" s="125"/>
      <c r="R1725" s="125"/>
      <c r="S1725" s="125"/>
      <c r="T1725" s="258"/>
      <c r="U1725" s="30"/>
    </row>
    <row r="1726" spans="2:21">
      <c r="B1726" s="1" t="s">
        <v>223</v>
      </c>
      <c r="G1726" s="33" t="s">
        <v>17</v>
      </c>
      <c r="I1726" s="172">
        <f xml:space="preserve"> I1704 - I1703</f>
        <v>0</v>
      </c>
      <c r="J1726" s="172">
        <f xml:space="preserve"> J1703 + J1706 - J1705 - J1704</f>
        <v>0</v>
      </c>
      <c r="K1726" s="172">
        <f>K1705 - K1706 -K1707</f>
        <v>0</v>
      </c>
      <c r="L1726" s="172">
        <f>L1707-L1708-L1709</f>
        <v>0</v>
      </c>
      <c r="M1726" s="172">
        <f>M1709</f>
        <v>0</v>
      </c>
      <c r="N1726" s="172">
        <f>N1709</f>
        <v>0</v>
      </c>
      <c r="O1726" s="172">
        <f>O1713-O1714-O1715</f>
        <v>0</v>
      </c>
      <c r="P1726" s="172">
        <f t="shared" ref="P1726:Q1726" si="792">P1713-P1714-P1715</f>
        <v>0</v>
      </c>
      <c r="Q1726" s="172">
        <f t="shared" si="792"/>
        <v>0</v>
      </c>
      <c r="R1726" s="172">
        <f t="shared" ref="R1726:S1726" si="793">R1713-R1714-R1715</f>
        <v>0</v>
      </c>
      <c r="S1726" s="172">
        <f t="shared" si="793"/>
        <v>0</v>
      </c>
      <c r="T1726" s="172">
        <f t="shared" ref="T1726" si="794">T1713-T1714-T1715</f>
        <v>0</v>
      </c>
      <c r="U1726" s="30"/>
    </row>
    <row r="1727" spans="2:21">
      <c r="G1727" s="6"/>
      <c r="I1727" s="7"/>
      <c r="J1727" s="7"/>
      <c r="K1727" s="7"/>
      <c r="L1727" s="7"/>
      <c r="M1727" s="7"/>
      <c r="N1727" s="7"/>
      <c r="O1727" s="7"/>
      <c r="P1727" s="7"/>
      <c r="Q1727" s="7"/>
      <c r="R1727" s="7"/>
      <c r="S1727" s="7"/>
      <c r="T1727" s="7"/>
      <c r="U1727" s="30"/>
    </row>
    <row r="1728" spans="2:21">
      <c r="G1728" s="71" t="s">
        <v>12</v>
      </c>
      <c r="H1728" s="66"/>
      <c r="I1728" s="173"/>
      <c r="J1728" s="174"/>
      <c r="K1728" s="174"/>
      <c r="L1728" s="174"/>
      <c r="M1728" s="174"/>
      <c r="N1728" s="174"/>
      <c r="O1728" s="174"/>
      <c r="P1728" s="174"/>
      <c r="Q1728" s="174"/>
      <c r="R1728" s="174"/>
      <c r="S1728" s="174"/>
      <c r="T1728" s="320"/>
      <c r="U1728" s="30"/>
    </row>
    <row r="1729" spans="1:21">
      <c r="G1729" s="6"/>
      <c r="I1729" s="172"/>
      <c r="J1729" s="172"/>
      <c r="K1729" s="172"/>
      <c r="L1729" s="172"/>
      <c r="M1729" s="172"/>
      <c r="N1729" s="172"/>
      <c r="O1729" s="172"/>
      <c r="P1729" s="172"/>
      <c r="Q1729" s="172"/>
      <c r="R1729" s="172"/>
      <c r="S1729" s="172"/>
      <c r="T1729" s="172"/>
      <c r="U1729" s="30"/>
    </row>
    <row r="1730" spans="1:21" ht="18.5">
      <c r="C1730" s="1" t="s">
        <v>223</v>
      </c>
      <c r="D1730" s="1" t="s">
        <v>143</v>
      </c>
      <c r="E1730" s="1" t="s">
        <v>114</v>
      </c>
      <c r="F1730" s="41" t="s">
        <v>26</v>
      </c>
      <c r="H1730" s="66"/>
      <c r="I1730" s="175">
        <f xml:space="preserve"> I1689 + I1694 - I1700 + I1726 + I1728</f>
        <v>0</v>
      </c>
      <c r="J1730" s="176">
        <v>142</v>
      </c>
      <c r="K1730" s="176">
        <f xml:space="preserve"> K1689 + K1694 - K1700 + K1726 + K1728</f>
        <v>102</v>
      </c>
      <c r="L1730" s="176">
        <f xml:space="preserve"> L1689 + L1694 - L1700 + L1726 + L1728</f>
        <v>109</v>
      </c>
      <c r="M1730" s="176">
        <f xml:space="preserve"> M1689 + M1694 - M1700 + M1726 + M1728</f>
        <v>86</v>
      </c>
      <c r="N1730" s="176">
        <f t="shared" ref="N1730:Q1730" si="795" xml:space="preserve"> N1689 + N1694 - N1700 + N1726 + N1728</f>
        <v>95</v>
      </c>
      <c r="O1730" s="176">
        <f t="shared" si="795"/>
        <v>127</v>
      </c>
      <c r="P1730" s="176">
        <f t="shared" si="795"/>
        <v>84</v>
      </c>
      <c r="Q1730" s="176">
        <f t="shared" si="795"/>
        <v>86.698869154149946</v>
      </c>
      <c r="R1730" s="176">
        <f t="shared" ref="R1730:S1730" si="796" xml:space="preserve"> R1689 + R1694 - R1700 + R1726 + R1728</f>
        <v>60.707719288352735</v>
      </c>
      <c r="S1730" s="176">
        <f t="shared" si="796"/>
        <v>63.366491916345943</v>
      </c>
      <c r="T1730" s="321">
        <f t="shared" ref="T1730" si="797" xml:space="preserve"> T1689 + T1694 - T1700 + T1726 + T1728</f>
        <v>115.10242518981826</v>
      </c>
      <c r="U1730" s="30"/>
    </row>
    <row r="1731" spans="1:21">
      <c r="G1731" s="6"/>
      <c r="I1731" s="7"/>
      <c r="J1731" s="7"/>
      <c r="K1731" s="7"/>
      <c r="L1731" s="28"/>
      <c r="M1731" s="28"/>
      <c r="N1731" s="28"/>
      <c r="O1731" s="28"/>
      <c r="P1731" s="28"/>
      <c r="Q1731" s="28"/>
      <c r="R1731" s="28"/>
      <c r="S1731" s="28"/>
      <c r="T1731" s="28"/>
      <c r="U1731" s="30"/>
    </row>
    <row r="1732" spans="1:21" ht="15" thickBot="1">
      <c r="S1732" s="1"/>
      <c r="T1732" s="1"/>
      <c r="U1732" s="30"/>
    </row>
    <row r="1733" spans="1:21">
      <c r="F1733" s="8"/>
      <c r="G1733" s="8"/>
      <c r="H1733" s="8"/>
      <c r="I1733" s="8"/>
      <c r="J1733" s="8"/>
      <c r="K1733" s="8"/>
      <c r="L1733" s="8"/>
      <c r="M1733" s="8"/>
      <c r="N1733" s="8"/>
      <c r="O1733" s="8"/>
      <c r="P1733" s="8"/>
      <c r="Q1733" s="8"/>
      <c r="R1733" s="8"/>
      <c r="S1733" s="8"/>
      <c r="T1733" s="8"/>
    </row>
    <row r="1734" spans="1:21" ht="15" thickBot="1">
      <c r="S1734" s="1"/>
      <c r="T1734" s="1"/>
    </row>
    <row r="1735" spans="1:21" ht="21.5" thickBot="1">
      <c r="F1735" s="13" t="s">
        <v>4</v>
      </c>
      <c r="G1735" s="13"/>
      <c r="H1735" s="230" t="str">
        <f>G40</f>
        <v>Lower Snake – Phalen Gulch - REC Only</v>
      </c>
      <c r="I1735" s="231"/>
      <c r="J1735" s="232"/>
      <c r="S1735" s="1"/>
      <c r="T1735" s="1"/>
    </row>
    <row r="1736" spans="1:21">
      <c r="S1736" s="1"/>
      <c r="T1736" s="1"/>
    </row>
    <row r="1737" spans="1:21" ht="18.5">
      <c r="F1737" s="9" t="s">
        <v>21</v>
      </c>
      <c r="G1737" s="9"/>
      <c r="I1737" s="2">
        <f>'Facility Detail'!$G$3176</f>
        <v>2011</v>
      </c>
      <c r="J1737" s="2">
        <f>I1737+1</f>
        <v>2012</v>
      </c>
      <c r="K1737" s="2">
        <f>J1737+1</f>
        <v>2013</v>
      </c>
      <c r="L1737" s="2">
        <f t="shared" ref="L1737:R1737" si="798">K1737+1</f>
        <v>2014</v>
      </c>
      <c r="M1737" s="2">
        <f t="shared" si="798"/>
        <v>2015</v>
      </c>
      <c r="N1737" s="2">
        <f t="shared" si="798"/>
        <v>2016</v>
      </c>
      <c r="O1737" s="2">
        <f t="shared" si="798"/>
        <v>2017</v>
      </c>
      <c r="P1737" s="2">
        <f t="shared" si="798"/>
        <v>2018</v>
      </c>
      <c r="Q1737" s="2">
        <f t="shared" si="798"/>
        <v>2019</v>
      </c>
      <c r="R1737" s="2">
        <f t="shared" si="798"/>
        <v>2020</v>
      </c>
      <c r="S1737" s="2">
        <f>R1737+1</f>
        <v>2021</v>
      </c>
      <c r="T1737" s="2">
        <f>S1737+1</f>
        <v>2022</v>
      </c>
    </row>
    <row r="1738" spans="1:21">
      <c r="G1738" s="221" t="str">
        <f>"Total MWh Produced / Purchased from " &amp; H1735</f>
        <v>Total MWh Produced / Purchased from Lower Snake – Phalen Gulch - REC Only</v>
      </c>
      <c r="H1738" s="66"/>
      <c r="I1738" s="3"/>
      <c r="J1738" s="4"/>
      <c r="K1738" s="4"/>
      <c r="L1738" s="4"/>
      <c r="M1738" s="4">
        <v>1300</v>
      </c>
      <c r="N1738" s="4"/>
      <c r="O1738" s="4"/>
      <c r="P1738" s="4"/>
      <c r="Q1738" s="4"/>
      <c r="R1738" s="4"/>
      <c r="S1738" s="4"/>
      <c r="T1738" s="5"/>
    </row>
    <row r="1739" spans="1:21">
      <c r="G1739" s="221" t="s">
        <v>25</v>
      </c>
      <c r="H1739" s="66"/>
      <c r="I1739" s="325"/>
      <c r="J1739" s="50"/>
      <c r="K1739" s="50"/>
      <c r="L1739" s="50"/>
      <c r="M1739" s="50">
        <v>1</v>
      </c>
      <c r="N1739" s="50"/>
      <c r="O1739" s="50"/>
      <c r="P1739" s="50"/>
      <c r="Q1739" s="50"/>
      <c r="R1739" s="50"/>
      <c r="S1739" s="50"/>
      <c r="T1739" s="51"/>
    </row>
    <row r="1740" spans="1:21">
      <c r="G1740" s="221" t="s">
        <v>20</v>
      </c>
      <c r="H1740" s="66"/>
      <c r="I1740" s="326"/>
      <c r="J1740" s="45"/>
      <c r="K1740" s="45"/>
      <c r="L1740" s="45"/>
      <c r="M1740" s="45">
        <v>1</v>
      </c>
      <c r="N1740" s="45"/>
      <c r="O1740" s="45"/>
      <c r="P1740" s="45"/>
      <c r="Q1740" s="45"/>
      <c r="R1740" s="45"/>
      <c r="S1740" s="45"/>
      <c r="T1740" s="46"/>
    </row>
    <row r="1741" spans="1:21">
      <c r="A1741" s="1" t="s">
        <v>287</v>
      </c>
      <c r="G1741" s="33" t="s">
        <v>22</v>
      </c>
      <c r="H1741" s="6"/>
      <c r="I1741" s="37">
        <f xml:space="preserve"> I1738 * I1739 * I1740</f>
        <v>0</v>
      </c>
      <c r="J1741" s="37">
        <f xml:space="preserve"> J1738 * J1739 * J1740</f>
        <v>0</v>
      </c>
      <c r="K1741" s="37">
        <f xml:space="preserve"> K1738 * K1739 * K1740</f>
        <v>0</v>
      </c>
      <c r="L1741" s="37">
        <f t="shared" ref="L1741:S1741" si="799" xml:space="preserve"> L1738 * L1739 * L1740</f>
        <v>0</v>
      </c>
      <c r="M1741" s="37">
        <v>1300</v>
      </c>
      <c r="N1741" s="179">
        <f t="shared" si="799"/>
        <v>0</v>
      </c>
      <c r="O1741" s="179">
        <f t="shared" si="799"/>
        <v>0</v>
      </c>
      <c r="P1741" s="179">
        <f t="shared" si="799"/>
        <v>0</v>
      </c>
      <c r="Q1741" s="179">
        <f t="shared" si="799"/>
        <v>0</v>
      </c>
      <c r="R1741" s="179">
        <f t="shared" si="799"/>
        <v>0</v>
      </c>
      <c r="S1741" s="179">
        <f t="shared" si="799"/>
        <v>0</v>
      </c>
      <c r="T1741" s="179">
        <f t="shared" ref="T1741" si="800" xml:space="preserve"> T1738 * T1739 * T1740</f>
        <v>0</v>
      </c>
    </row>
    <row r="1742" spans="1:21">
      <c r="I1742" s="36"/>
      <c r="J1742" s="36"/>
      <c r="K1742" s="36"/>
      <c r="L1742" s="36"/>
      <c r="M1742" s="36"/>
      <c r="N1742" s="24"/>
      <c r="O1742" s="24"/>
      <c r="P1742" s="24"/>
      <c r="Q1742" s="24"/>
      <c r="R1742" s="24"/>
      <c r="S1742" s="24"/>
      <c r="T1742" s="24"/>
    </row>
    <row r="1743" spans="1:21" ht="18.5">
      <c r="F1743" s="9" t="s">
        <v>118</v>
      </c>
      <c r="I1743" s="2">
        <f>'Facility Detail'!$G$3176</f>
        <v>2011</v>
      </c>
      <c r="J1743" s="2">
        <f>I1743+1</f>
        <v>2012</v>
      </c>
      <c r="K1743" s="2">
        <f>J1743+1</f>
        <v>2013</v>
      </c>
      <c r="L1743" s="2">
        <f t="shared" ref="L1743:R1743" si="801">K1743+1</f>
        <v>2014</v>
      </c>
      <c r="M1743" s="2">
        <f t="shared" si="801"/>
        <v>2015</v>
      </c>
      <c r="N1743" s="2">
        <f t="shared" si="801"/>
        <v>2016</v>
      </c>
      <c r="O1743" s="2">
        <f t="shared" si="801"/>
        <v>2017</v>
      </c>
      <c r="P1743" s="2">
        <f t="shared" si="801"/>
        <v>2018</v>
      </c>
      <c r="Q1743" s="2">
        <f t="shared" si="801"/>
        <v>2019</v>
      </c>
      <c r="R1743" s="2">
        <f t="shared" si="801"/>
        <v>2020</v>
      </c>
      <c r="S1743" s="2">
        <f>R1743+1</f>
        <v>2021</v>
      </c>
      <c r="T1743" s="2">
        <f>S1743+1</f>
        <v>2022</v>
      </c>
    </row>
    <row r="1744" spans="1:21">
      <c r="G1744" s="221" t="s">
        <v>10</v>
      </c>
      <c r="H1744" s="66"/>
      <c r="I1744" s="47">
        <f>IF($J40 = "Eligible", I1741 * 'Facility Detail'!$G$3173, 0 )</f>
        <v>0</v>
      </c>
      <c r="J1744" s="11">
        <f>IF($J40 = "Eligible", J1741 * 'Facility Detail'!$G$3173, 0 )</f>
        <v>0</v>
      </c>
      <c r="K1744" s="11">
        <f>IF($J40 = "Eligible", K1741 * 'Facility Detail'!$G$3173, 0 )</f>
        <v>0</v>
      </c>
      <c r="L1744" s="11">
        <f>IF($J40 = "Eligible", L1741 * 'Facility Detail'!$G$3173, 0 )</f>
        <v>0</v>
      </c>
      <c r="M1744" s="11">
        <f>IF($J40 = "Eligible", M1741 * 'Facility Detail'!$G$3173, 0 )</f>
        <v>0</v>
      </c>
      <c r="N1744" s="11">
        <f>IF($J40 = "Eligible", N1741 * 'Facility Detail'!$G$3173, 0 )</f>
        <v>0</v>
      </c>
      <c r="O1744" s="11">
        <f>IF($J40 = "Eligible", O1741 * 'Facility Detail'!$G$3173, 0 )</f>
        <v>0</v>
      </c>
      <c r="P1744" s="11">
        <f>IF($J40 = "Eligible", P1741 * 'Facility Detail'!$G$3173, 0 )</f>
        <v>0</v>
      </c>
      <c r="Q1744" s="11">
        <f>IF($J40 = "Eligible", Q1741 * 'Facility Detail'!$G$3173, 0 )</f>
        <v>0</v>
      </c>
      <c r="R1744" s="11">
        <f>IF($J40 = "Eligible", R1741 * 'Facility Detail'!$G$3173, 0 )</f>
        <v>0</v>
      </c>
      <c r="S1744" s="11">
        <f>IF($J40 = "Eligible", S1741 * 'Facility Detail'!$G$3173, 0 )</f>
        <v>0</v>
      </c>
      <c r="T1744" s="264">
        <f>IF($J40 = "Eligible", T1741 * 'Facility Detail'!$G$3173, 0 )</f>
        <v>0</v>
      </c>
    </row>
    <row r="1745" spans="6:20">
      <c r="G1745" s="221" t="s">
        <v>6</v>
      </c>
      <c r="H1745" s="66"/>
      <c r="I1745" s="48">
        <f t="shared" ref="I1745:T1745" si="802">IF($K40= "Eligible", I1741, 0 )</f>
        <v>0</v>
      </c>
      <c r="J1745" s="222">
        <f t="shared" si="802"/>
        <v>0</v>
      </c>
      <c r="K1745" s="222">
        <f t="shared" si="802"/>
        <v>0</v>
      </c>
      <c r="L1745" s="222">
        <f t="shared" si="802"/>
        <v>0</v>
      </c>
      <c r="M1745" s="222">
        <f t="shared" si="802"/>
        <v>0</v>
      </c>
      <c r="N1745" s="222">
        <f t="shared" si="802"/>
        <v>0</v>
      </c>
      <c r="O1745" s="222">
        <f t="shared" si="802"/>
        <v>0</v>
      </c>
      <c r="P1745" s="222">
        <f t="shared" si="802"/>
        <v>0</v>
      </c>
      <c r="Q1745" s="222">
        <f t="shared" si="802"/>
        <v>0</v>
      </c>
      <c r="R1745" s="222">
        <f t="shared" si="802"/>
        <v>0</v>
      </c>
      <c r="S1745" s="222">
        <f t="shared" si="802"/>
        <v>0</v>
      </c>
      <c r="T1745" s="265">
        <f t="shared" si="802"/>
        <v>0</v>
      </c>
    </row>
    <row r="1746" spans="6:20">
      <c r="G1746" s="33" t="s">
        <v>120</v>
      </c>
      <c r="H1746" s="6"/>
      <c r="I1746" s="39">
        <f>SUM(I1744:I1745)</f>
        <v>0</v>
      </c>
      <c r="J1746" s="40">
        <f>SUM(J1744:J1745)</f>
        <v>0</v>
      </c>
      <c r="K1746" s="40">
        <f>SUM(K1744:K1745)</f>
        <v>0</v>
      </c>
      <c r="L1746" s="40">
        <f t="shared" ref="L1746:S1746" si="803">SUM(L1744:L1745)</f>
        <v>0</v>
      </c>
      <c r="M1746" s="40">
        <f t="shared" si="803"/>
        <v>0</v>
      </c>
      <c r="N1746" s="40">
        <f t="shared" si="803"/>
        <v>0</v>
      </c>
      <c r="O1746" s="40">
        <f t="shared" si="803"/>
        <v>0</v>
      </c>
      <c r="P1746" s="40">
        <f t="shared" si="803"/>
        <v>0</v>
      </c>
      <c r="Q1746" s="40">
        <f t="shared" si="803"/>
        <v>0</v>
      </c>
      <c r="R1746" s="40">
        <f t="shared" si="803"/>
        <v>0</v>
      </c>
      <c r="S1746" s="40">
        <f t="shared" si="803"/>
        <v>0</v>
      </c>
      <c r="T1746" s="40">
        <f t="shared" ref="T1746" si="804">SUM(T1744:T1745)</f>
        <v>0</v>
      </c>
    </row>
    <row r="1747" spans="6:20">
      <c r="I1747" s="38"/>
      <c r="J1747" s="31"/>
      <c r="K1747" s="31"/>
      <c r="L1747" s="31"/>
      <c r="M1747" s="31"/>
      <c r="N1747" s="31"/>
      <c r="O1747" s="31"/>
      <c r="P1747" s="31"/>
      <c r="Q1747" s="31"/>
      <c r="R1747" s="31"/>
      <c r="S1747" s="31"/>
      <c r="T1747" s="31"/>
    </row>
    <row r="1748" spans="6:20" ht="18.5">
      <c r="F1748" s="9" t="s">
        <v>30</v>
      </c>
      <c r="I1748" s="2">
        <f>'Facility Detail'!$G$3176</f>
        <v>2011</v>
      </c>
      <c r="J1748" s="2">
        <f>I1748+1</f>
        <v>2012</v>
      </c>
      <c r="K1748" s="2">
        <f>J1748+1</f>
        <v>2013</v>
      </c>
      <c r="L1748" s="2">
        <f t="shared" ref="L1748:R1748" si="805">K1748+1</f>
        <v>2014</v>
      </c>
      <c r="M1748" s="2">
        <f t="shared" si="805"/>
        <v>2015</v>
      </c>
      <c r="N1748" s="2">
        <f t="shared" si="805"/>
        <v>2016</v>
      </c>
      <c r="O1748" s="2">
        <f t="shared" si="805"/>
        <v>2017</v>
      </c>
      <c r="P1748" s="2">
        <f t="shared" si="805"/>
        <v>2018</v>
      </c>
      <c r="Q1748" s="2">
        <f t="shared" si="805"/>
        <v>2019</v>
      </c>
      <c r="R1748" s="2">
        <f t="shared" si="805"/>
        <v>2020</v>
      </c>
      <c r="S1748" s="2">
        <f>R1748+1</f>
        <v>2021</v>
      </c>
      <c r="T1748" s="2">
        <f>S1748+1</f>
        <v>2022</v>
      </c>
    </row>
    <row r="1749" spans="6:20">
      <c r="G1749" s="221" t="s">
        <v>47</v>
      </c>
      <c r="H1749" s="66"/>
      <c r="I1749" s="84"/>
      <c r="J1749" s="85"/>
      <c r="K1749" s="85"/>
      <c r="L1749" s="85"/>
      <c r="M1749" s="85"/>
      <c r="N1749" s="85"/>
      <c r="O1749" s="85"/>
      <c r="P1749" s="85"/>
      <c r="Q1749" s="85"/>
      <c r="R1749" s="85"/>
      <c r="S1749" s="85"/>
      <c r="T1749" s="86"/>
    </row>
    <row r="1750" spans="6:20">
      <c r="G1750" s="223" t="s">
        <v>23</v>
      </c>
      <c r="H1750" s="224"/>
      <c r="I1750" s="87"/>
      <c r="J1750" s="88"/>
      <c r="K1750" s="88"/>
      <c r="L1750" s="88"/>
      <c r="M1750" s="88"/>
      <c r="N1750" s="88"/>
      <c r="O1750" s="88"/>
      <c r="P1750" s="88"/>
      <c r="Q1750" s="88"/>
      <c r="R1750" s="88"/>
      <c r="S1750" s="88"/>
      <c r="T1750" s="89"/>
    </row>
    <row r="1751" spans="6:20">
      <c r="G1751" s="223" t="s">
        <v>89</v>
      </c>
      <c r="H1751" s="225"/>
      <c r="I1751" s="52"/>
      <c r="J1751" s="53"/>
      <c r="K1751" s="53"/>
      <c r="L1751" s="53"/>
      <c r="M1751" s="53"/>
      <c r="N1751" s="53"/>
      <c r="O1751" s="53"/>
      <c r="P1751" s="53"/>
      <c r="Q1751" s="53"/>
      <c r="R1751" s="53"/>
      <c r="S1751" s="53"/>
      <c r="T1751" s="54"/>
    </row>
    <row r="1752" spans="6:20">
      <c r="G1752" s="33" t="s">
        <v>90</v>
      </c>
      <c r="I1752" s="7">
        <f>SUM(I1749:I1751)</f>
        <v>0</v>
      </c>
      <c r="J1752" s="7">
        <f>SUM(J1749:J1751)</f>
        <v>0</v>
      </c>
      <c r="K1752" s="7">
        <f>SUM(K1749:K1751)</f>
        <v>0</v>
      </c>
      <c r="L1752" s="7">
        <f t="shared" ref="L1752:S1752" si="806">SUM(L1749:L1751)</f>
        <v>0</v>
      </c>
      <c r="M1752" s="7">
        <f t="shared" si="806"/>
        <v>0</v>
      </c>
      <c r="N1752" s="7">
        <f t="shared" si="806"/>
        <v>0</v>
      </c>
      <c r="O1752" s="7">
        <f t="shared" si="806"/>
        <v>0</v>
      </c>
      <c r="P1752" s="7">
        <f t="shared" si="806"/>
        <v>0</v>
      </c>
      <c r="Q1752" s="7">
        <f t="shared" si="806"/>
        <v>0</v>
      </c>
      <c r="R1752" s="7">
        <f t="shared" si="806"/>
        <v>0</v>
      </c>
      <c r="S1752" s="7">
        <f t="shared" si="806"/>
        <v>0</v>
      </c>
      <c r="T1752" s="7">
        <f t="shared" ref="T1752" si="807">SUM(T1749:T1751)</f>
        <v>0</v>
      </c>
    </row>
    <row r="1753" spans="6:20">
      <c r="G1753" s="6"/>
      <c r="I1753" s="7"/>
      <c r="J1753" s="7"/>
      <c r="K1753" s="7"/>
      <c r="L1753" s="7"/>
      <c r="M1753" s="7"/>
      <c r="N1753" s="7"/>
      <c r="O1753" s="7"/>
      <c r="P1753" s="7"/>
      <c r="Q1753" s="7"/>
      <c r="R1753" s="7"/>
      <c r="S1753" s="7"/>
      <c r="T1753" s="7"/>
    </row>
    <row r="1754" spans="6:20" ht="18.5">
      <c r="F1754" s="9" t="s">
        <v>100</v>
      </c>
      <c r="I1754" s="2">
        <f>'Facility Detail'!$G$3176</f>
        <v>2011</v>
      </c>
      <c r="J1754" s="2">
        <f>I1754+1</f>
        <v>2012</v>
      </c>
      <c r="K1754" s="2">
        <f>J1754+1</f>
        <v>2013</v>
      </c>
      <c r="L1754" s="2">
        <f t="shared" ref="L1754:R1754" si="808">K1754+1</f>
        <v>2014</v>
      </c>
      <c r="M1754" s="2">
        <f t="shared" si="808"/>
        <v>2015</v>
      </c>
      <c r="N1754" s="2">
        <f t="shared" si="808"/>
        <v>2016</v>
      </c>
      <c r="O1754" s="2">
        <f t="shared" si="808"/>
        <v>2017</v>
      </c>
      <c r="P1754" s="2">
        <f t="shared" si="808"/>
        <v>2018</v>
      </c>
      <c r="Q1754" s="2">
        <f t="shared" si="808"/>
        <v>2019</v>
      </c>
      <c r="R1754" s="2">
        <f t="shared" si="808"/>
        <v>2020</v>
      </c>
      <c r="S1754" s="2">
        <f>R1754+1</f>
        <v>2021</v>
      </c>
      <c r="T1754" s="2">
        <f>S1754+1</f>
        <v>2022</v>
      </c>
    </row>
    <row r="1755" spans="6:20">
      <c r="G1755" s="221" t="s">
        <v>68</v>
      </c>
      <c r="H1755" s="66"/>
      <c r="I1755" s="3"/>
      <c r="J1755" s="55">
        <f>I1755</f>
        <v>0</v>
      </c>
      <c r="K1755" s="123"/>
      <c r="L1755" s="123"/>
      <c r="M1755" s="123"/>
      <c r="N1755" s="123"/>
      <c r="O1755" s="123"/>
      <c r="P1755" s="123"/>
      <c r="Q1755" s="123"/>
      <c r="R1755" s="123"/>
      <c r="S1755" s="123"/>
      <c r="T1755" s="56"/>
    </row>
    <row r="1756" spans="6:20">
      <c r="G1756" s="221" t="s">
        <v>69</v>
      </c>
      <c r="H1756" s="66"/>
      <c r="I1756" s="144">
        <f>J1756</f>
        <v>0</v>
      </c>
      <c r="J1756" s="10"/>
      <c r="K1756" s="69"/>
      <c r="L1756" s="69"/>
      <c r="M1756" s="69"/>
      <c r="N1756" s="69"/>
      <c r="O1756" s="69"/>
      <c r="P1756" s="69"/>
      <c r="Q1756" s="69"/>
      <c r="R1756" s="69"/>
      <c r="S1756" s="69"/>
      <c r="T1756" s="145"/>
    </row>
    <row r="1757" spans="6:20">
      <c r="G1757" s="221" t="s">
        <v>70</v>
      </c>
      <c r="H1757" s="66"/>
      <c r="I1757" s="57"/>
      <c r="J1757" s="10">
        <f>J1741</f>
        <v>0</v>
      </c>
      <c r="K1757" s="65">
        <f>J1757</f>
        <v>0</v>
      </c>
      <c r="L1757" s="69"/>
      <c r="M1757" s="69"/>
      <c r="N1757" s="69"/>
      <c r="O1757" s="69"/>
      <c r="P1757" s="69"/>
      <c r="Q1757" s="69"/>
      <c r="R1757" s="69"/>
      <c r="S1757" s="69"/>
      <c r="T1757" s="145"/>
    </row>
    <row r="1758" spans="6:20">
      <c r="G1758" s="221" t="s">
        <v>71</v>
      </c>
      <c r="H1758" s="66"/>
      <c r="I1758" s="57"/>
      <c r="J1758" s="65">
        <f>K1758</f>
        <v>0</v>
      </c>
      <c r="K1758" s="143"/>
      <c r="L1758" s="69"/>
      <c r="M1758" s="69"/>
      <c r="N1758" s="69"/>
      <c r="O1758" s="69"/>
      <c r="P1758" s="69"/>
      <c r="Q1758" s="69"/>
      <c r="R1758" s="69"/>
      <c r="S1758" s="69"/>
      <c r="T1758" s="145"/>
    </row>
    <row r="1759" spans="6:20">
      <c r="G1759" s="221" t="s">
        <v>171</v>
      </c>
      <c r="I1759" s="57"/>
      <c r="J1759" s="135"/>
      <c r="K1759" s="10">
        <f>K1741</f>
        <v>0</v>
      </c>
      <c r="L1759" s="136">
        <f>K1759</f>
        <v>0</v>
      </c>
      <c r="M1759" s="69"/>
      <c r="N1759" s="69"/>
      <c r="O1759" s="69"/>
      <c r="P1759" s="69"/>
      <c r="Q1759" s="69"/>
      <c r="R1759" s="69"/>
      <c r="S1759" s="69"/>
      <c r="T1759" s="145"/>
    </row>
    <row r="1760" spans="6:20">
      <c r="G1760" s="221" t="s">
        <v>172</v>
      </c>
      <c r="I1760" s="57"/>
      <c r="J1760" s="135"/>
      <c r="K1760" s="65">
        <f>L1760</f>
        <v>0</v>
      </c>
      <c r="L1760" s="10"/>
      <c r="M1760" s="69"/>
      <c r="N1760" s="69"/>
      <c r="O1760" s="69"/>
      <c r="P1760" s="69"/>
      <c r="Q1760" s="69"/>
      <c r="R1760" s="69"/>
      <c r="S1760" s="69"/>
      <c r="T1760" s="145"/>
    </row>
    <row r="1761" spans="2:21">
      <c r="G1761" s="221" t="s">
        <v>173</v>
      </c>
      <c r="I1761" s="57"/>
      <c r="J1761" s="135"/>
      <c r="K1761" s="135"/>
      <c r="L1761" s="10">
        <f>L1741</f>
        <v>0</v>
      </c>
      <c r="M1761" s="136">
        <f>L1761</f>
        <v>0</v>
      </c>
      <c r="N1761" s="135"/>
      <c r="O1761" s="135"/>
      <c r="P1761" s="135"/>
      <c r="Q1761" s="135"/>
      <c r="R1761" s="135"/>
      <c r="S1761" s="135"/>
      <c r="T1761" s="139"/>
    </row>
    <row r="1762" spans="2:21">
      <c r="G1762" s="221" t="s">
        <v>174</v>
      </c>
      <c r="I1762" s="57"/>
      <c r="J1762" s="135"/>
      <c r="K1762" s="135"/>
      <c r="L1762" s="137"/>
      <c r="M1762" s="138"/>
      <c r="N1762" s="135"/>
      <c r="O1762" s="69"/>
      <c r="P1762" s="69"/>
      <c r="Q1762" s="69"/>
      <c r="R1762" s="69"/>
      <c r="S1762" s="69"/>
      <c r="T1762" s="145"/>
    </row>
    <row r="1763" spans="2:21">
      <c r="G1763" s="221" t="s">
        <v>175</v>
      </c>
      <c r="I1763" s="57"/>
      <c r="J1763" s="135"/>
      <c r="K1763" s="135"/>
      <c r="L1763" s="135"/>
      <c r="M1763" s="138">
        <f>M1741</f>
        <v>1300</v>
      </c>
      <c r="N1763" s="136">
        <f>M1763</f>
        <v>1300</v>
      </c>
      <c r="O1763" s="69"/>
      <c r="P1763" s="69"/>
      <c r="Q1763" s="69"/>
      <c r="R1763" s="69"/>
      <c r="S1763" s="69"/>
      <c r="T1763" s="145"/>
    </row>
    <row r="1764" spans="2:21">
      <c r="G1764" s="221" t="s">
        <v>176</v>
      </c>
      <c r="I1764" s="57"/>
      <c r="J1764" s="135"/>
      <c r="K1764" s="135"/>
      <c r="L1764" s="135"/>
      <c r="M1764" s="65"/>
      <c r="N1764" s="138"/>
      <c r="O1764" s="69"/>
      <c r="P1764" s="69"/>
      <c r="Q1764" s="69"/>
      <c r="R1764" s="69"/>
      <c r="S1764" s="69"/>
      <c r="T1764" s="145"/>
    </row>
    <row r="1765" spans="2:21">
      <c r="G1765" s="221" t="s">
        <v>177</v>
      </c>
      <c r="I1765" s="57"/>
      <c r="J1765" s="135"/>
      <c r="K1765" s="135"/>
      <c r="L1765" s="135"/>
      <c r="M1765" s="135"/>
      <c r="N1765" s="138">
        <f>N1741</f>
        <v>0</v>
      </c>
      <c r="O1765" s="136">
        <f>N1765</f>
        <v>0</v>
      </c>
      <c r="P1765" s="69"/>
      <c r="Q1765" s="69"/>
      <c r="R1765" s="69"/>
      <c r="S1765" s="69"/>
      <c r="T1765" s="145"/>
    </row>
    <row r="1766" spans="2:21">
      <c r="G1766" s="221" t="s">
        <v>168</v>
      </c>
      <c r="I1766" s="57"/>
      <c r="J1766" s="135"/>
      <c r="K1766" s="135"/>
      <c r="L1766" s="135"/>
      <c r="M1766" s="135"/>
      <c r="N1766" s="65"/>
      <c r="O1766" s="138"/>
      <c r="P1766" s="69"/>
      <c r="Q1766" s="69"/>
      <c r="R1766" s="69"/>
      <c r="S1766" s="69"/>
      <c r="T1766" s="145"/>
    </row>
    <row r="1767" spans="2:21">
      <c r="G1767" s="221" t="s">
        <v>169</v>
      </c>
      <c r="I1767" s="58"/>
      <c r="J1767" s="125"/>
      <c r="K1767" s="125"/>
      <c r="L1767" s="125"/>
      <c r="M1767" s="125"/>
      <c r="N1767" s="125"/>
      <c r="O1767" s="140"/>
      <c r="P1767" s="330"/>
      <c r="Q1767" s="228"/>
      <c r="R1767" s="228"/>
      <c r="S1767" s="228"/>
      <c r="T1767" s="229"/>
    </row>
    <row r="1768" spans="2:21">
      <c r="B1768" s="1" t="s">
        <v>287</v>
      </c>
      <c r="G1768" s="33" t="s">
        <v>17</v>
      </c>
      <c r="I1768" s="156">
        <f xml:space="preserve"> I1761 - I1760</f>
        <v>0</v>
      </c>
      <c r="J1768" s="156">
        <f xml:space="preserve"> J1760 + J1763 - J1762 - J1761</f>
        <v>0</v>
      </c>
      <c r="K1768" s="156">
        <f>K1762 - K1763</f>
        <v>0</v>
      </c>
      <c r="L1768" s="156">
        <f t="shared" ref="L1768" si="809">L1762 - L1763</f>
        <v>0</v>
      </c>
      <c r="M1768" s="156">
        <f>M1761-M1762-M1763</f>
        <v>-1300</v>
      </c>
      <c r="N1768" s="156">
        <f>N1763-N1764-N1765</f>
        <v>1300</v>
      </c>
      <c r="O1768" s="156">
        <f>O1765-O1766-O1767</f>
        <v>0</v>
      </c>
      <c r="P1768" s="156">
        <f>P1767</f>
        <v>0</v>
      </c>
      <c r="Q1768" s="156">
        <f t="shared" ref="Q1768:S1768" si="810">Q1767</f>
        <v>0</v>
      </c>
      <c r="R1768" s="156">
        <f t="shared" si="810"/>
        <v>0</v>
      </c>
      <c r="S1768" s="156">
        <f t="shared" si="810"/>
        <v>0</v>
      </c>
      <c r="T1768" s="156">
        <f t="shared" ref="T1768" si="811">T1767</f>
        <v>0</v>
      </c>
    </row>
    <row r="1769" spans="2:21">
      <c r="G1769" s="6"/>
      <c r="I1769" s="7"/>
      <c r="J1769" s="7"/>
      <c r="K1769" s="7"/>
      <c r="L1769" s="7"/>
      <c r="M1769" s="7"/>
      <c r="N1769" s="7"/>
      <c r="O1769" s="7"/>
      <c r="P1769" s="7"/>
      <c r="Q1769" s="7"/>
      <c r="R1769" s="7"/>
      <c r="S1769" s="7"/>
      <c r="T1769" s="7"/>
    </row>
    <row r="1770" spans="2:21">
      <c r="G1770" s="33" t="s">
        <v>12</v>
      </c>
      <c r="H1770" s="66"/>
      <c r="I1770" s="173"/>
      <c r="J1770" s="174"/>
      <c r="K1770" s="174"/>
      <c r="L1770" s="174"/>
      <c r="M1770" s="174"/>
      <c r="N1770" s="174"/>
      <c r="O1770" s="174"/>
      <c r="P1770" s="174"/>
      <c r="Q1770" s="174"/>
      <c r="R1770" s="174"/>
      <c r="S1770" s="174"/>
      <c r="T1770" s="320"/>
    </row>
    <row r="1771" spans="2:21">
      <c r="G1771" s="6"/>
      <c r="I1771" s="172"/>
      <c r="J1771" s="172"/>
      <c r="K1771" s="172"/>
      <c r="L1771" s="172"/>
      <c r="M1771" s="172"/>
      <c r="N1771" s="172"/>
      <c r="O1771" s="172"/>
      <c r="P1771" s="172"/>
      <c r="Q1771" s="172"/>
      <c r="R1771" s="172"/>
      <c r="S1771" s="172"/>
      <c r="T1771" s="172"/>
    </row>
    <row r="1772" spans="2:21" ht="18.5">
      <c r="C1772" s="1" t="s">
        <v>287</v>
      </c>
      <c r="D1772" s="1" t="s">
        <v>288</v>
      </c>
      <c r="E1772" s="1" t="s">
        <v>107</v>
      </c>
      <c r="F1772" s="9" t="s">
        <v>26</v>
      </c>
      <c r="H1772" s="66"/>
      <c r="I1772" s="175">
        <f xml:space="preserve"> I1741 + I1746 - I1752 + I1768 + I1770</f>
        <v>0</v>
      </c>
      <c r="J1772" s="176">
        <f xml:space="preserve"> J1741 + J1746 - J1752 + J1768 + J1770</f>
        <v>0</v>
      </c>
      <c r="K1772" s="176">
        <f xml:space="preserve"> K1741 + K1746 - K1752 + K1768 + K1770</f>
        <v>0</v>
      </c>
      <c r="L1772" s="176">
        <f t="shared" ref="L1772:S1772" si="812" xml:space="preserve"> L1741 + L1746 - L1752 + L1768 + L1770</f>
        <v>0</v>
      </c>
      <c r="M1772" s="176">
        <f t="shared" si="812"/>
        <v>0</v>
      </c>
      <c r="N1772" s="176">
        <f t="shared" si="812"/>
        <v>1300</v>
      </c>
      <c r="O1772" s="176">
        <f t="shared" si="812"/>
        <v>0</v>
      </c>
      <c r="P1772" s="176">
        <f t="shared" si="812"/>
        <v>0</v>
      </c>
      <c r="Q1772" s="176">
        <f t="shared" si="812"/>
        <v>0</v>
      </c>
      <c r="R1772" s="176">
        <f t="shared" si="812"/>
        <v>0</v>
      </c>
      <c r="S1772" s="176">
        <f t="shared" si="812"/>
        <v>0</v>
      </c>
      <c r="T1772" s="321">
        <f t="shared" ref="T1772" si="813" xml:space="preserve"> T1741 + T1746 - T1752 + T1768 + T1770</f>
        <v>0</v>
      </c>
    </row>
    <row r="1773" spans="2:21">
      <c r="G1773" s="6"/>
      <c r="I1773" s="7"/>
      <c r="J1773" s="7"/>
      <c r="K1773" s="7"/>
      <c r="L1773" s="28"/>
      <c r="M1773" s="28"/>
      <c r="N1773" s="28"/>
      <c r="O1773" s="28"/>
      <c r="P1773" s="28"/>
      <c r="Q1773" s="28"/>
      <c r="R1773" s="28"/>
      <c r="S1773" s="28"/>
      <c r="T1773" s="28"/>
    </row>
    <row r="1774" spans="2:21" ht="15" thickBot="1">
      <c r="S1774" s="1"/>
      <c r="T1774" s="1"/>
    </row>
    <row r="1775" spans="2:21">
      <c r="F1775" s="8"/>
      <c r="G1775" s="8"/>
      <c r="H1775" s="8"/>
      <c r="I1775" s="8"/>
      <c r="J1775" s="8"/>
      <c r="K1775" s="8"/>
      <c r="L1775" s="8"/>
      <c r="M1775" s="8"/>
      <c r="N1775" s="8"/>
      <c r="O1775" s="8"/>
      <c r="P1775" s="8"/>
      <c r="Q1775" s="8"/>
      <c r="R1775" s="8"/>
      <c r="S1775" s="8"/>
      <c r="T1775" s="8"/>
      <c r="U1775" s="30"/>
    </row>
    <row r="1776" spans="2:21" ht="15" thickBot="1">
      <c r="G1776" s="30"/>
      <c r="H1776" s="30"/>
      <c r="I1776" s="30"/>
      <c r="J1776" s="30"/>
      <c r="K1776" s="30"/>
      <c r="L1776" s="30"/>
      <c r="M1776" s="30"/>
      <c r="N1776" s="30"/>
      <c r="O1776" s="30"/>
      <c r="P1776" s="30"/>
      <c r="Q1776" s="30"/>
      <c r="R1776" s="30"/>
      <c r="S1776" s="30"/>
      <c r="T1776" s="30"/>
      <c r="U1776" s="30"/>
    </row>
    <row r="1777" spans="1:21" ht="21.5" thickBot="1">
      <c r="F1777" s="13" t="s">
        <v>4</v>
      </c>
      <c r="G1777" s="13"/>
      <c r="H1777" s="201" t="s">
        <v>130</v>
      </c>
      <c r="I1777" s="209"/>
      <c r="J1777" s="23"/>
      <c r="K1777" s="23"/>
      <c r="S1777" s="1"/>
      <c r="T1777" s="1"/>
      <c r="U1777" s="30"/>
    </row>
    <row r="1778" spans="1:21">
      <c r="S1778" s="1"/>
      <c r="T1778" s="1"/>
      <c r="U1778" s="30"/>
    </row>
    <row r="1779" spans="1:21" ht="18.5">
      <c r="F1779" s="9" t="s">
        <v>21</v>
      </c>
      <c r="G1779" s="9"/>
      <c r="I1779" s="2">
        <f>'Facility Detail'!$G$3176</f>
        <v>2011</v>
      </c>
      <c r="J1779" s="2">
        <f t="shared" ref="J1779:P1779" si="814">I1779+1</f>
        <v>2012</v>
      </c>
      <c r="K1779" s="2">
        <f t="shared" si="814"/>
        <v>2013</v>
      </c>
      <c r="L1779" s="2">
        <f t="shared" si="814"/>
        <v>2014</v>
      </c>
      <c r="M1779" s="2">
        <f t="shared" si="814"/>
        <v>2015</v>
      </c>
      <c r="N1779" s="2">
        <f t="shared" si="814"/>
        <v>2016</v>
      </c>
      <c r="O1779" s="2">
        <f t="shared" si="814"/>
        <v>2017</v>
      </c>
      <c r="P1779" s="2">
        <f t="shared" si="814"/>
        <v>2018</v>
      </c>
      <c r="Q1779" s="2">
        <f t="shared" ref="Q1779" si="815">P1779+1</f>
        <v>2019</v>
      </c>
      <c r="R1779" s="2">
        <f t="shared" ref="R1779" si="816">Q1779+1</f>
        <v>2020</v>
      </c>
      <c r="S1779" s="2">
        <f>R1779+1</f>
        <v>2021</v>
      </c>
      <c r="T1779" s="2">
        <f>S1779+1</f>
        <v>2022</v>
      </c>
      <c r="U1779" s="30"/>
    </row>
    <row r="1780" spans="1:21">
      <c r="G1780" s="74" t="str">
        <f>"Total MWh Produced / Purchased from " &amp; H1777</f>
        <v>Total MWh Produced / Purchased from Marengo I</v>
      </c>
      <c r="H1780" s="66"/>
      <c r="I1780" s="3">
        <v>403408</v>
      </c>
      <c r="J1780" s="4">
        <v>358669</v>
      </c>
      <c r="K1780" s="4">
        <v>331240</v>
      </c>
      <c r="L1780" s="4">
        <v>367390</v>
      </c>
      <c r="M1780" s="4">
        <v>298771</v>
      </c>
      <c r="N1780" s="4">
        <v>356053</v>
      </c>
      <c r="O1780" s="4">
        <v>315543</v>
      </c>
      <c r="P1780" s="4">
        <v>336426</v>
      </c>
      <c r="Q1780" s="4">
        <v>145630</v>
      </c>
      <c r="R1780" s="4">
        <v>482194</v>
      </c>
      <c r="S1780" s="4">
        <v>484854</v>
      </c>
      <c r="T1780" s="5">
        <v>460870</v>
      </c>
      <c r="U1780" s="30"/>
    </row>
    <row r="1781" spans="1:21">
      <c r="G1781" s="74" t="s">
        <v>25</v>
      </c>
      <c r="H1781" s="66"/>
      <c r="I1781" s="325">
        <v>1</v>
      </c>
      <c r="J1781" s="50">
        <v>1</v>
      </c>
      <c r="K1781" s="50">
        <v>1</v>
      </c>
      <c r="L1781" s="50">
        <v>1</v>
      </c>
      <c r="M1781" s="50">
        <v>1</v>
      </c>
      <c r="N1781" s="50">
        <v>1</v>
      </c>
      <c r="O1781" s="50">
        <v>1</v>
      </c>
      <c r="P1781" s="50">
        <v>1</v>
      </c>
      <c r="Q1781" s="50">
        <v>1</v>
      </c>
      <c r="R1781" s="50">
        <v>1</v>
      </c>
      <c r="S1781" s="50">
        <v>1</v>
      </c>
      <c r="T1781" s="51">
        <v>1</v>
      </c>
      <c r="U1781" s="30"/>
    </row>
    <row r="1782" spans="1:21">
      <c r="G1782" s="74" t="s">
        <v>20</v>
      </c>
      <c r="H1782" s="66"/>
      <c r="I1782" s="326">
        <v>7.8921000000000005E-2</v>
      </c>
      <c r="J1782" s="45">
        <v>7.9619999999999996E-2</v>
      </c>
      <c r="K1782" s="45">
        <v>7.8747999999999999E-2</v>
      </c>
      <c r="L1782" s="45">
        <v>8.0235000000000001E-2</v>
      </c>
      <c r="M1782" s="45">
        <v>8.0535999999999996E-2</v>
      </c>
      <c r="N1782" s="45">
        <v>8.1698151927344531E-2</v>
      </c>
      <c r="O1782" s="45">
        <v>8.0833713568703974E-2</v>
      </c>
      <c r="P1782" s="45">
        <v>7.9451999999999995E-2</v>
      </c>
      <c r="Q1782" s="45">
        <v>7.6724662968274293E-2</v>
      </c>
      <c r="R1782" s="45">
        <f>R1688</f>
        <v>8.1268700519883177E-2</v>
      </c>
      <c r="S1782" s="45">
        <f>S2</f>
        <v>8.0210749261197395E-2</v>
      </c>
      <c r="T1782" s="46">
        <f>T2</f>
        <v>8.0210749261197395E-2</v>
      </c>
      <c r="U1782" s="30"/>
    </row>
    <row r="1783" spans="1:21">
      <c r="A1783" s="1" t="s">
        <v>130</v>
      </c>
      <c r="G1783" s="71" t="s">
        <v>22</v>
      </c>
      <c r="H1783" s="72"/>
      <c r="I1783" s="37">
        <v>31837</v>
      </c>
      <c r="J1783" s="37">
        <v>28557</v>
      </c>
      <c r="K1783" s="37">
        <v>26084</v>
      </c>
      <c r="L1783" s="37">
        <v>29478</v>
      </c>
      <c r="M1783" s="37">
        <v>24062</v>
      </c>
      <c r="N1783" s="179">
        <v>29087</v>
      </c>
      <c r="O1783" s="179">
        <v>25507</v>
      </c>
      <c r="P1783" s="179">
        <v>26729</v>
      </c>
      <c r="Q1783" s="179">
        <f>Q1780*Q1782</f>
        <v>11173.412668069785</v>
      </c>
      <c r="R1783" s="179">
        <f>R1780*R1782</f>
        <v>39187.279778484546</v>
      </c>
      <c r="S1783" s="179">
        <f>S1780*S1782</f>
        <v>38890.502622288601</v>
      </c>
      <c r="T1783" s="179">
        <f>T1780*T1782</f>
        <v>36966.728012008047</v>
      </c>
      <c r="U1783" s="30"/>
    </row>
    <row r="1784" spans="1:21">
      <c r="G1784" s="23"/>
      <c r="H1784" s="30"/>
      <c r="I1784" s="36"/>
      <c r="J1784" s="36"/>
      <c r="K1784" s="36"/>
      <c r="L1784" s="36"/>
      <c r="M1784" s="36"/>
      <c r="N1784" s="24"/>
      <c r="O1784" s="24"/>
      <c r="P1784" s="24"/>
      <c r="Q1784" s="24"/>
      <c r="R1784" s="24"/>
      <c r="S1784" s="24"/>
      <c r="T1784" s="24"/>
      <c r="U1784" s="30"/>
    </row>
    <row r="1785" spans="1:21" ht="18.5">
      <c r="F1785" s="42" t="s">
        <v>118</v>
      </c>
      <c r="H1785" s="30"/>
      <c r="I1785" s="2">
        <f>'Facility Detail'!$G$3176</f>
        <v>2011</v>
      </c>
      <c r="J1785" s="2">
        <f>I1785+1</f>
        <v>2012</v>
      </c>
      <c r="K1785" s="2">
        <f>J1785+1</f>
        <v>2013</v>
      </c>
      <c r="L1785" s="2">
        <f>L1779</f>
        <v>2014</v>
      </c>
      <c r="M1785" s="2">
        <f>M1779</f>
        <v>2015</v>
      </c>
      <c r="N1785" s="2">
        <f>N1779</f>
        <v>2016</v>
      </c>
      <c r="O1785" s="2">
        <f>O1779</f>
        <v>2017</v>
      </c>
      <c r="P1785" s="2">
        <f>P1779</f>
        <v>2018</v>
      </c>
      <c r="Q1785" s="2">
        <f t="shared" ref="Q1785:S1785" si="817">Q1779</f>
        <v>2019</v>
      </c>
      <c r="R1785" s="2">
        <f t="shared" si="817"/>
        <v>2020</v>
      </c>
      <c r="S1785" s="2">
        <f t="shared" si="817"/>
        <v>2021</v>
      </c>
      <c r="T1785" s="2">
        <f t="shared" ref="T1785" si="818">T1779</f>
        <v>2022</v>
      </c>
      <c r="U1785" s="30"/>
    </row>
    <row r="1786" spans="1:21">
      <c r="G1786" s="74" t="s">
        <v>10</v>
      </c>
      <c r="H1786" s="66"/>
      <c r="I1786" s="47">
        <f>IF($J41 = "Eligible", I1783 * 'Facility Detail'!$G$3173, 0 )</f>
        <v>0</v>
      </c>
      <c r="J1786" s="11">
        <f>IF($J41 = "Eligible", J1783 * 'Facility Detail'!$G$3173, 0 )</f>
        <v>0</v>
      </c>
      <c r="K1786" s="11">
        <f>IF($J41 = "Eligible", K1783 * 'Facility Detail'!$G$3173, 0 )</f>
        <v>0</v>
      </c>
      <c r="L1786" s="11">
        <f>IF($J41 = "Eligible", L1783 * 'Facility Detail'!$G$3173, 0 )</f>
        <v>0</v>
      </c>
      <c r="M1786" s="11">
        <f>IF($J41 = "Eligible", M1783 * 'Facility Detail'!$G$3173, 0 )</f>
        <v>0</v>
      </c>
      <c r="N1786" s="11">
        <f>IF($J41 = "Eligible", N1783 * 'Facility Detail'!$G$3173, 0 )</f>
        <v>0</v>
      </c>
      <c r="O1786" s="11">
        <f>IF($J41 = "Eligible", O1783 * 'Facility Detail'!$G$3173, 0 )</f>
        <v>0</v>
      </c>
      <c r="P1786" s="11">
        <f>IF($J41 = "Eligible", P1783 * 'Facility Detail'!$G$3173, 0 )</f>
        <v>0</v>
      </c>
      <c r="Q1786" s="11">
        <f>IF($J41 = "Eligible", Q1783 * 'Facility Detail'!$G$3173, 0 )</f>
        <v>0</v>
      </c>
      <c r="R1786" s="11">
        <f>IF($J41 = "Eligible", R1783 * 'Facility Detail'!$G$3173, 0 )</f>
        <v>0</v>
      </c>
      <c r="S1786" s="11">
        <f>IF($J41 = "Eligible", S1783 * 'Facility Detail'!$G$3173, 0 )</f>
        <v>0</v>
      </c>
      <c r="T1786" s="264">
        <f>IF($J41 = "Eligible", T1783 * 'Facility Detail'!$G$3173, 0 )</f>
        <v>0</v>
      </c>
      <c r="U1786" s="30"/>
    </row>
    <row r="1787" spans="1:21">
      <c r="G1787" s="74" t="s">
        <v>6</v>
      </c>
      <c r="H1787" s="66"/>
      <c r="I1787" s="48">
        <f t="shared" ref="I1787:T1787" si="819">IF($K41= "Eligible", I1783, 0 )</f>
        <v>0</v>
      </c>
      <c r="J1787" s="222">
        <f t="shared" si="819"/>
        <v>0</v>
      </c>
      <c r="K1787" s="222">
        <f t="shared" si="819"/>
        <v>0</v>
      </c>
      <c r="L1787" s="222">
        <f t="shared" si="819"/>
        <v>0</v>
      </c>
      <c r="M1787" s="222">
        <f t="shared" si="819"/>
        <v>0</v>
      </c>
      <c r="N1787" s="222">
        <f t="shared" si="819"/>
        <v>0</v>
      </c>
      <c r="O1787" s="222">
        <f t="shared" si="819"/>
        <v>0</v>
      </c>
      <c r="P1787" s="222">
        <f t="shared" si="819"/>
        <v>0</v>
      </c>
      <c r="Q1787" s="222">
        <f t="shared" si="819"/>
        <v>0</v>
      </c>
      <c r="R1787" s="222">
        <f t="shared" si="819"/>
        <v>0</v>
      </c>
      <c r="S1787" s="222">
        <f t="shared" si="819"/>
        <v>0</v>
      </c>
      <c r="T1787" s="265">
        <f t="shared" si="819"/>
        <v>0</v>
      </c>
      <c r="U1787" s="30"/>
    </row>
    <row r="1788" spans="1:21">
      <c r="G1788" s="73" t="s">
        <v>120</v>
      </c>
      <c r="H1788" s="72"/>
      <c r="I1788" s="39">
        <f>SUM(I1786:I1787)</f>
        <v>0</v>
      </c>
      <c r="J1788" s="40">
        <f t="shared" ref="J1788:S1788" si="820">SUM(J1786:J1787)</f>
        <v>0</v>
      </c>
      <c r="K1788" s="40">
        <f t="shared" si="820"/>
        <v>0</v>
      </c>
      <c r="L1788" s="40">
        <f t="shared" si="820"/>
        <v>0</v>
      </c>
      <c r="M1788" s="40">
        <f t="shared" si="820"/>
        <v>0</v>
      </c>
      <c r="N1788" s="40">
        <f t="shared" si="820"/>
        <v>0</v>
      </c>
      <c r="O1788" s="40">
        <f t="shared" si="820"/>
        <v>0</v>
      </c>
      <c r="P1788" s="40">
        <f t="shared" si="820"/>
        <v>0</v>
      </c>
      <c r="Q1788" s="40">
        <f t="shared" si="820"/>
        <v>0</v>
      </c>
      <c r="R1788" s="40">
        <f t="shared" si="820"/>
        <v>0</v>
      </c>
      <c r="S1788" s="40">
        <f t="shared" si="820"/>
        <v>0</v>
      </c>
      <c r="T1788" s="40">
        <f t="shared" ref="T1788" si="821">SUM(T1786:T1787)</f>
        <v>0</v>
      </c>
      <c r="U1788" s="30"/>
    </row>
    <row r="1789" spans="1:21">
      <c r="G1789" s="30"/>
      <c r="H1789" s="30"/>
      <c r="I1789" s="38"/>
      <c r="J1789" s="31"/>
      <c r="K1789" s="31"/>
      <c r="L1789" s="31"/>
      <c r="M1789" s="31"/>
      <c r="N1789" s="31"/>
      <c r="O1789" s="31"/>
      <c r="P1789" s="31"/>
      <c r="Q1789" s="31"/>
      <c r="R1789" s="31"/>
      <c r="S1789" s="31"/>
      <c r="T1789" s="31"/>
      <c r="U1789" s="30"/>
    </row>
    <row r="1790" spans="1:21" ht="18.5">
      <c r="F1790" s="41" t="s">
        <v>30</v>
      </c>
      <c r="H1790" s="30"/>
      <c r="I1790" s="2">
        <f>'Facility Detail'!$G$3176</f>
        <v>2011</v>
      </c>
      <c r="J1790" s="2">
        <f>I1790+1</f>
        <v>2012</v>
      </c>
      <c r="K1790" s="2">
        <f>J1790+1</f>
        <v>2013</v>
      </c>
      <c r="L1790" s="2">
        <f>L1779</f>
        <v>2014</v>
      </c>
      <c r="M1790" s="2">
        <f>M1779</f>
        <v>2015</v>
      </c>
      <c r="N1790" s="2">
        <f>N1779</f>
        <v>2016</v>
      </c>
      <c r="O1790" s="2">
        <f>O1779</f>
        <v>2017</v>
      </c>
      <c r="P1790" s="2">
        <f>P1779</f>
        <v>2018</v>
      </c>
      <c r="Q1790" s="2">
        <f t="shared" ref="Q1790:S1790" si="822">Q1779</f>
        <v>2019</v>
      </c>
      <c r="R1790" s="2">
        <f t="shared" ref="R1790" si="823">R1779</f>
        <v>2020</v>
      </c>
      <c r="S1790" s="2">
        <f t="shared" si="822"/>
        <v>2021</v>
      </c>
      <c r="T1790" s="2">
        <f t="shared" ref="T1790" si="824">T1779</f>
        <v>2022</v>
      </c>
      <c r="U1790" s="30"/>
    </row>
    <row r="1791" spans="1:21">
      <c r="G1791" s="74" t="s">
        <v>47</v>
      </c>
      <c r="H1791" s="66"/>
      <c r="I1791" s="84"/>
      <c r="J1791" s="85"/>
      <c r="K1791" s="85"/>
      <c r="L1791" s="85"/>
      <c r="M1791" s="85"/>
      <c r="N1791" s="85"/>
      <c r="O1791" s="85"/>
      <c r="P1791" s="85"/>
      <c r="Q1791" s="85"/>
      <c r="R1791" s="85"/>
      <c r="S1791" s="85"/>
      <c r="T1791" s="86"/>
      <c r="U1791" s="30"/>
    </row>
    <row r="1792" spans="1:21">
      <c r="G1792" s="75" t="s">
        <v>23</v>
      </c>
      <c r="H1792" s="153"/>
      <c r="I1792" s="87"/>
      <c r="J1792" s="88"/>
      <c r="K1792" s="88"/>
      <c r="L1792" s="88"/>
      <c r="M1792" s="88"/>
      <c r="N1792" s="88"/>
      <c r="O1792" s="88"/>
      <c r="P1792" s="88"/>
      <c r="Q1792" s="88"/>
      <c r="R1792" s="88"/>
      <c r="S1792" s="88"/>
      <c r="T1792" s="89"/>
      <c r="U1792" s="30"/>
    </row>
    <row r="1793" spans="6:21">
      <c r="G1793" s="90" t="s">
        <v>89</v>
      </c>
      <c r="H1793" s="152"/>
      <c r="I1793" s="52"/>
      <c r="J1793" s="53"/>
      <c r="K1793" s="53"/>
      <c r="L1793" s="53"/>
      <c r="M1793" s="53"/>
      <c r="N1793" s="53"/>
      <c r="O1793" s="53"/>
      <c r="P1793" s="53"/>
      <c r="Q1793" s="53"/>
      <c r="R1793" s="53"/>
      <c r="S1793" s="53"/>
      <c r="T1793" s="54"/>
      <c r="U1793" s="30"/>
    </row>
    <row r="1794" spans="6:21">
      <c r="G1794" s="33" t="s">
        <v>90</v>
      </c>
      <c r="I1794" s="7">
        <f t="shared" ref="I1794:O1794" si="825">SUM(I1791:I1793)</f>
        <v>0</v>
      </c>
      <c r="J1794" s="7">
        <f t="shared" si="825"/>
        <v>0</v>
      </c>
      <c r="K1794" s="7">
        <f t="shared" si="825"/>
        <v>0</v>
      </c>
      <c r="L1794" s="7">
        <f t="shared" si="825"/>
        <v>0</v>
      </c>
      <c r="M1794" s="7">
        <f t="shared" si="825"/>
        <v>0</v>
      </c>
      <c r="N1794" s="7">
        <f t="shared" si="825"/>
        <v>0</v>
      </c>
      <c r="O1794" s="7">
        <f t="shared" si="825"/>
        <v>0</v>
      </c>
      <c r="P1794" s="7">
        <f t="shared" ref="P1794:Q1794" si="826">SUM(P1791:P1793)</f>
        <v>0</v>
      </c>
      <c r="Q1794" s="7">
        <f t="shared" si="826"/>
        <v>0</v>
      </c>
      <c r="R1794" s="7">
        <f t="shared" ref="R1794:S1794" si="827">SUM(R1791:R1793)</f>
        <v>0</v>
      </c>
      <c r="S1794" s="7">
        <f t="shared" si="827"/>
        <v>0</v>
      </c>
      <c r="T1794" s="7">
        <f t="shared" ref="T1794" si="828">SUM(T1791:T1793)</f>
        <v>0</v>
      </c>
      <c r="U1794" s="30"/>
    </row>
    <row r="1795" spans="6:21">
      <c r="G1795" s="6"/>
      <c r="I1795" s="7"/>
      <c r="J1795" s="7"/>
      <c r="K1795" s="7"/>
      <c r="L1795" s="28"/>
      <c r="M1795" s="28"/>
      <c r="N1795" s="28"/>
      <c r="O1795" s="28"/>
      <c r="P1795" s="28"/>
      <c r="Q1795" s="28"/>
      <c r="R1795" s="28"/>
      <c r="S1795" s="28"/>
      <c r="T1795" s="28"/>
      <c r="U1795" s="30"/>
    </row>
    <row r="1796" spans="6:21" ht="18.5">
      <c r="F1796" s="9" t="s">
        <v>100</v>
      </c>
      <c r="I1796" s="2">
        <f>'Facility Detail'!$G$3176</f>
        <v>2011</v>
      </c>
      <c r="J1796" s="2">
        <f t="shared" ref="J1796:P1796" si="829">I1796+1</f>
        <v>2012</v>
      </c>
      <c r="K1796" s="2">
        <f t="shared" si="829"/>
        <v>2013</v>
      </c>
      <c r="L1796" s="2">
        <f t="shared" si="829"/>
        <v>2014</v>
      </c>
      <c r="M1796" s="2">
        <f t="shared" si="829"/>
        <v>2015</v>
      </c>
      <c r="N1796" s="2">
        <f t="shared" si="829"/>
        <v>2016</v>
      </c>
      <c r="O1796" s="2">
        <f t="shared" si="829"/>
        <v>2017</v>
      </c>
      <c r="P1796" s="2">
        <f t="shared" si="829"/>
        <v>2018</v>
      </c>
      <c r="Q1796" s="2">
        <f t="shared" ref="Q1796" si="830">P1796+1</f>
        <v>2019</v>
      </c>
      <c r="R1796" s="2">
        <f t="shared" ref="R1796" si="831">Q1796+1</f>
        <v>2020</v>
      </c>
      <c r="S1796" s="2">
        <f>R1796+1</f>
        <v>2021</v>
      </c>
      <c r="T1796" s="2">
        <f>S1796+1</f>
        <v>2022</v>
      </c>
      <c r="U1796" s="30"/>
    </row>
    <row r="1797" spans="6:21">
      <c r="G1797" s="74" t="s">
        <v>68</v>
      </c>
      <c r="H1797" s="66"/>
      <c r="I1797" s="3">
        <v>31837</v>
      </c>
      <c r="J1797" s="55">
        <f>I1797</f>
        <v>31837</v>
      </c>
      <c r="K1797" s="123"/>
      <c r="L1797" s="123"/>
      <c r="M1797" s="123"/>
      <c r="N1797" s="123"/>
      <c r="O1797" s="123"/>
      <c r="P1797" s="123"/>
      <c r="Q1797" s="123"/>
      <c r="R1797" s="123"/>
      <c r="S1797" s="123"/>
      <c r="T1797" s="56"/>
      <c r="U1797" s="30"/>
    </row>
    <row r="1798" spans="6:21">
      <c r="G1798" s="74" t="s">
        <v>69</v>
      </c>
      <c r="H1798" s="66"/>
      <c r="I1798" s="144">
        <f>J1798</f>
        <v>0</v>
      </c>
      <c r="J1798" s="10"/>
      <c r="K1798" s="69"/>
      <c r="L1798" s="69"/>
      <c r="M1798" s="69"/>
      <c r="N1798" s="69"/>
      <c r="O1798" s="69"/>
      <c r="P1798" s="69"/>
      <c r="Q1798" s="69"/>
      <c r="R1798" s="69"/>
      <c r="S1798" s="69"/>
      <c r="T1798" s="145"/>
      <c r="U1798" s="30"/>
    </row>
    <row r="1799" spans="6:21">
      <c r="G1799" s="74" t="s">
        <v>70</v>
      </c>
      <c r="H1799" s="66"/>
      <c r="I1799" s="57"/>
      <c r="J1799" s="10">
        <f>J1783</f>
        <v>28557</v>
      </c>
      <c r="K1799" s="65">
        <f>J1799</f>
        <v>28557</v>
      </c>
      <c r="L1799" s="69"/>
      <c r="M1799" s="69"/>
      <c r="N1799" s="69"/>
      <c r="O1799" s="69"/>
      <c r="P1799" s="69"/>
      <c r="Q1799" s="69"/>
      <c r="R1799" s="69"/>
      <c r="S1799" s="69"/>
      <c r="T1799" s="145"/>
      <c r="U1799" s="30"/>
    </row>
    <row r="1800" spans="6:21">
      <c r="G1800" s="74" t="s">
        <v>71</v>
      </c>
      <c r="H1800" s="66"/>
      <c r="I1800" s="57"/>
      <c r="J1800" s="65">
        <f>K1800</f>
        <v>0</v>
      </c>
      <c r="K1800" s="143"/>
      <c r="L1800" s="69"/>
      <c r="M1800" s="69"/>
      <c r="N1800" s="69"/>
      <c r="O1800" s="69"/>
      <c r="P1800" s="69"/>
      <c r="Q1800" s="69"/>
      <c r="R1800" s="69"/>
      <c r="S1800" s="69"/>
      <c r="T1800" s="145"/>
      <c r="U1800" s="30"/>
    </row>
    <row r="1801" spans="6:21">
      <c r="G1801" s="74" t="s">
        <v>171</v>
      </c>
      <c r="H1801" s="66"/>
      <c r="I1801" s="57"/>
      <c r="J1801" s="135"/>
      <c r="K1801" s="10">
        <f>K1783</f>
        <v>26084</v>
      </c>
      <c r="L1801" s="136">
        <f>K1801</f>
        <v>26084</v>
      </c>
      <c r="M1801" s="69"/>
      <c r="N1801" s="69"/>
      <c r="O1801" s="69"/>
      <c r="P1801" s="69"/>
      <c r="Q1801" s="69"/>
      <c r="R1801" s="69"/>
      <c r="S1801" s="69"/>
      <c r="T1801" s="145"/>
      <c r="U1801" s="30"/>
    </row>
    <row r="1802" spans="6:21">
      <c r="G1802" s="74" t="s">
        <v>172</v>
      </c>
      <c r="H1802" s="66"/>
      <c r="I1802" s="57"/>
      <c r="J1802" s="135"/>
      <c r="K1802" s="65">
        <f>L1802</f>
        <v>0</v>
      </c>
      <c r="L1802" s="10"/>
      <c r="M1802" s="69"/>
      <c r="N1802" s="69"/>
      <c r="O1802" s="69" t="s">
        <v>170</v>
      </c>
      <c r="P1802" s="69" t="s">
        <v>170</v>
      </c>
      <c r="Q1802" s="69"/>
      <c r="R1802" s="69"/>
      <c r="S1802" s="69"/>
      <c r="T1802" s="145"/>
      <c r="U1802" s="30"/>
    </row>
    <row r="1803" spans="6:21">
      <c r="G1803" s="74" t="s">
        <v>173</v>
      </c>
      <c r="H1803" s="66"/>
      <c r="I1803" s="57"/>
      <c r="J1803" s="135"/>
      <c r="K1803" s="135"/>
      <c r="L1803" s="10">
        <f>L1783</f>
        <v>29478</v>
      </c>
      <c r="M1803" s="136">
        <f>L1803</f>
        <v>29478</v>
      </c>
      <c r="N1803" s="135"/>
      <c r="O1803" s="69"/>
      <c r="P1803" s="69"/>
      <c r="Q1803" s="69"/>
      <c r="R1803" s="69"/>
      <c r="S1803" s="69"/>
      <c r="T1803" s="139"/>
      <c r="U1803" s="30"/>
    </row>
    <row r="1804" spans="6:21">
      <c r="G1804" s="74" t="s">
        <v>174</v>
      </c>
      <c r="H1804" s="66"/>
      <c r="I1804" s="57"/>
      <c r="J1804" s="135"/>
      <c r="K1804" s="135"/>
      <c r="L1804" s="65"/>
      <c r="M1804" s="10"/>
      <c r="N1804" s="135"/>
      <c r="O1804" s="69"/>
      <c r="P1804" s="69"/>
      <c r="Q1804" s="69"/>
      <c r="R1804" s="69"/>
      <c r="S1804" s="69"/>
      <c r="T1804" s="139"/>
      <c r="U1804" s="30"/>
    </row>
    <row r="1805" spans="6:21">
      <c r="G1805" s="74" t="s">
        <v>175</v>
      </c>
      <c r="H1805" s="66"/>
      <c r="I1805" s="57"/>
      <c r="J1805" s="135"/>
      <c r="K1805" s="135"/>
      <c r="L1805" s="135"/>
      <c r="M1805" s="10">
        <f>M1783</f>
        <v>24062</v>
      </c>
      <c r="N1805" s="136">
        <f>M1805</f>
        <v>24062</v>
      </c>
      <c r="O1805" s="69"/>
      <c r="P1805" s="69"/>
      <c r="Q1805" s="69"/>
      <c r="R1805" s="69"/>
      <c r="S1805" s="69"/>
      <c r="T1805" s="139"/>
      <c r="U1805" s="30"/>
    </row>
    <row r="1806" spans="6:21">
      <c r="G1806" s="74" t="s">
        <v>176</v>
      </c>
      <c r="H1806" s="66"/>
      <c r="I1806" s="57"/>
      <c r="J1806" s="135"/>
      <c r="K1806" s="135"/>
      <c r="L1806" s="135"/>
      <c r="M1806" s="65"/>
      <c r="N1806" s="10"/>
      <c r="O1806" s="69"/>
      <c r="P1806" s="69"/>
      <c r="Q1806" s="69"/>
      <c r="R1806" s="69"/>
      <c r="S1806" s="69"/>
      <c r="T1806" s="139"/>
      <c r="U1806" s="30"/>
    </row>
    <row r="1807" spans="6:21">
      <c r="G1807" s="74" t="s">
        <v>177</v>
      </c>
      <c r="H1807" s="66"/>
      <c r="I1807" s="57"/>
      <c r="J1807" s="135"/>
      <c r="K1807" s="135"/>
      <c r="L1807" s="135"/>
      <c r="M1807" s="135"/>
      <c r="N1807" s="167"/>
      <c r="O1807" s="137">
        <f>N1807</f>
        <v>0</v>
      </c>
      <c r="P1807" s="69"/>
      <c r="Q1807" s="69"/>
      <c r="R1807" s="69"/>
      <c r="S1807" s="69"/>
      <c r="T1807" s="139"/>
      <c r="U1807" s="30"/>
    </row>
    <row r="1808" spans="6:21">
      <c r="G1808" s="74" t="s">
        <v>168</v>
      </c>
      <c r="H1808" s="30"/>
      <c r="I1808" s="57"/>
      <c r="J1808" s="135"/>
      <c r="K1808" s="135"/>
      <c r="L1808" s="135"/>
      <c r="M1808" s="135"/>
      <c r="N1808" s="168">
        <v>0</v>
      </c>
      <c r="O1808" s="138"/>
      <c r="P1808" s="69"/>
      <c r="Q1808" s="69"/>
      <c r="R1808" s="69"/>
      <c r="S1808" s="69"/>
      <c r="T1808" s="139"/>
      <c r="U1808" s="30"/>
    </row>
    <row r="1809" spans="2:21">
      <c r="G1809" s="74" t="s">
        <v>169</v>
      </c>
      <c r="H1809" s="30"/>
      <c r="I1809" s="57"/>
      <c r="J1809" s="135"/>
      <c r="K1809" s="135"/>
      <c r="L1809" s="135"/>
      <c r="M1809" s="135"/>
      <c r="N1809" s="135"/>
      <c r="O1809" s="138"/>
      <c r="P1809" s="137">
        <f>O1809</f>
        <v>0</v>
      </c>
      <c r="Q1809" s="69"/>
      <c r="R1809" s="69"/>
      <c r="S1809" s="69"/>
      <c r="T1809" s="139"/>
      <c r="U1809" s="30"/>
    </row>
    <row r="1810" spans="2:21">
      <c r="G1810" s="74" t="s">
        <v>186</v>
      </c>
      <c r="H1810" s="30"/>
      <c r="I1810" s="57"/>
      <c r="J1810" s="135"/>
      <c r="K1810" s="135"/>
      <c r="L1810" s="135"/>
      <c r="M1810" s="135"/>
      <c r="N1810" s="135"/>
      <c r="O1810" s="137"/>
      <c r="P1810" s="138"/>
      <c r="Q1810" s="69"/>
      <c r="R1810" s="69"/>
      <c r="S1810" s="69"/>
      <c r="T1810" s="139"/>
      <c r="U1810" s="30"/>
    </row>
    <row r="1811" spans="2:21">
      <c r="G1811" s="74" t="s">
        <v>187</v>
      </c>
      <c r="H1811" s="30"/>
      <c r="I1811" s="57"/>
      <c r="J1811" s="135"/>
      <c r="K1811" s="135"/>
      <c r="L1811" s="135"/>
      <c r="M1811" s="135"/>
      <c r="N1811" s="135"/>
      <c r="O1811" s="135"/>
      <c r="P1811" s="138"/>
      <c r="Q1811" s="65">
        <f>P1811</f>
        <v>0</v>
      </c>
      <c r="R1811" s="69"/>
      <c r="S1811" s="69"/>
      <c r="T1811" s="139"/>
      <c r="U1811" s="30"/>
    </row>
    <row r="1812" spans="2:21">
      <c r="G1812" s="74" t="s">
        <v>188</v>
      </c>
      <c r="H1812" s="30"/>
      <c r="I1812" s="57"/>
      <c r="J1812" s="135"/>
      <c r="K1812" s="135"/>
      <c r="L1812" s="135"/>
      <c r="M1812" s="135"/>
      <c r="N1812" s="135"/>
      <c r="O1812" s="135"/>
      <c r="P1812" s="137"/>
      <c r="Q1812" s="138"/>
      <c r="R1812" s="69"/>
      <c r="S1812" s="69"/>
      <c r="T1812" s="139"/>
      <c r="U1812" s="30"/>
    </row>
    <row r="1813" spans="2:21">
      <c r="G1813" s="74" t="s">
        <v>189</v>
      </c>
      <c r="H1813" s="30"/>
      <c r="I1813" s="57"/>
      <c r="J1813" s="135"/>
      <c r="K1813" s="135"/>
      <c r="L1813" s="135"/>
      <c r="M1813" s="135"/>
      <c r="N1813" s="135"/>
      <c r="O1813" s="135"/>
      <c r="P1813" s="135"/>
      <c r="Q1813" s="138"/>
      <c r="R1813" s="65">
        <f>Q1813</f>
        <v>0</v>
      </c>
      <c r="S1813" s="69"/>
      <c r="T1813" s="139"/>
      <c r="U1813" s="30"/>
    </row>
    <row r="1814" spans="2:21">
      <c r="G1814" s="74" t="s">
        <v>190</v>
      </c>
      <c r="H1814" s="30"/>
      <c r="I1814" s="57"/>
      <c r="J1814" s="135"/>
      <c r="K1814" s="135"/>
      <c r="L1814" s="135"/>
      <c r="M1814" s="135"/>
      <c r="N1814" s="135"/>
      <c r="O1814" s="135"/>
      <c r="P1814" s="135"/>
      <c r="Q1814" s="169">
        <v>36231</v>
      </c>
      <c r="R1814" s="197">
        <v>36231</v>
      </c>
      <c r="S1814" s="155"/>
      <c r="T1814" s="155"/>
      <c r="U1814" s="30"/>
    </row>
    <row r="1815" spans="2:21">
      <c r="G1815" s="74" t="s">
        <v>191</v>
      </c>
      <c r="H1815" s="30"/>
      <c r="I1815" s="57"/>
      <c r="J1815" s="135"/>
      <c r="K1815" s="135"/>
      <c r="L1815" s="135"/>
      <c r="M1815" s="135"/>
      <c r="N1815" s="135"/>
      <c r="O1815" s="135"/>
      <c r="P1815" s="135"/>
      <c r="Q1815" s="135"/>
      <c r="R1815" s="197"/>
      <c r="S1815" s="137">
        <f>R1815</f>
        <v>0</v>
      </c>
      <c r="T1815" s="155">
        <f>S1815</f>
        <v>0</v>
      </c>
      <c r="U1815" s="30"/>
    </row>
    <row r="1816" spans="2:21">
      <c r="G1816" s="74" t="s">
        <v>200</v>
      </c>
      <c r="H1816" s="30"/>
      <c r="I1816" s="57"/>
      <c r="J1816" s="135"/>
      <c r="K1816" s="135"/>
      <c r="L1816" s="135"/>
      <c r="M1816" s="135"/>
      <c r="N1816" s="135"/>
      <c r="O1816" s="135"/>
      <c r="P1816" s="135"/>
      <c r="Q1816" s="135"/>
      <c r="R1816" s="137">
        <v>25000</v>
      </c>
      <c r="S1816" s="138">
        <v>25000</v>
      </c>
      <c r="T1816" s="155"/>
      <c r="U1816" s="30"/>
    </row>
    <row r="1817" spans="2:21">
      <c r="G1817" s="74" t="s">
        <v>201</v>
      </c>
      <c r="H1817" s="30"/>
      <c r="I1817" s="57"/>
      <c r="J1817" s="135"/>
      <c r="K1817" s="135"/>
      <c r="L1817" s="135"/>
      <c r="M1817" s="135"/>
      <c r="N1817" s="135"/>
      <c r="O1817" s="135"/>
      <c r="P1817" s="135"/>
      <c r="Q1817" s="135"/>
      <c r="R1817" s="135"/>
      <c r="S1817" s="197"/>
      <c r="T1817" s="137"/>
      <c r="U1817" s="30"/>
    </row>
    <row r="1818" spans="2:21">
      <c r="G1818" s="74" t="s">
        <v>311</v>
      </c>
      <c r="H1818" s="30"/>
      <c r="I1818" s="57"/>
      <c r="J1818" s="135"/>
      <c r="K1818" s="135"/>
      <c r="L1818" s="135"/>
      <c r="M1818" s="135"/>
      <c r="N1818" s="135"/>
      <c r="O1818" s="135"/>
      <c r="P1818" s="135"/>
      <c r="Q1818" s="135"/>
      <c r="R1818" s="135"/>
      <c r="S1818" s="137"/>
      <c r="T1818" s="138"/>
      <c r="U1818" s="30"/>
    </row>
    <row r="1819" spans="2:21">
      <c r="G1819" s="74" t="s">
        <v>310</v>
      </c>
      <c r="H1819" s="30"/>
      <c r="I1819" s="58"/>
      <c r="J1819" s="125"/>
      <c r="K1819" s="125"/>
      <c r="L1819" s="125"/>
      <c r="M1819" s="125"/>
      <c r="N1819" s="125"/>
      <c r="O1819" s="125"/>
      <c r="P1819" s="125"/>
      <c r="Q1819" s="125"/>
      <c r="R1819" s="125"/>
      <c r="S1819" s="125"/>
      <c r="T1819" s="258">
        <v>27313</v>
      </c>
      <c r="U1819" s="30"/>
    </row>
    <row r="1820" spans="2:21">
      <c r="B1820" s="1" t="s">
        <v>130</v>
      </c>
      <c r="G1820" s="33" t="s">
        <v>17</v>
      </c>
      <c r="I1820" s="172">
        <f xml:space="preserve"> I1798 - I1797</f>
        <v>-31837</v>
      </c>
      <c r="J1820" s="172">
        <f xml:space="preserve"> J1797 + J1800 - J1799 - J1798</f>
        <v>3280</v>
      </c>
      <c r="K1820" s="172">
        <f>K1799 - K1800 - K1801</f>
        <v>2473</v>
      </c>
      <c r="L1820" s="172">
        <f>L1801-L1802-L1803</f>
        <v>-3394</v>
      </c>
      <c r="M1820" s="172">
        <f>M1803-M1804-M1805</f>
        <v>5416</v>
      </c>
      <c r="N1820" s="172">
        <f>N1805-N1806-N1807</f>
        <v>24062</v>
      </c>
      <c r="O1820" s="172">
        <f t="shared" ref="O1820:P1820" si="832">O1805-O1806-O1807</f>
        <v>0</v>
      </c>
      <c r="P1820" s="172">
        <f t="shared" si="832"/>
        <v>0</v>
      </c>
      <c r="Q1820" s="172">
        <f>Q1812-Q1813+Q1814</f>
        <v>36231</v>
      </c>
      <c r="R1820" s="172">
        <f>R1813-R1814-R1815+R1816</f>
        <v>-11231</v>
      </c>
      <c r="S1820" s="172">
        <f>S1816*-1</f>
        <v>-25000</v>
      </c>
      <c r="T1820" s="172">
        <f>T1817-T1818-T1819</f>
        <v>-27313</v>
      </c>
      <c r="U1820" s="30"/>
    </row>
    <row r="1821" spans="2:21">
      <c r="G1821" s="6"/>
      <c r="I1821" s="7"/>
      <c r="J1821" s="7"/>
      <c r="K1821" s="7"/>
      <c r="L1821" s="7"/>
      <c r="M1821" s="7"/>
      <c r="N1821" s="7"/>
      <c r="O1821" s="7"/>
      <c r="P1821" s="7"/>
      <c r="Q1821" s="7"/>
      <c r="R1821" s="7"/>
      <c r="S1821" s="7"/>
      <c r="T1821" s="7"/>
      <c r="U1821" s="30"/>
    </row>
    <row r="1822" spans="2:21">
      <c r="G1822" s="71" t="s">
        <v>12</v>
      </c>
      <c r="H1822" s="66"/>
      <c r="I1822" s="173"/>
      <c r="J1822" s="174"/>
      <c r="K1822" s="174"/>
      <c r="L1822" s="174"/>
      <c r="M1822" s="174"/>
      <c r="N1822" s="174"/>
      <c r="O1822" s="174"/>
      <c r="P1822" s="174"/>
      <c r="Q1822" s="174"/>
      <c r="R1822" s="174"/>
      <c r="S1822" s="174"/>
      <c r="T1822" s="320"/>
      <c r="U1822" s="30"/>
    </row>
    <row r="1823" spans="2:21">
      <c r="G1823" s="6"/>
      <c r="I1823" s="172"/>
      <c r="J1823" s="172"/>
      <c r="K1823" s="172"/>
      <c r="L1823" s="172"/>
      <c r="M1823" s="172"/>
      <c r="N1823" s="172"/>
      <c r="O1823" s="172"/>
      <c r="P1823" s="172"/>
      <c r="Q1823" s="172"/>
      <c r="R1823" s="172"/>
      <c r="S1823" s="172"/>
      <c r="T1823" s="172"/>
      <c r="U1823" s="30"/>
    </row>
    <row r="1824" spans="2:21" ht="18.5">
      <c r="C1824" s="1" t="s">
        <v>130</v>
      </c>
      <c r="D1824" s="1" t="s">
        <v>131</v>
      </c>
      <c r="E1824" s="1" t="s">
        <v>107</v>
      </c>
      <c r="F1824" s="41" t="s">
        <v>26</v>
      </c>
      <c r="H1824" s="66"/>
      <c r="I1824" s="175">
        <f t="shared" ref="I1824:P1824" si="833" xml:space="preserve"> I1783 + I1788 - I1794 + I1820 + I1822</f>
        <v>0</v>
      </c>
      <c r="J1824" s="176">
        <f t="shared" si="833"/>
        <v>31837</v>
      </c>
      <c r="K1824" s="176">
        <f t="shared" si="833"/>
        <v>28557</v>
      </c>
      <c r="L1824" s="176">
        <f t="shared" si="833"/>
        <v>26084</v>
      </c>
      <c r="M1824" s="176">
        <f t="shared" si="833"/>
        <v>29478</v>
      </c>
      <c r="N1824" s="176">
        <f xml:space="preserve"> N1783 + N1788 - N1794 + N1820 + N1822</f>
        <v>53149</v>
      </c>
      <c r="O1824" s="176">
        <f t="shared" si="833"/>
        <v>25507</v>
      </c>
      <c r="P1824" s="176">
        <f t="shared" si="833"/>
        <v>26729</v>
      </c>
      <c r="Q1824" s="176">
        <f xml:space="preserve"> Q1783 + Q1788 - Q1794 + Q1820 + Q1822</f>
        <v>47404.412668069781</v>
      </c>
      <c r="R1824" s="176">
        <f xml:space="preserve"> R1783 + R1788-R1814+R1816 - R1794</f>
        <v>27956.279778484546</v>
      </c>
      <c r="S1824" s="176">
        <f>S1783+S1820</f>
        <v>13890.502622288601</v>
      </c>
      <c r="T1824" s="321">
        <f>T1783+T1820</f>
        <v>9653.7280120080468</v>
      </c>
      <c r="U1824" s="30"/>
    </row>
    <row r="1825" spans="1:21">
      <c r="G1825" s="6"/>
      <c r="I1825" s="7"/>
      <c r="J1825" s="7"/>
      <c r="K1825" s="7"/>
      <c r="L1825" s="28"/>
      <c r="M1825" s="28"/>
      <c r="N1825" s="28"/>
      <c r="O1825" s="28"/>
      <c r="P1825" s="28"/>
      <c r="Q1825" s="28"/>
      <c r="R1825" s="28"/>
      <c r="S1825" s="28"/>
      <c r="T1825" s="28"/>
      <c r="U1825" s="30"/>
    </row>
    <row r="1826" spans="1:21" ht="15" thickBot="1">
      <c r="S1826" s="1"/>
      <c r="T1826" s="1"/>
      <c r="U1826" s="30"/>
    </row>
    <row r="1827" spans="1:21">
      <c r="F1827" s="8"/>
      <c r="G1827" s="8"/>
      <c r="H1827" s="8"/>
      <c r="I1827" s="8"/>
      <c r="J1827" s="8"/>
      <c r="K1827" s="8"/>
      <c r="L1827" s="8"/>
      <c r="M1827" s="8"/>
      <c r="N1827" s="8"/>
      <c r="O1827" s="8"/>
      <c r="P1827" s="8"/>
      <c r="Q1827" s="8"/>
      <c r="R1827" s="8"/>
      <c r="S1827" s="8"/>
      <c r="T1827" s="8"/>
      <c r="U1827" s="30"/>
    </row>
    <row r="1828" spans="1:21" ht="15" thickBot="1">
      <c r="G1828" s="30"/>
      <c r="H1828" s="30"/>
      <c r="I1828" s="30"/>
      <c r="J1828" s="30"/>
      <c r="K1828" s="30"/>
      <c r="L1828" s="30"/>
      <c r="M1828" s="30"/>
      <c r="N1828" s="30"/>
      <c r="O1828" s="30"/>
      <c r="P1828" s="30"/>
      <c r="Q1828" s="30"/>
      <c r="R1828" s="30"/>
      <c r="S1828" s="30"/>
      <c r="T1828" s="30"/>
      <c r="U1828" s="30"/>
    </row>
    <row r="1829" spans="1:21" ht="21.5" thickBot="1">
      <c r="F1829" s="13" t="s">
        <v>4</v>
      </c>
      <c r="G1829" s="13"/>
      <c r="H1829" s="212" t="s">
        <v>132</v>
      </c>
      <c r="I1829" s="209"/>
      <c r="J1829" s="23"/>
      <c r="K1829" s="23"/>
      <c r="S1829" s="1"/>
      <c r="T1829" s="1"/>
      <c r="U1829" s="30"/>
    </row>
    <row r="1830" spans="1:21">
      <c r="S1830" s="1"/>
      <c r="T1830" s="1"/>
      <c r="U1830" s="30"/>
    </row>
    <row r="1831" spans="1:21" ht="18.5">
      <c r="F1831" s="9" t="s">
        <v>21</v>
      </c>
      <c r="G1831" s="9"/>
      <c r="I1831" s="2">
        <f>'Facility Detail'!$G$3176</f>
        <v>2011</v>
      </c>
      <c r="J1831" s="2">
        <f t="shared" ref="J1831:P1831" si="834">I1831+1</f>
        <v>2012</v>
      </c>
      <c r="K1831" s="2">
        <f t="shared" si="834"/>
        <v>2013</v>
      </c>
      <c r="L1831" s="2">
        <f t="shared" si="834"/>
        <v>2014</v>
      </c>
      <c r="M1831" s="2">
        <f t="shared" si="834"/>
        <v>2015</v>
      </c>
      <c r="N1831" s="2">
        <f t="shared" si="834"/>
        <v>2016</v>
      </c>
      <c r="O1831" s="2">
        <f t="shared" si="834"/>
        <v>2017</v>
      </c>
      <c r="P1831" s="2">
        <f t="shared" si="834"/>
        <v>2018</v>
      </c>
      <c r="Q1831" s="2">
        <f t="shared" ref="Q1831" si="835">P1831+1</f>
        <v>2019</v>
      </c>
      <c r="R1831" s="2">
        <f t="shared" ref="R1831" si="836">Q1831+1</f>
        <v>2020</v>
      </c>
      <c r="S1831" s="2">
        <f>R1831+1</f>
        <v>2021</v>
      </c>
      <c r="T1831" s="2">
        <f>S1831+1</f>
        <v>2022</v>
      </c>
      <c r="U1831" s="30"/>
    </row>
    <row r="1832" spans="1:21">
      <c r="G1832" s="74" t="str">
        <f>"Total MWh Produced / Purchased from " &amp; H1829</f>
        <v>Total MWh Produced / Purchased from Marengo II</v>
      </c>
      <c r="H1832" s="66"/>
      <c r="I1832" s="3">
        <v>194378</v>
      </c>
      <c r="J1832" s="4">
        <v>177552</v>
      </c>
      <c r="K1832" s="4">
        <v>154612</v>
      </c>
      <c r="L1832" s="4">
        <v>174766</v>
      </c>
      <c r="M1832" s="4">
        <v>137848</v>
      </c>
      <c r="N1832" s="4">
        <v>170369</v>
      </c>
      <c r="O1832" s="4">
        <v>153361</v>
      </c>
      <c r="P1832" s="4">
        <v>164436</v>
      </c>
      <c r="Q1832" s="4">
        <v>91366</v>
      </c>
      <c r="R1832" s="4">
        <v>211675</v>
      </c>
      <c r="S1832" s="4">
        <v>247430</v>
      </c>
      <c r="T1832" s="5">
        <v>170708</v>
      </c>
      <c r="U1832" s="30"/>
    </row>
    <row r="1833" spans="1:21">
      <c r="G1833" s="74" t="s">
        <v>25</v>
      </c>
      <c r="H1833" s="66"/>
      <c r="I1833" s="325">
        <v>1</v>
      </c>
      <c r="J1833" s="50">
        <v>1</v>
      </c>
      <c r="K1833" s="50">
        <v>1</v>
      </c>
      <c r="L1833" s="50">
        <v>1</v>
      </c>
      <c r="M1833" s="50">
        <v>1</v>
      </c>
      <c r="N1833" s="50">
        <v>1</v>
      </c>
      <c r="O1833" s="50">
        <v>1</v>
      </c>
      <c r="P1833" s="50">
        <v>1</v>
      </c>
      <c r="Q1833" s="50">
        <v>1</v>
      </c>
      <c r="R1833" s="50">
        <v>1</v>
      </c>
      <c r="S1833" s="50">
        <v>1</v>
      </c>
      <c r="T1833" s="51">
        <v>1</v>
      </c>
      <c r="U1833" s="30"/>
    </row>
    <row r="1834" spans="1:21">
      <c r="G1834" s="74" t="s">
        <v>20</v>
      </c>
      <c r="H1834" s="66"/>
      <c r="I1834" s="326">
        <v>7.8921000000000005E-2</v>
      </c>
      <c r="J1834" s="45">
        <v>7.9619999999999996E-2</v>
      </c>
      <c r="K1834" s="45">
        <v>7.8747999999999999E-2</v>
      </c>
      <c r="L1834" s="45">
        <v>8.0235000000000001E-2</v>
      </c>
      <c r="M1834" s="45">
        <v>8.0535999999999996E-2</v>
      </c>
      <c r="N1834" s="45">
        <v>8.1698151927344531E-2</v>
      </c>
      <c r="O1834" s="45">
        <v>8.0833713568703974E-2</v>
      </c>
      <c r="P1834" s="45">
        <v>7.9451999999999995E-2</v>
      </c>
      <c r="Q1834" s="45">
        <v>7.6724662968274293E-2</v>
      </c>
      <c r="R1834" s="45">
        <f>R1782</f>
        <v>8.1268700519883177E-2</v>
      </c>
      <c r="S1834" s="45">
        <f>S2</f>
        <v>8.0210749261197395E-2</v>
      </c>
      <c r="T1834" s="46">
        <f>T2</f>
        <v>8.0210749261197395E-2</v>
      </c>
      <c r="U1834" s="30"/>
    </row>
    <row r="1835" spans="1:21">
      <c r="A1835" s="1" t="s">
        <v>132</v>
      </c>
      <c r="G1835" s="71" t="s">
        <v>22</v>
      </c>
      <c r="H1835" s="72"/>
      <c r="I1835" s="37">
        <v>15341</v>
      </c>
      <c r="J1835" s="37">
        <v>14137</v>
      </c>
      <c r="K1835" s="37">
        <v>12175</v>
      </c>
      <c r="L1835" s="37">
        <v>14022</v>
      </c>
      <c r="M1835" s="37">
        <v>11102</v>
      </c>
      <c r="N1835" s="179">
        <v>13918</v>
      </c>
      <c r="O1835" s="179">
        <v>12396</v>
      </c>
      <c r="P1835" s="179">
        <v>13065</v>
      </c>
      <c r="Q1835" s="179">
        <f>Q1832*Q1834</f>
        <v>7010.0255567593495</v>
      </c>
      <c r="R1835" s="179">
        <f>R1832*R1834</f>
        <v>17202.552182546271</v>
      </c>
      <c r="S1835" s="179">
        <f>S1832*S1834</f>
        <v>19846.545689698072</v>
      </c>
      <c r="T1835" s="179">
        <f>T1832*T1834</f>
        <v>13692.616584880485</v>
      </c>
      <c r="U1835" s="30"/>
    </row>
    <row r="1836" spans="1:21">
      <c r="G1836" s="23"/>
      <c r="H1836" s="30"/>
      <c r="I1836" s="36"/>
      <c r="J1836" s="36"/>
      <c r="K1836" s="36"/>
      <c r="L1836" s="36"/>
      <c r="M1836" s="36"/>
      <c r="N1836" s="24"/>
      <c r="O1836" s="24"/>
      <c r="P1836" s="24"/>
      <c r="Q1836" s="24"/>
      <c r="R1836" s="24"/>
      <c r="S1836" s="24"/>
      <c r="T1836" s="24"/>
      <c r="U1836" s="30"/>
    </row>
    <row r="1837" spans="1:21" ht="18.5">
      <c r="F1837" s="42" t="s">
        <v>118</v>
      </c>
      <c r="H1837" s="30"/>
      <c r="I1837" s="2">
        <f>'Facility Detail'!$G$3176</f>
        <v>2011</v>
      </c>
      <c r="J1837" s="2">
        <f>I1837+1</f>
        <v>2012</v>
      </c>
      <c r="K1837" s="2">
        <f>J1837+1</f>
        <v>2013</v>
      </c>
      <c r="L1837" s="2">
        <f t="shared" ref="L1837:Q1837" si="837">L1831</f>
        <v>2014</v>
      </c>
      <c r="M1837" s="2">
        <f t="shared" si="837"/>
        <v>2015</v>
      </c>
      <c r="N1837" s="2">
        <f t="shared" si="837"/>
        <v>2016</v>
      </c>
      <c r="O1837" s="2">
        <f t="shared" si="837"/>
        <v>2017</v>
      </c>
      <c r="P1837" s="2">
        <f t="shared" si="837"/>
        <v>2018</v>
      </c>
      <c r="Q1837" s="2">
        <f t="shared" si="837"/>
        <v>2019</v>
      </c>
      <c r="R1837" s="2">
        <f t="shared" ref="R1837:S1837" si="838">R1831</f>
        <v>2020</v>
      </c>
      <c r="S1837" s="2">
        <f t="shared" si="838"/>
        <v>2021</v>
      </c>
      <c r="T1837" s="2">
        <f t="shared" ref="T1837" si="839">T1831</f>
        <v>2022</v>
      </c>
      <c r="U1837" s="30"/>
    </row>
    <row r="1838" spans="1:21">
      <c r="G1838" s="74" t="s">
        <v>10</v>
      </c>
      <c r="H1838" s="66"/>
      <c r="I1838" s="47">
        <f>IF($J42= "Eligible", I1835 * 'Facility Detail'!$G$3173, 0 )</f>
        <v>0</v>
      </c>
      <c r="J1838" s="11">
        <f>IF($J42= "Eligible", J1835 * 'Facility Detail'!$G$3173, 0 )</f>
        <v>0</v>
      </c>
      <c r="K1838" s="11">
        <f>IF($J42= "Eligible", K1835 * 'Facility Detail'!$G$3173, 0 )</f>
        <v>0</v>
      </c>
      <c r="L1838" s="11">
        <f>IF($J42= "Eligible", L1835 * 'Facility Detail'!$G$3173, 0 )</f>
        <v>0</v>
      </c>
      <c r="M1838" s="11">
        <f>IF($J42= "Eligible", M1835 * 'Facility Detail'!$G$3173, 0 )</f>
        <v>0</v>
      </c>
      <c r="N1838" s="11">
        <f>IF($J42= "Eligible", N1835 * 'Facility Detail'!$G$3173, 0 )</f>
        <v>0</v>
      </c>
      <c r="O1838" s="11">
        <f>IF($J42= "Eligible", O1835 * 'Facility Detail'!$G$3173, 0 )</f>
        <v>0</v>
      </c>
      <c r="P1838" s="11">
        <f>IF($J42= "Eligible", P1835 * 'Facility Detail'!$G$3173, 0 )</f>
        <v>0</v>
      </c>
      <c r="Q1838" s="11">
        <f>IF($J42= "Eligible", Q1835 * 'Facility Detail'!$G$3173, 0 )</f>
        <v>0</v>
      </c>
      <c r="R1838" s="11">
        <f>IF($J42= "Eligible", R1835 * 'Facility Detail'!$G$3173, 0 )</f>
        <v>0</v>
      </c>
      <c r="S1838" s="11">
        <f>IF($J42= "Eligible", S1835 * 'Facility Detail'!$G$3173, 0 )</f>
        <v>0</v>
      </c>
      <c r="T1838" s="264">
        <f>IF($J42= "Eligible", T1835 * 'Facility Detail'!$G$3173, 0 )</f>
        <v>0</v>
      </c>
      <c r="U1838" s="30"/>
    </row>
    <row r="1839" spans="1:21">
      <c r="G1839" s="74" t="s">
        <v>6</v>
      </c>
      <c r="H1839" s="66"/>
      <c r="I1839" s="48">
        <f t="shared" ref="I1839:T1839" si="840">IF($K42= "Eligible", I1835, 0 )</f>
        <v>0</v>
      </c>
      <c r="J1839" s="222">
        <f t="shared" si="840"/>
        <v>0</v>
      </c>
      <c r="K1839" s="222">
        <f t="shared" si="840"/>
        <v>0</v>
      </c>
      <c r="L1839" s="222">
        <f t="shared" si="840"/>
        <v>0</v>
      </c>
      <c r="M1839" s="222">
        <f t="shared" si="840"/>
        <v>0</v>
      </c>
      <c r="N1839" s="222">
        <f t="shared" si="840"/>
        <v>0</v>
      </c>
      <c r="O1839" s="222">
        <f t="shared" si="840"/>
        <v>0</v>
      </c>
      <c r="P1839" s="222">
        <f t="shared" si="840"/>
        <v>0</v>
      </c>
      <c r="Q1839" s="222">
        <f t="shared" si="840"/>
        <v>0</v>
      </c>
      <c r="R1839" s="222">
        <f t="shared" si="840"/>
        <v>0</v>
      </c>
      <c r="S1839" s="222">
        <f t="shared" si="840"/>
        <v>0</v>
      </c>
      <c r="T1839" s="265">
        <f t="shared" si="840"/>
        <v>0</v>
      </c>
      <c r="U1839" s="30"/>
    </row>
    <row r="1840" spans="1:21">
      <c r="G1840" s="73" t="s">
        <v>120</v>
      </c>
      <c r="H1840" s="72"/>
      <c r="I1840" s="39">
        <f>SUM(I1838:I1839)</f>
        <v>0</v>
      </c>
      <c r="J1840" s="40">
        <f t="shared" ref="J1840:S1840" si="841">SUM(J1838:J1839)</f>
        <v>0</v>
      </c>
      <c r="K1840" s="40">
        <f t="shared" si="841"/>
        <v>0</v>
      </c>
      <c r="L1840" s="40">
        <f t="shared" si="841"/>
        <v>0</v>
      </c>
      <c r="M1840" s="40">
        <f t="shared" si="841"/>
        <v>0</v>
      </c>
      <c r="N1840" s="40">
        <f t="shared" si="841"/>
        <v>0</v>
      </c>
      <c r="O1840" s="40">
        <f t="shared" si="841"/>
        <v>0</v>
      </c>
      <c r="P1840" s="40">
        <f t="shared" si="841"/>
        <v>0</v>
      </c>
      <c r="Q1840" s="40">
        <f t="shared" si="841"/>
        <v>0</v>
      </c>
      <c r="R1840" s="40">
        <f t="shared" si="841"/>
        <v>0</v>
      </c>
      <c r="S1840" s="40">
        <f t="shared" si="841"/>
        <v>0</v>
      </c>
      <c r="T1840" s="40">
        <f t="shared" ref="T1840" si="842">SUM(T1838:T1839)</f>
        <v>0</v>
      </c>
      <c r="U1840" s="30"/>
    </row>
    <row r="1841" spans="6:21">
      <c r="G1841" s="30"/>
      <c r="H1841" s="30"/>
      <c r="I1841" s="38"/>
      <c r="J1841" s="31"/>
      <c r="K1841" s="31"/>
      <c r="L1841" s="31"/>
      <c r="M1841" s="31"/>
      <c r="N1841" s="31"/>
      <c r="O1841" s="31"/>
      <c r="P1841" s="31"/>
      <c r="Q1841" s="31"/>
      <c r="R1841" s="31"/>
      <c r="S1841" s="31"/>
      <c r="T1841" s="31"/>
      <c r="U1841" s="30"/>
    </row>
    <row r="1842" spans="6:21" ht="18.5">
      <c r="F1842" s="41" t="s">
        <v>30</v>
      </c>
      <c r="H1842" s="30"/>
      <c r="I1842" s="2">
        <f>'Facility Detail'!$G$3176</f>
        <v>2011</v>
      </c>
      <c r="J1842" s="2">
        <f>I1842+1</f>
        <v>2012</v>
      </c>
      <c r="K1842" s="2">
        <f>J1842+1</f>
        <v>2013</v>
      </c>
      <c r="L1842" s="2">
        <f t="shared" ref="L1842:Q1842" si="843">L1831</f>
        <v>2014</v>
      </c>
      <c r="M1842" s="2">
        <f t="shared" si="843"/>
        <v>2015</v>
      </c>
      <c r="N1842" s="2">
        <f t="shared" si="843"/>
        <v>2016</v>
      </c>
      <c r="O1842" s="2">
        <f t="shared" si="843"/>
        <v>2017</v>
      </c>
      <c r="P1842" s="2">
        <f t="shared" si="843"/>
        <v>2018</v>
      </c>
      <c r="Q1842" s="2">
        <f t="shared" si="843"/>
        <v>2019</v>
      </c>
      <c r="R1842" s="2">
        <f t="shared" ref="R1842:S1842" si="844">R1831</f>
        <v>2020</v>
      </c>
      <c r="S1842" s="2">
        <f t="shared" si="844"/>
        <v>2021</v>
      </c>
      <c r="T1842" s="2">
        <f t="shared" ref="T1842" si="845">T1831</f>
        <v>2022</v>
      </c>
      <c r="U1842" s="30"/>
    </row>
    <row r="1843" spans="6:21">
      <c r="G1843" s="74" t="s">
        <v>47</v>
      </c>
      <c r="H1843" s="66"/>
      <c r="I1843" s="84"/>
      <c r="J1843" s="85"/>
      <c r="K1843" s="85"/>
      <c r="L1843" s="85"/>
      <c r="M1843" s="85"/>
      <c r="N1843" s="85"/>
      <c r="O1843" s="85"/>
      <c r="P1843" s="85"/>
      <c r="Q1843" s="85"/>
      <c r="R1843" s="85"/>
      <c r="S1843" s="85"/>
      <c r="T1843" s="86"/>
      <c r="U1843" s="30"/>
    </row>
    <row r="1844" spans="6:21">
      <c r="G1844" s="75" t="s">
        <v>23</v>
      </c>
      <c r="H1844" s="153"/>
      <c r="I1844" s="87"/>
      <c r="J1844" s="88"/>
      <c r="K1844" s="88"/>
      <c r="L1844" s="88"/>
      <c r="M1844" s="88"/>
      <c r="N1844" s="88"/>
      <c r="O1844" s="88"/>
      <c r="P1844" s="88"/>
      <c r="Q1844" s="88"/>
      <c r="R1844" s="88"/>
      <c r="S1844" s="88"/>
      <c r="T1844" s="89"/>
      <c r="U1844" s="30"/>
    </row>
    <row r="1845" spans="6:21">
      <c r="G1845" s="90" t="s">
        <v>89</v>
      </c>
      <c r="H1845" s="152"/>
      <c r="I1845" s="52"/>
      <c r="J1845" s="53"/>
      <c r="K1845" s="53"/>
      <c r="L1845" s="53"/>
      <c r="M1845" s="53"/>
      <c r="N1845" s="53"/>
      <c r="O1845" s="53"/>
      <c r="P1845" s="53"/>
      <c r="Q1845" s="53"/>
      <c r="R1845" s="53"/>
      <c r="S1845" s="53"/>
      <c r="T1845" s="54"/>
      <c r="U1845" s="30"/>
    </row>
    <row r="1846" spans="6:21">
      <c r="G1846" s="33" t="s">
        <v>90</v>
      </c>
      <c r="I1846" s="7">
        <f t="shared" ref="I1846:O1846" si="846">SUM(I1843:I1845)</f>
        <v>0</v>
      </c>
      <c r="J1846" s="7">
        <f t="shared" si="846"/>
        <v>0</v>
      </c>
      <c r="K1846" s="7">
        <f t="shared" si="846"/>
        <v>0</v>
      </c>
      <c r="L1846" s="7">
        <f t="shared" si="846"/>
        <v>0</v>
      </c>
      <c r="M1846" s="7">
        <f t="shared" si="846"/>
        <v>0</v>
      </c>
      <c r="N1846" s="7">
        <f t="shared" si="846"/>
        <v>0</v>
      </c>
      <c r="O1846" s="7">
        <f t="shared" si="846"/>
        <v>0</v>
      </c>
      <c r="P1846" s="7">
        <f t="shared" ref="P1846:Q1846" si="847">SUM(P1843:P1845)</f>
        <v>0</v>
      </c>
      <c r="Q1846" s="7">
        <f t="shared" si="847"/>
        <v>0</v>
      </c>
      <c r="R1846" s="7">
        <f t="shared" ref="R1846:S1846" si="848">SUM(R1843:R1845)</f>
        <v>0</v>
      </c>
      <c r="S1846" s="7">
        <f t="shared" si="848"/>
        <v>0</v>
      </c>
      <c r="T1846" s="7">
        <f t="shared" ref="T1846" si="849">SUM(T1843:T1845)</f>
        <v>0</v>
      </c>
      <c r="U1846" s="30"/>
    </row>
    <row r="1847" spans="6:21">
      <c r="G1847" s="6"/>
      <c r="I1847" s="7"/>
      <c r="J1847" s="7"/>
      <c r="K1847" s="7"/>
      <c r="L1847" s="28"/>
      <c r="M1847" s="28"/>
      <c r="N1847" s="28"/>
      <c r="O1847" s="28"/>
      <c r="P1847" s="28"/>
      <c r="Q1847" s="28"/>
      <c r="R1847" s="28"/>
      <c r="S1847" s="28"/>
      <c r="T1847" s="28"/>
      <c r="U1847" s="30"/>
    </row>
    <row r="1848" spans="6:21" ht="18.5">
      <c r="F1848" s="9" t="s">
        <v>100</v>
      </c>
      <c r="I1848" s="2">
        <f>'Facility Detail'!$G$3176</f>
        <v>2011</v>
      </c>
      <c r="J1848" s="2">
        <f t="shared" ref="J1848:P1848" si="850">I1848+1</f>
        <v>2012</v>
      </c>
      <c r="K1848" s="2">
        <f t="shared" si="850"/>
        <v>2013</v>
      </c>
      <c r="L1848" s="2">
        <f t="shared" si="850"/>
        <v>2014</v>
      </c>
      <c r="M1848" s="2">
        <f t="shared" si="850"/>
        <v>2015</v>
      </c>
      <c r="N1848" s="2">
        <f t="shared" si="850"/>
        <v>2016</v>
      </c>
      <c r="O1848" s="2">
        <f t="shared" si="850"/>
        <v>2017</v>
      </c>
      <c r="P1848" s="2">
        <f t="shared" si="850"/>
        <v>2018</v>
      </c>
      <c r="Q1848" s="2">
        <f t="shared" ref="Q1848" si="851">P1848+1</f>
        <v>2019</v>
      </c>
      <c r="R1848" s="2">
        <f t="shared" ref="R1848" si="852">Q1848+1</f>
        <v>2020</v>
      </c>
      <c r="S1848" s="2">
        <f>R1848+1</f>
        <v>2021</v>
      </c>
      <c r="T1848" s="2">
        <f>S1848+1</f>
        <v>2022</v>
      </c>
      <c r="U1848" s="30"/>
    </row>
    <row r="1849" spans="6:21">
      <c r="G1849" s="74" t="s">
        <v>68</v>
      </c>
      <c r="H1849" s="66"/>
      <c r="I1849" s="3">
        <f>I1835</f>
        <v>15341</v>
      </c>
      <c r="J1849" s="55">
        <f>I1849</f>
        <v>15341</v>
      </c>
      <c r="K1849" s="123"/>
      <c r="L1849" s="123"/>
      <c r="M1849" s="123"/>
      <c r="N1849" s="123"/>
      <c r="O1849" s="123"/>
      <c r="P1849" s="123"/>
      <c r="Q1849" s="123"/>
      <c r="R1849" s="123"/>
      <c r="S1849" s="123"/>
      <c r="T1849" s="56"/>
      <c r="U1849" s="30"/>
    </row>
    <row r="1850" spans="6:21">
      <c r="G1850" s="74" t="s">
        <v>69</v>
      </c>
      <c r="H1850" s="66"/>
      <c r="I1850" s="144">
        <f>J1850</f>
        <v>0</v>
      </c>
      <c r="J1850" s="10"/>
      <c r="K1850" s="69"/>
      <c r="L1850" s="69"/>
      <c r="M1850" s="69"/>
      <c r="N1850" s="69"/>
      <c r="O1850" s="69"/>
      <c r="P1850" s="69"/>
      <c r="Q1850" s="69"/>
      <c r="R1850" s="69"/>
      <c r="S1850" s="69"/>
      <c r="T1850" s="145"/>
      <c r="U1850" s="30"/>
    </row>
    <row r="1851" spans="6:21">
      <c r="G1851" s="74" t="s">
        <v>70</v>
      </c>
      <c r="H1851" s="66"/>
      <c r="I1851" s="57"/>
      <c r="J1851" s="10">
        <f>J1835</f>
        <v>14137</v>
      </c>
      <c r="K1851" s="65">
        <f>J1851</f>
        <v>14137</v>
      </c>
      <c r="L1851" s="69"/>
      <c r="M1851" s="69"/>
      <c r="N1851" s="69"/>
      <c r="O1851" s="69"/>
      <c r="P1851" s="69"/>
      <c r="Q1851" s="69"/>
      <c r="R1851" s="69"/>
      <c r="S1851" s="69"/>
      <c r="T1851" s="145"/>
      <c r="U1851" s="30"/>
    </row>
    <row r="1852" spans="6:21">
      <c r="G1852" s="74" t="s">
        <v>71</v>
      </c>
      <c r="H1852" s="66"/>
      <c r="I1852" s="57"/>
      <c r="J1852" s="65">
        <f>K1852</f>
        <v>0</v>
      </c>
      <c r="K1852" s="143"/>
      <c r="L1852" s="69"/>
      <c r="M1852" s="69"/>
      <c r="N1852" s="69"/>
      <c r="O1852" s="69"/>
      <c r="P1852" s="69"/>
      <c r="Q1852" s="69"/>
      <c r="R1852" s="69"/>
      <c r="S1852" s="69"/>
      <c r="T1852" s="145"/>
      <c r="U1852" s="30"/>
    </row>
    <row r="1853" spans="6:21">
      <c r="G1853" s="74" t="s">
        <v>171</v>
      </c>
      <c r="H1853" s="66"/>
      <c r="I1853" s="57"/>
      <c r="J1853" s="135"/>
      <c r="K1853" s="10">
        <f>K1835</f>
        <v>12175</v>
      </c>
      <c r="L1853" s="136">
        <f>K1853</f>
        <v>12175</v>
      </c>
      <c r="M1853" s="69"/>
      <c r="N1853" s="69"/>
      <c r="O1853" s="69"/>
      <c r="P1853" s="69"/>
      <c r="Q1853" s="69"/>
      <c r="R1853" s="69"/>
      <c r="S1853" s="69"/>
      <c r="T1853" s="145"/>
      <c r="U1853" s="30"/>
    </row>
    <row r="1854" spans="6:21">
      <c r="G1854" s="74" t="s">
        <v>172</v>
      </c>
      <c r="H1854" s="66"/>
      <c r="I1854" s="57"/>
      <c r="J1854" s="135"/>
      <c r="K1854" s="65">
        <f>L1854</f>
        <v>0</v>
      </c>
      <c r="L1854" s="10"/>
      <c r="M1854" s="69"/>
      <c r="N1854" s="69"/>
      <c r="O1854" s="69" t="s">
        <v>170</v>
      </c>
      <c r="P1854" s="69" t="s">
        <v>170</v>
      </c>
      <c r="Q1854" s="69" t="s">
        <v>170</v>
      </c>
      <c r="R1854" s="69" t="s">
        <v>170</v>
      </c>
      <c r="S1854" s="69" t="s">
        <v>170</v>
      </c>
      <c r="T1854" s="145" t="s">
        <v>170</v>
      </c>
      <c r="U1854" s="30"/>
    </row>
    <row r="1855" spans="6:21">
      <c r="G1855" s="74" t="s">
        <v>173</v>
      </c>
      <c r="H1855" s="66"/>
      <c r="I1855" s="57"/>
      <c r="J1855" s="135"/>
      <c r="K1855" s="135"/>
      <c r="L1855" s="10">
        <f>L1835</f>
        <v>14022</v>
      </c>
      <c r="M1855" s="136">
        <f>L1855</f>
        <v>14022</v>
      </c>
      <c r="N1855" s="135"/>
      <c r="O1855" s="69"/>
      <c r="P1855" s="69"/>
      <c r="Q1855" s="69"/>
      <c r="R1855" s="69"/>
      <c r="S1855" s="69"/>
      <c r="T1855" s="139"/>
      <c r="U1855" s="30"/>
    </row>
    <row r="1856" spans="6:21">
      <c r="G1856" s="74" t="s">
        <v>174</v>
      </c>
      <c r="H1856" s="66"/>
      <c r="I1856" s="57"/>
      <c r="J1856" s="135"/>
      <c r="K1856" s="135"/>
      <c r="L1856" s="65"/>
      <c r="M1856" s="10"/>
      <c r="N1856" s="135"/>
      <c r="O1856" s="69"/>
      <c r="P1856" s="69"/>
      <c r="Q1856" s="69"/>
      <c r="R1856" s="69"/>
      <c r="S1856" s="69"/>
      <c r="T1856" s="139"/>
      <c r="U1856" s="30"/>
    </row>
    <row r="1857" spans="2:21">
      <c r="G1857" s="74" t="s">
        <v>175</v>
      </c>
      <c r="H1857" s="66"/>
      <c r="I1857" s="57"/>
      <c r="J1857" s="135"/>
      <c r="K1857" s="135"/>
      <c r="L1857" s="135"/>
      <c r="M1857" s="10">
        <f>M1835</f>
        <v>11102</v>
      </c>
      <c r="N1857" s="136">
        <f>M1857</f>
        <v>11102</v>
      </c>
      <c r="O1857" s="69"/>
      <c r="P1857" s="69"/>
      <c r="Q1857" s="69"/>
      <c r="R1857" s="69"/>
      <c r="S1857" s="69"/>
      <c r="T1857" s="139"/>
      <c r="U1857" s="30"/>
    </row>
    <row r="1858" spans="2:21">
      <c r="G1858" s="74" t="s">
        <v>176</v>
      </c>
      <c r="H1858" s="66"/>
      <c r="I1858" s="57"/>
      <c r="J1858" s="135"/>
      <c r="K1858" s="135"/>
      <c r="L1858" s="135"/>
      <c r="M1858" s="65"/>
      <c r="N1858" s="10"/>
      <c r="O1858" s="69"/>
      <c r="P1858" s="69"/>
      <c r="Q1858" s="69"/>
      <c r="R1858" s="69"/>
      <c r="S1858" s="69"/>
      <c r="T1858" s="139"/>
      <c r="U1858" s="30"/>
    </row>
    <row r="1859" spans="2:21">
      <c r="G1859" s="74" t="s">
        <v>177</v>
      </c>
      <c r="H1859" s="66"/>
      <c r="I1859" s="57"/>
      <c r="J1859" s="135"/>
      <c r="K1859" s="135"/>
      <c r="L1859" s="135"/>
      <c r="M1859" s="135"/>
      <c r="N1859" s="167"/>
      <c r="O1859" s="137">
        <f>N1859</f>
        <v>0</v>
      </c>
      <c r="P1859" s="69"/>
      <c r="Q1859" s="69"/>
      <c r="R1859" s="69"/>
      <c r="S1859" s="69"/>
      <c r="T1859" s="139"/>
      <c r="U1859" s="30"/>
    </row>
    <row r="1860" spans="2:21">
      <c r="G1860" s="74" t="s">
        <v>168</v>
      </c>
      <c r="H1860" s="30"/>
      <c r="I1860" s="57"/>
      <c r="J1860" s="135"/>
      <c r="K1860" s="135"/>
      <c r="L1860" s="135"/>
      <c r="M1860" s="135"/>
      <c r="N1860" s="168"/>
      <c r="O1860" s="138"/>
      <c r="P1860" s="69"/>
      <c r="Q1860" s="69"/>
      <c r="R1860" s="69"/>
      <c r="S1860" s="69"/>
      <c r="T1860" s="139"/>
      <c r="U1860" s="30"/>
    </row>
    <row r="1861" spans="2:21">
      <c r="G1861" s="74" t="s">
        <v>169</v>
      </c>
      <c r="H1861" s="30"/>
      <c r="I1861" s="57"/>
      <c r="J1861" s="135"/>
      <c r="K1861" s="135"/>
      <c r="L1861" s="135"/>
      <c r="M1861" s="135"/>
      <c r="N1861" s="135"/>
      <c r="O1861" s="138"/>
      <c r="P1861" s="137">
        <f>O1861</f>
        <v>0</v>
      </c>
      <c r="Q1861" s="69"/>
      <c r="R1861" s="69"/>
      <c r="S1861" s="69"/>
      <c r="T1861" s="139"/>
      <c r="U1861" s="30"/>
    </row>
    <row r="1862" spans="2:21">
      <c r="G1862" s="74" t="s">
        <v>186</v>
      </c>
      <c r="H1862" s="30"/>
      <c r="I1862" s="57"/>
      <c r="J1862" s="135"/>
      <c r="K1862" s="135"/>
      <c r="L1862" s="135"/>
      <c r="M1862" s="135"/>
      <c r="N1862" s="135"/>
      <c r="O1862" s="137"/>
      <c r="P1862" s="138"/>
      <c r="Q1862" s="69"/>
      <c r="R1862" s="69"/>
      <c r="S1862" s="69"/>
      <c r="T1862" s="139"/>
      <c r="U1862" s="30"/>
    </row>
    <row r="1863" spans="2:21">
      <c r="G1863" s="74" t="s">
        <v>187</v>
      </c>
      <c r="H1863" s="30"/>
      <c r="I1863" s="57"/>
      <c r="J1863" s="135"/>
      <c r="K1863" s="135"/>
      <c r="L1863" s="135"/>
      <c r="M1863" s="135"/>
      <c r="N1863" s="135"/>
      <c r="O1863" s="135"/>
      <c r="P1863" s="138"/>
      <c r="Q1863" s="65">
        <f>P1863</f>
        <v>0</v>
      </c>
      <c r="R1863" s="69"/>
      <c r="S1863" s="69"/>
      <c r="T1863" s="139"/>
      <c r="U1863" s="30"/>
    </row>
    <row r="1864" spans="2:21">
      <c r="G1864" s="74" t="s">
        <v>188</v>
      </c>
      <c r="H1864" s="30"/>
      <c r="I1864" s="57"/>
      <c r="J1864" s="135"/>
      <c r="K1864" s="135"/>
      <c r="L1864" s="135"/>
      <c r="M1864" s="135"/>
      <c r="N1864" s="135"/>
      <c r="O1864" s="135"/>
      <c r="P1864" s="137"/>
      <c r="Q1864" s="138"/>
      <c r="R1864" s="69"/>
      <c r="S1864" s="69"/>
      <c r="T1864" s="139"/>
      <c r="U1864" s="30"/>
    </row>
    <row r="1865" spans="2:21">
      <c r="G1865" s="74" t="s">
        <v>189</v>
      </c>
      <c r="H1865" s="30"/>
      <c r="I1865" s="57"/>
      <c r="J1865" s="135"/>
      <c r="K1865" s="135"/>
      <c r="L1865" s="135"/>
      <c r="M1865" s="135"/>
      <c r="N1865" s="135"/>
      <c r="O1865" s="135"/>
      <c r="P1865" s="135"/>
      <c r="Q1865" s="138"/>
      <c r="R1865" s="65">
        <f>P1865</f>
        <v>0</v>
      </c>
      <c r="S1865" s="69"/>
      <c r="T1865" s="139"/>
      <c r="U1865" s="30"/>
    </row>
    <row r="1866" spans="2:21">
      <c r="G1866" s="74" t="s">
        <v>190</v>
      </c>
      <c r="H1866" s="30"/>
      <c r="I1866" s="57"/>
      <c r="J1866" s="135"/>
      <c r="K1866" s="135"/>
      <c r="L1866" s="135"/>
      <c r="M1866" s="135"/>
      <c r="N1866" s="135"/>
      <c r="O1866" s="135"/>
      <c r="P1866" s="135"/>
      <c r="Q1866" s="169"/>
      <c r="R1866" s="197"/>
      <c r="S1866" s="155"/>
      <c r="T1866" s="322"/>
      <c r="U1866" s="30"/>
    </row>
    <row r="1867" spans="2:21">
      <c r="G1867" s="74" t="s">
        <v>191</v>
      </c>
      <c r="H1867" s="30"/>
      <c r="I1867" s="57"/>
      <c r="J1867" s="135"/>
      <c r="K1867" s="135"/>
      <c r="L1867" s="135"/>
      <c r="M1867" s="135"/>
      <c r="N1867" s="135"/>
      <c r="O1867" s="135"/>
      <c r="P1867" s="135"/>
      <c r="Q1867" s="135"/>
      <c r="R1867" s="197"/>
      <c r="S1867" s="137">
        <f>R1867</f>
        <v>0</v>
      </c>
      <c r="T1867" s="322"/>
      <c r="U1867" s="30"/>
    </row>
    <row r="1868" spans="2:21">
      <c r="G1868" s="74" t="s">
        <v>200</v>
      </c>
      <c r="H1868" s="30"/>
      <c r="I1868" s="57"/>
      <c r="J1868" s="135"/>
      <c r="K1868" s="135"/>
      <c r="L1868" s="135"/>
      <c r="M1868" s="135"/>
      <c r="N1868" s="135"/>
      <c r="O1868" s="135"/>
      <c r="P1868" s="135"/>
      <c r="Q1868" s="135"/>
      <c r="R1868" s="137">
        <v>11418</v>
      </c>
      <c r="S1868" s="138">
        <v>11418</v>
      </c>
      <c r="T1868" s="322"/>
      <c r="U1868" s="30"/>
    </row>
    <row r="1869" spans="2:21">
      <c r="G1869" s="74" t="s">
        <v>201</v>
      </c>
      <c r="H1869" s="30"/>
      <c r="I1869" s="57"/>
      <c r="J1869" s="135"/>
      <c r="K1869" s="135"/>
      <c r="L1869" s="135"/>
      <c r="M1869" s="135"/>
      <c r="N1869" s="135"/>
      <c r="O1869" s="135"/>
      <c r="P1869" s="135"/>
      <c r="Q1869" s="135"/>
      <c r="R1869" s="135"/>
      <c r="S1869" s="197"/>
      <c r="T1869" s="323"/>
      <c r="U1869" s="30"/>
    </row>
    <row r="1870" spans="2:21">
      <c r="G1870" s="74" t="s">
        <v>311</v>
      </c>
      <c r="H1870" s="30"/>
      <c r="I1870" s="57"/>
      <c r="J1870" s="135"/>
      <c r="K1870" s="135"/>
      <c r="L1870" s="135"/>
      <c r="M1870" s="135"/>
      <c r="N1870" s="135"/>
      <c r="O1870" s="135"/>
      <c r="P1870" s="135"/>
      <c r="Q1870" s="135"/>
      <c r="R1870" s="135"/>
      <c r="S1870" s="137"/>
      <c r="T1870" s="324"/>
      <c r="U1870" s="30"/>
    </row>
    <row r="1871" spans="2:21">
      <c r="G1871" s="74" t="s">
        <v>310</v>
      </c>
      <c r="H1871" s="30"/>
      <c r="I1871" s="58"/>
      <c r="J1871" s="125"/>
      <c r="K1871" s="125"/>
      <c r="L1871" s="125"/>
      <c r="M1871" s="125"/>
      <c r="N1871" s="125"/>
      <c r="O1871" s="125"/>
      <c r="P1871" s="125"/>
      <c r="Q1871" s="125"/>
      <c r="R1871" s="125"/>
      <c r="S1871" s="125"/>
      <c r="T1871" s="258"/>
      <c r="U1871" s="30"/>
    </row>
    <row r="1872" spans="2:21">
      <c r="B1872" s="1" t="s">
        <v>132</v>
      </c>
      <c r="G1872" s="33" t="s">
        <v>17</v>
      </c>
      <c r="I1872" s="172">
        <f xml:space="preserve"> I1850 - I1849</f>
        <v>-15341</v>
      </c>
      <c r="J1872" s="172">
        <f xml:space="preserve"> J1849 + J1852 - J1851 - J1850</f>
        <v>1204</v>
      </c>
      <c r="K1872" s="172">
        <f>K1851 - K1852 -K1853</f>
        <v>1962</v>
      </c>
      <c r="L1872" s="172">
        <f>L1853-L1854-L1855</f>
        <v>-1847</v>
      </c>
      <c r="M1872" s="172">
        <f>M1855-M1856-M1857</f>
        <v>2920</v>
      </c>
      <c r="N1872" s="172">
        <f>N1857-N1858-N1859</f>
        <v>11102</v>
      </c>
      <c r="O1872" s="172">
        <f>O1859-O1860-O1861</f>
        <v>0</v>
      </c>
      <c r="P1872" s="172">
        <f>P1861-P1862-P1863</f>
        <v>0</v>
      </c>
      <c r="Q1872" s="172">
        <f>Q1863-Q1864-Q1865</f>
        <v>0</v>
      </c>
      <c r="R1872" s="172">
        <f>R1868</f>
        <v>11418</v>
      </c>
      <c r="S1872" s="172">
        <f>S1868*-1+S1869*-1</f>
        <v>-11418</v>
      </c>
      <c r="T1872" s="172">
        <f>T1869</f>
        <v>0</v>
      </c>
      <c r="U1872" s="30"/>
    </row>
    <row r="1873" spans="1:21">
      <c r="G1873" s="6"/>
      <c r="I1873" s="7"/>
      <c r="J1873" s="7"/>
      <c r="K1873" s="7"/>
      <c r="L1873" s="7"/>
      <c r="M1873" s="7"/>
      <c r="N1873" s="7"/>
      <c r="O1873" s="7"/>
      <c r="P1873" s="7"/>
      <c r="Q1873" s="7"/>
      <c r="R1873" s="7"/>
      <c r="S1873" s="7"/>
      <c r="T1873" s="7"/>
      <c r="U1873" s="30"/>
    </row>
    <row r="1874" spans="1:21">
      <c r="G1874" s="71" t="s">
        <v>12</v>
      </c>
      <c r="H1874" s="66"/>
      <c r="I1874" s="173"/>
      <c r="J1874" s="174"/>
      <c r="K1874" s="174"/>
      <c r="L1874" s="174"/>
      <c r="M1874" s="174"/>
      <c r="N1874" s="174"/>
      <c r="O1874" s="174"/>
      <c r="P1874" s="174"/>
      <c r="Q1874" s="174"/>
      <c r="R1874" s="174"/>
      <c r="S1874" s="174"/>
      <c r="T1874" s="320"/>
      <c r="U1874" s="30"/>
    </row>
    <row r="1875" spans="1:21">
      <c r="G1875" s="6"/>
      <c r="I1875" s="172"/>
      <c r="J1875" s="172"/>
      <c r="K1875" s="172"/>
      <c r="L1875" s="172"/>
      <c r="M1875" s="172"/>
      <c r="N1875" s="172"/>
      <c r="O1875" s="172"/>
      <c r="P1875" s="172"/>
      <c r="Q1875" s="172"/>
      <c r="R1875" s="172"/>
      <c r="S1875" s="172"/>
      <c r="T1875" s="172"/>
      <c r="U1875" s="30"/>
    </row>
    <row r="1876" spans="1:21" ht="18.5">
      <c r="C1876" s="1" t="s">
        <v>132</v>
      </c>
      <c r="D1876" s="1" t="s">
        <v>133</v>
      </c>
      <c r="E1876" s="1" t="s">
        <v>107</v>
      </c>
      <c r="F1876" s="41" t="s">
        <v>26</v>
      </c>
      <c r="H1876" s="66"/>
      <c r="I1876" s="175">
        <f t="shared" ref="I1876:S1876" si="853" xml:space="preserve"> I1835 + I1840 - I1846 + I1872 + I1874</f>
        <v>0</v>
      </c>
      <c r="J1876" s="176">
        <f t="shared" si="853"/>
        <v>15341</v>
      </c>
      <c r="K1876" s="176">
        <f t="shared" si="853"/>
        <v>14137</v>
      </c>
      <c r="L1876" s="176">
        <f t="shared" si="853"/>
        <v>12175</v>
      </c>
      <c r="M1876" s="176">
        <f t="shared" si="853"/>
        <v>14022</v>
      </c>
      <c r="N1876" s="176">
        <f t="shared" si="853"/>
        <v>25020</v>
      </c>
      <c r="O1876" s="176">
        <f t="shared" si="853"/>
        <v>12396</v>
      </c>
      <c r="P1876" s="176">
        <f t="shared" si="853"/>
        <v>13065</v>
      </c>
      <c r="Q1876" s="176">
        <f t="shared" si="853"/>
        <v>7010.0255567593495</v>
      </c>
      <c r="R1876" s="176">
        <f t="shared" si="853"/>
        <v>28620.552182546271</v>
      </c>
      <c r="S1876" s="176">
        <f t="shared" si="853"/>
        <v>8428.5456896980722</v>
      </c>
      <c r="T1876" s="321">
        <f t="shared" ref="T1876" si="854" xml:space="preserve"> T1835 + T1840 - T1846 + T1872 + T1874</f>
        <v>13692.616584880485</v>
      </c>
      <c r="U1876" s="30"/>
    </row>
    <row r="1877" spans="1:21">
      <c r="G1877" s="6"/>
      <c r="I1877" s="7"/>
      <c r="J1877" s="7"/>
      <c r="K1877" s="7"/>
      <c r="L1877" s="28"/>
      <c r="M1877" s="28"/>
      <c r="N1877" s="28"/>
      <c r="O1877" s="28"/>
      <c r="P1877" s="28"/>
      <c r="Q1877" s="28"/>
      <c r="R1877" s="28"/>
      <c r="S1877" s="28"/>
      <c r="T1877" s="28"/>
      <c r="U1877" s="30"/>
    </row>
    <row r="1878" spans="1:21" ht="15" thickBot="1">
      <c r="S1878" s="1"/>
      <c r="T1878" s="1"/>
      <c r="U1878" s="30"/>
    </row>
    <row r="1879" spans="1:21" ht="15" thickBot="1">
      <c r="F1879" s="8"/>
      <c r="G1879" s="8"/>
      <c r="H1879" s="8"/>
      <c r="I1879" s="8"/>
      <c r="J1879" s="8"/>
      <c r="K1879" s="8"/>
      <c r="L1879" s="8"/>
      <c r="M1879" s="8"/>
      <c r="N1879" s="8"/>
      <c r="O1879" s="8"/>
      <c r="P1879" s="8"/>
      <c r="Q1879" s="8"/>
      <c r="R1879" s="8"/>
      <c r="S1879" s="8"/>
      <c r="T1879" s="8"/>
    </row>
    <row r="1880" spans="1:21" ht="21.5" thickBot="1">
      <c r="F1880" s="13" t="s">
        <v>4</v>
      </c>
      <c r="G1880" s="13"/>
      <c r="H1880" s="212" t="s">
        <v>259</v>
      </c>
      <c r="I1880" s="209"/>
      <c r="J1880" s="23"/>
      <c r="K1880" s="23"/>
      <c r="S1880" s="1"/>
      <c r="T1880" s="1"/>
    </row>
    <row r="1881" spans="1:21">
      <c r="S1881" s="1"/>
      <c r="T1881" s="1"/>
    </row>
    <row r="1882" spans="1:21" ht="18.5">
      <c r="F1882" s="9" t="s">
        <v>21</v>
      </c>
      <c r="G1882" s="9"/>
      <c r="I1882" s="2">
        <v>2011</v>
      </c>
      <c r="J1882" s="2">
        <f>I1882+1</f>
        <v>2012</v>
      </c>
      <c r="K1882" s="2">
        <f t="shared" ref="K1882" si="855">J1882+1</f>
        <v>2013</v>
      </c>
      <c r="L1882" s="2">
        <f t="shared" ref="L1882" si="856">K1882+1</f>
        <v>2014</v>
      </c>
      <c r="M1882" s="2">
        <f t="shared" ref="M1882" si="857">L1882+1</f>
        <v>2015</v>
      </c>
      <c r="N1882" s="2">
        <f t="shared" ref="N1882" si="858">M1882+1</f>
        <v>2016</v>
      </c>
      <c r="O1882" s="2">
        <f t="shared" ref="O1882" si="859">N1882+1</f>
        <v>2017</v>
      </c>
      <c r="P1882" s="2">
        <f t="shared" ref="P1882" si="860">O1882+1</f>
        <v>2018</v>
      </c>
      <c r="Q1882" s="2">
        <f t="shared" ref="Q1882" si="861">P1882+1</f>
        <v>2019</v>
      </c>
      <c r="R1882" s="2">
        <f t="shared" ref="R1882" si="862">Q1882+1</f>
        <v>2020</v>
      </c>
      <c r="S1882" s="2">
        <f>R1882+1</f>
        <v>2021</v>
      </c>
      <c r="T1882" s="2">
        <f>S1882+1</f>
        <v>2022</v>
      </c>
    </row>
    <row r="1883" spans="1:21">
      <c r="G1883" s="74" t="str">
        <f>"Total MWh Produced / Purchased from " &amp; H1880</f>
        <v xml:space="preserve">Total MWh Produced / Purchased from McFadden Ridge </v>
      </c>
      <c r="H1883" s="66"/>
      <c r="I1883" s="3"/>
      <c r="J1883" s="4"/>
      <c r="K1883" s="4"/>
      <c r="L1883" s="4"/>
      <c r="M1883" s="4"/>
      <c r="N1883" s="4"/>
      <c r="O1883" s="4"/>
      <c r="P1883" s="4"/>
      <c r="Q1883" s="4"/>
      <c r="R1883" s="4"/>
      <c r="S1883" s="4">
        <v>102523</v>
      </c>
      <c r="T1883" s="5">
        <v>116204</v>
      </c>
    </row>
    <row r="1884" spans="1:21">
      <c r="G1884" s="74" t="s">
        <v>25</v>
      </c>
      <c r="H1884" s="66"/>
      <c r="I1884" s="325"/>
      <c r="J1884" s="50"/>
      <c r="K1884" s="50"/>
      <c r="L1884" s="50"/>
      <c r="M1884" s="50"/>
      <c r="N1884" s="50"/>
      <c r="O1884" s="50"/>
      <c r="P1884" s="50"/>
      <c r="Q1884" s="50"/>
      <c r="R1884" s="50"/>
      <c r="S1884" s="50">
        <v>1</v>
      </c>
      <c r="T1884" s="51">
        <v>1</v>
      </c>
    </row>
    <row r="1885" spans="1:21">
      <c r="G1885" s="74" t="s">
        <v>20</v>
      </c>
      <c r="H1885" s="66"/>
      <c r="I1885" s="326"/>
      <c r="J1885" s="45"/>
      <c r="K1885" s="45"/>
      <c r="L1885" s="45"/>
      <c r="M1885" s="45"/>
      <c r="N1885" s="45"/>
      <c r="O1885" s="45"/>
      <c r="P1885" s="45"/>
      <c r="Q1885" s="45"/>
      <c r="R1885" s="45"/>
      <c r="S1885" s="45">
        <f>S2</f>
        <v>8.0210749261197395E-2</v>
      </c>
      <c r="T1885" s="46">
        <f>T2</f>
        <v>8.0210749261197395E-2</v>
      </c>
    </row>
    <row r="1886" spans="1:21">
      <c r="A1886" s="1" t="s">
        <v>224</v>
      </c>
      <c r="G1886" s="71" t="s">
        <v>22</v>
      </c>
      <c r="H1886" s="72"/>
      <c r="I1886" s="37">
        <v>0</v>
      </c>
      <c r="J1886" s="37">
        <v>0</v>
      </c>
      <c r="K1886" s="37">
        <v>0</v>
      </c>
      <c r="L1886" s="37">
        <v>0</v>
      </c>
      <c r="M1886" s="37">
        <v>0</v>
      </c>
      <c r="N1886" s="179">
        <v>0</v>
      </c>
      <c r="O1886" s="179">
        <v>0</v>
      </c>
      <c r="P1886" s="179">
        <v>0</v>
      </c>
      <c r="Q1886" s="179">
        <f>Q1883*Q1885</f>
        <v>0</v>
      </c>
      <c r="R1886" s="179">
        <f>R1883*R1885</f>
        <v>0</v>
      </c>
      <c r="S1886" s="179">
        <f>S1883*S1885</f>
        <v>8223.4466465057412</v>
      </c>
      <c r="T1886" s="179">
        <f>T1883*T1885</f>
        <v>9320.8099071481829</v>
      </c>
    </row>
    <row r="1887" spans="1:21">
      <c r="G1887" s="23"/>
      <c r="H1887" s="30"/>
      <c r="I1887" s="36"/>
      <c r="J1887" s="36"/>
      <c r="K1887" s="36"/>
      <c r="L1887" s="36"/>
      <c r="M1887" s="36"/>
      <c r="N1887" s="24"/>
      <c r="O1887" s="24"/>
      <c r="P1887" s="24"/>
      <c r="Q1887" s="24"/>
      <c r="R1887" s="24"/>
      <c r="S1887" s="24"/>
      <c r="T1887" s="24"/>
    </row>
    <row r="1888" spans="1:21" ht="18.5">
      <c r="F1888" s="42" t="s">
        <v>118</v>
      </c>
      <c r="H1888" s="30"/>
      <c r="I1888" s="2">
        <v>2011</v>
      </c>
      <c r="J1888" s="2">
        <f>I1888+1</f>
        <v>2012</v>
      </c>
      <c r="K1888" s="2">
        <f t="shared" ref="K1888" si="863">J1888+1</f>
        <v>2013</v>
      </c>
      <c r="L1888" s="2">
        <f t="shared" ref="L1888" si="864">K1888+1</f>
        <v>2014</v>
      </c>
      <c r="M1888" s="2">
        <f t="shared" ref="M1888" si="865">L1888+1</f>
        <v>2015</v>
      </c>
      <c r="N1888" s="2">
        <f t="shared" ref="N1888" si="866">M1888+1</f>
        <v>2016</v>
      </c>
      <c r="O1888" s="2">
        <f t="shared" ref="O1888" si="867">N1888+1</f>
        <v>2017</v>
      </c>
      <c r="P1888" s="2">
        <f t="shared" ref="P1888" si="868">O1888+1</f>
        <v>2018</v>
      </c>
      <c r="Q1888" s="2">
        <f t="shared" ref="Q1888" si="869">P1888+1</f>
        <v>2019</v>
      </c>
      <c r="R1888" s="2">
        <f t="shared" ref="R1888" si="870">Q1888+1</f>
        <v>2020</v>
      </c>
      <c r="S1888" s="2">
        <f>R1888+1</f>
        <v>2021</v>
      </c>
      <c r="T1888" s="2">
        <f>S1888+1</f>
        <v>2022</v>
      </c>
    </row>
    <row r="1889" spans="6:20">
      <c r="G1889" s="74" t="s">
        <v>10</v>
      </c>
      <c r="H1889" s="66"/>
      <c r="I1889" s="47">
        <f>IF($J43= "Eligible", I1886 * 'Facility Detail'!$G$3173, 0 )</f>
        <v>0</v>
      </c>
      <c r="J1889" s="11">
        <f>IF($J43= "Eligible", J1886 * 'Facility Detail'!$G$3173, 0 )</f>
        <v>0</v>
      </c>
      <c r="K1889" s="11">
        <f>IF($J43= "Eligible", K1886 * 'Facility Detail'!$G$3173, 0 )</f>
        <v>0</v>
      </c>
      <c r="L1889" s="11">
        <f>IF($J43= "Eligible", L1886 * 'Facility Detail'!$G$3173, 0 )</f>
        <v>0</v>
      </c>
      <c r="M1889" s="11">
        <f>IF($J43= "Eligible", M1886 * 'Facility Detail'!$G$3173, 0 )</f>
        <v>0</v>
      </c>
      <c r="N1889" s="11">
        <f>IF($J43= "Eligible", N1886 * 'Facility Detail'!$G$3173, 0 )</f>
        <v>0</v>
      </c>
      <c r="O1889" s="11">
        <f>IF($J43= "Eligible", O1886 * 'Facility Detail'!$G$3173, 0 )</f>
        <v>0</v>
      </c>
      <c r="P1889" s="11">
        <f>IF($J43= "Eligible", P1886 * 'Facility Detail'!$G$3173, 0 )</f>
        <v>0</v>
      </c>
      <c r="Q1889" s="11">
        <f>IF($J43= "Eligible", Q1886 * 'Facility Detail'!$G$3173, 0 )</f>
        <v>0</v>
      </c>
      <c r="R1889" s="11">
        <f>IF($J43= "Eligible", R1886 * 'Facility Detail'!$G$3173, 0 )</f>
        <v>0</v>
      </c>
      <c r="S1889" s="11">
        <f>IF($J43= "Eligible", S1886 * 'Facility Detail'!$G$3173, 0 )</f>
        <v>0</v>
      </c>
      <c r="T1889" s="264">
        <f>IF($J43= "Eligible", T1886 * 'Facility Detail'!$G$3173, 0 )</f>
        <v>0</v>
      </c>
    </row>
    <row r="1890" spans="6:20">
      <c r="G1890" s="74" t="s">
        <v>6</v>
      </c>
      <c r="H1890" s="66"/>
      <c r="I1890" s="48">
        <f t="shared" ref="I1890:T1890" si="871">IF($K43= "Eligible", I1886, 0 )</f>
        <v>0</v>
      </c>
      <c r="J1890" s="222">
        <f t="shared" si="871"/>
        <v>0</v>
      </c>
      <c r="K1890" s="222">
        <f t="shared" si="871"/>
        <v>0</v>
      </c>
      <c r="L1890" s="222">
        <f t="shared" si="871"/>
        <v>0</v>
      </c>
      <c r="M1890" s="222">
        <f t="shared" si="871"/>
        <v>0</v>
      </c>
      <c r="N1890" s="222">
        <f t="shared" si="871"/>
        <v>0</v>
      </c>
      <c r="O1890" s="222">
        <f t="shared" si="871"/>
        <v>0</v>
      </c>
      <c r="P1890" s="222">
        <f t="shared" si="871"/>
        <v>0</v>
      </c>
      <c r="Q1890" s="222">
        <f t="shared" si="871"/>
        <v>0</v>
      </c>
      <c r="R1890" s="222">
        <f t="shared" si="871"/>
        <v>0</v>
      </c>
      <c r="S1890" s="222">
        <f t="shared" si="871"/>
        <v>0</v>
      </c>
      <c r="T1890" s="265">
        <f t="shared" si="871"/>
        <v>0</v>
      </c>
    </row>
    <row r="1891" spans="6:20">
      <c r="G1891" s="73" t="s">
        <v>120</v>
      </c>
      <c r="H1891" s="72"/>
      <c r="I1891" s="39">
        <f>SUM(I1889:I1890)</f>
        <v>0</v>
      </c>
      <c r="J1891" s="40">
        <f t="shared" ref="J1891:S1891" si="872">SUM(J1889:J1890)</f>
        <v>0</v>
      </c>
      <c r="K1891" s="40">
        <f t="shared" si="872"/>
        <v>0</v>
      </c>
      <c r="L1891" s="40">
        <f t="shared" si="872"/>
        <v>0</v>
      </c>
      <c r="M1891" s="40">
        <f t="shared" si="872"/>
        <v>0</v>
      </c>
      <c r="N1891" s="40">
        <f t="shared" si="872"/>
        <v>0</v>
      </c>
      <c r="O1891" s="40">
        <f t="shared" si="872"/>
        <v>0</v>
      </c>
      <c r="P1891" s="40">
        <f t="shared" si="872"/>
        <v>0</v>
      </c>
      <c r="Q1891" s="40">
        <f t="shared" si="872"/>
        <v>0</v>
      </c>
      <c r="R1891" s="40">
        <f t="shared" si="872"/>
        <v>0</v>
      </c>
      <c r="S1891" s="40">
        <f t="shared" si="872"/>
        <v>0</v>
      </c>
      <c r="T1891" s="40">
        <f t="shared" ref="T1891" si="873">SUM(T1889:T1890)</f>
        <v>0</v>
      </c>
    </row>
    <row r="1892" spans="6:20">
      <c r="G1892" s="30"/>
      <c r="H1892" s="30"/>
      <c r="I1892" s="38"/>
      <c r="J1892" s="31"/>
      <c r="K1892" s="31"/>
      <c r="L1892" s="31"/>
      <c r="M1892" s="31"/>
      <c r="N1892" s="31"/>
      <c r="O1892" s="31"/>
      <c r="P1892" s="31"/>
      <c r="Q1892" s="31"/>
      <c r="R1892" s="31"/>
      <c r="S1892" s="31"/>
      <c r="T1892" s="31"/>
    </row>
    <row r="1893" spans="6:20" ht="18.5">
      <c r="F1893" s="41" t="s">
        <v>30</v>
      </c>
      <c r="H1893" s="30"/>
      <c r="I1893" s="2">
        <v>2011</v>
      </c>
      <c r="J1893" s="2">
        <f>I1893+1</f>
        <v>2012</v>
      </c>
      <c r="K1893" s="2">
        <f t="shared" ref="K1893" si="874">J1893+1</f>
        <v>2013</v>
      </c>
      <c r="L1893" s="2">
        <f t="shared" ref="L1893" si="875">K1893+1</f>
        <v>2014</v>
      </c>
      <c r="M1893" s="2">
        <f t="shared" ref="M1893" si="876">L1893+1</f>
        <v>2015</v>
      </c>
      <c r="N1893" s="2">
        <f t="shared" ref="N1893" si="877">M1893+1</f>
        <v>2016</v>
      </c>
      <c r="O1893" s="2">
        <f t="shared" ref="O1893" si="878">N1893+1</f>
        <v>2017</v>
      </c>
      <c r="P1893" s="2">
        <f t="shared" ref="P1893" si="879">O1893+1</f>
        <v>2018</v>
      </c>
      <c r="Q1893" s="2">
        <f t="shared" ref="Q1893" si="880">P1893+1</f>
        <v>2019</v>
      </c>
      <c r="R1893" s="2">
        <f t="shared" ref="R1893" si="881">Q1893+1</f>
        <v>2020</v>
      </c>
      <c r="S1893" s="2">
        <f>R1893+1</f>
        <v>2021</v>
      </c>
      <c r="T1893" s="2">
        <f>S1893+1</f>
        <v>2022</v>
      </c>
    </row>
    <row r="1894" spans="6:20">
      <c r="G1894" s="74" t="s">
        <v>47</v>
      </c>
      <c r="H1894" s="66"/>
      <c r="I1894" s="84"/>
      <c r="J1894" s="85"/>
      <c r="K1894" s="85"/>
      <c r="L1894" s="85"/>
      <c r="M1894" s="85"/>
      <c r="N1894" s="85"/>
      <c r="O1894" s="85"/>
      <c r="P1894" s="85"/>
      <c r="Q1894" s="85"/>
      <c r="R1894" s="85"/>
      <c r="S1894" s="85"/>
      <c r="T1894" s="86"/>
    </row>
    <row r="1895" spans="6:20">
      <c r="G1895" s="75" t="s">
        <v>23</v>
      </c>
      <c r="H1895" s="153"/>
      <c r="I1895" s="87"/>
      <c r="J1895" s="88"/>
      <c r="K1895" s="88"/>
      <c r="L1895" s="88"/>
      <c r="M1895" s="88"/>
      <c r="N1895" s="88"/>
      <c r="O1895" s="88"/>
      <c r="P1895" s="88"/>
      <c r="Q1895" s="88"/>
      <c r="R1895" s="88"/>
      <c r="S1895" s="88"/>
      <c r="T1895" s="89"/>
    </row>
    <row r="1896" spans="6:20">
      <c r="G1896" s="90" t="s">
        <v>89</v>
      </c>
      <c r="H1896" s="152"/>
      <c r="I1896" s="52"/>
      <c r="J1896" s="53"/>
      <c r="K1896" s="53"/>
      <c r="L1896" s="53"/>
      <c r="M1896" s="53"/>
      <c r="N1896" s="53"/>
      <c r="O1896" s="53"/>
      <c r="P1896" s="53"/>
      <c r="Q1896" s="53"/>
      <c r="R1896" s="53"/>
      <c r="S1896" s="53"/>
      <c r="T1896" s="54"/>
    </row>
    <row r="1897" spans="6:20">
      <c r="G1897" s="33" t="s">
        <v>90</v>
      </c>
      <c r="I1897" s="7">
        <v>0</v>
      </c>
      <c r="J1897" s="7">
        <v>0</v>
      </c>
      <c r="K1897" s="7">
        <v>0</v>
      </c>
      <c r="L1897" s="7">
        <v>0</v>
      </c>
      <c r="M1897" s="7">
        <v>0</v>
      </c>
      <c r="N1897" s="7">
        <v>0</v>
      </c>
      <c r="O1897" s="7">
        <v>0</v>
      </c>
      <c r="P1897" s="7">
        <v>0</v>
      </c>
      <c r="Q1897" s="7">
        <v>0</v>
      </c>
      <c r="R1897" s="7">
        <v>0</v>
      </c>
      <c r="S1897" s="7">
        <v>0</v>
      </c>
      <c r="T1897" s="7">
        <v>0</v>
      </c>
    </row>
    <row r="1898" spans="6:20">
      <c r="G1898" s="6"/>
      <c r="I1898" s="7"/>
      <c r="J1898" s="7"/>
      <c r="K1898" s="7"/>
      <c r="L1898" s="28"/>
      <c r="M1898" s="28"/>
      <c r="N1898" s="28"/>
      <c r="O1898" s="28"/>
      <c r="P1898" s="28"/>
      <c r="Q1898" s="28"/>
      <c r="R1898" s="28"/>
      <c r="S1898" s="28"/>
      <c r="T1898" s="28"/>
    </row>
    <row r="1899" spans="6:20" ht="18.5">
      <c r="F1899" s="9" t="s">
        <v>100</v>
      </c>
      <c r="I1899" s="2">
        <f>'Facility Detail'!$G$3176</f>
        <v>2011</v>
      </c>
      <c r="J1899" s="2">
        <f>I1899+1</f>
        <v>2012</v>
      </c>
      <c r="K1899" s="2">
        <f t="shared" ref="K1899" si="882">J1899+1</f>
        <v>2013</v>
      </c>
      <c r="L1899" s="2">
        <f t="shared" ref="L1899" si="883">K1899+1</f>
        <v>2014</v>
      </c>
      <c r="M1899" s="2">
        <f t="shared" ref="M1899" si="884">L1899+1</f>
        <v>2015</v>
      </c>
      <c r="N1899" s="2">
        <f t="shared" ref="N1899" si="885">M1899+1</f>
        <v>2016</v>
      </c>
      <c r="O1899" s="2">
        <f t="shared" ref="O1899" si="886">N1899+1</f>
        <v>2017</v>
      </c>
      <c r="P1899" s="2">
        <f t="shared" ref="P1899" si="887">O1899+1</f>
        <v>2018</v>
      </c>
      <c r="Q1899" s="2">
        <f t="shared" ref="Q1899" si="888">P1899+1</f>
        <v>2019</v>
      </c>
      <c r="R1899" s="2">
        <f t="shared" ref="R1899" si="889">Q1899+1</f>
        <v>2020</v>
      </c>
      <c r="S1899" s="2">
        <f>R1899+1</f>
        <v>2021</v>
      </c>
      <c r="T1899" s="2">
        <f>S1899+1</f>
        <v>2022</v>
      </c>
    </row>
    <row r="1900" spans="6:20">
      <c r="G1900" s="74" t="s">
        <v>68</v>
      </c>
      <c r="H1900" s="66"/>
      <c r="I1900" s="3"/>
      <c r="J1900" s="55">
        <f>I1900</f>
        <v>0</v>
      </c>
      <c r="K1900" s="123"/>
      <c r="L1900" s="123"/>
      <c r="M1900" s="123"/>
      <c r="N1900" s="123"/>
      <c r="O1900" s="123"/>
      <c r="P1900" s="123"/>
      <c r="Q1900" s="123"/>
      <c r="R1900" s="123"/>
      <c r="S1900" s="123"/>
      <c r="T1900" s="56"/>
    </row>
    <row r="1901" spans="6:20">
      <c r="G1901" s="74" t="s">
        <v>69</v>
      </c>
      <c r="H1901" s="66"/>
      <c r="I1901" s="144">
        <f>J1901</f>
        <v>0</v>
      </c>
      <c r="J1901" s="10"/>
      <c r="K1901" s="69"/>
      <c r="L1901" s="69"/>
      <c r="M1901" s="69"/>
      <c r="N1901" s="69"/>
      <c r="O1901" s="69"/>
      <c r="P1901" s="69"/>
      <c r="Q1901" s="69"/>
      <c r="R1901" s="69"/>
      <c r="S1901" s="69"/>
      <c r="T1901" s="145"/>
    </row>
    <row r="1902" spans="6:20">
      <c r="G1902" s="74" t="s">
        <v>70</v>
      </c>
      <c r="H1902" s="66"/>
      <c r="I1902" s="57"/>
      <c r="J1902" s="10">
        <f>J1886</f>
        <v>0</v>
      </c>
      <c r="K1902" s="65">
        <f>J1902</f>
        <v>0</v>
      </c>
      <c r="L1902" s="69"/>
      <c r="M1902" s="69"/>
      <c r="N1902" s="69"/>
      <c r="O1902" s="69"/>
      <c r="P1902" s="69"/>
      <c r="Q1902" s="69"/>
      <c r="R1902" s="69"/>
      <c r="S1902" s="69"/>
      <c r="T1902" s="145"/>
    </row>
    <row r="1903" spans="6:20">
      <c r="G1903" s="74" t="s">
        <v>71</v>
      </c>
      <c r="H1903" s="66"/>
      <c r="I1903" s="57"/>
      <c r="J1903" s="65">
        <f>K1903</f>
        <v>0</v>
      </c>
      <c r="K1903" s="143"/>
      <c r="L1903" s="69"/>
      <c r="M1903" s="69"/>
      <c r="N1903" s="69"/>
      <c r="O1903" s="69"/>
      <c r="P1903" s="69"/>
      <c r="Q1903" s="69"/>
      <c r="R1903" s="69"/>
      <c r="S1903" s="69"/>
      <c r="T1903" s="145"/>
    </row>
    <row r="1904" spans="6:20">
      <c r="G1904" s="74" t="s">
        <v>171</v>
      </c>
      <c r="H1904" s="30"/>
      <c r="I1904" s="57"/>
      <c r="J1904" s="135"/>
      <c r="K1904" s="10">
        <f>K1886</f>
        <v>0</v>
      </c>
      <c r="L1904" s="136">
        <f>K1904</f>
        <v>0</v>
      </c>
      <c r="M1904" s="69"/>
      <c r="N1904" s="69"/>
      <c r="O1904" s="69"/>
      <c r="P1904" s="69"/>
      <c r="Q1904" s="69"/>
      <c r="R1904" s="69"/>
      <c r="S1904" s="69"/>
      <c r="T1904" s="145"/>
    </row>
    <row r="1905" spans="7:20">
      <c r="G1905" s="74" t="s">
        <v>172</v>
      </c>
      <c r="H1905" s="30"/>
      <c r="I1905" s="57"/>
      <c r="J1905" s="135"/>
      <c r="K1905" s="65">
        <f>L1905</f>
        <v>0</v>
      </c>
      <c r="L1905" s="10"/>
      <c r="M1905" s="69"/>
      <c r="N1905" s="69"/>
      <c r="O1905" s="69"/>
      <c r="P1905" s="69"/>
      <c r="Q1905" s="69"/>
      <c r="R1905" s="69"/>
      <c r="S1905" s="69"/>
      <c r="T1905" s="145"/>
    </row>
    <row r="1906" spans="7:20">
      <c r="G1906" s="74" t="s">
        <v>173</v>
      </c>
      <c r="H1906" s="30"/>
      <c r="I1906" s="57"/>
      <c r="J1906" s="135"/>
      <c r="K1906" s="135"/>
      <c r="L1906" s="10">
        <f>L1886</f>
        <v>0</v>
      </c>
      <c r="M1906" s="136">
        <f>L1906</f>
        <v>0</v>
      </c>
      <c r="N1906" s="135"/>
      <c r="O1906" s="69"/>
      <c r="P1906" s="69"/>
      <c r="Q1906" s="69"/>
      <c r="R1906" s="69"/>
      <c r="S1906" s="69"/>
      <c r="T1906" s="139"/>
    </row>
    <row r="1907" spans="7:20">
      <c r="G1907" s="74" t="s">
        <v>174</v>
      </c>
      <c r="H1907" s="30"/>
      <c r="I1907" s="57"/>
      <c r="J1907" s="135"/>
      <c r="K1907" s="135"/>
      <c r="L1907" s="65"/>
      <c r="M1907" s="10"/>
      <c r="N1907" s="135"/>
      <c r="O1907" s="69"/>
      <c r="P1907" s="69"/>
      <c r="Q1907" s="69"/>
      <c r="R1907" s="69"/>
      <c r="S1907" s="69"/>
      <c r="T1907" s="139"/>
    </row>
    <row r="1908" spans="7:20">
      <c r="G1908" s="74" t="s">
        <v>175</v>
      </c>
      <c r="H1908" s="30"/>
      <c r="I1908" s="57"/>
      <c r="J1908" s="135"/>
      <c r="K1908" s="135"/>
      <c r="L1908" s="135"/>
      <c r="M1908" s="10">
        <v>0</v>
      </c>
      <c r="N1908" s="136">
        <f>M1908</f>
        <v>0</v>
      </c>
      <c r="O1908" s="69"/>
      <c r="P1908" s="69"/>
      <c r="Q1908" s="69"/>
      <c r="R1908" s="69"/>
      <c r="S1908" s="69"/>
      <c r="T1908" s="139"/>
    </row>
    <row r="1909" spans="7:20">
      <c r="G1909" s="74" t="s">
        <v>176</v>
      </c>
      <c r="H1909" s="30"/>
      <c r="I1909" s="57"/>
      <c r="J1909" s="135"/>
      <c r="K1909" s="135"/>
      <c r="L1909" s="135"/>
      <c r="M1909" s="65"/>
      <c r="N1909" s="10"/>
      <c r="O1909" s="69"/>
      <c r="P1909" s="69"/>
      <c r="Q1909" s="69"/>
      <c r="R1909" s="69"/>
      <c r="S1909" s="69"/>
      <c r="T1909" s="139"/>
    </row>
    <row r="1910" spans="7:20">
      <c r="G1910" s="74" t="s">
        <v>177</v>
      </c>
      <c r="H1910" s="30"/>
      <c r="I1910" s="57"/>
      <c r="J1910" s="135"/>
      <c r="K1910" s="135"/>
      <c r="L1910" s="135"/>
      <c r="M1910" s="135"/>
      <c r="N1910" s="167">
        <f>N1886</f>
        <v>0</v>
      </c>
      <c r="O1910" s="137">
        <f>N1910</f>
        <v>0</v>
      </c>
      <c r="P1910" s="69"/>
      <c r="Q1910" s="69"/>
      <c r="R1910" s="69"/>
      <c r="S1910" s="69"/>
      <c r="T1910" s="139"/>
    </row>
    <row r="1911" spans="7:20">
      <c r="G1911" s="74" t="s">
        <v>168</v>
      </c>
      <c r="H1911" s="30"/>
      <c r="I1911" s="57"/>
      <c r="J1911" s="135"/>
      <c r="K1911" s="135"/>
      <c r="L1911" s="135"/>
      <c r="M1911" s="135"/>
      <c r="N1911" s="168"/>
      <c r="O1911" s="138"/>
      <c r="P1911" s="69"/>
      <c r="Q1911" s="69"/>
      <c r="R1911" s="69"/>
      <c r="S1911" s="69"/>
      <c r="T1911" s="139"/>
    </row>
    <row r="1912" spans="7:20">
      <c r="G1912" s="74" t="s">
        <v>169</v>
      </c>
      <c r="H1912" s="30"/>
      <c r="I1912" s="57"/>
      <c r="J1912" s="135"/>
      <c r="K1912" s="135"/>
      <c r="L1912" s="135"/>
      <c r="M1912" s="135"/>
      <c r="N1912" s="135"/>
      <c r="O1912" s="138">
        <f>O1886</f>
        <v>0</v>
      </c>
      <c r="P1912" s="137">
        <f>O1912</f>
        <v>0</v>
      </c>
      <c r="Q1912" s="69"/>
      <c r="R1912" s="69"/>
      <c r="S1912" s="69"/>
      <c r="T1912" s="139"/>
    </row>
    <row r="1913" spans="7:20">
      <c r="G1913" s="74" t="s">
        <v>186</v>
      </c>
      <c r="H1913" s="30"/>
      <c r="I1913" s="57"/>
      <c r="J1913" s="135"/>
      <c r="K1913" s="135"/>
      <c r="L1913" s="135"/>
      <c r="M1913" s="135"/>
      <c r="N1913" s="135"/>
      <c r="O1913" s="137"/>
      <c r="P1913" s="138"/>
      <c r="Q1913" s="69"/>
      <c r="R1913" s="69"/>
      <c r="S1913" s="69"/>
      <c r="T1913" s="139"/>
    </row>
    <row r="1914" spans="7:20">
      <c r="G1914" s="74" t="s">
        <v>187</v>
      </c>
      <c r="H1914" s="30"/>
      <c r="I1914" s="57"/>
      <c r="J1914" s="135"/>
      <c r="K1914" s="135"/>
      <c r="L1914" s="135"/>
      <c r="M1914" s="135"/>
      <c r="N1914" s="135"/>
      <c r="O1914" s="135"/>
      <c r="P1914" s="138"/>
      <c r="Q1914" s="65">
        <f>P1914</f>
        <v>0</v>
      </c>
      <c r="R1914" s="69"/>
      <c r="S1914" s="69"/>
      <c r="T1914" s="139"/>
    </row>
    <row r="1915" spans="7:20">
      <c r="G1915" s="74" t="s">
        <v>188</v>
      </c>
      <c r="H1915" s="30"/>
      <c r="I1915" s="57"/>
      <c r="J1915" s="135"/>
      <c r="K1915" s="135"/>
      <c r="L1915" s="135"/>
      <c r="M1915" s="135"/>
      <c r="N1915" s="135"/>
      <c r="O1915" s="135"/>
      <c r="P1915" s="137"/>
      <c r="Q1915" s="138"/>
      <c r="R1915" s="69"/>
      <c r="S1915" s="69"/>
      <c r="T1915" s="139"/>
    </row>
    <row r="1916" spans="7:20">
      <c r="G1916" s="74" t="s">
        <v>189</v>
      </c>
      <c r="H1916" s="30"/>
      <c r="I1916" s="57"/>
      <c r="J1916" s="135"/>
      <c r="K1916" s="135"/>
      <c r="L1916" s="135"/>
      <c r="M1916" s="135"/>
      <c r="N1916" s="135"/>
      <c r="O1916" s="135"/>
      <c r="P1916" s="135"/>
      <c r="Q1916" s="138"/>
      <c r="R1916" s="65">
        <f>Q1916</f>
        <v>0</v>
      </c>
      <c r="S1916" s="69"/>
      <c r="T1916" s="139"/>
    </row>
    <row r="1917" spans="7:20">
      <c r="G1917" s="74" t="s">
        <v>190</v>
      </c>
      <c r="H1917" s="30"/>
      <c r="I1917" s="57"/>
      <c r="J1917" s="135"/>
      <c r="K1917" s="135"/>
      <c r="L1917" s="135"/>
      <c r="M1917" s="135"/>
      <c r="N1917" s="135"/>
      <c r="O1917" s="135"/>
      <c r="P1917" s="135"/>
      <c r="Q1917" s="169">
        <f>R1886</f>
        <v>0</v>
      </c>
      <c r="R1917" s="197">
        <f>Q1917</f>
        <v>0</v>
      </c>
      <c r="S1917" s="155"/>
      <c r="T1917" s="322"/>
    </row>
    <row r="1918" spans="7:20">
      <c r="G1918" s="74" t="s">
        <v>191</v>
      </c>
      <c r="H1918" s="30"/>
      <c r="I1918" s="57"/>
      <c r="J1918" s="135"/>
      <c r="K1918" s="135"/>
      <c r="L1918" s="135"/>
      <c r="M1918" s="135"/>
      <c r="N1918" s="135"/>
      <c r="O1918" s="135"/>
      <c r="P1918" s="135"/>
      <c r="Q1918" s="135"/>
      <c r="R1918" s="197"/>
      <c r="S1918" s="137">
        <f>R1918</f>
        <v>0</v>
      </c>
      <c r="T1918" s="322">
        <f>S1918</f>
        <v>0</v>
      </c>
    </row>
    <row r="1919" spans="7:20">
      <c r="G1919" s="74" t="s">
        <v>200</v>
      </c>
      <c r="H1919" s="30"/>
      <c r="I1919" s="57"/>
      <c r="J1919" s="135"/>
      <c r="K1919" s="135"/>
      <c r="L1919" s="135"/>
      <c r="M1919" s="135"/>
      <c r="N1919" s="135"/>
      <c r="O1919" s="135"/>
      <c r="P1919" s="135"/>
      <c r="Q1919" s="135"/>
      <c r="R1919" s="137"/>
      <c r="S1919" s="138"/>
      <c r="T1919" s="322"/>
    </row>
    <row r="1920" spans="7:20">
      <c r="G1920" s="74" t="s">
        <v>201</v>
      </c>
      <c r="H1920" s="30"/>
      <c r="I1920" s="57"/>
      <c r="J1920" s="135"/>
      <c r="K1920" s="135"/>
      <c r="L1920" s="135"/>
      <c r="M1920" s="135"/>
      <c r="N1920" s="135"/>
      <c r="O1920" s="135"/>
      <c r="P1920" s="135"/>
      <c r="Q1920" s="135"/>
      <c r="R1920" s="135"/>
      <c r="S1920" s="197"/>
      <c r="T1920" s="323"/>
    </row>
    <row r="1921" spans="2:21">
      <c r="G1921" s="74" t="s">
        <v>311</v>
      </c>
      <c r="H1921" s="30"/>
      <c r="I1921" s="57"/>
      <c r="J1921" s="135"/>
      <c r="K1921" s="135"/>
      <c r="L1921" s="135"/>
      <c r="M1921" s="135"/>
      <c r="N1921" s="135"/>
      <c r="O1921" s="135"/>
      <c r="P1921" s="135"/>
      <c r="Q1921" s="135"/>
      <c r="R1921" s="135"/>
      <c r="S1921" s="137"/>
      <c r="T1921" s="324"/>
      <c r="U1921" s="30"/>
    </row>
    <row r="1922" spans="2:21">
      <c r="G1922" s="74" t="s">
        <v>310</v>
      </c>
      <c r="H1922" s="30"/>
      <c r="I1922" s="58"/>
      <c r="J1922" s="125"/>
      <c r="K1922" s="125"/>
      <c r="L1922" s="125"/>
      <c r="M1922" s="125"/>
      <c r="N1922" s="125"/>
      <c r="O1922" s="125"/>
      <c r="P1922" s="125"/>
      <c r="Q1922" s="125"/>
      <c r="R1922" s="125"/>
      <c r="S1922" s="125"/>
      <c r="T1922" s="258"/>
      <c r="U1922" s="30"/>
    </row>
    <row r="1923" spans="2:21">
      <c r="B1923" s="1" t="s">
        <v>224</v>
      </c>
      <c r="G1923" s="33" t="s">
        <v>17</v>
      </c>
      <c r="I1923" s="172">
        <f xml:space="preserve"> I1906 - I1905</f>
        <v>0</v>
      </c>
      <c r="J1923" s="172">
        <f xml:space="preserve"> J1905 + J1908 - J1907 - J1906</f>
        <v>0</v>
      </c>
      <c r="K1923" s="172">
        <f>K1907 - K1908</f>
        <v>0</v>
      </c>
      <c r="L1923" s="172">
        <f>L1907 - L1908</f>
        <v>0</v>
      </c>
      <c r="M1923" s="172">
        <f>M1906-M1907-M1908</f>
        <v>0</v>
      </c>
      <c r="N1923" s="172">
        <f>N1908-N1909-N1910</f>
        <v>0</v>
      </c>
      <c r="O1923" s="172">
        <f>O1910-O1911-O1912</f>
        <v>0</v>
      </c>
      <c r="P1923" s="172">
        <f>P1912-P1913-P1914</f>
        <v>0</v>
      </c>
      <c r="Q1923" s="172">
        <f>Q1914+Q1917-Q1916-Q1915</f>
        <v>0</v>
      </c>
      <c r="R1923" s="172">
        <f>R1916-R1917+R1919</f>
        <v>0</v>
      </c>
      <c r="S1923" s="172">
        <f>S1918-S1919-S1920</f>
        <v>0</v>
      </c>
      <c r="T1923" s="172">
        <f>T1918-T1919-T1920</f>
        <v>0</v>
      </c>
    </row>
    <row r="1924" spans="2:21">
      <c r="G1924" s="6"/>
      <c r="I1924" s="172"/>
      <c r="J1924" s="172"/>
      <c r="K1924" s="172"/>
      <c r="L1924" s="172"/>
      <c r="M1924" s="172"/>
      <c r="N1924" s="172"/>
      <c r="O1924" s="172"/>
      <c r="P1924" s="172"/>
      <c r="Q1924" s="172"/>
      <c r="R1924" s="172"/>
      <c r="S1924" s="172"/>
      <c r="T1924" s="172"/>
    </row>
    <row r="1925" spans="2:21">
      <c r="G1925" s="71" t="s">
        <v>12</v>
      </c>
      <c r="H1925" s="66"/>
      <c r="I1925" s="173"/>
      <c r="J1925" s="174"/>
      <c r="K1925" s="174"/>
      <c r="L1925" s="174"/>
      <c r="M1925" s="174"/>
      <c r="N1925" s="174"/>
      <c r="O1925" s="174"/>
      <c r="P1925" s="174"/>
      <c r="Q1925" s="174"/>
      <c r="R1925" s="174"/>
      <c r="S1925" s="174"/>
      <c r="T1925" s="320"/>
    </row>
    <row r="1926" spans="2:21">
      <c r="G1926" s="6"/>
      <c r="I1926" s="172"/>
      <c r="J1926" s="172"/>
      <c r="K1926" s="172"/>
      <c r="L1926" s="172"/>
      <c r="M1926" s="172"/>
      <c r="N1926" s="172"/>
      <c r="O1926" s="172"/>
      <c r="P1926" s="172"/>
      <c r="Q1926" s="172"/>
      <c r="R1926" s="172"/>
      <c r="S1926" s="172"/>
      <c r="T1926" s="172"/>
    </row>
    <row r="1927" spans="2:21" ht="18.5">
      <c r="C1927" s="1" t="s">
        <v>224</v>
      </c>
      <c r="D1927" s="1" t="s">
        <v>245</v>
      </c>
      <c r="E1927" s="1" t="s">
        <v>107</v>
      </c>
      <c r="F1927" s="41" t="s">
        <v>26</v>
      </c>
      <c r="H1927" s="66"/>
      <c r="I1927" s="175">
        <f t="shared" ref="I1927:S1927" si="890" xml:space="preserve"> I1886 + I1891 - I1897 + I1923 + I1925</f>
        <v>0</v>
      </c>
      <c r="J1927" s="176">
        <f t="shared" si="890"/>
        <v>0</v>
      </c>
      <c r="K1927" s="176">
        <f t="shared" si="890"/>
        <v>0</v>
      </c>
      <c r="L1927" s="176">
        <f t="shared" si="890"/>
        <v>0</v>
      </c>
      <c r="M1927" s="176">
        <f t="shared" si="890"/>
        <v>0</v>
      </c>
      <c r="N1927" s="176">
        <f t="shared" si="890"/>
        <v>0</v>
      </c>
      <c r="O1927" s="176">
        <f t="shared" si="890"/>
        <v>0</v>
      </c>
      <c r="P1927" s="176">
        <f t="shared" si="890"/>
        <v>0</v>
      </c>
      <c r="Q1927" s="176">
        <f t="shared" si="890"/>
        <v>0</v>
      </c>
      <c r="R1927" s="176">
        <f t="shared" si="890"/>
        <v>0</v>
      </c>
      <c r="S1927" s="176">
        <f t="shared" si="890"/>
        <v>8223.4466465057412</v>
      </c>
      <c r="T1927" s="321">
        <f t="shared" ref="T1927" si="891" xml:space="preserve"> T1886 + T1891 - T1897 + T1923 + T1925</f>
        <v>9320.8099071481829</v>
      </c>
      <c r="U1927" s="196"/>
    </row>
    <row r="1928" spans="2:21" ht="15" thickBot="1">
      <c r="S1928" s="1"/>
      <c r="T1928" s="1"/>
    </row>
    <row r="1929" spans="2:21">
      <c r="F1929" s="8"/>
      <c r="G1929" s="8"/>
      <c r="H1929" s="8"/>
      <c r="I1929" s="8"/>
      <c r="J1929" s="8"/>
      <c r="K1929" s="8"/>
      <c r="L1929" s="8"/>
      <c r="M1929" s="8"/>
      <c r="N1929" s="8"/>
      <c r="O1929" s="8"/>
      <c r="P1929" s="8"/>
      <c r="Q1929" s="8"/>
      <c r="R1929" s="8"/>
      <c r="S1929" s="8"/>
      <c r="T1929" s="8"/>
    </row>
    <row r="1930" spans="2:21" ht="15" thickBot="1">
      <c r="S1930" s="1"/>
      <c r="T1930" s="1"/>
    </row>
    <row r="1931" spans="2:21" ht="21.5" thickBot="1">
      <c r="F1931" s="13" t="s">
        <v>4</v>
      </c>
      <c r="G1931" s="13"/>
      <c r="H1931" s="230" t="str">
        <f>G44</f>
        <v>Meadow Creek Wind Farm - Five Pine Project - REC Only</v>
      </c>
      <c r="I1931" s="236"/>
      <c r="J1931" s="237"/>
      <c r="K1931" s="232"/>
      <c r="S1931" s="1"/>
      <c r="T1931" s="1"/>
    </row>
    <row r="1932" spans="2:21">
      <c r="S1932" s="1"/>
      <c r="T1932" s="1"/>
    </row>
    <row r="1933" spans="2:21" ht="18.5">
      <c r="F1933" s="9" t="s">
        <v>21</v>
      </c>
      <c r="G1933" s="9"/>
      <c r="I1933" s="2">
        <f>'Facility Detail'!$G$3176</f>
        <v>2011</v>
      </c>
      <c r="J1933" s="2">
        <f>I1933+1</f>
        <v>2012</v>
      </c>
      <c r="K1933" s="2">
        <f>J1933+1</f>
        <v>2013</v>
      </c>
      <c r="L1933" s="2">
        <f t="shared" ref="L1933:R1933" si="892">K1933+1</f>
        <v>2014</v>
      </c>
      <c r="M1933" s="2">
        <f t="shared" si="892"/>
        <v>2015</v>
      </c>
      <c r="N1933" s="2">
        <f t="shared" si="892"/>
        <v>2016</v>
      </c>
      <c r="O1933" s="2">
        <f t="shared" si="892"/>
        <v>2017</v>
      </c>
      <c r="P1933" s="2">
        <f t="shared" si="892"/>
        <v>2018</v>
      </c>
      <c r="Q1933" s="2">
        <f t="shared" si="892"/>
        <v>2019</v>
      </c>
      <c r="R1933" s="2">
        <f t="shared" si="892"/>
        <v>2020</v>
      </c>
      <c r="S1933" s="2">
        <f>R1933+1</f>
        <v>2021</v>
      </c>
      <c r="T1933" s="2">
        <f>S1933+1</f>
        <v>2022</v>
      </c>
    </row>
    <row r="1934" spans="2:21">
      <c r="G1934" s="221" t="str">
        <f>"Total MWh Produced / Purchased from " &amp; H1931</f>
        <v>Total MWh Produced / Purchased from Meadow Creek Wind Farm - Five Pine Project - REC Only</v>
      </c>
      <c r="H1934" s="66"/>
      <c r="I1934" s="3"/>
      <c r="J1934" s="4"/>
      <c r="K1934" s="4"/>
      <c r="L1934" s="4"/>
      <c r="M1934" s="4"/>
      <c r="N1934" s="4">
        <f>2260+27459</f>
        <v>29719</v>
      </c>
      <c r="O1934" s="4"/>
      <c r="P1934" s="4"/>
      <c r="Q1934" s="4"/>
      <c r="R1934" s="4"/>
      <c r="S1934" s="4"/>
      <c r="T1934" s="5"/>
    </row>
    <row r="1935" spans="2:21">
      <c r="G1935" s="221" t="s">
        <v>25</v>
      </c>
      <c r="H1935" s="66"/>
      <c r="I1935" s="325"/>
      <c r="J1935" s="50"/>
      <c r="K1935" s="50"/>
      <c r="L1935" s="50"/>
      <c r="M1935" s="50"/>
      <c r="N1935" s="50">
        <v>1</v>
      </c>
      <c r="O1935" s="50"/>
      <c r="P1935" s="50"/>
      <c r="Q1935" s="50"/>
      <c r="R1935" s="50"/>
      <c r="S1935" s="50"/>
      <c r="T1935" s="51"/>
    </row>
    <row r="1936" spans="2:21">
      <c r="G1936" s="221" t="s">
        <v>20</v>
      </c>
      <c r="H1936" s="66"/>
      <c r="I1936" s="326"/>
      <c r="J1936" s="45"/>
      <c r="K1936" s="45"/>
      <c r="L1936" s="45"/>
      <c r="M1936" s="45"/>
      <c r="N1936" s="45">
        <v>1</v>
      </c>
      <c r="O1936" s="45"/>
      <c r="P1936" s="45"/>
      <c r="Q1936" s="45"/>
      <c r="R1936" s="45"/>
      <c r="S1936" s="45"/>
      <c r="T1936" s="46"/>
    </row>
    <row r="1937" spans="1:20">
      <c r="A1937" s="1" t="s">
        <v>295</v>
      </c>
      <c r="G1937" s="33" t="s">
        <v>22</v>
      </c>
      <c r="H1937" s="6"/>
      <c r="I1937" s="37">
        <f xml:space="preserve"> I1934 * I1935 * I1936</f>
        <v>0</v>
      </c>
      <c r="J1937" s="37">
        <f xml:space="preserve"> J1934 * J1935 * J1936</f>
        <v>0</v>
      </c>
      <c r="K1937" s="37">
        <f xml:space="preserve"> K1934 * K1935 * K1936</f>
        <v>0</v>
      </c>
      <c r="L1937" s="37">
        <f t="shared" ref="L1937:M1937" si="893" xml:space="preserve"> L1934 * L1935 * L1936</f>
        <v>0</v>
      </c>
      <c r="M1937" s="37">
        <f t="shared" si="893"/>
        <v>0</v>
      </c>
      <c r="N1937" s="179">
        <v>29719</v>
      </c>
      <c r="O1937" s="179">
        <f t="shared" ref="O1937:S1937" si="894" xml:space="preserve"> O1934 * O1935 * O1936</f>
        <v>0</v>
      </c>
      <c r="P1937" s="179">
        <f t="shared" si="894"/>
        <v>0</v>
      </c>
      <c r="Q1937" s="179">
        <f t="shared" si="894"/>
        <v>0</v>
      </c>
      <c r="R1937" s="179">
        <f t="shared" si="894"/>
        <v>0</v>
      </c>
      <c r="S1937" s="179">
        <f t="shared" si="894"/>
        <v>0</v>
      </c>
      <c r="T1937" s="179">
        <f t="shared" ref="T1937" si="895" xml:space="preserve"> T1934 * T1935 * T1936</f>
        <v>0</v>
      </c>
    </row>
    <row r="1938" spans="1:20">
      <c r="I1938" s="36"/>
      <c r="J1938" s="36"/>
      <c r="K1938" s="36"/>
      <c r="L1938" s="36"/>
      <c r="M1938" s="36"/>
      <c r="N1938" s="24"/>
      <c r="O1938" s="24"/>
      <c r="P1938" s="24"/>
      <c r="Q1938" s="24"/>
      <c r="R1938" s="24"/>
      <c r="S1938" s="24"/>
      <c r="T1938" s="24"/>
    </row>
    <row r="1939" spans="1:20" ht="18.5">
      <c r="F1939" s="9" t="s">
        <v>118</v>
      </c>
      <c r="I1939" s="2">
        <f>'Facility Detail'!$G$3176</f>
        <v>2011</v>
      </c>
      <c r="J1939" s="2">
        <f>I1939+1</f>
        <v>2012</v>
      </c>
      <c r="K1939" s="2">
        <f>J1939+1</f>
        <v>2013</v>
      </c>
      <c r="L1939" s="2">
        <f t="shared" ref="L1939:R1939" si="896">K1939+1</f>
        <v>2014</v>
      </c>
      <c r="M1939" s="2">
        <f t="shared" si="896"/>
        <v>2015</v>
      </c>
      <c r="N1939" s="2">
        <f t="shared" si="896"/>
        <v>2016</v>
      </c>
      <c r="O1939" s="2">
        <f t="shared" si="896"/>
        <v>2017</v>
      </c>
      <c r="P1939" s="2">
        <f t="shared" si="896"/>
        <v>2018</v>
      </c>
      <c r="Q1939" s="2">
        <f t="shared" si="896"/>
        <v>2019</v>
      </c>
      <c r="R1939" s="2">
        <f t="shared" si="896"/>
        <v>2020</v>
      </c>
      <c r="S1939" s="2">
        <f>R1939+1</f>
        <v>2021</v>
      </c>
      <c r="T1939" s="2">
        <f>S1939+1</f>
        <v>2022</v>
      </c>
    </row>
    <row r="1940" spans="1:20">
      <c r="G1940" s="221" t="s">
        <v>10</v>
      </c>
      <c r="H1940" s="66"/>
      <c r="I1940" s="47">
        <f>IF($J44= "Eligible", I1937 * 'Facility Detail'!$G$3173, 0 )</f>
        <v>0</v>
      </c>
      <c r="J1940" s="11">
        <f>IF($J44= "Eligible", J1937 * 'Facility Detail'!$G$3173, 0 )</f>
        <v>0</v>
      </c>
      <c r="K1940" s="11">
        <f>IF($J44= "Eligible", K1937 * 'Facility Detail'!$G$3173, 0 )</f>
        <v>0</v>
      </c>
      <c r="L1940" s="11">
        <f>IF($J44= "Eligible", L1937 * 'Facility Detail'!$G$3173, 0 )</f>
        <v>0</v>
      </c>
      <c r="M1940" s="11">
        <f>IF($J44= "Eligible", M1937 * 'Facility Detail'!$G$3173, 0 )</f>
        <v>0</v>
      </c>
      <c r="N1940" s="11">
        <f>IF($J44= "Eligible", N1937 * 'Facility Detail'!$G$3173, 0 )</f>
        <v>0</v>
      </c>
      <c r="O1940" s="11">
        <f>IF($J44= "Eligible", O1937 * 'Facility Detail'!$G$3173, 0 )</f>
        <v>0</v>
      </c>
      <c r="P1940" s="11">
        <f>IF($J44= "Eligible", P1937 * 'Facility Detail'!$G$3173, 0 )</f>
        <v>0</v>
      </c>
      <c r="Q1940" s="11">
        <f>IF($J44= "Eligible", Q1937 * 'Facility Detail'!$G$3173, 0 )</f>
        <v>0</v>
      </c>
      <c r="R1940" s="11">
        <f>IF($J44= "Eligible", R1937 * 'Facility Detail'!$G$3173, 0 )</f>
        <v>0</v>
      </c>
      <c r="S1940" s="11">
        <f>IF($J44= "Eligible", S1937 * 'Facility Detail'!$G$3173, 0 )</f>
        <v>0</v>
      </c>
      <c r="T1940" s="264">
        <f>IF($J44= "Eligible", T1937 * 'Facility Detail'!$G$3173, 0 )</f>
        <v>0</v>
      </c>
    </row>
    <row r="1941" spans="1:20">
      <c r="G1941" s="221" t="s">
        <v>6</v>
      </c>
      <c r="H1941" s="66"/>
      <c r="I1941" s="48">
        <f t="shared" ref="I1941:T1941" si="897">IF($K44= "Eligible", I1937, 0 )</f>
        <v>0</v>
      </c>
      <c r="J1941" s="222">
        <f t="shared" si="897"/>
        <v>0</v>
      </c>
      <c r="K1941" s="222">
        <f t="shared" si="897"/>
        <v>0</v>
      </c>
      <c r="L1941" s="222">
        <f t="shared" si="897"/>
        <v>0</v>
      </c>
      <c r="M1941" s="222">
        <f t="shared" si="897"/>
        <v>0</v>
      </c>
      <c r="N1941" s="222">
        <f t="shared" si="897"/>
        <v>0</v>
      </c>
      <c r="O1941" s="222">
        <f t="shared" si="897"/>
        <v>0</v>
      </c>
      <c r="P1941" s="222">
        <f t="shared" si="897"/>
        <v>0</v>
      </c>
      <c r="Q1941" s="222">
        <f t="shared" si="897"/>
        <v>0</v>
      </c>
      <c r="R1941" s="222">
        <f t="shared" si="897"/>
        <v>0</v>
      </c>
      <c r="S1941" s="222">
        <f t="shared" si="897"/>
        <v>0</v>
      </c>
      <c r="T1941" s="265">
        <f t="shared" si="897"/>
        <v>0</v>
      </c>
    </row>
    <row r="1942" spans="1:20">
      <c r="G1942" s="33" t="s">
        <v>120</v>
      </c>
      <c r="H1942" s="6"/>
      <c r="I1942" s="39">
        <f>SUM(I1940:I1941)</f>
        <v>0</v>
      </c>
      <c r="J1942" s="40">
        <f>SUM(J1940:J1941)</f>
        <v>0</v>
      </c>
      <c r="K1942" s="40">
        <f>SUM(K1940:K1941)</f>
        <v>0</v>
      </c>
      <c r="L1942" s="40">
        <f t="shared" ref="L1942:S1942" si="898">SUM(L1940:L1941)</f>
        <v>0</v>
      </c>
      <c r="M1942" s="40">
        <f t="shared" si="898"/>
        <v>0</v>
      </c>
      <c r="N1942" s="40">
        <f t="shared" si="898"/>
        <v>0</v>
      </c>
      <c r="O1942" s="40">
        <f t="shared" si="898"/>
        <v>0</v>
      </c>
      <c r="P1942" s="40">
        <f t="shared" si="898"/>
        <v>0</v>
      </c>
      <c r="Q1942" s="40">
        <f t="shared" si="898"/>
        <v>0</v>
      </c>
      <c r="R1942" s="40">
        <f t="shared" si="898"/>
        <v>0</v>
      </c>
      <c r="S1942" s="40">
        <f t="shared" si="898"/>
        <v>0</v>
      </c>
      <c r="T1942" s="40">
        <f t="shared" ref="T1942" si="899">SUM(T1940:T1941)</f>
        <v>0</v>
      </c>
    </row>
    <row r="1943" spans="1:20">
      <c r="I1943" s="38"/>
      <c r="J1943" s="31"/>
      <c r="K1943" s="31"/>
      <c r="L1943" s="31"/>
      <c r="M1943" s="31"/>
      <c r="N1943" s="31"/>
      <c r="O1943" s="31"/>
      <c r="P1943" s="31"/>
      <c r="Q1943" s="31"/>
      <c r="R1943" s="31"/>
      <c r="S1943" s="31"/>
      <c r="T1943" s="31"/>
    </row>
    <row r="1944" spans="1:20" ht="18.5">
      <c r="F1944" s="9" t="s">
        <v>30</v>
      </c>
      <c r="I1944" s="2">
        <f>'Facility Detail'!$G$3176</f>
        <v>2011</v>
      </c>
      <c r="J1944" s="2">
        <f>I1944+1</f>
        <v>2012</v>
      </c>
      <c r="K1944" s="2">
        <f>J1944+1</f>
        <v>2013</v>
      </c>
      <c r="L1944" s="2">
        <f t="shared" ref="L1944:R1944" si="900">K1944+1</f>
        <v>2014</v>
      </c>
      <c r="M1944" s="2">
        <f t="shared" si="900"/>
        <v>2015</v>
      </c>
      <c r="N1944" s="2">
        <f t="shared" si="900"/>
        <v>2016</v>
      </c>
      <c r="O1944" s="2">
        <f t="shared" si="900"/>
        <v>2017</v>
      </c>
      <c r="P1944" s="2">
        <f t="shared" si="900"/>
        <v>2018</v>
      </c>
      <c r="Q1944" s="2">
        <f t="shared" si="900"/>
        <v>2019</v>
      </c>
      <c r="R1944" s="2">
        <f t="shared" si="900"/>
        <v>2020</v>
      </c>
      <c r="S1944" s="2">
        <f>R1944+1</f>
        <v>2021</v>
      </c>
      <c r="T1944" s="2">
        <f>S1944+1</f>
        <v>2022</v>
      </c>
    </row>
    <row r="1945" spans="1:20">
      <c r="G1945" s="221" t="s">
        <v>47</v>
      </c>
      <c r="H1945" s="66"/>
      <c r="I1945" s="84"/>
      <c r="J1945" s="85"/>
      <c r="K1945" s="85"/>
      <c r="L1945" s="85"/>
      <c r="M1945" s="85"/>
      <c r="N1945" s="85"/>
      <c r="O1945" s="85"/>
      <c r="P1945" s="85"/>
      <c r="Q1945" s="85"/>
      <c r="R1945" s="85"/>
      <c r="S1945" s="85"/>
      <c r="T1945" s="86"/>
    </row>
    <row r="1946" spans="1:20">
      <c r="G1946" s="223" t="s">
        <v>23</v>
      </c>
      <c r="H1946" s="224"/>
      <c r="I1946" s="87"/>
      <c r="J1946" s="88"/>
      <c r="K1946" s="88"/>
      <c r="L1946" s="88"/>
      <c r="M1946" s="88"/>
      <c r="N1946" s="88"/>
      <c r="O1946" s="88"/>
      <c r="P1946" s="88"/>
      <c r="Q1946" s="88"/>
      <c r="R1946" s="88"/>
      <c r="S1946" s="88"/>
      <c r="T1946" s="89"/>
    </row>
    <row r="1947" spans="1:20">
      <c r="G1947" s="223" t="s">
        <v>89</v>
      </c>
      <c r="H1947" s="225"/>
      <c r="I1947" s="52"/>
      <c r="J1947" s="53"/>
      <c r="K1947" s="53"/>
      <c r="L1947" s="53"/>
      <c r="M1947" s="53"/>
      <c r="N1947" s="53"/>
      <c r="O1947" s="53"/>
      <c r="P1947" s="53"/>
      <c r="Q1947" s="53"/>
      <c r="R1947" s="53"/>
      <c r="S1947" s="53"/>
      <c r="T1947" s="54"/>
    </row>
    <row r="1948" spans="1:20">
      <c r="G1948" s="33" t="s">
        <v>90</v>
      </c>
      <c r="I1948" s="7">
        <f>SUM(I1945:I1947)</f>
        <v>0</v>
      </c>
      <c r="J1948" s="7">
        <f>SUM(J1945:J1947)</f>
        <v>0</v>
      </c>
      <c r="K1948" s="7">
        <f>SUM(K1945:K1947)</f>
        <v>0</v>
      </c>
      <c r="L1948" s="7">
        <f t="shared" ref="L1948:S1948" si="901">SUM(L1945:L1947)</f>
        <v>0</v>
      </c>
      <c r="M1948" s="7">
        <f t="shared" si="901"/>
        <v>0</v>
      </c>
      <c r="N1948" s="7">
        <f t="shared" si="901"/>
        <v>0</v>
      </c>
      <c r="O1948" s="7">
        <f t="shared" si="901"/>
        <v>0</v>
      </c>
      <c r="P1948" s="7">
        <f t="shared" si="901"/>
        <v>0</v>
      </c>
      <c r="Q1948" s="7">
        <f t="shared" si="901"/>
        <v>0</v>
      </c>
      <c r="R1948" s="7">
        <f t="shared" si="901"/>
        <v>0</v>
      </c>
      <c r="S1948" s="7">
        <f t="shared" si="901"/>
        <v>0</v>
      </c>
      <c r="T1948" s="7">
        <f t="shared" ref="T1948" si="902">SUM(T1945:T1947)</f>
        <v>0</v>
      </c>
    </row>
    <row r="1949" spans="1:20">
      <c r="G1949" s="6"/>
      <c r="I1949" s="7"/>
      <c r="J1949" s="7"/>
      <c r="K1949" s="7"/>
      <c r="L1949" s="7"/>
      <c r="M1949" s="7"/>
      <c r="N1949" s="7"/>
      <c r="O1949" s="7"/>
      <c r="P1949" s="7"/>
      <c r="Q1949" s="7"/>
      <c r="R1949" s="7"/>
      <c r="S1949" s="7"/>
      <c r="T1949" s="7"/>
    </row>
    <row r="1950" spans="1:20" ht="18.5">
      <c r="F1950" s="9" t="s">
        <v>100</v>
      </c>
      <c r="I1950" s="2">
        <f>'Facility Detail'!$G$3176</f>
        <v>2011</v>
      </c>
      <c r="J1950" s="2">
        <f>I1950+1</f>
        <v>2012</v>
      </c>
      <c r="K1950" s="2">
        <f>J1950+1</f>
        <v>2013</v>
      </c>
      <c r="L1950" s="2">
        <f t="shared" ref="L1950:R1950" si="903">K1950+1</f>
        <v>2014</v>
      </c>
      <c r="M1950" s="2">
        <f t="shared" si="903"/>
        <v>2015</v>
      </c>
      <c r="N1950" s="2">
        <f t="shared" si="903"/>
        <v>2016</v>
      </c>
      <c r="O1950" s="2">
        <f t="shared" si="903"/>
        <v>2017</v>
      </c>
      <c r="P1950" s="2">
        <f t="shared" si="903"/>
        <v>2018</v>
      </c>
      <c r="Q1950" s="2">
        <f t="shared" si="903"/>
        <v>2019</v>
      </c>
      <c r="R1950" s="2">
        <f t="shared" si="903"/>
        <v>2020</v>
      </c>
      <c r="S1950" s="2">
        <f>R1950+1</f>
        <v>2021</v>
      </c>
      <c r="T1950" s="2">
        <f>S1950+1</f>
        <v>2022</v>
      </c>
    </row>
    <row r="1951" spans="1:20">
      <c r="G1951" s="221" t="s">
        <v>68</v>
      </c>
      <c r="H1951" s="66"/>
      <c r="I1951" s="3"/>
      <c r="J1951" s="55">
        <f>I1951</f>
        <v>0</v>
      </c>
      <c r="K1951" s="123"/>
      <c r="L1951" s="123"/>
      <c r="M1951" s="123"/>
      <c r="N1951" s="123"/>
      <c r="O1951" s="123"/>
      <c r="P1951" s="123"/>
      <c r="Q1951" s="123"/>
      <c r="R1951" s="123"/>
      <c r="S1951" s="123"/>
      <c r="T1951" s="56"/>
    </row>
    <row r="1952" spans="1:20">
      <c r="G1952" s="221" t="s">
        <v>69</v>
      </c>
      <c r="H1952" s="66"/>
      <c r="I1952" s="144">
        <f>J1952</f>
        <v>0</v>
      </c>
      <c r="J1952" s="10"/>
      <c r="K1952" s="69"/>
      <c r="L1952" s="69"/>
      <c r="M1952" s="69"/>
      <c r="N1952" s="69"/>
      <c r="O1952" s="69"/>
      <c r="P1952" s="69"/>
      <c r="Q1952" s="69"/>
      <c r="R1952" s="69"/>
      <c r="S1952" s="69"/>
      <c r="T1952" s="145"/>
    </row>
    <row r="1953" spans="2:20">
      <c r="G1953" s="221" t="s">
        <v>70</v>
      </c>
      <c r="H1953" s="66"/>
      <c r="I1953" s="57"/>
      <c r="J1953" s="10">
        <f>J1937</f>
        <v>0</v>
      </c>
      <c r="K1953" s="65">
        <f>J1953</f>
        <v>0</v>
      </c>
      <c r="L1953" s="69"/>
      <c r="M1953" s="69"/>
      <c r="N1953" s="69"/>
      <c r="O1953" s="69"/>
      <c r="P1953" s="69"/>
      <c r="Q1953" s="69"/>
      <c r="R1953" s="69"/>
      <c r="S1953" s="69"/>
      <c r="T1953" s="145"/>
    </row>
    <row r="1954" spans="2:20">
      <c r="G1954" s="221" t="s">
        <v>71</v>
      </c>
      <c r="H1954" s="66"/>
      <c r="I1954" s="57"/>
      <c r="J1954" s="65">
        <f>K1954</f>
        <v>0</v>
      </c>
      <c r="K1954" s="143"/>
      <c r="L1954" s="69"/>
      <c r="M1954" s="69"/>
      <c r="N1954" s="69"/>
      <c r="O1954" s="69"/>
      <c r="P1954" s="69"/>
      <c r="Q1954" s="69"/>
      <c r="R1954" s="69"/>
      <c r="S1954" s="69"/>
      <c r="T1954" s="145"/>
    </row>
    <row r="1955" spans="2:20">
      <c r="G1955" s="221" t="s">
        <v>171</v>
      </c>
      <c r="I1955" s="57"/>
      <c r="J1955" s="135"/>
      <c r="K1955" s="10">
        <f>K1937</f>
        <v>0</v>
      </c>
      <c r="L1955" s="136">
        <f>K1955</f>
        <v>0</v>
      </c>
      <c r="M1955" s="69"/>
      <c r="N1955" s="69"/>
      <c r="O1955" s="69"/>
      <c r="P1955" s="69"/>
      <c r="Q1955" s="69"/>
      <c r="R1955" s="69"/>
      <c r="S1955" s="69"/>
      <c r="T1955" s="145"/>
    </row>
    <row r="1956" spans="2:20">
      <c r="G1956" s="221" t="s">
        <v>172</v>
      </c>
      <c r="I1956" s="57"/>
      <c r="J1956" s="135"/>
      <c r="K1956" s="65">
        <f>L1956</f>
        <v>0</v>
      </c>
      <c r="L1956" s="10"/>
      <c r="M1956" s="69"/>
      <c r="N1956" s="69"/>
      <c r="O1956" s="69"/>
      <c r="P1956" s="69"/>
      <c r="Q1956" s="69"/>
      <c r="R1956" s="69"/>
      <c r="S1956" s="69"/>
      <c r="T1956" s="145"/>
    </row>
    <row r="1957" spans="2:20">
      <c r="G1957" s="221" t="s">
        <v>173</v>
      </c>
      <c r="I1957" s="57"/>
      <c r="J1957" s="135"/>
      <c r="K1957" s="135"/>
      <c r="L1957" s="10">
        <f>L1937</f>
        <v>0</v>
      </c>
      <c r="M1957" s="136">
        <f>L1957</f>
        <v>0</v>
      </c>
      <c r="N1957" s="135">
        <f>M1957</f>
        <v>0</v>
      </c>
      <c r="O1957" s="135"/>
      <c r="P1957" s="135"/>
      <c r="Q1957" s="135"/>
      <c r="R1957" s="135"/>
      <c r="S1957" s="135"/>
      <c r="T1957" s="139"/>
    </row>
    <row r="1958" spans="2:20">
      <c r="G1958" s="221" t="s">
        <v>174</v>
      </c>
      <c r="I1958" s="57"/>
      <c r="J1958" s="135"/>
      <c r="K1958" s="135"/>
      <c r="L1958" s="137"/>
      <c r="M1958" s="138"/>
      <c r="N1958" s="135"/>
      <c r="O1958" s="135"/>
      <c r="P1958" s="135"/>
      <c r="Q1958" s="135"/>
      <c r="R1958" s="135"/>
      <c r="S1958" s="135"/>
      <c r="T1958" s="139"/>
    </row>
    <row r="1959" spans="2:20">
      <c r="G1959" s="221" t="s">
        <v>175</v>
      </c>
      <c r="I1959" s="57"/>
      <c r="J1959" s="135"/>
      <c r="K1959" s="135"/>
      <c r="L1959" s="135"/>
      <c r="M1959" s="138">
        <v>0</v>
      </c>
      <c r="N1959" s="136">
        <f>M1959</f>
        <v>0</v>
      </c>
      <c r="O1959" s="135"/>
      <c r="P1959" s="135"/>
      <c r="Q1959" s="135"/>
      <c r="R1959" s="135"/>
      <c r="S1959" s="135"/>
      <c r="T1959" s="139"/>
    </row>
    <row r="1960" spans="2:20">
      <c r="G1960" s="221" t="s">
        <v>176</v>
      </c>
      <c r="I1960" s="57"/>
      <c r="J1960" s="135"/>
      <c r="K1960" s="135"/>
      <c r="L1960" s="135"/>
      <c r="M1960" s="65"/>
      <c r="N1960" s="138"/>
      <c r="O1960" s="136"/>
      <c r="P1960" s="135"/>
      <c r="Q1960" s="135"/>
      <c r="R1960" s="135"/>
      <c r="S1960" s="135"/>
      <c r="T1960" s="139"/>
    </row>
    <row r="1961" spans="2:20">
      <c r="G1961" s="221" t="s">
        <v>177</v>
      </c>
      <c r="I1961" s="57"/>
      <c r="J1961" s="135"/>
      <c r="K1961" s="135"/>
      <c r="L1961" s="135"/>
      <c r="M1961" s="135"/>
      <c r="N1961" s="138">
        <f>N1937</f>
        <v>29719</v>
      </c>
      <c r="O1961" s="138">
        <f>N1961</f>
        <v>29719</v>
      </c>
      <c r="P1961" s="136"/>
      <c r="Q1961" s="135"/>
      <c r="R1961" s="135"/>
      <c r="S1961" s="135"/>
      <c r="T1961" s="139"/>
    </row>
    <row r="1962" spans="2:20">
      <c r="G1962" s="221" t="s">
        <v>168</v>
      </c>
      <c r="I1962" s="57"/>
      <c r="J1962" s="135"/>
      <c r="K1962" s="135"/>
      <c r="L1962" s="135"/>
      <c r="M1962" s="135"/>
      <c r="N1962" s="136"/>
      <c r="O1962" s="138"/>
      <c r="P1962" s="138"/>
      <c r="Q1962" s="135"/>
      <c r="R1962" s="135"/>
      <c r="S1962" s="135"/>
      <c r="T1962" s="139"/>
    </row>
    <row r="1963" spans="2:20">
      <c r="G1963" s="221" t="s">
        <v>169</v>
      </c>
      <c r="I1963" s="58"/>
      <c r="J1963" s="125"/>
      <c r="K1963" s="125"/>
      <c r="L1963" s="125"/>
      <c r="M1963" s="125"/>
      <c r="N1963" s="125"/>
      <c r="O1963" s="222"/>
      <c r="P1963" s="140"/>
      <c r="Q1963" s="222"/>
      <c r="R1963" s="125"/>
      <c r="S1963" s="125"/>
      <c r="T1963" s="227"/>
    </row>
    <row r="1964" spans="2:20">
      <c r="B1964" s="1" t="s">
        <v>295</v>
      </c>
      <c r="G1964" s="33" t="s">
        <v>17</v>
      </c>
      <c r="I1964" s="156">
        <f xml:space="preserve"> I1957 - I1956</f>
        <v>0</v>
      </c>
      <c r="J1964" s="156">
        <f xml:space="preserve"> J1956 + J1959 - J1958 - J1957</f>
        <v>0</v>
      </c>
      <c r="K1964" s="156">
        <f>K1958 - K1959</f>
        <v>0</v>
      </c>
      <c r="L1964" s="156">
        <f t="shared" ref="L1964" si="904">L1958 - L1959</f>
        <v>0</v>
      </c>
      <c r="M1964" s="28">
        <f>M1957-M1958-M1959</f>
        <v>0</v>
      </c>
      <c r="N1964" s="28">
        <f>N1959-N1960-N1961</f>
        <v>-29719</v>
      </c>
      <c r="O1964" s="28">
        <f>O1961-O1962-O1963</f>
        <v>29719</v>
      </c>
      <c r="P1964" s="28">
        <f>P1963</f>
        <v>0</v>
      </c>
      <c r="Q1964" s="28">
        <f t="shared" ref="Q1964:S1964" si="905">Q1963</f>
        <v>0</v>
      </c>
      <c r="R1964" s="28">
        <f t="shared" si="905"/>
        <v>0</v>
      </c>
      <c r="S1964" s="28">
        <f t="shared" si="905"/>
        <v>0</v>
      </c>
      <c r="T1964" s="28">
        <f t="shared" ref="T1964" si="906">T1963</f>
        <v>0</v>
      </c>
    </row>
    <row r="1965" spans="2:20">
      <c r="G1965" s="6"/>
      <c r="I1965" s="7"/>
      <c r="J1965" s="7"/>
      <c r="K1965" s="7"/>
      <c r="L1965" s="7"/>
      <c r="M1965" s="180"/>
      <c r="N1965" s="180"/>
      <c r="O1965" s="180"/>
      <c r="P1965" s="180"/>
      <c r="Q1965" s="180"/>
      <c r="R1965" s="180"/>
      <c r="S1965" s="180"/>
      <c r="T1965" s="180"/>
    </row>
    <row r="1966" spans="2:20">
      <c r="G1966" s="33" t="s">
        <v>12</v>
      </c>
      <c r="H1966" s="66"/>
      <c r="I1966" s="173"/>
      <c r="J1966" s="174"/>
      <c r="K1966" s="174"/>
      <c r="L1966" s="174"/>
      <c r="M1966" s="174"/>
      <c r="N1966" s="174"/>
      <c r="O1966" s="174"/>
      <c r="P1966" s="174"/>
      <c r="Q1966" s="174"/>
      <c r="R1966" s="174"/>
      <c r="S1966" s="174"/>
      <c r="T1966" s="320"/>
    </row>
    <row r="1967" spans="2:20">
      <c r="G1967" s="6"/>
      <c r="I1967" s="172"/>
      <c r="J1967" s="172"/>
      <c r="K1967" s="172"/>
      <c r="L1967" s="172"/>
      <c r="M1967" s="172"/>
      <c r="N1967" s="172"/>
      <c r="O1967" s="172"/>
      <c r="P1967" s="172"/>
      <c r="Q1967" s="172"/>
      <c r="R1967" s="172"/>
      <c r="S1967" s="172"/>
      <c r="T1967" s="172"/>
    </row>
    <row r="1968" spans="2:20" ht="18.5">
      <c r="C1968" s="1" t="s">
        <v>295</v>
      </c>
      <c r="D1968" s="1" t="s">
        <v>296</v>
      </c>
      <c r="E1968" s="1" t="s">
        <v>107</v>
      </c>
      <c r="F1968" s="9" t="s">
        <v>26</v>
      </c>
      <c r="H1968" s="66"/>
      <c r="I1968" s="175">
        <f xml:space="preserve"> I1937 + I1942 - I1948 + I1964 + I1966</f>
        <v>0</v>
      </c>
      <c r="J1968" s="176">
        <f xml:space="preserve"> J1937 + J1942 - J1948 + J1964 + J1966</f>
        <v>0</v>
      </c>
      <c r="K1968" s="176">
        <f xml:space="preserve"> K1937 + K1942 - K1948 + K1964 + K1966</f>
        <v>0</v>
      </c>
      <c r="L1968" s="176">
        <f t="shared" ref="L1968:S1968" si="907" xml:space="preserve"> L1937 + L1942 - L1948 + L1964 + L1966</f>
        <v>0</v>
      </c>
      <c r="M1968" s="176">
        <f t="shared" si="907"/>
        <v>0</v>
      </c>
      <c r="N1968" s="176">
        <f t="shared" si="907"/>
        <v>0</v>
      </c>
      <c r="O1968" s="176">
        <f t="shared" si="907"/>
        <v>29719</v>
      </c>
      <c r="P1968" s="176">
        <f t="shared" si="907"/>
        <v>0</v>
      </c>
      <c r="Q1968" s="176">
        <f t="shared" si="907"/>
        <v>0</v>
      </c>
      <c r="R1968" s="176">
        <f t="shared" si="907"/>
        <v>0</v>
      </c>
      <c r="S1968" s="176">
        <f t="shared" si="907"/>
        <v>0</v>
      </c>
      <c r="T1968" s="321">
        <f t="shared" ref="T1968" si="908" xml:space="preserve"> T1937 + T1942 - T1948 + T1964 + T1966</f>
        <v>0</v>
      </c>
    </row>
    <row r="1969" spans="1:20">
      <c r="G1969" s="6"/>
      <c r="I1969" s="7"/>
      <c r="J1969" s="7"/>
      <c r="K1969" s="7"/>
      <c r="L1969" s="28"/>
      <c r="M1969" s="28"/>
      <c r="N1969" s="28"/>
      <c r="O1969" s="28"/>
      <c r="P1969" s="28"/>
      <c r="Q1969" s="28"/>
      <c r="R1969" s="28"/>
      <c r="S1969" s="28"/>
      <c r="T1969" s="28"/>
    </row>
    <row r="1970" spans="1:20" ht="15" thickBot="1">
      <c r="S1970" s="1"/>
      <c r="T1970" s="1"/>
    </row>
    <row r="1971" spans="1:20">
      <c r="F1971" s="8"/>
      <c r="G1971" s="8"/>
      <c r="H1971" s="8"/>
      <c r="I1971" s="8"/>
      <c r="J1971" s="8"/>
      <c r="K1971" s="8"/>
      <c r="L1971" s="8"/>
      <c r="M1971" s="8"/>
      <c r="N1971" s="8"/>
      <c r="O1971" s="8"/>
      <c r="P1971" s="8"/>
      <c r="Q1971" s="8"/>
      <c r="R1971" s="8"/>
      <c r="S1971" s="8"/>
      <c r="T1971" s="8"/>
    </row>
    <row r="1972" spans="1:20" ht="15" thickBot="1">
      <c r="S1972" s="1"/>
      <c r="T1972" s="1"/>
    </row>
    <row r="1973" spans="1:20" ht="21.5" thickBot="1">
      <c r="F1973" s="13" t="s">
        <v>4</v>
      </c>
      <c r="G1973" s="13"/>
      <c r="H1973" s="230" t="str">
        <f>G45</f>
        <v>Meadow Creek Wind Farm - North Point Wind Farm - REC Only</v>
      </c>
      <c r="I1973" s="231"/>
      <c r="J1973" s="235"/>
      <c r="K1973" s="235"/>
      <c r="L1973" s="232"/>
      <c r="S1973" s="1"/>
      <c r="T1973" s="1"/>
    </row>
    <row r="1974" spans="1:20">
      <c r="S1974" s="1"/>
      <c r="T1974" s="1"/>
    </row>
    <row r="1975" spans="1:20" ht="18.5">
      <c r="F1975" s="9" t="s">
        <v>21</v>
      </c>
      <c r="G1975" s="9"/>
      <c r="I1975" s="2">
        <f>'Facility Detail'!$G$3176</f>
        <v>2011</v>
      </c>
      <c r="J1975" s="2">
        <f>I1975+1</f>
        <v>2012</v>
      </c>
      <c r="K1975" s="2">
        <f t="shared" ref="K1975:R1975" si="909">J1975+1</f>
        <v>2013</v>
      </c>
      <c r="L1975" s="2">
        <f t="shared" si="909"/>
        <v>2014</v>
      </c>
      <c r="M1975" s="2">
        <f t="shared" si="909"/>
        <v>2015</v>
      </c>
      <c r="N1975" s="2">
        <f t="shared" si="909"/>
        <v>2016</v>
      </c>
      <c r="O1975" s="2">
        <f t="shared" si="909"/>
        <v>2017</v>
      </c>
      <c r="P1975" s="2">
        <f t="shared" si="909"/>
        <v>2018</v>
      </c>
      <c r="Q1975" s="2">
        <f t="shared" si="909"/>
        <v>2019</v>
      </c>
      <c r="R1975" s="2">
        <f t="shared" si="909"/>
        <v>2020</v>
      </c>
      <c r="S1975" s="2">
        <f>R1975+1</f>
        <v>2021</v>
      </c>
      <c r="T1975" s="2">
        <f>S1975+1</f>
        <v>2022</v>
      </c>
    </row>
    <row r="1976" spans="1:20">
      <c r="G1976" s="221" t="str">
        <f>"Total MWh Produced / Purchased from " &amp; H1973</f>
        <v>Total MWh Produced / Purchased from Meadow Creek Wind Farm - North Point Wind Farm - REC Only</v>
      </c>
      <c r="H1976" s="66"/>
      <c r="I1976" s="3"/>
      <c r="J1976" s="4"/>
      <c r="K1976" s="4"/>
      <c r="L1976" s="4"/>
      <c r="M1976" s="4"/>
      <c r="N1976" s="4">
        <v>2644</v>
      </c>
      <c r="O1976" s="4"/>
      <c r="P1976" s="4"/>
      <c r="Q1976" s="4"/>
      <c r="R1976" s="4"/>
      <c r="S1976" s="4"/>
      <c r="T1976" s="5"/>
    </row>
    <row r="1977" spans="1:20">
      <c r="G1977" s="221" t="s">
        <v>25</v>
      </c>
      <c r="H1977" s="66"/>
      <c r="I1977" s="325"/>
      <c r="J1977" s="50"/>
      <c r="K1977" s="50"/>
      <c r="L1977" s="50"/>
      <c r="M1977" s="50"/>
      <c r="N1977" s="50">
        <v>1</v>
      </c>
      <c r="O1977" s="50"/>
      <c r="P1977" s="50"/>
      <c r="Q1977" s="50"/>
      <c r="R1977" s="50"/>
      <c r="S1977" s="50"/>
      <c r="T1977" s="51"/>
    </row>
    <row r="1978" spans="1:20">
      <c r="G1978" s="221" t="s">
        <v>20</v>
      </c>
      <c r="H1978" s="66"/>
      <c r="I1978" s="326"/>
      <c r="J1978" s="45"/>
      <c r="K1978" s="45"/>
      <c r="L1978" s="45"/>
      <c r="M1978" s="45"/>
      <c r="N1978" s="45">
        <v>1</v>
      </c>
      <c r="O1978" s="45"/>
      <c r="P1978" s="45"/>
      <c r="Q1978" s="45"/>
      <c r="R1978" s="45"/>
      <c r="S1978" s="45"/>
      <c r="T1978" s="46"/>
    </row>
    <row r="1979" spans="1:20">
      <c r="A1979" s="1" t="s">
        <v>297</v>
      </c>
      <c r="G1979" s="33" t="s">
        <v>22</v>
      </c>
      <c r="H1979" s="6"/>
      <c r="I1979" s="37">
        <v>0</v>
      </c>
      <c r="J1979" s="37">
        <v>0</v>
      </c>
      <c r="K1979" s="37">
        <v>0</v>
      </c>
      <c r="L1979" s="37">
        <v>0</v>
      </c>
      <c r="M1979" s="37">
        <v>0</v>
      </c>
      <c r="N1979" s="179">
        <v>2644</v>
      </c>
      <c r="O1979" s="179">
        <v>0</v>
      </c>
      <c r="P1979" s="179">
        <v>0</v>
      </c>
      <c r="Q1979" s="179">
        <v>0</v>
      </c>
      <c r="R1979" s="179">
        <v>0</v>
      </c>
      <c r="S1979" s="179">
        <v>0</v>
      </c>
      <c r="T1979" s="179">
        <v>0</v>
      </c>
    </row>
    <row r="1980" spans="1:20">
      <c r="I1980" s="36"/>
      <c r="J1980" s="36"/>
      <c r="K1980" s="36"/>
      <c r="L1980" s="36"/>
      <c r="M1980" s="36"/>
      <c r="N1980" s="24"/>
      <c r="O1980" s="24"/>
      <c r="P1980" s="24"/>
      <c r="Q1980" s="24"/>
      <c r="R1980" s="24"/>
      <c r="S1980" s="24"/>
      <c r="T1980" s="24"/>
    </row>
    <row r="1981" spans="1:20" ht="18.5">
      <c r="F1981" s="9" t="s">
        <v>118</v>
      </c>
      <c r="I1981" s="2">
        <f>'Facility Detail'!$G$3176</f>
        <v>2011</v>
      </c>
      <c r="J1981" s="2">
        <f>I1981+1</f>
        <v>2012</v>
      </c>
      <c r="K1981" s="2">
        <f t="shared" ref="K1981:R1981" si="910">J1981+1</f>
        <v>2013</v>
      </c>
      <c r="L1981" s="2">
        <f t="shared" si="910"/>
        <v>2014</v>
      </c>
      <c r="M1981" s="2">
        <f t="shared" si="910"/>
        <v>2015</v>
      </c>
      <c r="N1981" s="2">
        <f t="shared" si="910"/>
        <v>2016</v>
      </c>
      <c r="O1981" s="2">
        <f t="shared" si="910"/>
        <v>2017</v>
      </c>
      <c r="P1981" s="2">
        <f t="shared" si="910"/>
        <v>2018</v>
      </c>
      <c r="Q1981" s="2">
        <f t="shared" si="910"/>
        <v>2019</v>
      </c>
      <c r="R1981" s="2">
        <f t="shared" si="910"/>
        <v>2020</v>
      </c>
      <c r="S1981" s="2">
        <f>R1981+1</f>
        <v>2021</v>
      </c>
      <c r="T1981" s="2">
        <f>S1981+1</f>
        <v>2022</v>
      </c>
    </row>
    <row r="1982" spans="1:20">
      <c r="G1982" s="221" t="s">
        <v>10</v>
      </c>
      <c r="H1982" s="66"/>
      <c r="I1982" s="47">
        <f>IF($J45= "Eligible", I1979 * 'Facility Detail'!$G$3173, 0 )</f>
        <v>0</v>
      </c>
      <c r="J1982" s="11">
        <v>0</v>
      </c>
      <c r="K1982" s="11">
        <v>0</v>
      </c>
      <c r="L1982" s="11">
        <v>0</v>
      </c>
      <c r="M1982" s="11">
        <v>0</v>
      </c>
      <c r="N1982" s="11">
        <v>0</v>
      </c>
      <c r="O1982" s="11">
        <v>0</v>
      </c>
      <c r="P1982" s="11">
        <v>0</v>
      </c>
      <c r="Q1982" s="11">
        <v>0</v>
      </c>
      <c r="R1982" s="11">
        <v>0</v>
      </c>
      <c r="S1982" s="11">
        <v>0</v>
      </c>
      <c r="T1982" s="264">
        <v>0</v>
      </c>
    </row>
    <row r="1983" spans="1:20">
      <c r="G1983" s="221" t="s">
        <v>6</v>
      </c>
      <c r="H1983" s="66"/>
      <c r="I1983" s="48">
        <f>IF($K45= "Eligible", I1979, 0 )</f>
        <v>0</v>
      </c>
      <c r="J1983" s="222">
        <v>0</v>
      </c>
      <c r="K1983" s="222">
        <v>0</v>
      </c>
      <c r="L1983" s="222">
        <v>0</v>
      </c>
      <c r="M1983" s="222">
        <v>0</v>
      </c>
      <c r="N1983" s="222">
        <v>0</v>
      </c>
      <c r="O1983" s="222">
        <v>0</v>
      </c>
      <c r="P1983" s="222">
        <v>0</v>
      </c>
      <c r="Q1983" s="222">
        <v>0</v>
      </c>
      <c r="R1983" s="222">
        <v>0</v>
      </c>
      <c r="S1983" s="222">
        <v>0</v>
      </c>
      <c r="T1983" s="265">
        <v>0</v>
      </c>
    </row>
    <row r="1984" spans="1:20">
      <c r="G1984" s="33" t="s">
        <v>120</v>
      </c>
      <c r="H1984" s="6"/>
      <c r="I1984" s="39">
        <v>0</v>
      </c>
      <c r="J1984" s="40">
        <v>0</v>
      </c>
      <c r="K1984" s="40">
        <v>0</v>
      </c>
      <c r="L1984" s="40">
        <v>0</v>
      </c>
      <c r="M1984" s="40">
        <v>0</v>
      </c>
      <c r="N1984" s="40">
        <v>0</v>
      </c>
      <c r="O1984" s="40">
        <v>0</v>
      </c>
      <c r="P1984" s="40">
        <v>0</v>
      </c>
      <c r="Q1984" s="40">
        <v>0</v>
      </c>
      <c r="R1984" s="40">
        <v>0</v>
      </c>
      <c r="S1984" s="40">
        <v>0</v>
      </c>
      <c r="T1984" s="40">
        <v>0</v>
      </c>
    </row>
    <row r="1985" spans="6:20">
      <c r="I1985" s="38"/>
      <c r="J1985" s="31"/>
      <c r="K1985" s="31"/>
      <c r="L1985" s="31"/>
      <c r="M1985" s="31"/>
      <c r="N1985" s="31"/>
      <c r="O1985" s="31"/>
      <c r="P1985" s="31"/>
      <c r="Q1985" s="31"/>
      <c r="R1985" s="31"/>
      <c r="S1985" s="31"/>
      <c r="T1985" s="31"/>
    </row>
    <row r="1986" spans="6:20" ht="18.5">
      <c r="F1986" s="9" t="s">
        <v>30</v>
      </c>
      <c r="I1986" s="2">
        <f>'Facility Detail'!$G$3176</f>
        <v>2011</v>
      </c>
      <c r="J1986" s="2">
        <f>I1986+1</f>
        <v>2012</v>
      </c>
      <c r="K1986" s="2">
        <f t="shared" ref="K1986:R1986" si="911">J1986+1</f>
        <v>2013</v>
      </c>
      <c r="L1986" s="2">
        <f t="shared" si="911"/>
        <v>2014</v>
      </c>
      <c r="M1986" s="2">
        <f t="shared" si="911"/>
        <v>2015</v>
      </c>
      <c r="N1986" s="2">
        <f t="shared" si="911"/>
        <v>2016</v>
      </c>
      <c r="O1986" s="2">
        <f t="shared" si="911"/>
        <v>2017</v>
      </c>
      <c r="P1986" s="2">
        <f t="shared" si="911"/>
        <v>2018</v>
      </c>
      <c r="Q1986" s="2">
        <f t="shared" si="911"/>
        <v>2019</v>
      </c>
      <c r="R1986" s="2">
        <f t="shared" si="911"/>
        <v>2020</v>
      </c>
      <c r="S1986" s="2">
        <f>R1986+1</f>
        <v>2021</v>
      </c>
      <c r="T1986" s="2">
        <f>S1986+1</f>
        <v>2022</v>
      </c>
    </row>
    <row r="1987" spans="6:20">
      <c r="G1987" s="221" t="s">
        <v>47</v>
      </c>
      <c r="H1987" s="66"/>
      <c r="I1987" s="84"/>
      <c r="J1987" s="85"/>
      <c r="K1987" s="85"/>
      <c r="L1987" s="85"/>
      <c r="M1987" s="85"/>
      <c r="N1987" s="85"/>
      <c r="O1987" s="85"/>
      <c r="P1987" s="85"/>
      <c r="Q1987" s="85"/>
      <c r="R1987" s="85"/>
      <c r="S1987" s="85"/>
      <c r="T1987" s="86"/>
    </row>
    <row r="1988" spans="6:20">
      <c r="G1988" s="223" t="s">
        <v>23</v>
      </c>
      <c r="H1988" s="224"/>
      <c r="I1988" s="87"/>
      <c r="J1988" s="88"/>
      <c r="K1988" s="88"/>
      <c r="L1988" s="88"/>
      <c r="M1988" s="88"/>
      <c r="N1988" s="88"/>
      <c r="O1988" s="88"/>
      <c r="P1988" s="88"/>
      <c r="Q1988" s="88"/>
      <c r="R1988" s="88"/>
      <c r="S1988" s="88"/>
      <c r="T1988" s="89"/>
    </row>
    <row r="1989" spans="6:20">
      <c r="G1989" s="223" t="s">
        <v>89</v>
      </c>
      <c r="H1989" s="225"/>
      <c r="I1989" s="52"/>
      <c r="J1989" s="53"/>
      <c r="K1989" s="53"/>
      <c r="L1989" s="53"/>
      <c r="M1989" s="53"/>
      <c r="N1989" s="53"/>
      <c r="O1989" s="53"/>
      <c r="P1989" s="53"/>
      <c r="Q1989" s="53"/>
      <c r="R1989" s="53"/>
      <c r="S1989" s="53"/>
      <c r="T1989" s="54"/>
    </row>
    <row r="1990" spans="6:20">
      <c r="G1990" s="33" t="s">
        <v>90</v>
      </c>
      <c r="I1990" s="7">
        <v>0</v>
      </c>
      <c r="J1990" s="7">
        <v>0</v>
      </c>
      <c r="K1990" s="7">
        <v>0</v>
      </c>
      <c r="L1990" s="7">
        <v>0</v>
      </c>
      <c r="M1990" s="7">
        <v>0</v>
      </c>
      <c r="N1990" s="7">
        <v>0</v>
      </c>
      <c r="O1990" s="7">
        <v>0</v>
      </c>
      <c r="P1990" s="7">
        <v>0</v>
      </c>
      <c r="Q1990" s="7">
        <v>0</v>
      </c>
      <c r="R1990" s="7">
        <v>0</v>
      </c>
      <c r="S1990" s="7">
        <v>0</v>
      </c>
      <c r="T1990" s="7">
        <v>0</v>
      </c>
    </row>
    <row r="1991" spans="6:20">
      <c r="G1991" s="6"/>
      <c r="I1991" s="7"/>
      <c r="J1991" s="7"/>
      <c r="K1991" s="7"/>
      <c r="L1991" s="28"/>
      <c r="M1991" s="28"/>
      <c r="N1991" s="28"/>
      <c r="O1991" s="28"/>
      <c r="P1991" s="28"/>
      <c r="Q1991" s="28"/>
      <c r="R1991" s="28"/>
      <c r="S1991" s="28"/>
      <c r="T1991" s="28"/>
    </row>
    <row r="1992" spans="6:20" ht="18.5">
      <c r="F1992" s="9" t="s">
        <v>100</v>
      </c>
      <c r="I1992" s="2">
        <f>'Facility Detail'!$G$3176</f>
        <v>2011</v>
      </c>
      <c r="J1992" s="2">
        <f>I1992+1</f>
        <v>2012</v>
      </c>
      <c r="K1992" s="2">
        <f t="shared" ref="K1992:R1992" si="912">J1992+1</f>
        <v>2013</v>
      </c>
      <c r="L1992" s="2">
        <f t="shared" si="912"/>
        <v>2014</v>
      </c>
      <c r="M1992" s="2">
        <f t="shared" si="912"/>
        <v>2015</v>
      </c>
      <c r="N1992" s="2">
        <f t="shared" si="912"/>
        <v>2016</v>
      </c>
      <c r="O1992" s="2">
        <f t="shared" si="912"/>
        <v>2017</v>
      </c>
      <c r="P1992" s="2">
        <f t="shared" si="912"/>
        <v>2018</v>
      </c>
      <c r="Q1992" s="2">
        <f t="shared" si="912"/>
        <v>2019</v>
      </c>
      <c r="R1992" s="2">
        <f t="shared" si="912"/>
        <v>2020</v>
      </c>
      <c r="S1992" s="2">
        <f>R1992+1</f>
        <v>2021</v>
      </c>
      <c r="T1992" s="2">
        <f>S1992+1</f>
        <v>2022</v>
      </c>
    </row>
    <row r="1993" spans="6:20">
      <c r="G1993" s="221" t="s">
        <v>68</v>
      </c>
      <c r="H1993" s="66"/>
      <c r="I1993" s="238"/>
      <c r="J1993" s="64">
        <f>I1993</f>
        <v>0</v>
      </c>
      <c r="K1993" s="239"/>
      <c r="L1993" s="239"/>
      <c r="M1993" s="239"/>
      <c r="N1993" s="239"/>
      <c r="O1993" s="239"/>
      <c r="P1993" s="239"/>
      <c r="Q1993" s="239"/>
      <c r="R1993" s="239"/>
      <c r="S1993" s="239"/>
      <c r="T1993" s="332"/>
    </row>
    <row r="1994" spans="6:20">
      <c r="G1994" s="221" t="s">
        <v>69</v>
      </c>
      <c r="H1994" s="66"/>
      <c r="I1994" s="240">
        <f>J1994</f>
        <v>0</v>
      </c>
      <c r="J1994" s="241"/>
      <c r="K1994" s="242"/>
      <c r="L1994" s="242"/>
      <c r="M1994" s="242"/>
      <c r="N1994" s="242"/>
      <c r="O1994" s="242"/>
      <c r="P1994" s="242"/>
      <c r="Q1994" s="242"/>
      <c r="R1994" s="242"/>
      <c r="S1994" s="242"/>
      <c r="T1994" s="333"/>
    </row>
    <row r="1995" spans="6:20">
      <c r="G1995" s="221" t="s">
        <v>70</v>
      </c>
      <c r="H1995" s="66"/>
      <c r="I1995" s="243"/>
      <c r="J1995" s="241">
        <f>J1979</f>
        <v>0</v>
      </c>
      <c r="K1995" s="244">
        <f>J1995</f>
        <v>0</v>
      </c>
      <c r="L1995" s="242"/>
      <c r="M1995" s="242"/>
      <c r="N1995" s="242"/>
      <c r="O1995" s="242"/>
      <c r="P1995" s="242"/>
      <c r="Q1995" s="242"/>
      <c r="R1995" s="242"/>
      <c r="S1995" s="242"/>
      <c r="T1995" s="333"/>
    </row>
    <row r="1996" spans="6:20">
      <c r="G1996" s="221" t="s">
        <v>71</v>
      </c>
      <c r="H1996" s="66"/>
      <c r="I1996" s="243"/>
      <c r="J1996" s="244">
        <f>K1996</f>
        <v>0</v>
      </c>
      <c r="K1996" s="245"/>
      <c r="L1996" s="242"/>
      <c r="M1996" s="242"/>
      <c r="N1996" s="242"/>
      <c r="O1996" s="242"/>
      <c r="P1996" s="242"/>
      <c r="Q1996" s="242"/>
      <c r="R1996" s="242"/>
      <c r="S1996" s="242"/>
      <c r="T1996" s="333"/>
    </row>
    <row r="1997" spans="6:20">
      <c r="G1997" s="221" t="s">
        <v>171</v>
      </c>
      <c r="I1997" s="243"/>
      <c r="J1997" s="246"/>
      <c r="K1997" s="241">
        <f>K1979</f>
        <v>0</v>
      </c>
      <c r="L1997" s="247">
        <f>K1997</f>
        <v>0</v>
      </c>
      <c r="M1997" s="242"/>
      <c r="N1997" s="242"/>
      <c r="O1997" s="242"/>
      <c r="P1997" s="242"/>
      <c r="Q1997" s="242"/>
      <c r="R1997" s="242"/>
      <c r="S1997" s="242"/>
      <c r="T1997" s="333"/>
    </row>
    <row r="1998" spans="6:20">
      <c r="G1998" s="221" t="s">
        <v>172</v>
      </c>
      <c r="I1998" s="243"/>
      <c r="J1998" s="246"/>
      <c r="K1998" s="244">
        <f>L1998</f>
        <v>0</v>
      </c>
      <c r="L1998" s="241"/>
      <c r="M1998" s="242"/>
      <c r="N1998" s="242"/>
      <c r="O1998" s="242"/>
      <c r="P1998" s="242"/>
      <c r="Q1998" s="242"/>
      <c r="R1998" s="242"/>
      <c r="S1998" s="242"/>
      <c r="T1998" s="333"/>
    </row>
    <row r="1999" spans="6:20">
      <c r="G1999" s="221" t="s">
        <v>173</v>
      </c>
      <c r="I1999" s="243"/>
      <c r="J1999" s="246"/>
      <c r="K1999" s="246"/>
      <c r="L1999" s="241">
        <f>L1979</f>
        <v>0</v>
      </c>
      <c r="M1999" s="247">
        <f>L1999</f>
        <v>0</v>
      </c>
      <c r="N1999" s="246">
        <f>M1999</f>
        <v>0</v>
      </c>
      <c r="O1999" s="246"/>
      <c r="P1999" s="246"/>
      <c r="Q1999" s="246"/>
      <c r="R1999" s="246"/>
      <c r="S1999" s="246"/>
      <c r="T1999" s="334"/>
    </row>
    <row r="2000" spans="6:20">
      <c r="G2000" s="221" t="s">
        <v>174</v>
      </c>
      <c r="I2000" s="243"/>
      <c r="J2000" s="246"/>
      <c r="K2000" s="246"/>
      <c r="L2000" s="248"/>
      <c r="M2000" s="249"/>
      <c r="N2000" s="246"/>
      <c r="O2000" s="246"/>
      <c r="P2000" s="246"/>
      <c r="Q2000" s="246"/>
      <c r="R2000" s="246"/>
      <c r="S2000" s="246"/>
      <c r="T2000" s="334"/>
    </row>
    <row r="2001" spans="2:20">
      <c r="G2001" s="221" t="s">
        <v>175</v>
      </c>
      <c r="I2001" s="243"/>
      <c r="J2001" s="246"/>
      <c r="K2001" s="246"/>
      <c r="L2001" s="246"/>
      <c r="M2001" s="249">
        <v>0</v>
      </c>
      <c r="N2001" s="247">
        <f>M2001</f>
        <v>0</v>
      </c>
      <c r="O2001" s="246"/>
      <c r="P2001" s="246"/>
      <c r="Q2001" s="246"/>
      <c r="R2001" s="246"/>
      <c r="S2001" s="246"/>
      <c r="T2001" s="334"/>
    </row>
    <row r="2002" spans="2:20">
      <c r="G2002" s="221" t="s">
        <v>176</v>
      </c>
      <c r="I2002" s="243"/>
      <c r="J2002" s="246"/>
      <c r="K2002" s="246"/>
      <c r="L2002" s="246"/>
      <c r="M2002" s="244"/>
      <c r="N2002" s="249"/>
      <c r="O2002" s="246"/>
      <c r="P2002" s="246"/>
      <c r="Q2002" s="246"/>
      <c r="R2002" s="246"/>
      <c r="S2002" s="246"/>
      <c r="T2002" s="334"/>
    </row>
    <row r="2003" spans="2:20">
      <c r="G2003" s="221" t="s">
        <v>177</v>
      </c>
      <c r="I2003" s="243"/>
      <c r="J2003" s="246"/>
      <c r="K2003" s="246"/>
      <c r="L2003" s="246"/>
      <c r="M2003" s="246"/>
      <c r="N2003" s="249">
        <f>N1979</f>
        <v>2644</v>
      </c>
      <c r="O2003" s="247">
        <f>N2003</f>
        <v>2644</v>
      </c>
      <c r="P2003" s="246"/>
      <c r="Q2003" s="246"/>
      <c r="R2003" s="246"/>
      <c r="S2003" s="246"/>
      <c r="T2003" s="334"/>
    </row>
    <row r="2004" spans="2:20">
      <c r="G2004" s="221" t="s">
        <v>168</v>
      </c>
      <c r="I2004" s="243"/>
      <c r="J2004" s="246"/>
      <c r="K2004" s="246"/>
      <c r="L2004" s="246"/>
      <c r="M2004" s="246"/>
      <c r="N2004" s="250"/>
      <c r="O2004" s="249"/>
      <c r="P2004" s="246"/>
      <c r="Q2004" s="246"/>
      <c r="R2004" s="246"/>
      <c r="S2004" s="246"/>
      <c r="T2004" s="334"/>
    </row>
    <row r="2005" spans="2:20">
      <c r="G2005" s="221" t="s">
        <v>169</v>
      </c>
      <c r="I2005" s="251"/>
      <c r="J2005" s="252"/>
      <c r="K2005" s="252"/>
      <c r="L2005" s="252"/>
      <c r="M2005" s="252"/>
      <c r="N2005" s="252"/>
      <c r="O2005" s="335"/>
      <c r="P2005" s="336"/>
      <c r="Q2005" s="252"/>
      <c r="R2005" s="252"/>
      <c r="S2005" s="252"/>
      <c r="T2005" s="337"/>
    </row>
    <row r="2006" spans="2:20">
      <c r="B2006" s="1" t="s">
        <v>297</v>
      </c>
      <c r="G2006" s="33" t="s">
        <v>17</v>
      </c>
      <c r="I2006" s="172">
        <f xml:space="preserve"> I1999 - I1998</f>
        <v>0</v>
      </c>
      <c r="J2006" s="172">
        <f xml:space="preserve"> J1998 + J2001 - J2000 - J1999</f>
        <v>0</v>
      </c>
      <c r="K2006" s="172">
        <f>K2000 - K2001</f>
        <v>0</v>
      </c>
      <c r="L2006" s="172">
        <f t="shared" ref="L2006" si="913">L2000 - L2001</f>
        <v>0</v>
      </c>
      <c r="M2006" s="172">
        <f>M1999-M2000-M2001</f>
        <v>0</v>
      </c>
      <c r="N2006" s="183">
        <f>N2001-N2002-N2003</f>
        <v>-2644</v>
      </c>
      <c r="O2006" s="183">
        <f>O2003-O2004-O2005</f>
        <v>2644</v>
      </c>
      <c r="P2006" s="183">
        <f>P2005</f>
        <v>0</v>
      </c>
      <c r="Q2006" s="183">
        <f t="shared" ref="Q2006:S2006" si="914">Q2005</f>
        <v>0</v>
      </c>
      <c r="R2006" s="183">
        <f t="shared" si="914"/>
        <v>0</v>
      </c>
      <c r="S2006" s="183">
        <f t="shared" si="914"/>
        <v>0</v>
      </c>
      <c r="T2006" s="183">
        <f t="shared" ref="T2006" si="915">T2005</f>
        <v>0</v>
      </c>
    </row>
    <row r="2007" spans="2:20">
      <c r="G2007" s="6"/>
      <c r="I2007" s="172"/>
      <c r="J2007" s="172"/>
      <c r="K2007" s="172"/>
      <c r="L2007" s="172"/>
      <c r="M2007" s="172"/>
      <c r="N2007" s="172"/>
      <c r="O2007" s="172"/>
      <c r="P2007" s="172"/>
      <c r="Q2007" s="172"/>
      <c r="R2007" s="172"/>
      <c r="S2007" s="172"/>
      <c r="T2007" s="172"/>
    </row>
    <row r="2008" spans="2:20">
      <c r="G2008" s="33" t="s">
        <v>12</v>
      </c>
      <c r="H2008" s="66"/>
      <c r="I2008" s="173"/>
      <c r="J2008" s="174"/>
      <c r="K2008" s="174"/>
      <c r="L2008" s="174"/>
      <c r="M2008" s="174"/>
      <c r="N2008" s="174"/>
      <c r="O2008" s="174"/>
      <c r="P2008" s="174"/>
      <c r="Q2008" s="174"/>
      <c r="R2008" s="174"/>
      <c r="S2008" s="174"/>
      <c r="T2008" s="320"/>
    </row>
    <row r="2009" spans="2:20">
      <c r="G2009" s="6"/>
      <c r="I2009" s="172"/>
      <c r="J2009" s="172"/>
      <c r="K2009" s="172"/>
      <c r="L2009" s="172"/>
      <c r="M2009" s="172"/>
      <c r="N2009" s="172"/>
      <c r="O2009" s="172"/>
      <c r="P2009" s="172"/>
      <c r="Q2009" s="172"/>
      <c r="R2009" s="172"/>
      <c r="S2009" s="172"/>
      <c r="T2009" s="172"/>
    </row>
    <row r="2010" spans="2:20" ht="18.5">
      <c r="C2010" s="1" t="s">
        <v>297</v>
      </c>
      <c r="D2010" s="1" t="s">
        <v>298</v>
      </c>
      <c r="E2010" s="1" t="s">
        <v>107</v>
      </c>
      <c r="F2010" s="9" t="s">
        <v>26</v>
      </c>
      <c r="H2010" s="66"/>
      <c r="I2010" s="175">
        <f xml:space="preserve"> I1979 + I1984 - I1990 + I2006 + I2008</f>
        <v>0</v>
      </c>
      <c r="J2010" s="176">
        <f xml:space="preserve"> J1979 + J1984 - J1990 + J2006 + J2008</f>
        <v>0</v>
      </c>
      <c r="K2010" s="176">
        <f xml:space="preserve"> K1979 + K1984 - K1990 + K2006 + K2008</f>
        <v>0</v>
      </c>
      <c r="L2010" s="176">
        <f t="shared" ref="L2010:S2010" si="916" xml:space="preserve"> L1979 + L1984 - L1990 + L2006 + L2008</f>
        <v>0</v>
      </c>
      <c r="M2010" s="176">
        <f t="shared" si="916"/>
        <v>0</v>
      </c>
      <c r="N2010" s="176">
        <f t="shared" si="916"/>
        <v>0</v>
      </c>
      <c r="O2010" s="176">
        <f t="shared" si="916"/>
        <v>2644</v>
      </c>
      <c r="P2010" s="176">
        <f t="shared" si="916"/>
        <v>0</v>
      </c>
      <c r="Q2010" s="176">
        <f t="shared" si="916"/>
        <v>0</v>
      </c>
      <c r="R2010" s="176">
        <f t="shared" si="916"/>
        <v>0</v>
      </c>
      <c r="S2010" s="176">
        <f t="shared" si="916"/>
        <v>0</v>
      </c>
      <c r="T2010" s="321">
        <f t="shared" ref="T2010" si="917" xml:space="preserve"> T1979 + T1984 - T1990 + T2006 + T2008</f>
        <v>0</v>
      </c>
    </row>
    <row r="2011" spans="2:20">
      <c r="G2011" s="6"/>
      <c r="I2011" s="7"/>
      <c r="J2011" s="7"/>
      <c r="K2011" s="7"/>
      <c r="L2011" s="28"/>
      <c r="M2011" s="28"/>
      <c r="N2011" s="28"/>
      <c r="O2011" s="28"/>
      <c r="P2011" s="28"/>
      <c r="Q2011" s="28"/>
      <c r="R2011" s="28"/>
      <c r="S2011" s="28"/>
      <c r="T2011" s="28"/>
    </row>
    <row r="2012" spans="2:20" ht="15" thickBot="1">
      <c r="S2012" s="1"/>
      <c r="T2012" s="1"/>
    </row>
    <row r="2013" spans="2:20" ht="15" thickBot="1">
      <c r="F2013" s="8"/>
      <c r="G2013" s="8"/>
      <c r="H2013" s="8"/>
      <c r="I2013" s="8"/>
      <c r="J2013" s="8"/>
      <c r="K2013" s="8"/>
      <c r="L2013" s="8"/>
      <c r="M2013" s="8"/>
      <c r="N2013" s="8"/>
      <c r="O2013" s="8"/>
      <c r="P2013" s="8"/>
      <c r="Q2013" s="8"/>
      <c r="R2013" s="8"/>
      <c r="S2013" s="8"/>
      <c r="T2013" s="8"/>
    </row>
    <row r="2014" spans="2:20" ht="21.5" thickBot="1">
      <c r="F2014" s="13" t="s">
        <v>4</v>
      </c>
      <c r="G2014" s="13"/>
      <c r="H2014" s="212" t="s">
        <v>260</v>
      </c>
      <c r="I2014" s="209"/>
      <c r="J2014" s="23"/>
      <c r="K2014" s="23"/>
      <c r="S2014" s="1"/>
      <c r="T2014" s="1"/>
    </row>
    <row r="2015" spans="2:20">
      <c r="S2015" s="1"/>
      <c r="T2015" s="1"/>
    </row>
    <row r="2016" spans="2:20" ht="18.5">
      <c r="F2016" s="9" t="s">
        <v>21</v>
      </c>
      <c r="G2016" s="9"/>
      <c r="I2016" s="2">
        <v>2011</v>
      </c>
      <c r="J2016" s="2">
        <f>I2016+1</f>
        <v>2012</v>
      </c>
      <c r="K2016" s="2">
        <f t="shared" ref="K2016" si="918">J2016+1</f>
        <v>2013</v>
      </c>
      <c r="L2016" s="2">
        <f t="shared" ref="L2016" si="919">K2016+1</f>
        <v>2014</v>
      </c>
      <c r="M2016" s="2">
        <f t="shared" ref="M2016" si="920">L2016+1</f>
        <v>2015</v>
      </c>
      <c r="N2016" s="2">
        <f t="shared" ref="N2016" si="921">M2016+1</f>
        <v>2016</v>
      </c>
      <c r="O2016" s="2">
        <f t="shared" ref="O2016" si="922">N2016+1</f>
        <v>2017</v>
      </c>
      <c r="P2016" s="2">
        <f t="shared" ref="P2016" si="923">O2016+1</f>
        <v>2018</v>
      </c>
      <c r="Q2016" s="2">
        <f t="shared" ref="Q2016" si="924">P2016+1</f>
        <v>2019</v>
      </c>
      <c r="R2016" s="2">
        <f t="shared" ref="R2016" si="925">Q2016+1</f>
        <v>2020</v>
      </c>
      <c r="S2016" s="2">
        <f>R2016+1</f>
        <v>2021</v>
      </c>
      <c r="T2016" s="2">
        <f>S2016+1</f>
        <v>2022</v>
      </c>
    </row>
    <row r="2017" spans="1:20">
      <c r="G2017" s="74" t="str">
        <f>"Total MWh Produced / Purchased from " &amp; H2014</f>
        <v>Total MWh Produced / Purchased from Mountain Wind I</v>
      </c>
      <c r="H2017" s="66"/>
      <c r="I2017" s="3"/>
      <c r="J2017" s="4"/>
      <c r="K2017" s="4"/>
      <c r="L2017" s="4"/>
      <c r="M2017" s="4"/>
      <c r="N2017" s="4"/>
      <c r="O2017" s="4"/>
      <c r="P2017" s="4"/>
      <c r="Q2017" s="4"/>
      <c r="R2017" s="4"/>
      <c r="S2017" s="4">
        <v>158073</v>
      </c>
      <c r="T2017" s="5">
        <v>168114</v>
      </c>
    </row>
    <row r="2018" spans="1:20">
      <c r="G2018" s="74" t="s">
        <v>25</v>
      </c>
      <c r="H2018" s="66"/>
      <c r="I2018" s="325"/>
      <c r="J2018" s="50"/>
      <c r="K2018" s="50"/>
      <c r="L2018" s="50"/>
      <c r="M2018" s="50"/>
      <c r="N2018" s="50"/>
      <c r="O2018" s="50"/>
      <c r="P2018" s="50"/>
      <c r="Q2018" s="50"/>
      <c r="R2018" s="50"/>
      <c r="S2018" s="50">
        <v>1</v>
      </c>
      <c r="T2018" s="51">
        <v>1</v>
      </c>
    </row>
    <row r="2019" spans="1:20">
      <c r="G2019" s="74" t="s">
        <v>20</v>
      </c>
      <c r="H2019" s="66"/>
      <c r="I2019" s="326"/>
      <c r="J2019" s="45"/>
      <c r="K2019" s="45"/>
      <c r="L2019" s="45"/>
      <c r="M2019" s="45"/>
      <c r="N2019" s="45"/>
      <c r="O2019" s="45"/>
      <c r="P2019" s="45"/>
      <c r="Q2019" s="45"/>
      <c r="R2019" s="45"/>
      <c r="S2019" s="45">
        <f>S2</f>
        <v>8.0210749261197395E-2</v>
      </c>
      <c r="T2019" s="46">
        <f>T2</f>
        <v>8.0210749261197395E-2</v>
      </c>
    </row>
    <row r="2020" spans="1:20">
      <c r="A2020" s="1" t="s">
        <v>225</v>
      </c>
      <c r="G2020" s="71" t="s">
        <v>22</v>
      </c>
      <c r="H2020" s="72"/>
      <c r="I2020" s="37">
        <v>0</v>
      </c>
      <c r="J2020" s="37">
        <v>0</v>
      </c>
      <c r="K2020" s="37">
        <v>0</v>
      </c>
      <c r="L2020" s="37">
        <v>0</v>
      </c>
      <c r="M2020" s="37">
        <v>0</v>
      </c>
      <c r="N2020" s="179">
        <v>0</v>
      </c>
      <c r="O2020" s="179">
        <v>0</v>
      </c>
      <c r="P2020" s="179">
        <v>0</v>
      </c>
      <c r="Q2020" s="179">
        <f>Q2017*Q2019</f>
        <v>0</v>
      </c>
      <c r="R2020" s="179">
        <f>R2017*R2019</f>
        <v>0</v>
      </c>
      <c r="S2020" s="179">
        <f>S2017*S2019</f>
        <v>12679.153767965256</v>
      </c>
      <c r="T2020" s="179">
        <f>T2017*T2019</f>
        <v>13484.549901296939</v>
      </c>
    </row>
    <row r="2021" spans="1:20">
      <c r="G2021" s="23"/>
      <c r="H2021" s="30"/>
      <c r="I2021" s="36"/>
      <c r="J2021" s="36"/>
      <c r="K2021" s="36"/>
      <c r="L2021" s="36"/>
      <c r="M2021" s="36"/>
      <c r="N2021" s="24"/>
      <c r="O2021" s="24"/>
      <c r="P2021" s="24"/>
      <c r="Q2021" s="24"/>
      <c r="R2021" s="24"/>
      <c r="S2021" s="24"/>
      <c r="T2021" s="24"/>
    </row>
    <row r="2022" spans="1:20" ht="18.5">
      <c r="F2022" s="42" t="s">
        <v>118</v>
      </c>
      <c r="H2022" s="30"/>
      <c r="I2022" s="2">
        <v>2011</v>
      </c>
      <c r="J2022" s="2">
        <f>I2022+1</f>
        <v>2012</v>
      </c>
      <c r="K2022" s="2">
        <f t="shared" ref="K2022" si="926">J2022+1</f>
        <v>2013</v>
      </c>
      <c r="L2022" s="2">
        <f t="shared" ref="L2022" si="927">K2022+1</f>
        <v>2014</v>
      </c>
      <c r="M2022" s="2">
        <f t="shared" ref="M2022" si="928">L2022+1</f>
        <v>2015</v>
      </c>
      <c r="N2022" s="2">
        <f t="shared" ref="N2022" si="929">M2022+1</f>
        <v>2016</v>
      </c>
      <c r="O2022" s="2">
        <f t="shared" ref="O2022" si="930">N2022+1</f>
        <v>2017</v>
      </c>
      <c r="P2022" s="2">
        <f t="shared" ref="P2022" si="931">O2022+1</f>
        <v>2018</v>
      </c>
      <c r="Q2022" s="2">
        <f t="shared" ref="Q2022" si="932">P2022+1</f>
        <v>2019</v>
      </c>
      <c r="R2022" s="2">
        <f t="shared" ref="R2022" si="933">Q2022+1</f>
        <v>2020</v>
      </c>
      <c r="S2022" s="2">
        <f>R2022+1</f>
        <v>2021</v>
      </c>
      <c r="T2022" s="2">
        <f>S2022+1</f>
        <v>2022</v>
      </c>
    </row>
    <row r="2023" spans="1:20">
      <c r="G2023" s="74" t="s">
        <v>10</v>
      </c>
      <c r="H2023" s="66"/>
      <c r="I2023" s="47">
        <f>IF($J46= "Eligible", I2020 * 'Facility Detail'!$G$3173, 0 )</f>
        <v>0</v>
      </c>
      <c r="J2023" s="11">
        <f>IF($J46= "Eligible", J2020 * 'Facility Detail'!$G$3173, 0 )</f>
        <v>0</v>
      </c>
      <c r="K2023" s="11">
        <f>IF($J46= "Eligible", K2020 * 'Facility Detail'!$G$3173, 0 )</f>
        <v>0</v>
      </c>
      <c r="L2023" s="11">
        <f>IF($J46= "Eligible", L2020 * 'Facility Detail'!$G$3173, 0 )</f>
        <v>0</v>
      </c>
      <c r="M2023" s="11">
        <f>IF($J46= "Eligible", M2020 * 'Facility Detail'!$G$3173, 0 )</f>
        <v>0</v>
      </c>
      <c r="N2023" s="11">
        <f>IF($J46= "Eligible", N2020 * 'Facility Detail'!$G$3173, 0 )</f>
        <v>0</v>
      </c>
      <c r="O2023" s="11">
        <f>IF($J46= "Eligible", O2020 * 'Facility Detail'!$G$3173, 0 )</f>
        <v>0</v>
      </c>
      <c r="P2023" s="11">
        <f>IF($J46= "Eligible", P2020 * 'Facility Detail'!$G$3173, 0 )</f>
        <v>0</v>
      </c>
      <c r="Q2023" s="11">
        <f>IF($J46= "Eligible", Q2020 * 'Facility Detail'!$G$3173, 0 )</f>
        <v>0</v>
      </c>
      <c r="R2023" s="11">
        <f>IF($J46= "Eligible", R2020 * 'Facility Detail'!$G$3173, 0 )</f>
        <v>0</v>
      </c>
      <c r="S2023" s="11">
        <f>IF($J46= "Eligible", S2020 * 'Facility Detail'!$G$3173, 0 )</f>
        <v>0</v>
      </c>
      <c r="T2023" s="264">
        <f>IF($J46= "Eligible", T2020 * 'Facility Detail'!$G$3173, 0 )</f>
        <v>0</v>
      </c>
    </row>
    <row r="2024" spans="1:20">
      <c r="G2024" s="74" t="s">
        <v>6</v>
      </c>
      <c r="H2024" s="66"/>
      <c r="I2024" s="48">
        <f t="shared" ref="I2024:T2024" si="934">IF($K46= "Eligible", I2020, 0 )</f>
        <v>0</v>
      </c>
      <c r="J2024" s="222">
        <f t="shared" si="934"/>
        <v>0</v>
      </c>
      <c r="K2024" s="222">
        <f t="shared" si="934"/>
        <v>0</v>
      </c>
      <c r="L2024" s="222">
        <f t="shared" si="934"/>
        <v>0</v>
      </c>
      <c r="M2024" s="222">
        <f t="shared" si="934"/>
        <v>0</v>
      </c>
      <c r="N2024" s="222">
        <f t="shared" si="934"/>
        <v>0</v>
      </c>
      <c r="O2024" s="222">
        <f t="shared" si="934"/>
        <v>0</v>
      </c>
      <c r="P2024" s="222">
        <f t="shared" si="934"/>
        <v>0</v>
      </c>
      <c r="Q2024" s="222">
        <f t="shared" si="934"/>
        <v>0</v>
      </c>
      <c r="R2024" s="222">
        <f t="shared" si="934"/>
        <v>0</v>
      </c>
      <c r="S2024" s="222">
        <f t="shared" si="934"/>
        <v>0</v>
      </c>
      <c r="T2024" s="265">
        <f t="shared" si="934"/>
        <v>0</v>
      </c>
    </row>
    <row r="2025" spans="1:20">
      <c r="G2025" s="73" t="s">
        <v>120</v>
      </c>
      <c r="H2025" s="72"/>
      <c r="I2025" s="39">
        <f>SUM(I2023:I2024)</f>
        <v>0</v>
      </c>
      <c r="J2025" s="40">
        <f t="shared" ref="J2025:S2025" si="935">SUM(J2023:J2024)</f>
        <v>0</v>
      </c>
      <c r="K2025" s="40">
        <f t="shared" si="935"/>
        <v>0</v>
      </c>
      <c r="L2025" s="40">
        <f t="shared" si="935"/>
        <v>0</v>
      </c>
      <c r="M2025" s="40">
        <f t="shared" si="935"/>
        <v>0</v>
      </c>
      <c r="N2025" s="40">
        <f t="shared" si="935"/>
        <v>0</v>
      </c>
      <c r="O2025" s="40">
        <f t="shared" si="935"/>
        <v>0</v>
      </c>
      <c r="P2025" s="40">
        <f t="shared" si="935"/>
        <v>0</v>
      </c>
      <c r="Q2025" s="40">
        <f t="shared" si="935"/>
        <v>0</v>
      </c>
      <c r="R2025" s="40">
        <f t="shared" si="935"/>
        <v>0</v>
      </c>
      <c r="S2025" s="40">
        <f t="shared" si="935"/>
        <v>0</v>
      </c>
      <c r="T2025" s="40">
        <f t="shared" ref="T2025" si="936">SUM(T2023:T2024)</f>
        <v>0</v>
      </c>
    </row>
    <row r="2026" spans="1:20">
      <c r="G2026" s="30"/>
      <c r="H2026" s="30"/>
      <c r="I2026" s="38"/>
      <c r="J2026" s="31"/>
      <c r="K2026" s="31"/>
      <c r="L2026" s="31"/>
      <c r="M2026" s="31"/>
      <c r="N2026" s="31"/>
      <c r="O2026" s="31"/>
      <c r="P2026" s="31"/>
      <c r="Q2026" s="31"/>
      <c r="R2026" s="31"/>
      <c r="S2026" s="31"/>
      <c r="T2026" s="31"/>
    </row>
    <row r="2027" spans="1:20" ht="18.5">
      <c r="F2027" s="41" t="s">
        <v>30</v>
      </c>
      <c r="H2027" s="30"/>
      <c r="I2027" s="2">
        <v>2011</v>
      </c>
      <c r="J2027" s="2">
        <f>I2027+1</f>
        <v>2012</v>
      </c>
      <c r="K2027" s="2">
        <f t="shared" ref="K2027" si="937">J2027+1</f>
        <v>2013</v>
      </c>
      <c r="L2027" s="2">
        <f t="shared" ref="L2027" si="938">K2027+1</f>
        <v>2014</v>
      </c>
      <c r="M2027" s="2">
        <f t="shared" ref="M2027" si="939">L2027+1</f>
        <v>2015</v>
      </c>
      <c r="N2027" s="2">
        <f t="shared" ref="N2027" si="940">M2027+1</f>
        <v>2016</v>
      </c>
      <c r="O2027" s="2">
        <f t="shared" ref="O2027" si="941">N2027+1</f>
        <v>2017</v>
      </c>
      <c r="P2027" s="2">
        <f t="shared" ref="P2027" si="942">O2027+1</f>
        <v>2018</v>
      </c>
      <c r="Q2027" s="2">
        <f t="shared" ref="Q2027" si="943">P2027+1</f>
        <v>2019</v>
      </c>
      <c r="R2027" s="2">
        <f t="shared" ref="R2027" si="944">Q2027+1</f>
        <v>2020</v>
      </c>
      <c r="S2027" s="2">
        <f>R2027+1</f>
        <v>2021</v>
      </c>
      <c r="T2027" s="2">
        <f>S2027+1</f>
        <v>2022</v>
      </c>
    </row>
    <row r="2028" spans="1:20">
      <c r="G2028" s="74" t="s">
        <v>47</v>
      </c>
      <c r="H2028" s="66"/>
      <c r="I2028" s="84"/>
      <c r="J2028" s="85"/>
      <c r="K2028" s="85"/>
      <c r="L2028" s="85"/>
      <c r="M2028" s="85"/>
      <c r="N2028" s="85"/>
      <c r="O2028" s="85"/>
      <c r="P2028" s="85"/>
      <c r="Q2028" s="85"/>
      <c r="R2028" s="85"/>
      <c r="S2028" s="85"/>
      <c r="T2028" s="86"/>
    </row>
    <row r="2029" spans="1:20">
      <c r="G2029" s="75" t="s">
        <v>23</v>
      </c>
      <c r="H2029" s="153"/>
      <c r="I2029" s="87"/>
      <c r="J2029" s="88"/>
      <c r="K2029" s="88"/>
      <c r="L2029" s="88"/>
      <c r="M2029" s="88"/>
      <c r="N2029" s="88"/>
      <c r="O2029" s="88"/>
      <c r="P2029" s="88"/>
      <c r="Q2029" s="88"/>
      <c r="R2029" s="88"/>
      <c r="S2029" s="88"/>
      <c r="T2029" s="89"/>
    </row>
    <row r="2030" spans="1:20">
      <c r="G2030" s="90" t="s">
        <v>89</v>
      </c>
      <c r="H2030" s="152"/>
      <c r="I2030" s="52"/>
      <c r="J2030" s="53"/>
      <c r="K2030" s="53"/>
      <c r="L2030" s="53"/>
      <c r="M2030" s="53"/>
      <c r="N2030" s="53"/>
      <c r="O2030" s="53"/>
      <c r="P2030" s="53"/>
      <c r="Q2030" s="53"/>
      <c r="R2030" s="53"/>
      <c r="S2030" s="53"/>
      <c r="T2030" s="54"/>
    </row>
    <row r="2031" spans="1:20">
      <c r="G2031" s="33" t="s">
        <v>90</v>
      </c>
      <c r="I2031" s="7">
        <v>0</v>
      </c>
      <c r="J2031" s="7">
        <v>0</v>
      </c>
      <c r="K2031" s="7">
        <v>0</v>
      </c>
      <c r="L2031" s="7">
        <v>0</v>
      </c>
      <c r="M2031" s="7">
        <v>0</v>
      </c>
      <c r="N2031" s="7">
        <v>0</v>
      </c>
      <c r="O2031" s="7">
        <v>0</v>
      </c>
      <c r="P2031" s="7">
        <v>0</v>
      </c>
      <c r="Q2031" s="7">
        <v>0</v>
      </c>
      <c r="R2031" s="7">
        <v>0</v>
      </c>
      <c r="S2031" s="7">
        <v>0</v>
      </c>
      <c r="T2031" s="7">
        <v>0</v>
      </c>
    </row>
    <row r="2032" spans="1:20">
      <c r="G2032" s="6"/>
      <c r="I2032" s="7"/>
      <c r="J2032" s="7"/>
      <c r="K2032" s="7"/>
      <c r="L2032" s="28"/>
      <c r="M2032" s="28"/>
      <c r="N2032" s="28"/>
      <c r="O2032" s="28"/>
      <c r="P2032" s="28"/>
      <c r="Q2032" s="28"/>
      <c r="R2032" s="28"/>
      <c r="S2032" s="28"/>
      <c r="T2032" s="28"/>
    </row>
    <row r="2033" spans="6:20" ht="18.5">
      <c r="F2033" s="9" t="s">
        <v>100</v>
      </c>
      <c r="I2033" s="2">
        <f>'Facility Detail'!$G$3176</f>
        <v>2011</v>
      </c>
      <c r="J2033" s="2">
        <f>I2033+1</f>
        <v>2012</v>
      </c>
      <c r="K2033" s="2">
        <f t="shared" ref="K2033" si="945">J2033+1</f>
        <v>2013</v>
      </c>
      <c r="L2033" s="2">
        <f t="shared" ref="L2033" si="946">K2033+1</f>
        <v>2014</v>
      </c>
      <c r="M2033" s="2">
        <f t="shared" ref="M2033" si="947">L2033+1</f>
        <v>2015</v>
      </c>
      <c r="N2033" s="2">
        <f t="shared" ref="N2033" si="948">M2033+1</f>
        <v>2016</v>
      </c>
      <c r="O2033" s="2">
        <f t="shared" ref="O2033" si="949">N2033+1</f>
        <v>2017</v>
      </c>
      <c r="P2033" s="2">
        <f t="shared" ref="P2033" si="950">O2033+1</f>
        <v>2018</v>
      </c>
      <c r="Q2033" s="2">
        <f t="shared" ref="Q2033" si="951">P2033+1</f>
        <v>2019</v>
      </c>
      <c r="R2033" s="2">
        <f t="shared" ref="R2033" si="952">Q2033+1</f>
        <v>2020</v>
      </c>
      <c r="S2033" s="2">
        <f>R2033+1</f>
        <v>2021</v>
      </c>
      <c r="T2033" s="2">
        <f>S2033+1</f>
        <v>2022</v>
      </c>
    </row>
    <row r="2034" spans="6:20">
      <c r="G2034" s="74" t="s">
        <v>68</v>
      </c>
      <c r="H2034" s="66"/>
      <c r="I2034" s="3"/>
      <c r="J2034" s="55">
        <f>I2034</f>
        <v>0</v>
      </c>
      <c r="K2034" s="123"/>
      <c r="L2034" s="123"/>
      <c r="M2034" s="123"/>
      <c r="N2034" s="123"/>
      <c r="O2034" s="123"/>
      <c r="P2034" s="123"/>
      <c r="Q2034" s="123"/>
      <c r="R2034" s="123"/>
      <c r="S2034" s="123"/>
      <c r="T2034" s="56"/>
    </row>
    <row r="2035" spans="6:20">
      <c r="G2035" s="74" t="s">
        <v>69</v>
      </c>
      <c r="H2035" s="66"/>
      <c r="I2035" s="144">
        <f>J2035</f>
        <v>0</v>
      </c>
      <c r="J2035" s="10"/>
      <c r="K2035" s="69"/>
      <c r="L2035" s="69"/>
      <c r="M2035" s="69"/>
      <c r="N2035" s="69"/>
      <c r="O2035" s="69"/>
      <c r="P2035" s="69"/>
      <c r="Q2035" s="69"/>
      <c r="R2035" s="69"/>
      <c r="S2035" s="69"/>
      <c r="T2035" s="145"/>
    </row>
    <row r="2036" spans="6:20">
      <c r="G2036" s="74" t="s">
        <v>70</v>
      </c>
      <c r="H2036" s="66"/>
      <c r="I2036" s="57"/>
      <c r="J2036" s="10">
        <f>J2020</f>
        <v>0</v>
      </c>
      <c r="K2036" s="65">
        <f>J2036</f>
        <v>0</v>
      </c>
      <c r="L2036" s="69"/>
      <c r="M2036" s="69"/>
      <c r="N2036" s="69"/>
      <c r="O2036" s="69"/>
      <c r="P2036" s="69"/>
      <c r="Q2036" s="69"/>
      <c r="R2036" s="69"/>
      <c r="S2036" s="69"/>
      <c r="T2036" s="145"/>
    </row>
    <row r="2037" spans="6:20">
      <c r="G2037" s="74" t="s">
        <v>71</v>
      </c>
      <c r="H2037" s="66"/>
      <c r="I2037" s="57"/>
      <c r="J2037" s="65">
        <f>K2037</f>
        <v>0</v>
      </c>
      <c r="K2037" s="143"/>
      <c r="L2037" s="69"/>
      <c r="M2037" s="69"/>
      <c r="N2037" s="69"/>
      <c r="O2037" s="69"/>
      <c r="P2037" s="69"/>
      <c r="Q2037" s="69"/>
      <c r="R2037" s="69"/>
      <c r="S2037" s="69"/>
      <c r="T2037" s="145"/>
    </row>
    <row r="2038" spans="6:20">
      <c r="G2038" s="74" t="s">
        <v>171</v>
      </c>
      <c r="H2038" s="30"/>
      <c r="I2038" s="57"/>
      <c r="J2038" s="135"/>
      <c r="K2038" s="10">
        <f>K2020</f>
        <v>0</v>
      </c>
      <c r="L2038" s="136">
        <f>K2038</f>
        <v>0</v>
      </c>
      <c r="M2038" s="69"/>
      <c r="N2038" s="69"/>
      <c r="O2038" s="69"/>
      <c r="P2038" s="69"/>
      <c r="Q2038" s="69"/>
      <c r="R2038" s="69"/>
      <c r="S2038" s="69"/>
      <c r="T2038" s="145"/>
    </row>
    <row r="2039" spans="6:20">
      <c r="G2039" s="74" t="s">
        <v>172</v>
      </c>
      <c r="H2039" s="30"/>
      <c r="I2039" s="57"/>
      <c r="J2039" s="135"/>
      <c r="K2039" s="65">
        <f>L2039</f>
        <v>0</v>
      </c>
      <c r="L2039" s="10"/>
      <c r="M2039" s="69"/>
      <c r="N2039" s="69"/>
      <c r="O2039" s="69"/>
      <c r="P2039" s="69"/>
      <c r="Q2039" s="69"/>
      <c r="R2039" s="69"/>
      <c r="S2039" s="69"/>
      <c r="T2039" s="145"/>
    </row>
    <row r="2040" spans="6:20">
      <c r="G2040" s="74" t="s">
        <v>173</v>
      </c>
      <c r="H2040" s="30"/>
      <c r="I2040" s="57"/>
      <c r="J2040" s="135"/>
      <c r="K2040" s="135"/>
      <c r="L2040" s="10">
        <f>L2020</f>
        <v>0</v>
      </c>
      <c r="M2040" s="136">
        <f>L2040</f>
        <v>0</v>
      </c>
      <c r="N2040" s="135"/>
      <c r="O2040" s="69"/>
      <c r="P2040" s="69"/>
      <c r="Q2040" s="69"/>
      <c r="R2040" s="69"/>
      <c r="S2040" s="69"/>
      <c r="T2040" s="139"/>
    </row>
    <row r="2041" spans="6:20">
      <c r="G2041" s="74" t="s">
        <v>174</v>
      </c>
      <c r="H2041" s="30"/>
      <c r="I2041" s="57"/>
      <c r="J2041" s="135"/>
      <c r="K2041" s="135"/>
      <c r="L2041" s="65"/>
      <c r="M2041" s="10"/>
      <c r="N2041" s="135"/>
      <c r="O2041" s="69"/>
      <c r="P2041" s="69"/>
      <c r="Q2041" s="69"/>
      <c r="R2041" s="69"/>
      <c r="S2041" s="69"/>
      <c r="T2041" s="139"/>
    </row>
    <row r="2042" spans="6:20">
      <c r="G2042" s="74" t="s">
        <v>175</v>
      </c>
      <c r="H2042" s="30"/>
      <c r="I2042" s="57"/>
      <c r="J2042" s="135"/>
      <c r="K2042" s="135"/>
      <c r="L2042" s="135"/>
      <c r="M2042" s="10">
        <v>0</v>
      </c>
      <c r="N2042" s="136">
        <f>M2042</f>
        <v>0</v>
      </c>
      <c r="O2042" s="69"/>
      <c r="P2042" s="69"/>
      <c r="Q2042" s="69"/>
      <c r="R2042" s="69"/>
      <c r="S2042" s="69"/>
      <c r="T2042" s="139"/>
    </row>
    <row r="2043" spans="6:20">
      <c r="G2043" s="74" t="s">
        <v>176</v>
      </c>
      <c r="H2043" s="30"/>
      <c r="I2043" s="57"/>
      <c r="J2043" s="135"/>
      <c r="K2043" s="135"/>
      <c r="L2043" s="135"/>
      <c r="M2043" s="65"/>
      <c r="N2043" s="10"/>
      <c r="O2043" s="69"/>
      <c r="P2043" s="69"/>
      <c r="Q2043" s="69"/>
      <c r="R2043" s="69"/>
      <c r="S2043" s="69"/>
      <c r="T2043" s="139"/>
    </row>
    <row r="2044" spans="6:20">
      <c r="G2044" s="74" t="s">
        <v>177</v>
      </c>
      <c r="H2044" s="30"/>
      <c r="I2044" s="57"/>
      <c r="J2044" s="135"/>
      <c r="K2044" s="135"/>
      <c r="L2044" s="135"/>
      <c r="M2044" s="135"/>
      <c r="N2044" s="167">
        <f>N2020</f>
        <v>0</v>
      </c>
      <c r="O2044" s="137">
        <f>N2044</f>
        <v>0</v>
      </c>
      <c r="P2044" s="69"/>
      <c r="Q2044" s="69"/>
      <c r="R2044" s="69"/>
      <c r="S2044" s="69"/>
      <c r="T2044" s="139"/>
    </row>
    <row r="2045" spans="6:20">
      <c r="G2045" s="74" t="s">
        <v>168</v>
      </c>
      <c r="H2045" s="30"/>
      <c r="I2045" s="57"/>
      <c r="J2045" s="135"/>
      <c r="K2045" s="135"/>
      <c r="L2045" s="135"/>
      <c r="M2045" s="135"/>
      <c r="N2045" s="168"/>
      <c r="O2045" s="138"/>
      <c r="P2045" s="69"/>
      <c r="Q2045" s="69"/>
      <c r="R2045" s="69"/>
      <c r="S2045" s="69"/>
      <c r="T2045" s="139"/>
    </row>
    <row r="2046" spans="6:20">
      <c r="G2046" s="74" t="s">
        <v>169</v>
      </c>
      <c r="H2046" s="30"/>
      <c r="I2046" s="57"/>
      <c r="J2046" s="135"/>
      <c r="K2046" s="135"/>
      <c r="L2046" s="135"/>
      <c r="M2046" s="135"/>
      <c r="N2046" s="135"/>
      <c r="O2046" s="138">
        <f>O2020</f>
        <v>0</v>
      </c>
      <c r="P2046" s="137">
        <f>O2046</f>
        <v>0</v>
      </c>
      <c r="Q2046" s="69"/>
      <c r="R2046" s="69"/>
      <c r="S2046" s="69"/>
      <c r="T2046" s="139"/>
    </row>
    <row r="2047" spans="6:20">
      <c r="G2047" s="74" t="s">
        <v>186</v>
      </c>
      <c r="H2047" s="30"/>
      <c r="I2047" s="57"/>
      <c r="J2047" s="135"/>
      <c r="K2047" s="135"/>
      <c r="L2047" s="135"/>
      <c r="M2047" s="135"/>
      <c r="N2047" s="135"/>
      <c r="O2047" s="137"/>
      <c r="P2047" s="138"/>
      <c r="Q2047" s="69"/>
      <c r="R2047" s="69"/>
      <c r="S2047" s="69"/>
      <c r="T2047" s="139"/>
    </row>
    <row r="2048" spans="6:20">
      <c r="G2048" s="74" t="s">
        <v>187</v>
      </c>
      <c r="H2048" s="30"/>
      <c r="I2048" s="57"/>
      <c r="J2048" s="135"/>
      <c r="K2048" s="135"/>
      <c r="L2048" s="135"/>
      <c r="M2048" s="135"/>
      <c r="N2048" s="135"/>
      <c r="O2048" s="135"/>
      <c r="P2048" s="138"/>
      <c r="Q2048" s="65">
        <f>P2048</f>
        <v>0</v>
      </c>
      <c r="R2048" s="69"/>
      <c r="S2048" s="69"/>
      <c r="T2048" s="139"/>
    </row>
    <row r="2049" spans="2:21">
      <c r="G2049" s="74" t="s">
        <v>188</v>
      </c>
      <c r="H2049" s="30"/>
      <c r="I2049" s="57"/>
      <c r="J2049" s="135"/>
      <c r="K2049" s="135"/>
      <c r="L2049" s="135"/>
      <c r="M2049" s="135"/>
      <c r="N2049" s="135"/>
      <c r="O2049" s="135"/>
      <c r="P2049" s="137"/>
      <c r="Q2049" s="138"/>
      <c r="R2049" s="69"/>
      <c r="S2049" s="69"/>
      <c r="T2049" s="139"/>
    </row>
    <row r="2050" spans="2:21">
      <c r="G2050" s="74" t="s">
        <v>189</v>
      </c>
      <c r="H2050" s="30"/>
      <c r="I2050" s="57"/>
      <c r="J2050" s="135"/>
      <c r="K2050" s="135"/>
      <c r="L2050" s="135"/>
      <c r="M2050" s="135"/>
      <c r="N2050" s="135"/>
      <c r="O2050" s="135"/>
      <c r="P2050" s="135"/>
      <c r="Q2050" s="138"/>
      <c r="R2050" s="65">
        <f>Q2050</f>
        <v>0</v>
      </c>
      <c r="S2050" s="69"/>
      <c r="T2050" s="139"/>
    </row>
    <row r="2051" spans="2:21">
      <c r="G2051" s="74" t="s">
        <v>190</v>
      </c>
      <c r="H2051" s="30"/>
      <c r="I2051" s="57"/>
      <c r="J2051" s="135"/>
      <c r="K2051" s="135"/>
      <c r="L2051" s="135"/>
      <c r="M2051" s="135"/>
      <c r="N2051" s="135"/>
      <c r="O2051" s="135"/>
      <c r="P2051" s="135"/>
      <c r="Q2051" s="169">
        <f>R2020</f>
        <v>0</v>
      </c>
      <c r="R2051" s="197">
        <f>Q2051</f>
        <v>0</v>
      </c>
      <c r="S2051" s="155"/>
      <c r="T2051" s="322"/>
    </row>
    <row r="2052" spans="2:21">
      <c r="G2052" s="74" t="s">
        <v>191</v>
      </c>
      <c r="H2052" s="30"/>
      <c r="I2052" s="57"/>
      <c r="J2052" s="135"/>
      <c r="K2052" s="135"/>
      <c r="L2052" s="135"/>
      <c r="M2052" s="135"/>
      <c r="N2052" s="135"/>
      <c r="O2052" s="135"/>
      <c r="P2052" s="135"/>
      <c r="Q2052" s="135"/>
      <c r="R2052" s="197"/>
      <c r="S2052" s="137">
        <f>R2052</f>
        <v>0</v>
      </c>
      <c r="T2052" s="322"/>
    </row>
    <row r="2053" spans="2:21">
      <c r="G2053" s="74" t="s">
        <v>200</v>
      </c>
      <c r="H2053" s="30"/>
      <c r="I2053" s="57"/>
      <c r="J2053" s="135"/>
      <c r="K2053" s="135"/>
      <c r="L2053" s="135"/>
      <c r="M2053" s="135"/>
      <c r="N2053" s="135"/>
      <c r="O2053" s="135"/>
      <c r="P2053" s="135"/>
      <c r="Q2053" s="135"/>
      <c r="R2053" s="137"/>
      <c r="S2053" s="138"/>
      <c r="T2053" s="322"/>
    </row>
    <row r="2054" spans="2:21">
      <c r="G2054" s="74" t="s">
        <v>201</v>
      </c>
      <c r="H2054" s="30"/>
      <c r="I2054" s="57"/>
      <c r="J2054" s="135"/>
      <c r="K2054" s="135"/>
      <c r="L2054" s="135"/>
      <c r="M2054" s="135"/>
      <c r="N2054" s="135"/>
      <c r="O2054" s="135"/>
      <c r="P2054" s="135"/>
      <c r="Q2054" s="135"/>
      <c r="R2054" s="135"/>
      <c r="S2054" s="197">
        <v>10000</v>
      </c>
      <c r="T2054" s="323">
        <v>10000</v>
      </c>
    </row>
    <row r="2055" spans="2:21">
      <c r="G2055" s="74" t="s">
        <v>311</v>
      </c>
      <c r="H2055" s="30"/>
      <c r="I2055" s="57"/>
      <c r="J2055" s="135"/>
      <c r="K2055" s="135"/>
      <c r="L2055" s="135"/>
      <c r="M2055" s="135"/>
      <c r="N2055" s="135"/>
      <c r="O2055" s="135"/>
      <c r="P2055" s="135"/>
      <c r="Q2055" s="135"/>
      <c r="R2055" s="135"/>
      <c r="S2055" s="137"/>
      <c r="T2055" s="324"/>
      <c r="U2055" s="30"/>
    </row>
    <row r="2056" spans="2:21">
      <c r="G2056" s="74" t="s">
        <v>310</v>
      </c>
      <c r="H2056" s="30"/>
      <c r="I2056" s="58"/>
      <c r="J2056" s="125"/>
      <c r="K2056" s="125"/>
      <c r="L2056" s="125"/>
      <c r="M2056" s="125"/>
      <c r="N2056" s="125"/>
      <c r="O2056" s="125"/>
      <c r="P2056" s="125"/>
      <c r="Q2056" s="125"/>
      <c r="R2056" s="125"/>
      <c r="S2056" s="125"/>
      <c r="T2056" s="258"/>
      <c r="U2056" s="30"/>
    </row>
    <row r="2057" spans="2:21">
      <c r="B2057" s="1" t="s">
        <v>225</v>
      </c>
      <c r="G2057" s="33" t="s">
        <v>17</v>
      </c>
      <c r="I2057" s="172">
        <f xml:space="preserve"> I2040 - I2039</f>
        <v>0</v>
      </c>
      <c r="J2057" s="172">
        <f xml:space="preserve"> J2039 + J2042 - J2041 - J2040</f>
        <v>0</v>
      </c>
      <c r="K2057" s="172">
        <f>K2041 - K2042</f>
        <v>0</v>
      </c>
      <c r="L2057" s="172">
        <f>L2041 - L2042</f>
        <v>0</v>
      </c>
      <c r="M2057" s="172">
        <f>M2040-M2041-M2042</f>
        <v>0</v>
      </c>
      <c r="N2057" s="172">
        <f>N2042-N2043-N2044</f>
        <v>0</v>
      </c>
      <c r="O2057" s="172">
        <f>O2044-O2045-O2046</f>
        <v>0</v>
      </c>
      <c r="P2057" s="172">
        <f>P2046-P2047-P2048</f>
        <v>0</v>
      </c>
      <c r="Q2057" s="172">
        <f>Q2048+Q2051-Q2050-Q2049</f>
        <v>0</v>
      </c>
      <c r="R2057" s="172">
        <f>R2050-R2051+R2053</f>
        <v>0</v>
      </c>
      <c r="S2057" s="172">
        <f>S2052-S2053-S2054+S2055</f>
        <v>-10000</v>
      </c>
      <c r="T2057" s="172">
        <f>T2054-T2055-T2056</f>
        <v>10000</v>
      </c>
    </row>
    <row r="2058" spans="2:21">
      <c r="G2058" s="6"/>
      <c r="I2058" s="172"/>
      <c r="J2058" s="172"/>
      <c r="K2058" s="172"/>
      <c r="L2058" s="172"/>
      <c r="M2058" s="172"/>
      <c r="N2058" s="172"/>
      <c r="O2058" s="172"/>
      <c r="P2058" s="172"/>
      <c r="Q2058" s="172"/>
      <c r="R2058" s="172"/>
      <c r="S2058" s="172"/>
      <c r="T2058" s="172"/>
    </row>
    <row r="2059" spans="2:21">
      <c r="G2059" s="71" t="s">
        <v>12</v>
      </c>
      <c r="H2059" s="66"/>
      <c r="I2059" s="173"/>
      <c r="J2059" s="174"/>
      <c r="K2059" s="174"/>
      <c r="L2059" s="174"/>
      <c r="M2059" s="174"/>
      <c r="N2059" s="174"/>
      <c r="O2059" s="174"/>
      <c r="P2059" s="174"/>
      <c r="Q2059" s="174"/>
      <c r="R2059" s="174"/>
      <c r="S2059" s="174"/>
      <c r="T2059" s="320"/>
    </row>
    <row r="2060" spans="2:21">
      <c r="G2060" s="6"/>
      <c r="I2060" s="172"/>
      <c r="J2060" s="172"/>
      <c r="K2060" s="172"/>
      <c r="L2060" s="172"/>
      <c r="M2060" s="172"/>
      <c r="N2060" s="172"/>
      <c r="O2060" s="172"/>
      <c r="P2060" s="172"/>
      <c r="Q2060" s="172"/>
      <c r="R2060" s="172"/>
      <c r="S2060" s="172"/>
      <c r="T2060" s="172"/>
    </row>
    <row r="2061" spans="2:21" ht="18.5">
      <c r="C2061" s="1" t="s">
        <v>225</v>
      </c>
      <c r="D2061" s="1" t="s">
        <v>246</v>
      </c>
      <c r="E2061" s="1" t="s">
        <v>107</v>
      </c>
      <c r="F2061" s="41" t="s">
        <v>26</v>
      </c>
      <c r="H2061" s="66"/>
      <c r="I2061" s="175">
        <f t="shared" ref="I2061:S2061" si="953" xml:space="preserve"> I2020 + I2025 - I2031 + I2057 + I2059</f>
        <v>0</v>
      </c>
      <c r="J2061" s="176">
        <f t="shared" si="953"/>
        <v>0</v>
      </c>
      <c r="K2061" s="176">
        <f t="shared" si="953"/>
        <v>0</v>
      </c>
      <c r="L2061" s="176">
        <f t="shared" si="953"/>
        <v>0</v>
      </c>
      <c r="M2061" s="176">
        <f t="shared" si="953"/>
        <v>0</v>
      </c>
      <c r="N2061" s="176">
        <f t="shared" si="953"/>
        <v>0</v>
      </c>
      <c r="O2061" s="176">
        <f t="shared" si="953"/>
        <v>0</v>
      </c>
      <c r="P2061" s="176">
        <f t="shared" si="953"/>
        <v>0</v>
      </c>
      <c r="Q2061" s="176">
        <f t="shared" si="953"/>
        <v>0</v>
      </c>
      <c r="R2061" s="176">
        <f t="shared" si="953"/>
        <v>0</v>
      </c>
      <c r="S2061" s="176">
        <f t="shared" si="953"/>
        <v>2679.1537679652556</v>
      </c>
      <c r="T2061" s="321">
        <f t="shared" ref="T2061" si="954" xml:space="preserve"> T2020 + T2025 - T2031 + T2057 + T2059</f>
        <v>23484.549901296938</v>
      </c>
      <c r="U2061" s="196"/>
    </row>
    <row r="2062" spans="2:21" ht="15" thickBot="1">
      <c r="S2062" s="1"/>
      <c r="T2062" s="1"/>
    </row>
    <row r="2063" spans="2:21" ht="15" thickBot="1">
      <c r="F2063" s="8"/>
      <c r="G2063" s="8"/>
      <c r="H2063" s="8"/>
      <c r="I2063" s="8"/>
      <c r="J2063" s="8"/>
      <c r="K2063" s="8"/>
      <c r="L2063" s="8"/>
      <c r="M2063" s="8"/>
      <c r="N2063" s="8"/>
      <c r="O2063" s="8"/>
      <c r="P2063" s="8"/>
      <c r="Q2063" s="8"/>
      <c r="R2063" s="8"/>
      <c r="S2063" s="8"/>
      <c r="T2063" s="8"/>
    </row>
    <row r="2064" spans="2:21" ht="21.5" thickBot="1">
      <c r="F2064" s="13" t="s">
        <v>4</v>
      </c>
      <c r="G2064" s="13"/>
      <c r="H2064" s="212" t="s">
        <v>261</v>
      </c>
      <c r="I2064" s="209"/>
      <c r="J2064" s="23"/>
      <c r="K2064" s="23"/>
      <c r="S2064" s="1"/>
      <c r="T2064" s="1"/>
    </row>
    <row r="2065" spans="1:20">
      <c r="S2065" s="1"/>
      <c r="T2065" s="1"/>
    </row>
    <row r="2066" spans="1:20" ht="18.5">
      <c r="F2066" s="9" t="s">
        <v>21</v>
      </c>
      <c r="G2066" s="9"/>
      <c r="I2066" s="2">
        <v>2011</v>
      </c>
      <c r="J2066" s="2">
        <f>I2066+1</f>
        <v>2012</v>
      </c>
      <c r="K2066" s="2">
        <f t="shared" ref="K2066" si="955">J2066+1</f>
        <v>2013</v>
      </c>
      <c r="L2066" s="2">
        <f t="shared" ref="L2066" si="956">K2066+1</f>
        <v>2014</v>
      </c>
      <c r="M2066" s="2">
        <f t="shared" ref="M2066" si="957">L2066+1</f>
        <v>2015</v>
      </c>
      <c r="N2066" s="2">
        <f t="shared" ref="N2066" si="958">M2066+1</f>
        <v>2016</v>
      </c>
      <c r="O2066" s="2">
        <f t="shared" ref="O2066" si="959">N2066+1</f>
        <v>2017</v>
      </c>
      <c r="P2066" s="2">
        <f t="shared" ref="P2066" si="960">O2066+1</f>
        <v>2018</v>
      </c>
      <c r="Q2066" s="2">
        <f t="shared" ref="Q2066" si="961">P2066+1</f>
        <v>2019</v>
      </c>
      <c r="R2066" s="2">
        <f t="shared" ref="R2066" si="962">Q2066+1</f>
        <v>2020</v>
      </c>
      <c r="S2066" s="2">
        <f>R2066+1</f>
        <v>2021</v>
      </c>
      <c r="T2066" s="2">
        <f>S2066+1</f>
        <v>2022</v>
      </c>
    </row>
    <row r="2067" spans="1:20">
      <c r="G2067" s="74" t="str">
        <f>"Total MWh Produced / Purchased from " &amp; H2064</f>
        <v>Total MWh Produced / Purchased from Mountain Wind II</v>
      </c>
      <c r="H2067" s="66"/>
      <c r="I2067" s="3"/>
      <c r="J2067" s="4"/>
      <c r="K2067" s="4"/>
      <c r="L2067" s="4"/>
      <c r="M2067" s="4"/>
      <c r="N2067" s="4"/>
      <c r="O2067" s="4"/>
      <c r="P2067" s="4"/>
      <c r="Q2067" s="4"/>
      <c r="R2067" s="4"/>
      <c r="S2067" s="4">
        <v>204398</v>
      </c>
      <c r="T2067" s="5">
        <v>220610</v>
      </c>
    </row>
    <row r="2068" spans="1:20">
      <c r="G2068" s="74" t="s">
        <v>25</v>
      </c>
      <c r="H2068" s="66"/>
      <c r="I2068" s="325"/>
      <c r="J2068" s="50"/>
      <c r="K2068" s="50"/>
      <c r="L2068" s="50"/>
      <c r="M2068" s="50"/>
      <c r="N2068" s="50"/>
      <c r="O2068" s="50"/>
      <c r="P2068" s="50"/>
      <c r="Q2068" s="50"/>
      <c r="R2068" s="50"/>
      <c r="S2068" s="50">
        <v>1</v>
      </c>
      <c r="T2068" s="51">
        <v>1</v>
      </c>
    </row>
    <row r="2069" spans="1:20">
      <c r="G2069" s="74" t="s">
        <v>20</v>
      </c>
      <c r="H2069" s="66"/>
      <c r="I2069" s="326"/>
      <c r="J2069" s="45"/>
      <c r="K2069" s="45"/>
      <c r="L2069" s="45"/>
      <c r="M2069" s="45"/>
      <c r="N2069" s="45"/>
      <c r="O2069" s="45"/>
      <c r="P2069" s="45"/>
      <c r="Q2069" s="45"/>
      <c r="R2069" s="45"/>
      <c r="S2069" s="45">
        <f>S2</f>
        <v>8.0210749261197395E-2</v>
      </c>
      <c r="T2069" s="46">
        <f>T2</f>
        <v>8.0210749261197395E-2</v>
      </c>
    </row>
    <row r="2070" spans="1:20">
      <c r="A2070" s="1" t="s">
        <v>226</v>
      </c>
      <c r="G2070" s="71" t="s">
        <v>22</v>
      </c>
      <c r="H2070" s="72"/>
      <c r="I2070" s="37">
        <v>0</v>
      </c>
      <c r="J2070" s="37">
        <v>0</v>
      </c>
      <c r="K2070" s="37">
        <v>0</v>
      </c>
      <c r="L2070" s="37">
        <v>0</v>
      </c>
      <c r="M2070" s="37">
        <v>0</v>
      </c>
      <c r="N2070" s="179">
        <v>0</v>
      </c>
      <c r="O2070" s="179">
        <v>0</v>
      </c>
      <c r="P2070" s="179">
        <v>0</v>
      </c>
      <c r="Q2070" s="179">
        <f>Q2067*Q2069</f>
        <v>0</v>
      </c>
      <c r="R2070" s="179">
        <f>R2067*R2069</f>
        <v>0</v>
      </c>
      <c r="S2070" s="179">
        <f>S2067*S2069</f>
        <v>16394.916727490225</v>
      </c>
      <c r="T2070" s="179">
        <f>T2067*T2069</f>
        <v>17695.293394512759</v>
      </c>
    </row>
    <row r="2071" spans="1:20">
      <c r="G2071" s="23"/>
      <c r="H2071" s="30"/>
      <c r="I2071" s="36"/>
      <c r="J2071" s="36"/>
      <c r="K2071" s="36"/>
      <c r="L2071" s="36"/>
      <c r="M2071" s="36"/>
      <c r="N2071" s="24"/>
      <c r="O2071" s="24"/>
      <c r="P2071" s="24"/>
      <c r="Q2071" s="24"/>
      <c r="R2071" s="24"/>
      <c r="S2071" s="24"/>
      <c r="T2071" s="24"/>
    </row>
    <row r="2072" spans="1:20" ht="18.5">
      <c r="F2072" s="42" t="s">
        <v>118</v>
      </c>
      <c r="H2072" s="30"/>
      <c r="I2072" s="2">
        <v>2011</v>
      </c>
      <c r="J2072" s="2">
        <f>I2072+1</f>
        <v>2012</v>
      </c>
      <c r="K2072" s="2">
        <f t="shared" ref="K2072" si="963">J2072+1</f>
        <v>2013</v>
      </c>
      <c r="L2072" s="2">
        <f t="shared" ref="L2072" si="964">K2072+1</f>
        <v>2014</v>
      </c>
      <c r="M2072" s="2">
        <f t="shared" ref="M2072" si="965">L2072+1</f>
        <v>2015</v>
      </c>
      <c r="N2072" s="2">
        <f t="shared" ref="N2072" si="966">M2072+1</f>
        <v>2016</v>
      </c>
      <c r="O2072" s="2">
        <f t="shared" ref="O2072" si="967">N2072+1</f>
        <v>2017</v>
      </c>
      <c r="P2072" s="2">
        <f t="shared" ref="P2072" si="968">O2072+1</f>
        <v>2018</v>
      </c>
      <c r="Q2072" s="2">
        <f t="shared" ref="Q2072" si="969">P2072+1</f>
        <v>2019</v>
      </c>
      <c r="R2072" s="2">
        <f t="shared" ref="R2072" si="970">Q2072+1</f>
        <v>2020</v>
      </c>
      <c r="S2072" s="2">
        <f>R2072+1</f>
        <v>2021</v>
      </c>
      <c r="T2072" s="2">
        <f>S2072+1</f>
        <v>2022</v>
      </c>
    </row>
    <row r="2073" spans="1:20">
      <c r="G2073" s="74" t="s">
        <v>10</v>
      </c>
      <c r="H2073" s="66"/>
      <c r="I2073" s="47">
        <f>IF($J47= "Eligible", I2070 * 'Facility Detail'!$G$3173, 0 )</f>
        <v>0</v>
      </c>
      <c r="J2073" s="11">
        <f>IF($J47= "Eligible", J2070 * 'Facility Detail'!$G$3173, 0 )</f>
        <v>0</v>
      </c>
      <c r="K2073" s="11">
        <f>IF($J47= "Eligible", K2070 * 'Facility Detail'!$G$3173, 0 )</f>
        <v>0</v>
      </c>
      <c r="L2073" s="11">
        <f>IF($J47= "Eligible", L2070 * 'Facility Detail'!$G$3173, 0 )</f>
        <v>0</v>
      </c>
      <c r="M2073" s="11">
        <f>IF($J47= "Eligible", M2070 * 'Facility Detail'!$G$3173, 0 )</f>
        <v>0</v>
      </c>
      <c r="N2073" s="11">
        <f>IF($J47= "Eligible", N2070 * 'Facility Detail'!$G$3173, 0 )</f>
        <v>0</v>
      </c>
      <c r="O2073" s="11">
        <f>IF($J47= "Eligible", O2070 * 'Facility Detail'!$G$3173, 0 )</f>
        <v>0</v>
      </c>
      <c r="P2073" s="11">
        <f>IF($J47= "Eligible", P2070 * 'Facility Detail'!$G$3173, 0 )</f>
        <v>0</v>
      </c>
      <c r="Q2073" s="11">
        <f>IF($J47= "Eligible", Q2070 * 'Facility Detail'!$G$3173, 0 )</f>
        <v>0</v>
      </c>
      <c r="R2073" s="11">
        <f>IF($J47= "Eligible", R2070 * 'Facility Detail'!$G$3173, 0 )</f>
        <v>0</v>
      </c>
      <c r="S2073" s="11">
        <f>IF($J47= "Eligible", S2070 * 'Facility Detail'!$G$3173, 0 )</f>
        <v>0</v>
      </c>
      <c r="T2073" s="264">
        <f>IF($J47= "Eligible", T2070 * 'Facility Detail'!$G$3173, 0 )</f>
        <v>0</v>
      </c>
    </row>
    <row r="2074" spans="1:20">
      <c r="G2074" s="74" t="s">
        <v>6</v>
      </c>
      <c r="H2074" s="66"/>
      <c r="I2074" s="48">
        <f t="shared" ref="I2074:T2074" si="971">IF($K47= "Eligible", I2070, 0 )</f>
        <v>0</v>
      </c>
      <c r="J2074" s="222">
        <f t="shared" si="971"/>
        <v>0</v>
      </c>
      <c r="K2074" s="222">
        <f t="shared" si="971"/>
        <v>0</v>
      </c>
      <c r="L2074" s="222">
        <f t="shared" si="971"/>
        <v>0</v>
      </c>
      <c r="M2074" s="222">
        <f t="shared" si="971"/>
        <v>0</v>
      </c>
      <c r="N2074" s="222">
        <f t="shared" si="971"/>
        <v>0</v>
      </c>
      <c r="O2074" s="222">
        <f t="shared" si="971"/>
        <v>0</v>
      </c>
      <c r="P2074" s="222">
        <f t="shared" si="971"/>
        <v>0</v>
      </c>
      <c r="Q2074" s="222">
        <f t="shared" si="971"/>
        <v>0</v>
      </c>
      <c r="R2074" s="222">
        <f t="shared" si="971"/>
        <v>0</v>
      </c>
      <c r="S2074" s="222">
        <f t="shared" si="971"/>
        <v>0</v>
      </c>
      <c r="T2074" s="265">
        <f t="shared" si="971"/>
        <v>0</v>
      </c>
    </row>
    <row r="2075" spans="1:20">
      <c r="G2075" s="73" t="s">
        <v>120</v>
      </c>
      <c r="H2075" s="72"/>
      <c r="I2075" s="39">
        <f>SUM(I2073:I2074)</f>
        <v>0</v>
      </c>
      <c r="J2075" s="40">
        <f t="shared" ref="J2075:S2075" si="972">SUM(J2073:J2074)</f>
        <v>0</v>
      </c>
      <c r="K2075" s="40">
        <f t="shared" si="972"/>
        <v>0</v>
      </c>
      <c r="L2075" s="40">
        <f t="shared" si="972"/>
        <v>0</v>
      </c>
      <c r="M2075" s="40">
        <f t="shared" si="972"/>
        <v>0</v>
      </c>
      <c r="N2075" s="40">
        <f t="shared" si="972"/>
        <v>0</v>
      </c>
      <c r="O2075" s="40">
        <f t="shared" si="972"/>
        <v>0</v>
      </c>
      <c r="P2075" s="40">
        <f t="shared" si="972"/>
        <v>0</v>
      </c>
      <c r="Q2075" s="40">
        <f t="shared" si="972"/>
        <v>0</v>
      </c>
      <c r="R2075" s="40">
        <f t="shared" si="972"/>
        <v>0</v>
      </c>
      <c r="S2075" s="40">
        <f t="shared" si="972"/>
        <v>0</v>
      </c>
      <c r="T2075" s="40">
        <f t="shared" ref="T2075" si="973">SUM(T2073:T2074)</f>
        <v>0</v>
      </c>
    </row>
    <row r="2076" spans="1:20">
      <c r="G2076" s="30"/>
      <c r="H2076" s="30"/>
      <c r="I2076" s="38"/>
      <c r="J2076" s="31"/>
      <c r="K2076" s="31"/>
      <c r="L2076" s="31"/>
      <c r="M2076" s="31"/>
      <c r="N2076" s="31"/>
      <c r="O2076" s="31"/>
      <c r="P2076" s="31"/>
      <c r="Q2076" s="31"/>
      <c r="R2076" s="31"/>
      <c r="S2076" s="31"/>
      <c r="T2076" s="31"/>
    </row>
    <row r="2077" spans="1:20" ht="18.5">
      <c r="F2077" s="41" t="s">
        <v>30</v>
      </c>
      <c r="H2077" s="30"/>
      <c r="I2077" s="2">
        <v>2011</v>
      </c>
      <c r="J2077" s="2">
        <f>I2077+1</f>
        <v>2012</v>
      </c>
      <c r="K2077" s="2">
        <f t="shared" ref="K2077" si="974">J2077+1</f>
        <v>2013</v>
      </c>
      <c r="L2077" s="2">
        <f t="shared" ref="L2077" si="975">K2077+1</f>
        <v>2014</v>
      </c>
      <c r="M2077" s="2">
        <f t="shared" ref="M2077" si="976">L2077+1</f>
        <v>2015</v>
      </c>
      <c r="N2077" s="2">
        <f t="shared" ref="N2077" si="977">M2077+1</f>
        <v>2016</v>
      </c>
      <c r="O2077" s="2">
        <f t="shared" ref="O2077" si="978">N2077+1</f>
        <v>2017</v>
      </c>
      <c r="P2077" s="2">
        <f t="shared" ref="P2077" si="979">O2077+1</f>
        <v>2018</v>
      </c>
      <c r="Q2077" s="2">
        <f t="shared" ref="Q2077" si="980">P2077+1</f>
        <v>2019</v>
      </c>
      <c r="R2077" s="2">
        <f t="shared" ref="R2077" si="981">Q2077+1</f>
        <v>2020</v>
      </c>
      <c r="S2077" s="2">
        <f>R2077+1</f>
        <v>2021</v>
      </c>
      <c r="T2077" s="2">
        <f>S2077+1</f>
        <v>2022</v>
      </c>
    </row>
    <row r="2078" spans="1:20">
      <c r="G2078" s="74" t="s">
        <v>47</v>
      </c>
      <c r="H2078" s="66"/>
      <c r="I2078" s="84"/>
      <c r="J2078" s="85"/>
      <c r="K2078" s="85"/>
      <c r="L2078" s="85"/>
      <c r="M2078" s="85"/>
      <c r="N2078" s="85"/>
      <c r="O2078" s="85"/>
      <c r="P2078" s="85"/>
      <c r="Q2078" s="85"/>
      <c r="R2078" s="85"/>
      <c r="S2078" s="85"/>
      <c r="T2078" s="86"/>
    </row>
    <row r="2079" spans="1:20">
      <c r="G2079" s="75" t="s">
        <v>23</v>
      </c>
      <c r="H2079" s="153"/>
      <c r="I2079" s="87"/>
      <c r="J2079" s="88"/>
      <c r="K2079" s="88"/>
      <c r="L2079" s="88"/>
      <c r="M2079" s="88"/>
      <c r="N2079" s="88"/>
      <c r="O2079" s="88"/>
      <c r="P2079" s="88"/>
      <c r="Q2079" s="88"/>
      <c r="R2079" s="88"/>
      <c r="S2079" s="88"/>
      <c r="T2079" s="89"/>
    </row>
    <row r="2080" spans="1:20">
      <c r="G2080" s="90" t="s">
        <v>89</v>
      </c>
      <c r="H2080" s="152"/>
      <c r="I2080" s="52"/>
      <c r="J2080" s="53"/>
      <c r="K2080" s="53"/>
      <c r="L2080" s="53"/>
      <c r="M2080" s="53"/>
      <c r="N2080" s="53"/>
      <c r="O2080" s="53"/>
      <c r="P2080" s="53"/>
      <c r="Q2080" s="53"/>
      <c r="R2080" s="53"/>
      <c r="S2080" s="53"/>
      <c r="T2080" s="54"/>
    </row>
    <row r="2081" spans="6:20">
      <c r="G2081" s="33" t="s">
        <v>90</v>
      </c>
      <c r="I2081" s="7">
        <v>0</v>
      </c>
      <c r="J2081" s="7">
        <v>0</v>
      </c>
      <c r="K2081" s="7">
        <v>0</v>
      </c>
      <c r="L2081" s="7">
        <v>0</v>
      </c>
      <c r="M2081" s="7">
        <v>0</v>
      </c>
      <c r="N2081" s="7">
        <v>0</v>
      </c>
      <c r="O2081" s="7">
        <v>0</v>
      </c>
      <c r="P2081" s="7">
        <v>0</v>
      </c>
      <c r="Q2081" s="7">
        <v>0</v>
      </c>
      <c r="R2081" s="7">
        <v>0</v>
      </c>
      <c r="S2081" s="7">
        <v>0</v>
      </c>
      <c r="T2081" s="7">
        <v>0</v>
      </c>
    </row>
    <row r="2082" spans="6:20">
      <c r="G2082" s="6"/>
      <c r="I2082" s="7"/>
      <c r="J2082" s="7"/>
      <c r="K2082" s="7"/>
      <c r="L2082" s="28"/>
      <c r="M2082" s="28"/>
      <c r="N2082" s="28"/>
      <c r="O2082" s="28"/>
      <c r="P2082" s="28"/>
      <c r="Q2082" s="28"/>
      <c r="R2082" s="28"/>
      <c r="S2082" s="28"/>
      <c r="T2082" s="28"/>
    </row>
    <row r="2083" spans="6:20" ht="18.5">
      <c r="F2083" s="9" t="s">
        <v>100</v>
      </c>
      <c r="I2083" s="2">
        <f>'Facility Detail'!$G$3176</f>
        <v>2011</v>
      </c>
      <c r="J2083" s="2">
        <f>I2083+1</f>
        <v>2012</v>
      </c>
      <c r="K2083" s="2">
        <f t="shared" ref="K2083" si="982">J2083+1</f>
        <v>2013</v>
      </c>
      <c r="L2083" s="2">
        <f t="shared" ref="L2083" si="983">K2083+1</f>
        <v>2014</v>
      </c>
      <c r="M2083" s="2">
        <f t="shared" ref="M2083" si="984">L2083+1</f>
        <v>2015</v>
      </c>
      <c r="N2083" s="2">
        <f t="shared" ref="N2083" si="985">M2083+1</f>
        <v>2016</v>
      </c>
      <c r="O2083" s="2">
        <f t="shared" ref="O2083" si="986">N2083+1</f>
        <v>2017</v>
      </c>
      <c r="P2083" s="2">
        <f t="shared" ref="P2083" si="987">O2083+1</f>
        <v>2018</v>
      </c>
      <c r="Q2083" s="2">
        <f t="shared" ref="Q2083" si="988">P2083+1</f>
        <v>2019</v>
      </c>
      <c r="R2083" s="2">
        <f t="shared" ref="R2083" si="989">Q2083+1</f>
        <v>2020</v>
      </c>
      <c r="S2083" s="2">
        <f>R2083+1</f>
        <v>2021</v>
      </c>
      <c r="T2083" s="2">
        <f>S2083+1</f>
        <v>2022</v>
      </c>
    </row>
    <row r="2084" spans="6:20">
      <c r="G2084" s="74" t="s">
        <v>68</v>
      </c>
      <c r="H2084" s="66"/>
      <c r="I2084" s="3"/>
      <c r="J2084" s="55">
        <f>I2084</f>
        <v>0</v>
      </c>
      <c r="K2084" s="123"/>
      <c r="L2084" s="123"/>
      <c r="M2084" s="123"/>
      <c r="N2084" s="123"/>
      <c r="O2084" s="123"/>
      <c r="P2084" s="123"/>
      <c r="Q2084" s="123"/>
      <c r="R2084" s="123"/>
      <c r="S2084" s="123"/>
      <c r="T2084" s="56"/>
    </row>
    <row r="2085" spans="6:20">
      <c r="G2085" s="74" t="s">
        <v>69</v>
      </c>
      <c r="H2085" s="66"/>
      <c r="I2085" s="144">
        <f>J2085</f>
        <v>0</v>
      </c>
      <c r="J2085" s="10"/>
      <c r="K2085" s="69"/>
      <c r="L2085" s="69"/>
      <c r="M2085" s="69"/>
      <c r="N2085" s="69"/>
      <c r="O2085" s="69"/>
      <c r="P2085" s="69"/>
      <c r="Q2085" s="69"/>
      <c r="R2085" s="69"/>
      <c r="S2085" s="69"/>
      <c r="T2085" s="145"/>
    </row>
    <row r="2086" spans="6:20">
      <c r="G2086" s="74" t="s">
        <v>70</v>
      </c>
      <c r="H2086" s="66"/>
      <c r="I2086" s="57"/>
      <c r="J2086" s="10">
        <f>J2070</f>
        <v>0</v>
      </c>
      <c r="K2086" s="65">
        <f>J2086</f>
        <v>0</v>
      </c>
      <c r="L2086" s="69"/>
      <c r="M2086" s="69"/>
      <c r="N2086" s="69"/>
      <c r="O2086" s="69"/>
      <c r="P2086" s="69"/>
      <c r="Q2086" s="69"/>
      <c r="R2086" s="69"/>
      <c r="S2086" s="69"/>
      <c r="T2086" s="145"/>
    </row>
    <row r="2087" spans="6:20">
      <c r="G2087" s="74" t="s">
        <v>71</v>
      </c>
      <c r="H2087" s="66"/>
      <c r="I2087" s="57"/>
      <c r="J2087" s="65">
        <f>K2087</f>
        <v>0</v>
      </c>
      <c r="K2087" s="143"/>
      <c r="L2087" s="69"/>
      <c r="M2087" s="69"/>
      <c r="N2087" s="69"/>
      <c r="O2087" s="69"/>
      <c r="P2087" s="69"/>
      <c r="Q2087" s="69"/>
      <c r="R2087" s="69"/>
      <c r="S2087" s="69"/>
      <c r="T2087" s="145"/>
    </row>
    <row r="2088" spans="6:20">
      <c r="G2088" s="74" t="s">
        <v>171</v>
      </c>
      <c r="H2088" s="30"/>
      <c r="I2088" s="57"/>
      <c r="J2088" s="135"/>
      <c r="K2088" s="10">
        <f>K2070</f>
        <v>0</v>
      </c>
      <c r="L2088" s="136">
        <f>K2088</f>
        <v>0</v>
      </c>
      <c r="M2088" s="69"/>
      <c r="N2088" s="69"/>
      <c r="O2088" s="69"/>
      <c r="P2088" s="69"/>
      <c r="Q2088" s="69"/>
      <c r="R2088" s="69"/>
      <c r="S2088" s="69"/>
      <c r="T2088" s="145"/>
    </row>
    <row r="2089" spans="6:20">
      <c r="G2089" s="74" t="s">
        <v>172</v>
      </c>
      <c r="H2089" s="30"/>
      <c r="I2089" s="57"/>
      <c r="J2089" s="135"/>
      <c r="K2089" s="65">
        <f>L2089</f>
        <v>0</v>
      </c>
      <c r="L2089" s="10"/>
      <c r="M2089" s="69"/>
      <c r="N2089" s="69"/>
      <c r="O2089" s="69"/>
      <c r="P2089" s="69"/>
      <c r="Q2089" s="69"/>
      <c r="R2089" s="69"/>
      <c r="S2089" s="69"/>
      <c r="T2089" s="145"/>
    </row>
    <row r="2090" spans="6:20">
      <c r="G2090" s="74" t="s">
        <v>173</v>
      </c>
      <c r="H2090" s="30"/>
      <c r="I2090" s="57"/>
      <c r="J2090" s="135"/>
      <c r="K2090" s="135"/>
      <c r="L2090" s="10">
        <f>L2070</f>
        <v>0</v>
      </c>
      <c r="M2090" s="136">
        <f>L2090</f>
        <v>0</v>
      </c>
      <c r="N2090" s="135"/>
      <c r="O2090" s="69"/>
      <c r="P2090" s="69"/>
      <c r="Q2090" s="69"/>
      <c r="R2090" s="69"/>
      <c r="S2090" s="69"/>
      <c r="T2090" s="139"/>
    </row>
    <row r="2091" spans="6:20">
      <c r="G2091" s="74" t="s">
        <v>174</v>
      </c>
      <c r="H2091" s="30"/>
      <c r="I2091" s="57"/>
      <c r="J2091" s="135"/>
      <c r="K2091" s="135"/>
      <c r="L2091" s="65"/>
      <c r="M2091" s="10"/>
      <c r="N2091" s="135"/>
      <c r="O2091" s="69"/>
      <c r="P2091" s="69"/>
      <c r="Q2091" s="69"/>
      <c r="R2091" s="69"/>
      <c r="S2091" s="69"/>
      <c r="T2091" s="139"/>
    </row>
    <row r="2092" spans="6:20">
      <c r="G2092" s="74" t="s">
        <v>175</v>
      </c>
      <c r="H2092" s="30"/>
      <c r="I2092" s="57"/>
      <c r="J2092" s="135"/>
      <c r="K2092" s="135"/>
      <c r="L2092" s="135"/>
      <c r="M2092" s="10">
        <v>0</v>
      </c>
      <c r="N2092" s="136">
        <f>M2092</f>
        <v>0</v>
      </c>
      <c r="O2092" s="69"/>
      <c r="P2092" s="69"/>
      <c r="Q2092" s="69"/>
      <c r="R2092" s="69"/>
      <c r="S2092" s="69"/>
      <c r="T2092" s="139"/>
    </row>
    <row r="2093" spans="6:20">
      <c r="G2093" s="74" t="s">
        <v>176</v>
      </c>
      <c r="H2093" s="30"/>
      <c r="I2093" s="57"/>
      <c r="J2093" s="135"/>
      <c r="K2093" s="135"/>
      <c r="L2093" s="135"/>
      <c r="M2093" s="65"/>
      <c r="N2093" s="10"/>
      <c r="O2093" s="69"/>
      <c r="P2093" s="69"/>
      <c r="Q2093" s="69"/>
      <c r="R2093" s="69"/>
      <c r="S2093" s="69"/>
      <c r="T2093" s="139"/>
    </row>
    <row r="2094" spans="6:20">
      <c r="G2094" s="74" t="s">
        <v>177</v>
      </c>
      <c r="H2094" s="30"/>
      <c r="I2094" s="57"/>
      <c r="J2094" s="135"/>
      <c r="K2094" s="135"/>
      <c r="L2094" s="135"/>
      <c r="M2094" s="135"/>
      <c r="N2094" s="167">
        <f>N2070</f>
        <v>0</v>
      </c>
      <c r="O2094" s="137">
        <f>N2094</f>
        <v>0</v>
      </c>
      <c r="P2094" s="69"/>
      <c r="Q2094" s="69"/>
      <c r="R2094" s="69"/>
      <c r="S2094" s="69"/>
      <c r="T2094" s="139"/>
    </row>
    <row r="2095" spans="6:20">
      <c r="G2095" s="74" t="s">
        <v>168</v>
      </c>
      <c r="H2095" s="30"/>
      <c r="I2095" s="57"/>
      <c r="J2095" s="135"/>
      <c r="K2095" s="135"/>
      <c r="L2095" s="135"/>
      <c r="M2095" s="135"/>
      <c r="N2095" s="168"/>
      <c r="O2095" s="138"/>
      <c r="P2095" s="69"/>
      <c r="Q2095" s="69"/>
      <c r="R2095" s="69"/>
      <c r="S2095" s="69"/>
      <c r="T2095" s="139"/>
    </row>
    <row r="2096" spans="6:20">
      <c r="G2096" s="74" t="s">
        <v>169</v>
      </c>
      <c r="H2096" s="30"/>
      <c r="I2096" s="57"/>
      <c r="J2096" s="135"/>
      <c r="K2096" s="135"/>
      <c r="L2096" s="135"/>
      <c r="M2096" s="135"/>
      <c r="N2096" s="135"/>
      <c r="O2096" s="138">
        <f>O2070</f>
        <v>0</v>
      </c>
      <c r="P2096" s="137">
        <f>O2096</f>
        <v>0</v>
      </c>
      <c r="Q2096" s="69"/>
      <c r="R2096" s="69"/>
      <c r="S2096" s="69"/>
      <c r="T2096" s="139"/>
    </row>
    <row r="2097" spans="2:21">
      <c r="G2097" s="74" t="s">
        <v>186</v>
      </c>
      <c r="H2097" s="30"/>
      <c r="I2097" s="57"/>
      <c r="J2097" s="135"/>
      <c r="K2097" s="135"/>
      <c r="L2097" s="135"/>
      <c r="M2097" s="135"/>
      <c r="N2097" s="135"/>
      <c r="O2097" s="137"/>
      <c r="P2097" s="138"/>
      <c r="Q2097" s="69"/>
      <c r="R2097" s="69"/>
      <c r="S2097" s="69"/>
      <c r="T2097" s="139"/>
    </row>
    <row r="2098" spans="2:21">
      <c r="G2098" s="74" t="s">
        <v>187</v>
      </c>
      <c r="H2098" s="30"/>
      <c r="I2098" s="57"/>
      <c r="J2098" s="135"/>
      <c r="K2098" s="135"/>
      <c r="L2098" s="135"/>
      <c r="M2098" s="135"/>
      <c r="N2098" s="135"/>
      <c r="O2098" s="135"/>
      <c r="P2098" s="138"/>
      <c r="Q2098" s="65">
        <f>P2098</f>
        <v>0</v>
      </c>
      <c r="R2098" s="69"/>
      <c r="S2098" s="69"/>
      <c r="T2098" s="139"/>
    </row>
    <row r="2099" spans="2:21">
      <c r="G2099" s="74" t="s">
        <v>188</v>
      </c>
      <c r="H2099" s="30"/>
      <c r="I2099" s="57"/>
      <c r="J2099" s="135"/>
      <c r="K2099" s="135"/>
      <c r="L2099" s="135"/>
      <c r="M2099" s="135"/>
      <c r="N2099" s="135"/>
      <c r="O2099" s="135"/>
      <c r="P2099" s="137"/>
      <c r="Q2099" s="138"/>
      <c r="R2099" s="69"/>
      <c r="S2099" s="69"/>
      <c r="T2099" s="139"/>
    </row>
    <row r="2100" spans="2:21">
      <c r="G2100" s="74" t="s">
        <v>189</v>
      </c>
      <c r="H2100" s="30"/>
      <c r="I2100" s="57"/>
      <c r="J2100" s="135"/>
      <c r="K2100" s="135"/>
      <c r="L2100" s="135"/>
      <c r="M2100" s="135"/>
      <c r="N2100" s="135"/>
      <c r="O2100" s="135"/>
      <c r="P2100" s="135"/>
      <c r="Q2100" s="138"/>
      <c r="R2100" s="65">
        <f>Q2100</f>
        <v>0</v>
      </c>
      <c r="S2100" s="69"/>
      <c r="T2100" s="139"/>
    </row>
    <row r="2101" spans="2:21">
      <c r="G2101" s="74" t="s">
        <v>190</v>
      </c>
      <c r="H2101" s="30"/>
      <c r="I2101" s="57"/>
      <c r="J2101" s="135"/>
      <c r="K2101" s="135"/>
      <c r="L2101" s="135"/>
      <c r="M2101" s="135"/>
      <c r="N2101" s="135"/>
      <c r="O2101" s="135"/>
      <c r="P2101" s="135"/>
      <c r="Q2101" s="169">
        <f>R2070</f>
        <v>0</v>
      </c>
      <c r="R2101" s="197">
        <f>Q2101</f>
        <v>0</v>
      </c>
      <c r="S2101" s="155"/>
      <c r="T2101" s="322"/>
    </row>
    <row r="2102" spans="2:21">
      <c r="G2102" s="74" t="s">
        <v>191</v>
      </c>
      <c r="H2102" s="30"/>
      <c r="I2102" s="57"/>
      <c r="J2102" s="135"/>
      <c r="K2102" s="135"/>
      <c r="L2102" s="135"/>
      <c r="M2102" s="135"/>
      <c r="N2102" s="135"/>
      <c r="O2102" s="135"/>
      <c r="P2102" s="135"/>
      <c r="Q2102" s="135"/>
      <c r="R2102" s="197"/>
      <c r="S2102" s="137">
        <f>R2102</f>
        <v>0</v>
      </c>
      <c r="T2102" s="322"/>
    </row>
    <row r="2103" spans="2:21">
      <c r="G2103" s="74" t="s">
        <v>200</v>
      </c>
      <c r="H2103" s="30"/>
      <c r="I2103" s="57"/>
      <c r="J2103" s="135"/>
      <c r="K2103" s="135"/>
      <c r="L2103" s="135"/>
      <c r="M2103" s="135"/>
      <c r="N2103" s="135"/>
      <c r="O2103" s="135"/>
      <c r="P2103" s="135"/>
      <c r="Q2103" s="135"/>
      <c r="R2103" s="137"/>
      <c r="S2103" s="138"/>
      <c r="T2103" s="322"/>
    </row>
    <row r="2104" spans="2:21">
      <c r="G2104" s="74" t="s">
        <v>201</v>
      </c>
      <c r="H2104" s="30"/>
      <c r="I2104" s="57"/>
      <c r="J2104" s="135"/>
      <c r="K2104" s="135"/>
      <c r="L2104" s="135"/>
      <c r="M2104" s="135"/>
      <c r="N2104" s="135"/>
      <c r="O2104" s="135"/>
      <c r="P2104" s="135"/>
      <c r="Q2104" s="135"/>
      <c r="R2104" s="135"/>
      <c r="S2104" s="197">
        <v>10000</v>
      </c>
      <c r="T2104" s="323">
        <v>10000</v>
      </c>
    </row>
    <row r="2105" spans="2:21">
      <c r="G2105" s="74" t="s">
        <v>311</v>
      </c>
      <c r="H2105" s="30"/>
      <c r="I2105" s="57"/>
      <c r="J2105" s="135"/>
      <c r="K2105" s="135"/>
      <c r="L2105" s="135"/>
      <c r="M2105" s="135"/>
      <c r="N2105" s="135"/>
      <c r="O2105" s="135"/>
      <c r="P2105" s="135"/>
      <c r="Q2105" s="135"/>
      <c r="R2105" s="135"/>
      <c r="S2105" s="137"/>
      <c r="T2105" s="324"/>
      <c r="U2105" s="30"/>
    </row>
    <row r="2106" spans="2:21">
      <c r="G2106" s="74" t="s">
        <v>310</v>
      </c>
      <c r="H2106" s="30"/>
      <c r="I2106" s="58"/>
      <c r="J2106" s="125"/>
      <c r="K2106" s="125"/>
      <c r="L2106" s="125"/>
      <c r="M2106" s="125"/>
      <c r="N2106" s="125"/>
      <c r="O2106" s="125"/>
      <c r="P2106" s="125"/>
      <c r="Q2106" s="125"/>
      <c r="R2106" s="125"/>
      <c r="S2106" s="125"/>
      <c r="T2106" s="258"/>
      <c r="U2106" s="30"/>
    </row>
    <row r="2107" spans="2:21">
      <c r="B2107" s="1" t="s">
        <v>226</v>
      </c>
      <c r="G2107" s="33" t="s">
        <v>17</v>
      </c>
      <c r="I2107" s="172">
        <f xml:space="preserve"> I2090 - I2089</f>
        <v>0</v>
      </c>
      <c r="J2107" s="172">
        <f xml:space="preserve"> J2089 + J2092 - J2091 - J2090</f>
        <v>0</v>
      </c>
      <c r="K2107" s="172">
        <f>K2091 - K2092</f>
        <v>0</v>
      </c>
      <c r="L2107" s="172">
        <f>L2091 - L2092</f>
        <v>0</v>
      </c>
      <c r="M2107" s="172">
        <f>M2090-M2091-M2092</f>
        <v>0</v>
      </c>
      <c r="N2107" s="172">
        <f>N2092-N2093-N2094</f>
        <v>0</v>
      </c>
      <c r="O2107" s="172">
        <f>O2094-O2095-O2096</f>
        <v>0</v>
      </c>
      <c r="P2107" s="172">
        <f>P2096-P2097-P2098</f>
        <v>0</v>
      </c>
      <c r="Q2107" s="172">
        <f>Q2098+Q2101-Q2100-Q2099</f>
        <v>0</v>
      </c>
      <c r="R2107" s="172">
        <f>R2100-R2101+R2103</f>
        <v>0</v>
      </c>
      <c r="S2107" s="172">
        <f>S2102-S2103-S2104</f>
        <v>-10000</v>
      </c>
      <c r="T2107" s="172">
        <f>T2104-T2105-T2106</f>
        <v>10000</v>
      </c>
    </row>
    <row r="2108" spans="2:21">
      <c r="G2108" s="6"/>
      <c r="I2108" s="172"/>
      <c r="J2108" s="172"/>
      <c r="K2108" s="172"/>
      <c r="L2108" s="172"/>
      <c r="M2108" s="172"/>
      <c r="N2108" s="172"/>
      <c r="O2108" s="172"/>
      <c r="P2108" s="172"/>
      <c r="Q2108" s="172"/>
      <c r="R2108" s="172"/>
      <c r="S2108" s="172"/>
      <c r="T2108" s="172"/>
    </row>
    <row r="2109" spans="2:21">
      <c r="G2109" s="71" t="s">
        <v>12</v>
      </c>
      <c r="H2109" s="66"/>
      <c r="I2109" s="173"/>
      <c r="J2109" s="174"/>
      <c r="K2109" s="174"/>
      <c r="L2109" s="174"/>
      <c r="M2109" s="174"/>
      <c r="N2109" s="174"/>
      <c r="O2109" s="174"/>
      <c r="P2109" s="174"/>
      <c r="Q2109" s="174"/>
      <c r="R2109" s="174"/>
      <c r="S2109" s="174"/>
      <c r="T2109" s="320"/>
    </row>
    <row r="2110" spans="2:21">
      <c r="G2110" s="6"/>
      <c r="I2110" s="172"/>
      <c r="J2110" s="172"/>
      <c r="K2110" s="172"/>
      <c r="L2110" s="172"/>
      <c r="M2110" s="172"/>
      <c r="N2110" s="172"/>
      <c r="O2110" s="172"/>
      <c r="P2110" s="172"/>
      <c r="Q2110" s="172"/>
      <c r="R2110" s="172"/>
      <c r="S2110" s="172"/>
      <c r="T2110" s="172"/>
    </row>
    <row r="2111" spans="2:21" ht="18.5">
      <c r="C2111" s="1" t="s">
        <v>226</v>
      </c>
      <c r="D2111" s="1" t="s">
        <v>247</v>
      </c>
      <c r="E2111" s="1" t="s">
        <v>107</v>
      </c>
      <c r="F2111" s="41" t="s">
        <v>26</v>
      </c>
      <c r="H2111" s="66"/>
      <c r="I2111" s="175">
        <f t="shared" ref="I2111:S2111" si="990" xml:space="preserve"> I2070 + I2075 - I2081 + I2107 + I2109</f>
        <v>0</v>
      </c>
      <c r="J2111" s="176">
        <f t="shared" si="990"/>
        <v>0</v>
      </c>
      <c r="K2111" s="176">
        <f t="shared" si="990"/>
        <v>0</v>
      </c>
      <c r="L2111" s="176">
        <f t="shared" si="990"/>
        <v>0</v>
      </c>
      <c r="M2111" s="176">
        <f t="shared" si="990"/>
        <v>0</v>
      </c>
      <c r="N2111" s="176">
        <f t="shared" si="990"/>
        <v>0</v>
      </c>
      <c r="O2111" s="176">
        <f t="shared" si="990"/>
        <v>0</v>
      </c>
      <c r="P2111" s="176">
        <f t="shared" si="990"/>
        <v>0</v>
      </c>
      <c r="Q2111" s="176">
        <f t="shared" si="990"/>
        <v>0</v>
      </c>
      <c r="R2111" s="176">
        <f t="shared" si="990"/>
        <v>0</v>
      </c>
      <c r="S2111" s="176">
        <f t="shared" si="990"/>
        <v>6394.9167274902247</v>
      </c>
      <c r="T2111" s="321">
        <f t="shared" ref="T2111" si="991" xml:space="preserve"> T2070 + T2075 - T2081 + T2107 + T2109</f>
        <v>27695.293394512759</v>
      </c>
      <c r="U2111" s="196"/>
    </row>
    <row r="2112" spans="2:21" ht="15" thickBot="1">
      <c r="S2112" s="1"/>
      <c r="T2112" s="1"/>
    </row>
    <row r="2113" spans="1:20">
      <c r="F2113" s="8"/>
      <c r="G2113" s="8"/>
      <c r="H2113" s="8"/>
      <c r="I2113" s="8"/>
      <c r="J2113" s="8"/>
      <c r="K2113" s="8"/>
      <c r="L2113" s="8"/>
      <c r="M2113" s="8"/>
      <c r="N2113" s="8"/>
      <c r="O2113" s="8"/>
      <c r="P2113" s="8"/>
      <c r="Q2113" s="8"/>
      <c r="R2113" s="8"/>
      <c r="S2113" s="8"/>
      <c r="T2113" s="8"/>
    </row>
    <row r="2114" spans="1:20" ht="15" thickBot="1">
      <c r="S2114" s="1"/>
      <c r="T2114" s="1"/>
    </row>
    <row r="2115" spans="1:20" ht="21.5" thickBot="1">
      <c r="F2115" s="13" t="s">
        <v>4</v>
      </c>
      <c r="G2115" s="13"/>
      <c r="H2115" s="230" t="str">
        <f>G48</f>
        <v>Nine Canyon Wind Project - REC Only</v>
      </c>
      <c r="I2115" s="231"/>
      <c r="J2115" s="232"/>
      <c r="S2115" s="1"/>
      <c r="T2115" s="1"/>
    </row>
    <row r="2116" spans="1:20">
      <c r="S2116" s="1"/>
      <c r="T2116" s="1"/>
    </row>
    <row r="2117" spans="1:20" ht="18.5">
      <c r="F2117" s="9" t="s">
        <v>21</v>
      </c>
      <c r="G2117" s="9"/>
      <c r="I2117" s="2">
        <v>2011</v>
      </c>
      <c r="J2117" s="2">
        <f t="shared" ref="J2117:R2117" si="992">I2117+1</f>
        <v>2012</v>
      </c>
      <c r="K2117" s="2">
        <f t="shared" si="992"/>
        <v>2013</v>
      </c>
      <c r="L2117" s="2">
        <f t="shared" si="992"/>
        <v>2014</v>
      </c>
      <c r="M2117" s="2">
        <f t="shared" si="992"/>
        <v>2015</v>
      </c>
      <c r="N2117" s="2">
        <f t="shared" si="992"/>
        <v>2016</v>
      </c>
      <c r="O2117" s="2">
        <f t="shared" si="992"/>
        <v>2017</v>
      </c>
      <c r="P2117" s="2">
        <f t="shared" si="992"/>
        <v>2018</v>
      </c>
      <c r="Q2117" s="2">
        <f t="shared" si="992"/>
        <v>2019</v>
      </c>
      <c r="R2117" s="2">
        <f t="shared" si="992"/>
        <v>2020</v>
      </c>
      <c r="S2117" s="2">
        <f>R2117+1</f>
        <v>2021</v>
      </c>
      <c r="T2117" s="2">
        <f>S2117+1</f>
        <v>2022</v>
      </c>
    </row>
    <row r="2118" spans="1:20">
      <c r="G2118" s="221" t="str">
        <f>"Total MWh Produced / Purchased from " &amp; H2115</f>
        <v>Total MWh Produced / Purchased from Nine Canyon Wind Project - REC Only</v>
      </c>
      <c r="H2118" s="66"/>
      <c r="I2118" s="3"/>
      <c r="J2118" s="4"/>
      <c r="K2118" s="4"/>
      <c r="L2118" s="4"/>
      <c r="M2118" s="4">
        <v>2500</v>
      </c>
      <c r="N2118" s="4">
        <v>8225</v>
      </c>
      <c r="O2118" s="4"/>
      <c r="P2118" s="4"/>
      <c r="Q2118" s="4"/>
      <c r="R2118" s="4"/>
      <c r="S2118" s="4"/>
      <c r="T2118" s="5"/>
    </row>
    <row r="2119" spans="1:20">
      <c r="G2119" s="221" t="s">
        <v>25</v>
      </c>
      <c r="H2119" s="66"/>
      <c r="I2119" s="325"/>
      <c r="J2119" s="50"/>
      <c r="K2119" s="50"/>
      <c r="L2119" s="50"/>
      <c r="M2119" s="50">
        <v>1</v>
      </c>
      <c r="N2119" s="50">
        <v>1</v>
      </c>
      <c r="O2119" s="50"/>
      <c r="P2119" s="50"/>
      <c r="Q2119" s="50"/>
      <c r="R2119" s="50"/>
      <c r="S2119" s="50"/>
      <c r="T2119" s="51"/>
    </row>
    <row r="2120" spans="1:20">
      <c r="G2120" s="221" t="s">
        <v>20</v>
      </c>
      <c r="H2120" s="66"/>
      <c r="I2120" s="326"/>
      <c r="J2120" s="45"/>
      <c r="K2120" s="45"/>
      <c r="L2120" s="45"/>
      <c r="M2120" s="45">
        <v>1</v>
      </c>
      <c r="N2120" s="45">
        <v>1</v>
      </c>
      <c r="O2120" s="45"/>
      <c r="P2120" s="45"/>
      <c r="Q2120" s="45"/>
      <c r="R2120" s="45"/>
      <c r="S2120" s="45"/>
      <c r="T2120" s="46"/>
    </row>
    <row r="2121" spans="1:20">
      <c r="A2121" s="1" t="s">
        <v>277</v>
      </c>
      <c r="G2121" s="33" t="s">
        <v>22</v>
      </c>
      <c r="H2121" s="6"/>
      <c r="I2121" s="37">
        <f xml:space="preserve"> I2118 * I2119 * I2120</f>
        <v>0</v>
      </c>
      <c r="J2121" s="37">
        <f xml:space="preserve"> J2118 * J2119 * J2120</f>
        <v>0</v>
      </c>
      <c r="K2121" s="37">
        <f xml:space="preserve"> K2118 * K2119 * K2120</f>
        <v>0</v>
      </c>
      <c r="L2121" s="37">
        <f t="shared" ref="L2121:S2121" si="993">L2118 * L2119 * L2120</f>
        <v>0</v>
      </c>
      <c r="M2121" s="37">
        <v>2500</v>
      </c>
      <c r="N2121" s="179">
        <v>8225</v>
      </c>
      <c r="O2121" s="179">
        <f t="shared" si="993"/>
        <v>0</v>
      </c>
      <c r="P2121" s="179">
        <f t="shared" si="993"/>
        <v>0</v>
      </c>
      <c r="Q2121" s="179">
        <f t="shared" si="993"/>
        <v>0</v>
      </c>
      <c r="R2121" s="179">
        <f t="shared" si="993"/>
        <v>0</v>
      </c>
      <c r="S2121" s="179">
        <f t="shared" si="993"/>
        <v>0</v>
      </c>
      <c r="T2121" s="179">
        <f t="shared" ref="T2121" si="994">T2118 * T2119 * T2120</f>
        <v>0</v>
      </c>
    </row>
    <row r="2122" spans="1:20">
      <c r="I2122" s="36"/>
      <c r="J2122" s="36"/>
      <c r="K2122" s="36"/>
      <c r="L2122" s="36"/>
      <c r="M2122" s="36"/>
      <c r="N2122" s="24"/>
      <c r="O2122" s="24"/>
      <c r="P2122" s="24"/>
      <c r="Q2122" s="24"/>
      <c r="R2122" s="24"/>
      <c r="S2122" s="24"/>
      <c r="T2122" s="24"/>
    </row>
    <row r="2123" spans="1:20" ht="18.5">
      <c r="F2123" s="9" t="s">
        <v>118</v>
      </c>
      <c r="I2123" s="2">
        <v>2011</v>
      </c>
      <c r="J2123" s="2">
        <f>I2123+1</f>
        <v>2012</v>
      </c>
      <c r="K2123" s="2">
        <f>J2123+1</f>
        <v>2013</v>
      </c>
      <c r="L2123" s="2">
        <f t="shared" ref="L2123:S2123" si="995">L2117</f>
        <v>2014</v>
      </c>
      <c r="M2123" s="2">
        <f t="shared" si="995"/>
        <v>2015</v>
      </c>
      <c r="N2123" s="2">
        <f t="shared" si="995"/>
        <v>2016</v>
      </c>
      <c r="O2123" s="2">
        <f t="shared" si="995"/>
        <v>2017</v>
      </c>
      <c r="P2123" s="2">
        <f t="shared" si="995"/>
        <v>2018</v>
      </c>
      <c r="Q2123" s="2">
        <f t="shared" si="995"/>
        <v>2019</v>
      </c>
      <c r="R2123" s="2">
        <f t="shared" si="995"/>
        <v>2020</v>
      </c>
      <c r="S2123" s="2">
        <f t="shared" si="995"/>
        <v>2021</v>
      </c>
      <c r="T2123" s="2">
        <f t="shared" ref="T2123" si="996">T2117</f>
        <v>2022</v>
      </c>
    </row>
    <row r="2124" spans="1:20">
      <c r="G2124" s="221" t="s">
        <v>10</v>
      </c>
      <c r="H2124" s="66"/>
      <c r="I2124" s="47">
        <f>IF($J48= "Eligible", I2121 * 'Facility Detail'!$G$3173, 0 )</f>
        <v>0</v>
      </c>
      <c r="J2124" s="11">
        <f>IF($J48= "Eligible", J2121 * 'Facility Detail'!$G$3173, 0 )</f>
        <v>0</v>
      </c>
      <c r="K2124" s="11">
        <f>IF($J48= "Eligible", K2121 * 'Facility Detail'!$G$3173, 0 )</f>
        <v>0</v>
      </c>
      <c r="L2124" s="11">
        <f>IF($J48= "Eligible", L2121 * 'Facility Detail'!$G$3173, 0 )</f>
        <v>0</v>
      </c>
      <c r="M2124" s="11">
        <f>IF($J48= "Eligible", M2121 * 'Facility Detail'!$G$3173, 0 )</f>
        <v>0</v>
      </c>
      <c r="N2124" s="11">
        <f>IF($J48= "Eligible", N2121 * 'Facility Detail'!$G$3173, 0 )</f>
        <v>0</v>
      </c>
      <c r="O2124" s="11">
        <f>IF($J48= "Eligible", O2121 * 'Facility Detail'!$G$3173, 0 )</f>
        <v>0</v>
      </c>
      <c r="P2124" s="11">
        <f>IF($J48= "Eligible", P2121 * 'Facility Detail'!$G$3173, 0 )</f>
        <v>0</v>
      </c>
      <c r="Q2124" s="11">
        <f>IF($J48= "Eligible", Q2121 * 'Facility Detail'!$G$3173, 0 )</f>
        <v>0</v>
      </c>
      <c r="R2124" s="11">
        <f>IF($J48= "Eligible", R2121 * 'Facility Detail'!$G$3173, 0 )</f>
        <v>0</v>
      </c>
      <c r="S2124" s="11">
        <f>IF($J48= "Eligible", S2121 * 'Facility Detail'!$G$3173, 0 )</f>
        <v>0</v>
      </c>
      <c r="T2124" s="264">
        <f>IF($J48= "Eligible", T2121 * 'Facility Detail'!$G$3173, 0 )</f>
        <v>0</v>
      </c>
    </row>
    <row r="2125" spans="1:20">
      <c r="G2125" s="221" t="s">
        <v>6</v>
      </c>
      <c r="H2125" s="66"/>
      <c r="I2125" s="48">
        <f t="shared" ref="I2125:T2125" si="997">IF($K48= "Eligible", I2121, 0 )</f>
        <v>0</v>
      </c>
      <c r="J2125" s="222">
        <f t="shared" si="997"/>
        <v>0</v>
      </c>
      <c r="K2125" s="222">
        <f t="shared" si="997"/>
        <v>0</v>
      </c>
      <c r="L2125" s="222">
        <f t="shared" si="997"/>
        <v>0</v>
      </c>
      <c r="M2125" s="222">
        <f t="shared" si="997"/>
        <v>0</v>
      </c>
      <c r="N2125" s="222">
        <f t="shared" si="997"/>
        <v>0</v>
      </c>
      <c r="O2125" s="222">
        <f t="shared" si="997"/>
        <v>0</v>
      </c>
      <c r="P2125" s="222">
        <f t="shared" si="997"/>
        <v>0</v>
      </c>
      <c r="Q2125" s="222">
        <f t="shared" si="997"/>
        <v>0</v>
      </c>
      <c r="R2125" s="222">
        <f t="shared" si="997"/>
        <v>0</v>
      </c>
      <c r="S2125" s="222">
        <f t="shared" si="997"/>
        <v>0</v>
      </c>
      <c r="T2125" s="265">
        <f t="shared" si="997"/>
        <v>0</v>
      </c>
    </row>
    <row r="2126" spans="1:20">
      <c r="G2126" s="33" t="s">
        <v>120</v>
      </c>
      <c r="H2126" s="6"/>
      <c r="I2126" s="39">
        <f t="shared" ref="I2126:N2126" si="998">SUM(I2124:I2125)</f>
        <v>0</v>
      </c>
      <c r="J2126" s="40">
        <f t="shared" si="998"/>
        <v>0</v>
      </c>
      <c r="K2126" s="40">
        <f t="shared" si="998"/>
        <v>0</v>
      </c>
      <c r="L2126" s="40">
        <f t="shared" si="998"/>
        <v>0</v>
      </c>
      <c r="M2126" s="40">
        <f t="shared" si="998"/>
        <v>0</v>
      </c>
      <c r="N2126" s="40">
        <f t="shared" si="998"/>
        <v>0</v>
      </c>
      <c r="O2126" s="40">
        <f t="shared" ref="O2126" si="999">SUM(O2124:O2125)</f>
        <v>0</v>
      </c>
      <c r="P2126" s="40"/>
      <c r="Q2126" s="40"/>
      <c r="R2126" s="40"/>
      <c r="S2126" s="40"/>
      <c r="T2126" s="40"/>
    </row>
    <row r="2127" spans="1:20">
      <c r="I2127" s="38"/>
      <c r="J2127" s="31"/>
      <c r="K2127" s="31"/>
      <c r="L2127" s="31"/>
      <c r="M2127" s="31"/>
      <c r="N2127" s="31"/>
      <c r="O2127" s="31"/>
      <c r="P2127" s="31"/>
      <c r="Q2127" s="31"/>
      <c r="R2127" s="31"/>
      <c r="S2127" s="31"/>
      <c r="T2127" s="31"/>
    </row>
    <row r="2128" spans="1:20" ht="18.5">
      <c r="F2128" s="9" t="s">
        <v>30</v>
      </c>
      <c r="I2128" s="2">
        <v>2011</v>
      </c>
      <c r="J2128" s="2">
        <f>I2128+1</f>
        <v>2012</v>
      </c>
      <c r="K2128" s="2">
        <f>J2128+1</f>
        <v>2013</v>
      </c>
      <c r="L2128" s="2">
        <f t="shared" ref="L2128:S2128" si="1000">L2117</f>
        <v>2014</v>
      </c>
      <c r="M2128" s="2">
        <f t="shared" si="1000"/>
        <v>2015</v>
      </c>
      <c r="N2128" s="2">
        <f t="shared" si="1000"/>
        <v>2016</v>
      </c>
      <c r="O2128" s="2">
        <f t="shared" si="1000"/>
        <v>2017</v>
      </c>
      <c r="P2128" s="2">
        <f t="shared" si="1000"/>
        <v>2018</v>
      </c>
      <c r="Q2128" s="2">
        <f t="shared" si="1000"/>
        <v>2019</v>
      </c>
      <c r="R2128" s="2">
        <f t="shared" si="1000"/>
        <v>2020</v>
      </c>
      <c r="S2128" s="2">
        <f t="shared" si="1000"/>
        <v>2021</v>
      </c>
      <c r="T2128" s="2">
        <f t="shared" ref="T2128" si="1001">T2117</f>
        <v>2022</v>
      </c>
    </row>
    <row r="2129" spans="6:20">
      <c r="G2129" s="221" t="s">
        <v>47</v>
      </c>
      <c r="H2129" s="66"/>
      <c r="I2129" s="84"/>
      <c r="J2129" s="85"/>
      <c r="K2129" s="85"/>
      <c r="L2129" s="85"/>
      <c r="M2129" s="85"/>
      <c r="N2129" s="85"/>
      <c r="O2129" s="85"/>
      <c r="P2129" s="85"/>
      <c r="Q2129" s="85"/>
      <c r="R2129" s="85"/>
      <c r="S2129" s="85"/>
      <c r="T2129" s="86"/>
    </row>
    <row r="2130" spans="6:20">
      <c r="G2130" s="223" t="s">
        <v>23</v>
      </c>
      <c r="H2130" s="224"/>
      <c r="I2130" s="87"/>
      <c r="J2130" s="88"/>
      <c r="K2130" s="88"/>
      <c r="L2130" s="88"/>
      <c r="M2130" s="88"/>
      <c r="N2130" s="88"/>
      <c r="O2130" s="88"/>
      <c r="P2130" s="88"/>
      <c r="Q2130" s="88"/>
      <c r="R2130" s="88"/>
      <c r="S2130" s="88"/>
      <c r="T2130" s="89"/>
    </row>
    <row r="2131" spans="6:20">
      <c r="G2131" s="223" t="s">
        <v>89</v>
      </c>
      <c r="H2131" s="225"/>
      <c r="I2131" s="52"/>
      <c r="J2131" s="53"/>
      <c r="K2131" s="53"/>
      <c r="L2131" s="53"/>
      <c r="M2131" s="53"/>
      <c r="N2131" s="53"/>
      <c r="O2131" s="53"/>
      <c r="P2131" s="53"/>
      <c r="Q2131" s="53"/>
      <c r="R2131" s="53"/>
      <c r="S2131" s="53"/>
      <c r="T2131" s="54"/>
    </row>
    <row r="2132" spans="6:20">
      <c r="G2132" s="33" t="s">
        <v>90</v>
      </c>
      <c r="I2132" s="7">
        <f t="shared" ref="I2132:O2132" si="1002">SUM(I2129:I2131)</f>
        <v>0</v>
      </c>
      <c r="J2132" s="7">
        <f t="shared" si="1002"/>
        <v>0</v>
      </c>
      <c r="K2132" s="7">
        <f t="shared" si="1002"/>
        <v>0</v>
      </c>
      <c r="L2132" s="7">
        <f t="shared" si="1002"/>
        <v>0</v>
      </c>
      <c r="M2132" s="7">
        <f t="shared" si="1002"/>
        <v>0</v>
      </c>
      <c r="N2132" s="7">
        <f t="shared" si="1002"/>
        <v>0</v>
      </c>
      <c r="O2132" s="7">
        <f t="shared" si="1002"/>
        <v>0</v>
      </c>
      <c r="P2132" s="7"/>
      <c r="Q2132" s="7"/>
      <c r="R2132" s="7"/>
      <c r="S2132" s="7"/>
      <c r="T2132" s="7"/>
    </row>
    <row r="2133" spans="6:20">
      <c r="G2133" s="6"/>
      <c r="I2133" s="7"/>
      <c r="J2133" s="7"/>
      <c r="K2133" s="7"/>
      <c r="L2133" s="28"/>
      <c r="M2133" s="28"/>
      <c r="N2133" s="28"/>
      <c r="O2133" s="28"/>
      <c r="P2133" s="28"/>
      <c r="Q2133" s="28"/>
      <c r="R2133" s="28"/>
      <c r="S2133" s="28"/>
      <c r="T2133" s="28"/>
    </row>
    <row r="2134" spans="6:20" ht="18.5">
      <c r="F2134" s="9" t="s">
        <v>100</v>
      </c>
      <c r="I2134" s="2">
        <v>2011</v>
      </c>
      <c r="J2134" s="2">
        <f t="shared" ref="J2134:R2134" si="1003">I2134+1</f>
        <v>2012</v>
      </c>
      <c r="K2134" s="2">
        <f t="shared" si="1003"/>
        <v>2013</v>
      </c>
      <c r="L2134" s="2">
        <f t="shared" si="1003"/>
        <v>2014</v>
      </c>
      <c r="M2134" s="2">
        <f t="shared" si="1003"/>
        <v>2015</v>
      </c>
      <c r="N2134" s="2">
        <f t="shared" si="1003"/>
        <v>2016</v>
      </c>
      <c r="O2134" s="2">
        <f t="shared" si="1003"/>
        <v>2017</v>
      </c>
      <c r="P2134" s="2">
        <f t="shared" si="1003"/>
        <v>2018</v>
      </c>
      <c r="Q2134" s="2">
        <f t="shared" si="1003"/>
        <v>2019</v>
      </c>
      <c r="R2134" s="2">
        <f t="shared" si="1003"/>
        <v>2020</v>
      </c>
      <c r="S2134" s="2">
        <f>R2134+1</f>
        <v>2021</v>
      </c>
      <c r="T2134" s="2">
        <f>S2134+1</f>
        <v>2022</v>
      </c>
    </row>
    <row r="2135" spans="6:20">
      <c r="G2135" s="221" t="str">
        <f xml:space="preserve"> '[1]Facility Detail'!$B$1917 &amp; " Surplus Applied to " &amp; ( '[1]Facility Detail'!$B$1917 + 1 )</f>
        <v>2011 Surplus Applied to 2012</v>
      </c>
      <c r="H2135" s="66"/>
      <c r="I2135" s="3">
        <f>I2121</f>
        <v>0</v>
      </c>
      <c r="J2135" s="55">
        <f>I2135</f>
        <v>0</v>
      </c>
      <c r="K2135" s="123"/>
      <c r="L2135" s="123"/>
      <c r="M2135" s="123"/>
      <c r="N2135" s="123"/>
      <c r="O2135" s="123"/>
      <c r="P2135" s="123"/>
      <c r="Q2135" s="123"/>
      <c r="R2135" s="123"/>
      <c r="S2135" s="123"/>
      <c r="T2135" s="56"/>
    </row>
    <row r="2136" spans="6:20">
      <c r="G2136" s="221" t="str">
        <f xml:space="preserve"> ( '[1]Facility Detail'!$B$1917 + 1 ) &amp; " Surplus Applied to " &amp; ( '[1]Facility Detail'!$B$1917 )</f>
        <v>2012 Surplus Applied to 2011</v>
      </c>
      <c r="H2136" s="66"/>
      <c r="I2136" s="144">
        <f>J2136</f>
        <v>0</v>
      </c>
      <c r="J2136" s="10"/>
      <c r="K2136" s="69"/>
      <c r="L2136" s="69"/>
      <c r="M2136" s="69"/>
      <c r="N2136" s="69"/>
      <c r="O2136" s="69"/>
      <c r="P2136" s="69"/>
      <c r="Q2136" s="69"/>
      <c r="R2136" s="69"/>
      <c r="S2136" s="69"/>
      <c r="T2136" s="145"/>
    </row>
    <row r="2137" spans="6:20">
      <c r="G2137" s="221" t="str">
        <f xml:space="preserve"> ( '[1]Facility Detail'!$B$1917 + 1 ) &amp; " Surplus Applied to " &amp; ( '[1]Facility Detail'!$B$1917 + 2 )</f>
        <v>2012 Surplus Applied to 2013</v>
      </c>
      <c r="H2137" s="66"/>
      <c r="I2137" s="57"/>
      <c r="J2137" s="10">
        <f>J2121</f>
        <v>0</v>
      </c>
      <c r="K2137" s="65">
        <f>J2137</f>
        <v>0</v>
      </c>
      <c r="L2137" s="69"/>
      <c r="M2137" s="69"/>
      <c r="N2137" s="69"/>
      <c r="O2137" s="69"/>
      <c r="P2137" s="69"/>
      <c r="Q2137" s="69"/>
      <c r="R2137" s="69"/>
      <c r="S2137" s="69"/>
      <c r="T2137" s="145"/>
    </row>
    <row r="2138" spans="6:20">
      <c r="G2138" s="221" t="str">
        <f xml:space="preserve"> ( '[1]Facility Detail'!$B$1917 + 2 ) &amp; " Surplus Applied to " &amp; ( '[1]Facility Detail'!$B$1917 + 1 )</f>
        <v>2013 Surplus Applied to 2012</v>
      </c>
      <c r="H2138" s="66"/>
      <c r="I2138" s="57"/>
      <c r="J2138" s="65">
        <f>K2138</f>
        <v>0</v>
      </c>
      <c r="K2138" s="143"/>
      <c r="L2138" s="69"/>
      <c r="M2138" s="69"/>
      <c r="N2138" s="69"/>
      <c r="O2138" s="69"/>
      <c r="P2138" s="69"/>
      <c r="Q2138" s="69"/>
      <c r="R2138" s="69"/>
      <c r="S2138" s="69"/>
      <c r="T2138" s="145"/>
    </row>
    <row r="2139" spans="6:20">
      <c r="G2139" s="221" t="str">
        <f xml:space="preserve"> ( '[1]Facility Detail'!$B$1917 + 2 ) &amp; " Surplus Applied to " &amp; ( '[1]Facility Detail'!$B$1917 + 3 )</f>
        <v>2013 Surplus Applied to 2014</v>
      </c>
      <c r="H2139" s="66"/>
      <c r="I2139" s="57"/>
      <c r="J2139" s="135"/>
      <c r="K2139" s="10">
        <f>K2121</f>
        <v>0</v>
      </c>
      <c r="L2139" s="136">
        <f>K2139</f>
        <v>0</v>
      </c>
      <c r="M2139" s="69"/>
      <c r="N2139" s="69"/>
      <c r="O2139" s="69"/>
      <c r="P2139" s="69"/>
      <c r="Q2139" s="69"/>
      <c r="R2139" s="69"/>
      <c r="S2139" s="69"/>
      <c r="T2139" s="145"/>
    </row>
    <row r="2140" spans="6:20">
      <c r="G2140" s="221" t="str">
        <f xml:space="preserve"> ( '[1]Facility Detail'!$B$1917 + 3 ) &amp; " Surplus Applied to " &amp; ( '[1]Facility Detail'!$B$1917 + 2 )</f>
        <v>2014 Surplus Applied to 2013</v>
      </c>
      <c r="H2140" s="66"/>
      <c r="I2140" s="57"/>
      <c r="J2140" s="135"/>
      <c r="K2140" s="65">
        <f>L2140</f>
        <v>0</v>
      </c>
      <c r="L2140" s="10"/>
      <c r="M2140" s="69"/>
      <c r="N2140" s="69"/>
      <c r="O2140" s="69" t="s">
        <v>170</v>
      </c>
      <c r="P2140" s="69" t="s">
        <v>170</v>
      </c>
      <c r="Q2140" s="69" t="s">
        <v>170</v>
      </c>
      <c r="R2140" s="69"/>
      <c r="S2140" s="69"/>
      <c r="T2140" s="145"/>
    </row>
    <row r="2141" spans="6:20">
      <c r="G2141" s="221" t="str">
        <f xml:space="preserve"> ( '[1]Facility Detail'!$B$1917 + 3 ) &amp; " Surplus Applied to " &amp; ( '[1]Facility Detail'!$B$1917 + 4 )</f>
        <v>2014 Surplus Applied to 2015</v>
      </c>
      <c r="H2141" s="66"/>
      <c r="I2141" s="57"/>
      <c r="J2141" s="135"/>
      <c r="K2141" s="135"/>
      <c r="L2141" s="10">
        <f>L2121</f>
        <v>0</v>
      </c>
      <c r="M2141" s="136">
        <f>L2141</f>
        <v>0</v>
      </c>
      <c r="N2141" s="135"/>
      <c r="O2141" s="135"/>
      <c r="P2141" s="135"/>
      <c r="Q2141" s="135"/>
      <c r="R2141" s="135"/>
      <c r="S2141" s="135"/>
      <c r="T2141" s="139"/>
    </row>
    <row r="2142" spans="6:20">
      <c r="G2142" s="221" t="str">
        <f xml:space="preserve"> ( '[1]Facility Detail'!$B$1917 + 4 ) &amp; " Surplus Applied to " &amp; ( '[1]Facility Detail'!$B$1917 + 3 )</f>
        <v>2015 Surplus Applied to 2014</v>
      </c>
      <c r="H2142" s="66"/>
      <c r="I2142" s="57"/>
      <c r="J2142" s="135"/>
      <c r="K2142" s="135"/>
      <c r="L2142" s="137"/>
      <c r="M2142" s="10"/>
      <c r="N2142" s="135"/>
      <c r="O2142" s="135"/>
      <c r="P2142" s="135"/>
      <c r="Q2142" s="135"/>
      <c r="R2142" s="135"/>
      <c r="S2142" s="135"/>
      <c r="T2142" s="139"/>
    </row>
    <row r="2143" spans="6:20">
      <c r="G2143" s="221" t="str">
        <f xml:space="preserve"> ( '[1]Facility Detail'!$B$1917 + 4 ) &amp; " Surplus Applied to " &amp; ( '[1]Facility Detail'!$B$1917 + 5 )</f>
        <v>2015 Surplus Applied to 2016</v>
      </c>
      <c r="H2143" s="66"/>
      <c r="I2143" s="57"/>
      <c r="J2143" s="135"/>
      <c r="K2143" s="135"/>
      <c r="L2143" s="135"/>
      <c r="M2143" s="10">
        <f>M2121</f>
        <v>2500</v>
      </c>
      <c r="N2143" s="136">
        <f>M2143</f>
        <v>2500</v>
      </c>
      <c r="O2143" s="69"/>
      <c r="P2143" s="69"/>
      <c r="Q2143" s="69"/>
      <c r="R2143" s="69"/>
      <c r="S2143" s="69"/>
      <c r="T2143" s="145"/>
    </row>
    <row r="2144" spans="6:20">
      <c r="G2144" s="221" t="str">
        <f xml:space="preserve"> ( '[1]Facility Detail'!$B$1917 + 5 ) &amp; " Surplus Applied to " &amp; ( '[1]Facility Detail'!$B$1917 + 4 )</f>
        <v>2016 Surplus Applied to 2015</v>
      </c>
      <c r="I2144" s="57"/>
      <c r="J2144" s="135"/>
      <c r="K2144" s="135"/>
      <c r="L2144" s="135"/>
      <c r="M2144" s="65"/>
      <c r="N2144" s="138"/>
      <c r="O2144" s="69"/>
      <c r="P2144" s="69"/>
      <c r="Q2144" s="69"/>
      <c r="R2144" s="69"/>
      <c r="S2144" s="69"/>
      <c r="T2144" s="145"/>
    </row>
    <row r="2145" spans="2:20">
      <c r="G2145" s="221" t="str">
        <f xml:space="preserve"> ( '[1]Facility Detail'!$B$1917 + 5 ) &amp; " Surplus Applied to " &amp; ( '[1]Facility Detail'!$B$1917 + 6 )</f>
        <v>2016 Surplus Applied to 2017</v>
      </c>
      <c r="I2145" s="57"/>
      <c r="J2145" s="135"/>
      <c r="K2145" s="135"/>
      <c r="L2145" s="135"/>
      <c r="M2145" s="135"/>
      <c r="N2145" s="138">
        <f>N2121</f>
        <v>8225</v>
      </c>
      <c r="O2145" s="65">
        <f>N2145</f>
        <v>8225</v>
      </c>
      <c r="P2145" s="69"/>
      <c r="Q2145" s="69"/>
      <c r="R2145" s="69"/>
      <c r="S2145" s="69"/>
      <c r="T2145" s="145"/>
    </row>
    <row r="2146" spans="2:20">
      <c r="G2146" s="221" t="s">
        <v>168</v>
      </c>
      <c r="I2146" s="57"/>
      <c r="J2146" s="135"/>
      <c r="K2146" s="135"/>
      <c r="L2146" s="135"/>
      <c r="M2146" s="135"/>
      <c r="N2146" s="137"/>
      <c r="O2146" s="138"/>
      <c r="P2146" s="69"/>
      <c r="Q2146" s="69"/>
      <c r="R2146" s="69"/>
      <c r="S2146" s="69"/>
      <c r="T2146" s="145"/>
    </row>
    <row r="2147" spans="2:20">
      <c r="G2147" s="221" t="s">
        <v>169</v>
      </c>
      <c r="I2147" s="58"/>
      <c r="J2147" s="125"/>
      <c r="K2147" s="125"/>
      <c r="L2147" s="125"/>
      <c r="M2147" s="125"/>
      <c r="N2147" s="125"/>
      <c r="O2147" s="140"/>
      <c r="P2147" s="330"/>
      <c r="Q2147" s="228"/>
      <c r="R2147" s="228"/>
      <c r="S2147" s="228"/>
      <c r="T2147" s="229"/>
    </row>
    <row r="2148" spans="2:20">
      <c r="B2148" s="1" t="s">
        <v>277</v>
      </c>
      <c r="G2148" s="33" t="s">
        <v>17</v>
      </c>
      <c r="I2148" s="7">
        <f xml:space="preserve"> I2136 - I2135</f>
        <v>0</v>
      </c>
      <c r="J2148" s="7">
        <f xml:space="preserve"> J2135 + J2138 - J2137 - J2136</f>
        <v>0</v>
      </c>
      <c r="K2148" s="7">
        <f>K2137 - K2138 -K2139</f>
        <v>0</v>
      </c>
      <c r="L2148" s="7">
        <f>L2139-L2140-L2141</f>
        <v>0</v>
      </c>
      <c r="M2148" s="7">
        <f>M2141-M2142-M2143</f>
        <v>-2500</v>
      </c>
      <c r="N2148" s="180">
        <f>N2143-N2144-N2145</f>
        <v>-5725</v>
      </c>
      <c r="O2148" s="180">
        <f>O2145-O2146-O2147</f>
        <v>8225</v>
      </c>
      <c r="P2148" s="7">
        <f>P2147</f>
        <v>0</v>
      </c>
      <c r="Q2148" s="7">
        <f>Q2147</f>
        <v>0</v>
      </c>
      <c r="R2148" s="7">
        <f>R2147</f>
        <v>0</v>
      </c>
      <c r="S2148" s="7">
        <f>S2147</f>
        <v>0</v>
      </c>
      <c r="T2148" s="7">
        <f>T2147</f>
        <v>0</v>
      </c>
    </row>
    <row r="2149" spans="2:20">
      <c r="G2149" s="6"/>
      <c r="I2149" s="7"/>
      <c r="J2149" s="7"/>
      <c r="K2149" s="7"/>
      <c r="L2149" s="28"/>
      <c r="M2149" s="28"/>
      <c r="N2149" s="28"/>
      <c r="O2149" s="28"/>
      <c r="P2149" s="28"/>
      <c r="Q2149" s="28"/>
      <c r="R2149" s="28"/>
      <c r="S2149" s="28"/>
      <c r="T2149" s="28"/>
    </row>
    <row r="2150" spans="2:20">
      <c r="G2150" s="33" t="s">
        <v>12</v>
      </c>
      <c r="H2150" s="66"/>
      <c r="I2150" s="173"/>
      <c r="J2150" s="174"/>
      <c r="K2150" s="174"/>
      <c r="L2150" s="174"/>
      <c r="M2150" s="174"/>
      <c r="N2150" s="174"/>
      <c r="O2150" s="174"/>
      <c r="P2150" s="174"/>
      <c r="Q2150" s="174"/>
      <c r="R2150" s="174"/>
      <c r="S2150" s="174"/>
      <c r="T2150" s="320"/>
    </row>
    <row r="2151" spans="2:20">
      <c r="G2151" s="6"/>
      <c r="I2151" s="172"/>
      <c r="J2151" s="172"/>
      <c r="K2151" s="172"/>
      <c r="L2151" s="172"/>
      <c r="M2151" s="172"/>
      <c r="N2151" s="172"/>
      <c r="O2151" s="172"/>
      <c r="P2151" s="172"/>
      <c r="Q2151" s="172"/>
      <c r="R2151" s="172"/>
      <c r="S2151" s="172"/>
      <c r="T2151" s="172"/>
    </row>
    <row r="2152" spans="2:20" ht="18.5">
      <c r="C2152" s="1" t="s">
        <v>277</v>
      </c>
      <c r="D2152" s="1" t="s">
        <v>278</v>
      </c>
      <c r="E2152" s="1" t="s">
        <v>107</v>
      </c>
      <c r="F2152" s="9" t="s">
        <v>26</v>
      </c>
      <c r="H2152" s="66"/>
      <c r="I2152" s="175">
        <f t="shared" ref="I2152:S2152" si="1004" xml:space="preserve"> I2121 + I2126 - I2132 + I2148 + I2150</f>
        <v>0</v>
      </c>
      <c r="J2152" s="176">
        <f t="shared" si="1004"/>
        <v>0</v>
      </c>
      <c r="K2152" s="176">
        <f t="shared" si="1004"/>
        <v>0</v>
      </c>
      <c r="L2152" s="176">
        <f t="shared" si="1004"/>
        <v>0</v>
      </c>
      <c r="M2152" s="176">
        <f t="shared" si="1004"/>
        <v>0</v>
      </c>
      <c r="N2152" s="176">
        <f t="shared" si="1004"/>
        <v>2500</v>
      </c>
      <c r="O2152" s="176">
        <f t="shared" si="1004"/>
        <v>8225</v>
      </c>
      <c r="P2152" s="176">
        <f t="shared" si="1004"/>
        <v>0</v>
      </c>
      <c r="Q2152" s="176">
        <f t="shared" si="1004"/>
        <v>0</v>
      </c>
      <c r="R2152" s="176">
        <f t="shared" si="1004"/>
        <v>0</v>
      </c>
      <c r="S2152" s="176">
        <f t="shared" si="1004"/>
        <v>0</v>
      </c>
      <c r="T2152" s="321">
        <f t="shared" ref="T2152" si="1005" xml:space="preserve"> T2121 + T2126 - T2132 + T2148 + T2150</f>
        <v>0</v>
      </c>
    </row>
    <row r="2153" spans="2:20">
      <c r="G2153" s="6"/>
      <c r="I2153" s="7"/>
      <c r="J2153" s="7"/>
      <c r="K2153" s="7"/>
      <c r="L2153" s="28"/>
      <c r="M2153" s="28"/>
      <c r="N2153" s="28"/>
      <c r="O2153" s="28"/>
      <c r="P2153" s="28"/>
      <c r="Q2153" s="28"/>
      <c r="R2153" s="28"/>
      <c r="S2153" s="28"/>
      <c r="T2153" s="28"/>
    </row>
    <row r="2154" spans="2:20" ht="15" thickBot="1">
      <c r="S2154" s="1"/>
      <c r="T2154" s="1"/>
    </row>
    <row r="2155" spans="2:20" ht="15" thickBot="1">
      <c r="F2155" s="8"/>
      <c r="G2155" s="8"/>
      <c r="H2155" s="8"/>
      <c r="I2155" s="8"/>
      <c r="J2155" s="8"/>
      <c r="K2155" s="8"/>
      <c r="L2155" s="8"/>
      <c r="M2155" s="8"/>
      <c r="N2155" s="8"/>
      <c r="O2155" s="8"/>
      <c r="P2155" s="8"/>
      <c r="Q2155" s="8"/>
      <c r="R2155" s="8"/>
      <c r="S2155" s="8"/>
      <c r="T2155" s="8"/>
    </row>
    <row r="2156" spans="2:20" ht="21.5" thickBot="1">
      <c r="F2156" s="13" t="s">
        <v>4</v>
      </c>
      <c r="G2156" s="13"/>
      <c r="H2156" s="230" t="str">
        <f>G49</f>
        <v>Nine Canyon Wind Project - Nine Canyon Phase 3 - REC Only</v>
      </c>
      <c r="I2156" s="231"/>
      <c r="J2156" s="235"/>
      <c r="K2156" s="232"/>
      <c r="S2156" s="1"/>
      <c r="T2156" s="1"/>
    </row>
    <row r="2157" spans="2:20">
      <c r="S2157" s="1"/>
      <c r="T2157" s="1"/>
    </row>
    <row r="2158" spans="2:20" ht="18.5">
      <c r="F2158" s="9" t="s">
        <v>21</v>
      </c>
      <c r="G2158" s="9"/>
      <c r="I2158" s="2">
        <v>2011</v>
      </c>
      <c r="J2158" s="2">
        <f>I2158+1</f>
        <v>2012</v>
      </c>
      <c r="K2158" s="2">
        <f t="shared" ref="K2158:R2158" si="1006">J2158+1</f>
        <v>2013</v>
      </c>
      <c r="L2158" s="2">
        <f t="shared" si="1006"/>
        <v>2014</v>
      </c>
      <c r="M2158" s="2">
        <f t="shared" si="1006"/>
        <v>2015</v>
      </c>
      <c r="N2158" s="2">
        <f t="shared" si="1006"/>
        <v>2016</v>
      </c>
      <c r="O2158" s="2">
        <f t="shared" si="1006"/>
        <v>2017</v>
      </c>
      <c r="P2158" s="2">
        <f t="shared" si="1006"/>
        <v>2018</v>
      </c>
      <c r="Q2158" s="2">
        <f t="shared" si="1006"/>
        <v>2019</v>
      </c>
      <c r="R2158" s="2">
        <f t="shared" si="1006"/>
        <v>2020</v>
      </c>
      <c r="S2158" s="2">
        <f>R2158+1</f>
        <v>2021</v>
      </c>
      <c r="T2158" s="2">
        <f>S2158+1</f>
        <v>2022</v>
      </c>
    </row>
    <row r="2159" spans="2:20">
      <c r="G2159" s="221" t="str">
        <f>"Total MWh Produced / Purchased from " &amp; H2156</f>
        <v>Total MWh Produced / Purchased from Nine Canyon Wind Project - Nine Canyon Phase 3 - REC Only</v>
      </c>
      <c r="H2159" s="66"/>
      <c r="I2159" s="3"/>
      <c r="J2159" s="4"/>
      <c r="K2159" s="4"/>
      <c r="L2159" s="4"/>
      <c r="M2159" s="4"/>
      <c r="N2159" s="4">
        <v>4668</v>
      </c>
      <c r="O2159" s="4"/>
      <c r="P2159" s="4"/>
      <c r="Q2159" s="4"/>
      <c r="R2159" s="4"/>
      <c r="S2159" s="4"/>
      <c r="T2159" s="5"/>
    </row>
    <row r="2160" spans="2:20">
      <c r="G2160" s="221" t="s">
        <v>25</v>
      </c>
      <c r="H2160" s="66"/>
      <c r="I2160" s="325"/>
      <c r="J2160" s="50"/>
      <c r="K2160" s="50"/>
      <c r="L2160" s="50"/>
      <c r="M2160" s="50"/>
      <c r="N2160" s="50">
        <v>1</v>
      </c>
      <c r="O2160" s="50"/>
      <c r="P2160" s="50"/>
      <c r="Q2160" s="50"/>
      <c r="R2160" s="50"/>
      <c r="S2160" s="50"/>
      <c r="T2160" s="51"/>
    </row>
    <row r="2161" spans="1:20">
      <c r="G2161" s="221" t="s">
        <v>20</v>
      </c>
      <c r="H2161" s="66"/>
      <c r="I2161" s="326"/>
      <c r="J2161" s="45"/>
      <c r="K2161" s="45"/>
      <c r="L2161" s="45"/>
      <c r="M2161" s="45"/>
      <c r="N2161" s="45">
        <v>1</v>
      </c>
      <c r="O2161" s="45"/>
      <c r="P2161" s="45"/>
      <c r="Q2161" s="45"/>
      <c r="R2161" s="45"/>
      <c r="S2161" s="45"/>
      <c r="T2161" s="46"/>
    </row>
    <row r="2162" spans="1:20">
      <c r="A2162" s="1" t="s">
        <v>299</v>
      </c>
      <c r="G2162" s="33" t="s">
        <v>22</v>
      </c>
      <c r="H2162" s="6"/>
      <c r="I2162" s="37">
        <v>0</v>
      </c>
      <c r="J2162" s="37">
        <v>0</v>
      </c>
      <c r="K2162" s="37">
        <v>0</v>
      </c>
      <c r="L2162" s="37">
        <v>0</v>
      </c>
      <c r="M2162" s="37">
        <v>0</v>
      </c>
      <c r="N2162" s="179">
        <v>4668</v>
      </c>
      <c r="O2162" s="179">
        <v>0</v>
      </c>
      <c r="P2162" s="179">
        <v>0</v>
      </c>
      <c r="Q2162" s="179">
        <v>0</v>
      </c>
      <c r="R2162" s="179">
        <v>0</v>
      </c>
      <c r="S2162" s="179">
        <v>0</v>
      </c>
      <c r="T2162" s="179">
        <v>0</v>
      </c>
    </row>
    <row r="2163" spans="1:20">
      <c r="I2163" s="36"/>
      <c r="J2163" s="36"/>
      <c r="K2163" s="36"/>
      <c r="L2163" s="36"/>
      <c r="M2163" s="36"/>
      <c r="N2163" s="24"/>
      <c r="O2163" s="24"/>
      <c r="P2163" s="24"/>
      <c r="Q2163" s="24"/>
      <c r="R2163" s="24"/>
      <c r="S2163" s="24"/>
      <c r="T2163" s="24"/>
    </row>
    <row r="2164" spans="1:20" ht="18.5">
      <c r="F2164" s="9" t="s">
        <v>118</v>
      </c>
      <c r="I2164" s="2">
        <v>2011</v>
      </c>
      <c r="J2164" s="2">
        <f>I2164+1</f>
        <v>2012</v>
      </c>
      <c r="K2164" s="2">
        <f t="shared" ref="K2164:R2164" si="1007">J2164+1</f>
        <v>2013</v>
      </c>
      <c r="L2164" s="2">
        <f t="shared" si="1007"/>
        <v>2014</v>
      </c>
      <c r="M2164" s="2">
        <f t="shared" si="1007"/>
        <v>2015</v>
      </c>
      <c r="N2164" s="2">
        <f t="shared" si="1007"/>
        <v>2016</v>
      </c>
      <c r="O2164" s="2">
        <f t="shared" si="1007"/>
        <v>2017</v>
      </c>
      <c r="P2164" s="2">
        <f t="shared" si="1007"/>
        <v>2018</v>
      </c>
      <c r="Q2164" s="2">
        <f t="shared" si="1007"/>
        <v>2019</v>
      </c>
      <c r="R2164" s="2">
        <f t="shared" si="1007"/>
        <v>2020</v>
      </c>
      <c r="S2164" s="2">
        <f>R2164+1</f>
        <v>2021</v>
      </c>
      <c r="T2164" s="2">
        <f>S2164+1</f>
        <v>2022</v>
      </c>
    </row>
    <row r="2165" spans="1:20">
      <c r="G2165" s="221" t="s">
        <v>10</v>
      </c>
      <c r="H2165" s="66"/>
      <c r="I2165" s="47">
        <f>IF($J49= "Eligible", I2162 * 'Facility Detail'!$G$3173, 0 )</f>
        <v>0</v>
      </c>
      <c r="J2165" s="11">
        <v>0</v>
      </c>
      <c r="K2165" s="11">
        <v>0</v>
      </c>
      <c r="L2165" s="11">
        <v>0</v>
      </c>
      <c r="M2165" s="11">
        <v>0</v>
      </c>
      <c r="N2165" s="11">
        <v>0</v>
      </c>
      <c r="O2165" s="11">
        <v>0</v>
      </c>
      <c r="P2165" s="11">
        <v>0</v>
      </c>
      <c r="Q2165" s="11">
        <v>0</v>
      </c>
      <c r="R2165" s="11">
        <v>0</v>
      </c>
      <c r="S2165" s="11">
        <v>0</v>
      </c>
      <c r="T2165" s="264">
        <v>0</v>
      </c>
    </row>
    <row r="2166" spans="1:20">
      <c r="G2166" s="221" t="s">
        <v>6</v>
      </c>
      <c r="H2166" s="66"/>
      <c r="I2166" s="48">
        <f>IF($K49= "Eligible", I2162, 0 )</f>
        <v>0</v>
      </c>
      <c r="J2166" s="222">
        <v>0</v>
      </c>
      <c r="K2166" s="222">
        <v>0</v>
      </c>
      <c r="L2166" s="222">
        <v>0</v>
      </c>
      <c r="M2166" s="222">
        <v>0</v>
      </c>
      <c r="N2166" s="222">
        <v>0</v>
      </c>
      <c r="O2166" s="222">
        <v>0</v>
      </c>
      <c r="P2166" s="222">
        <v>0</v>
      </c>
      <c r="Q2166" s="222">
        <v>0</v>
      </c>
      <c r="R2166" s="222">
        <v>0</v>
      </c>
      <c r="S2166" s="222">
        <v>0</v>
      </c>
      <c r="T2166" s="265">
        <v>0</v>
      </c>
    </row>
    <row r="2167" spans="1:20">
      <c r="G2167" s="33" t="s">
        <v>120</v>
      </c>
      <c r="H2167" s="6"/>
      <c r="I2167" s="39">
        <v>0</v>
      </c>
      <c r="J2167" s="40">
        <v>0</v>
      </c>
      <c r="K2167" s="40">
        <v>0</v>
      </c>
      <c r="L2167" s="40">
        <v>0</v>
      </c>
      <c r="M2167" s="40">
        <v>0</v>
      </c>
      <c r="N2167" s="40">
        <v>0</v>
      </c>
      <c r="O2167" s="40">
        <v>0</v>
      </c>
      <c r="P2167" s="40">
        <v>0</v>
      </c>
      <c r="Q2167" s="40">
        <v>0</v>
      </c>
      <c r="R2167" s="40">
        <v>0</v>
      </c>
      <c r="S2167" s="40">
        <v>0</v>
      </c>
      <c r="T2167" s="40">
        <v>0</v>
      </c>
    </row>
    <row r="2168" spans="1:20">
      <c r="I2168" s="38"/>
      <c r="J2168" s="31"/>
      <c r="K2168" s="31"/>
      <c r="L2168" s="31"/>
      <c r="M2168" s="31"/>
      <c r="N2168" s="31"/>
      <c r="O2168" s="31"/>
      <c r="P2168" s="31"/>
      <c r="Q2168" s="31"/>
      <c r="R2168" s="31"/>
      <c r="S2168" s="31"/>
      <c r="T2168" s="31"/>
    </row>
    <row r="2169" spans="1:20" ht="18.5">
      <c r="F2169" s="9" t="s">
        <v>30</v>
      </c>
      <c r="I2169" s="2">
        <v>2011</v>
      </c>
      <c r="J2169" s="2">
        <f>I2169+1</f>
        <v>2012</v>
      </c>
      <c r="K2169" s="2">
        <f t="shared" ref="K2169:R2169" si="1008">J2169+1</f>
        <v>2013</v>
      </c>
      <c r="L2169" s="2">
        <f t="shared" si="1008"/>
        <v>2014</v>
      </c>
      <c r="M2169" s="2">
        <f t="shared" si="1008"/>
        <v>2015</v>
      </c>
      <c r="N2169" s="2">
        <f t="shared" si="1008"/>
        <v>2016</v>
      </c>
      <c r="O2169" s="2">
        <f t="shared" si="1008"/>
        <v>2017</v>
      </c>
      <c r="P2169" s="2">
        <f t="shared" si="1008"/>
        <v>2018</v>
      </c>
      <c r="Q2169" s="2">
        <f t="shared" si="1008"/>
        <v>2019</v>
      </c>
      <c r="R2169" s="2">
        <f t="shared" si="1008"/>
        <v>2020</v>
      </c>
      <c r="S2169" s="2">
        <f>R2169+1</f>
        <v>2021</v>
      </c>
      <c r="T2169" s="2">
        <f>S2169+1</f>
        <v>2022</v>
      </c>
    </row>
    <row r="2170" spans="1:20">
      <c r="G2170" s="221" t="s">
        <v>47</v>
      </c>
      <c r="H2170" s="66"/>
      <c r="I2170" s="84"/>
      <c r="J2170" s="85"/>
      <c r="K2170" s="85"/>
      <c r="L2170" s="85"/>
      <c r="M2170" s="85"/>
      <c r="N2170" s="85"/>
      <c r="O2170" s="85"/>
      <c r="P2170" s="85"/>
      <c r="Q2170" s="85"/>
      <c r="R2170" s="85"/>
      <c r="S2170" s="85"/>
      <c r="T2170" s="86"/>
    </row>
    <row r="2171" spans="1:20">
      <c r="G2171" s="223" t="s">
        <v>23</v>
      </c>
      <c r="H2171" s="224"/>
      <c r="I2171" s="87"/>
      <c r="J2171" s="88"/>
      <c r="K2171" s="88"/>
      <c r="L2171" s="88"/>
      <c r="M2171" s="88"/>
      <c r="N2171" s="88"/>
      <c r="O2171" s="88"/>
      <c r="P2171" s="88"/>
      <c r="Q2171" s="88"/>
      <c r="R2171" s="88"/>
      <c r="S2171" s="88"/>
      <c r="T2171" s="89"/>
    </row>
    <row r="2172" spans="1:20">
      <c r="G2172" s="223" t="s">
        <v>89</v>
      </c>
      <c r="H2172" s="225"/>
      <c r="I2172" s="52"/>
      <c r="J2172" s="53"/>
      <c r="K2172" s="53"/>
      <c r="L2172" s="53"/>
      <c r="M2172" s="53"/>
      <c r="N2172" s="53"/>
      <c r="O2172" s="53"/>
      <c r="P2172" s="53"/>
      <c r="Q2172" s="53"/>
      <c r="R2172" s="53"/>
      <c r="S2172" s="53"/>
      <c r="T2172" s="54"/>
    </row>
    <row r="2173" spans="1:20">
      <c r="G2173" s="33" t="s">
        <v>90</v>
      </c>
      <c r="I2173" s="7">
        <v>0</v>
      </c>
      <c r="J2173" s="7">
        <v>0</v>
      </c>
      <c r="K2173" s="7">
        <v>0</v>
      </c>
      <c r="L2173" s="7">
        <v>0</v>
      </c>
      <c r="M2173" s="7">
        <v>0</v>
      </c>
      <c r="N2173" s="7">
        <v>0</v>
      </c>
      <c r="O2173" s="7">
        <v>0</v>
      </c>
      <c r="P2173" s="7">
        <v>0</v>
      </c>
      <c r="Q2173" s="7">
        <v>0</v>
      </c>
      <c r="R2173" s="7">
        <v>0</v>
      </c>
      <c r="S2173" s="7">
        <v>0</v>
      </c>
      <c r="T2173" s="7">
        <v>0</v>
      </c>
    </row>
    <row r="2174" spans="1:20">
      <c r="G2174" s="6"/>
      <c r="I2174" s="7"/>
      <c r="J2174" s="7"/>
      <c r="K2174" s="7"/>
      <c r="L2174" s="28"/>
      <c r="M2174" s="28"/>
      <c r="N2174" s="28"/>
      <c r="O2174" s="28"/>
      <c r="P2174" s="28"/>
      <c r="Q2174" s="28"/>
      <c r="R2174" s="28"/>
      <c r="S2174" s="28"/>
      <c r="T2174" s="28"/>
    </row>
    <row r="2175" spans="1:20" ht="18.5">
      <c r="F2175" s="9" t="s">
        <v>100</v>
      </c>
      <c r="I2175" s="2">
        <v>2011</v>
      </c>
      <c r="J2175" s="2">
        <f>I2175+1</f>
        <v>2012</v>
      </c>
      <c r="K2175" s="2">
        <f t="shared" ref="K2175:R2175" si="1009">J2175+1</f>
        <v>2013</v>
      </c>
      <c r="L2175" s="2">
        <f t="shared" si="1009"/>
        <v>2014</v>
      </c>
      <c r="M2175" s="2">
        <f t="shared" si="1009"/>
        <v>2015</v>
      </c>
      <c r="N2175" s="2">
        <f t="shared" si="1009"/>
        <v>2016</v>
      </c>
      <c r="O2175" s="2">
        <f t="shared" si="1009"/>
        <v>2017</v>
      </c>
      <c r="P2175" s="2">
        <f t="shared" si="1009"/>
        <v>2018</v>
      </c>
      <c r="Q2175" s="2">
        <f t="shared" si="1009"/>
        <v>2019</v>
      </c>
      <c r="R2175" s="2">
        <f t="shared" si="1009"/>
        <v>2020</v>
      </c>
      <c r="S2175" s="2">
        <f>R2175+1</f>
        <v>2021</v>
      </c>
      <c r="T2175" s="2">
        <f>S2175+1</f>
        <v>2022</v>
      </c>
    </row>
    <row r="2176" spans="1:20">
      <c r="G2176" s="221" t="s">
        <v>68</v>
      </c>
      <c r="H2176" s="66"/>
      <c r="I2176" s="238"/>
      <c r="J2176" s="64">
        <f>I2176</f>
        <v>0</v>
      </c>
      <c r="K2176" s="239"/>
      <c r="L2176" s="239"/>
      <c r="M2176" s="239"/>
      <c r="N2176" s="239"/>
      <c r="O2176" s="239"/>
      <c r="P2176" s="239"/>
      <c r="Q2176" s="239"/>
      <c r="R2176" s="239"/>
      <c r="S2176" s="239"/>
      <c r="T2176" s="332"/>
    </row>
    <row r="2177" spans="2:20">
      <c r="G2177" s="221" t="s">
        <v>69</v>
      </c>
      <c r="H2177" s="66"/>
      <c r="I2177" s="240">
        <f>J2177</f>
        <v>0</v>
      </c>
      <c r="J2177" s="241"/>
      <c r="K2177" s="242"/>
      <c r="L2177" s="242"/>
      <c r="M2177" s="242"/>
      <c r="N2177" s="242"/>
      <c r="O2177" s="242"/>
      <c r="P2177" s="242"/>
      <c r="Q2177" s="242"/>
      <c r="R2177" s="242"/>
      <c r="S2177" s="242"/>
      <c r="T2177" s="333"/>
    </row>
    <row r="2178" spans="2:20">
      <c r="G2178" s="221" t="s">
        <v>70</v>
      </c>
      <c r="H2178" s="66"/>
      <c r="I2178" s="243"/>
      <c r="J2178" s="241">
        <f>J2162</f>
        <v>0</v>
      </c>
      <c r="K2178" s="244">
        <f>J2178</f>
        <v>0</v>
      </c>
      <c r="L2178" s="242"/>
      <c r="M2178" s="242"/>
      <c r="N2178" s="242"/>
      <c r="O2178" s="242"/>
      <c r="P2178" s="242"/>
      <c r="Q2178" s="242"/>
      <c r="R2178" s="242"/>
      <c r="S2178" s="242"/>
      <c r="T2178" s="333"/>
    </row>
    <row r="2179" spans="2:20">
      <c r="G2179" s="221" t="s">
        <v>71</v>
      </c>
      <c r="H2179" s="66"/>
      <c r="I2179" s="243"/>
      <c r="J2179" s="244">
        <f>K2179</f>
        <v>0</v>
      </c>
      <c r="K2179" s="245"/>
      <c r="L2179" s="242"/>
      <c r="M2179" s="242"/>
      <c r="N2179" s="242"/>
      <c r="O2179" s="242"/>
      <c r="P2179" s="242"/>
      <c r="Q2179" s="242"/>
      <c r="R2179" s="242"/>
      <c r="S2179" s="242"/>
      <c r="T2179" s="333"/>
    </row>
    <row r="2180" spans="2:20">
      <c r="G2180" s="221" t="s">
        <v>171</v>
      </c>
      <c r="I2180" s="243"/>
      <c r="J2180" s="246"/>
      <c r="K2180" s="241">
        <f>K2162</f>
        <v>0</v>
      </c>
      <c r="L2180" s="247">
        <f>K2180</f>
        <v>0</v>
      </c>
      <c r="M2180" s="242"/>
      <c r="N2180" s="242"/>
      <c r="O2180" s="242"/>
      <c r="P2180" s="242"/>
      <c r="Q2180" s="242"/>
      <c r="R2180" s="242"/>
      <c r="S2180" s="242"/>
      <c r="T2180" s="333"/>
    </row>
    <row r="2181" spans="2:20">
      <c r="G2181" s="221" t="s">
        <v>172</v>
      </c>
      <c r="I2181" s="243"/>
      <c r="J2181" s="246"/>
      <c r="K2181" s="244">
        <f>L2181</f>
        <v>0</v>
      </c>
      <c r="L2181" s="241"/>
      <c r="M2181" s="242"/>
      <c r="N2181" s="242"/>
      <c r="O2181" s="242"/>
      <c r="P2181" s="242"/>
      <c r="Q2181" s="242"/>
      <c r="R2181" s="242"/>
      <c r="S2181" s="242"/>
      <c r="T2181" s="333"/>
    </row>
    <row r="2182" spans="2:20">
      <c r="G2182" s="221" t="s">
        <v>173</v>
      </c>
      <c r="I2182" s="243"/>
      <c r="J2182" s="246"/>
      <c r="K2182" s="246"/>
      <c r="L2182" s="241">
        <f>L2162</f>
        <v>0</v>
      </c>
      <c r="M2182" s="247">
        <f>L2182</f>
        <v>0</v>
      </c>
      <c r="N2182" s="246">
        <f>M2182</f>
        <v>0</v>
      </c>
      <c r="O2182" s="246"/>
      <c r="P2182" s="246"/>
      <c r="Q2182" s="246"/>
      <c r="R2182" s="246"/>
      <c r="S2182" s="246"/>
      <c r="T2182" s="334"/>
    </row>
    <row r="2183" spans="2:20">
      <c r="G2183" s="221" t="s">
        <v>174</v>
      </c>
      <c r="I2183" s="243"/>
      <c r="J2183" s="246"/>
      <c r="K2183" s="246"/>
      <c r="L2183" s="248"/>
      <c r="M2183" s="249"/>
      <c r="N2183" s="246"/>
      <c r="O2183" s="242"/>
      <c r="P2183" s="246"/>
      <c r="Q2183" s="246"/>
      <c r="R2183" s="246"/>
      <c r="S2183" s="246"/>
      <c r="T2183" s="334"/>
    </row>
    <row r="2184" spans="2:20">
      <c r="G2184" s="221" t="s">
        <v>175</v>
      </c>
      <c r="I2184" s="243"/>
      <c r="J2184" s="246"/>
      <c r="K2184" s="246"/>
      <c r="L2184" s="246"/>
      <c r="M2184" s="249">
        <v>0</v>
      </c>
      <c r="N2184" s="247">
        <f>M2184</f>
        <v>0</v>
      </c>
      <c r="O2184" s="242"/>
      <c r="P2184" s="242"/>
      <c r="Q2184" s="242"/>
      <c r="R2184" s="242"/>
      <c r="S2184" s="242"/>
      <c r="T2184" s="333"/>
    </row>
    <row r="2185" spans="2:20">
      <c r="G2185" s="221" t="s">
        <v>176</v>
      </c>
      <c r="I2185" s="243"/>
      <c r="J2185" s="246"/>
      <c r="K2185" s="246"/>
      <c r="L2185" s="246"/>
      <c r="M2185" s="244"/>
      <c r="N2185" s="249"/>
      <c r="O2185" s="242"/>
      <c r="P2185" s="242"/>
      <c r="Q2185" s="242"/>
      <c r="R2185" s="242"/>
      <c r="S2185" s="242"/>
      <c r="T2185" s="333"/>
    </row>
    <row r="2186" spans="2:20">
      <c r="G2186" s="221" t="s">
        <v>177</v>
      </c>
      <c r="I2186" s="243"/>
      <c r="J2186" s="246"/>
      <c r="K2186" s="246"/>
      <c r="L2186" s="246"/>
      <c r="M2186" s="246"/>
      <c r="N2186" s="249">
        <f>N2162</f>
        <v>4668</v>
      </c>
      <c r="O2186" s="247">
        <f>N2186</f>
        <v>4668</v>
      </c>
      <c r="P2186" s="242"/>
      <c r="Q2186" s="242"/>
      <c r="R2186" s="242"/>
      <c r="S2186" s="242"/>
      <c r="T2186" s="333"/>
    </row>
    <row r="2187" spans="2:20">
      <c r="G2187" s="221" t="s">
        <v>168</v>
      </c>
      <c r="I2187" s="243"/>
      <c r="J2187" s="246"/>
      <c r="K2187" s="246"/>
      <c r="L2187" s="246"/>
      <c r="M2187" s="246"/>
      <c r="N2187" s="250"/>
      <c r="O2187" s="249"/>
      <c r="P2187" s="242"/>
      <c r="Q2187" s="242"/>
      <c r="R2187" s="242"/>
      <c r="S2187" s="242"/>
      <c r="T2187" s="333"/>
    </row>
    <row r="2188" spans="2:20">
      <c r="G2188" s="221" t="s">
        <v>169</v>
      </c>
      <c r="I2188" s="251"/>
      <c r="J2188" s="252"/>
      <c r="K2188" s="252"/>
      <c r="L2188" s="252"/>
      <c r="M2188" s="252"/>
      <c r="N2188" s="252"/>
      <c r="O2188" s="335"/>
      <c r="P2188" s="338"/>
      <c r="Q2188" s="252"/>
      <c r="R2188" s="252"/>
      <c r="S2188" s="252"/>
      <c r="T2188" s="337"/>
    </row>
    <row r="2189" spans="2:20">
      <c r="B2189" s="1" t="s">
        <v>299</v>
      </c>
      <c r="G2189" s="33" t="s">
        <v>17</v>
      </c>
      <c r="I2189" s="172">
        <f xml:space="preserve"> I2182 - I2181</f>
        <v>0</v>
      </c>
      <c r="J2189" s="172">
        <f xml:space="preserve"> J2181 + J2184 - J2183 - J2182</f>
        <v>0</v>
      </c>
      <c r="K2189" s="172">
        <f>K2183 - K2184</f>
        <v>0</v>
      </c>
      <c r="L2189" s="172">
        <f t="shared" ref="L2189" si="1010">L2183 - L2184</f>
        <v>0</v>
      </c>
      <c r="M2189" s="183">
        <f>M2182-M2183-M2184</f>
        <v>0</v>
      </c>
      <c r="N2189" s="183">
        <f>N2184-N2185-N2186</f>
        <v>-4668</v>
      </c>
      <c r="O2189" s="183">
        <f>O2186-O2187-O2188</f>
        <v>4668</v>
      </c>
      <c r="P2189" s="183">
        <f>P2188</f>
        <v>0</v>
      </c>
      <c r="Q2189" s="183">
        <f t="shared" ref="Q2189:S2189" si="1011">Q2188</f>
        <v>0</v>
      </c>
      <c r="R2189" s="183">
        <f t="shared" si="1011"/>
        <v>0</v>
      </c>
      <c r="S2189" s="183">
        <f t="shared" si="1011"/>
        <v>0</v>
      </c>
      <c r="T2189" s="183">
        <f t="shared" ref="T2189" si="1012">T2188</f>
        <v>0</v>
      </c>
    </row>
    <row r="2190" spans="2:20">
      <c r="G2190" s="6"/>
      <c r="I2190" s="172"/>
      <c r="J2190" s="172"/>
      <c r="K2190" s="172"/>
      <c r="L2190" s="172"/>
      <c r="M2190" s="183"/>
      <c r="N2190" s="183"/>
      <c r="O2190" s="183"/>
      <c r="P2190" s="183"/>
      <c r="Q2190" s="183"/>
      <c r="R2190" s="183"/>
      <c r="S2190" s="183"/>
      <c r="T2190" s="183"/>
    </row>
    <row r="2191" spans="2:20">
      <c r="G2191" s="33" t="s">
        <v>12</v>
      </c>
      <c r="H2191" s="66"/>
      <c r="I2191" s="173"/>
      <c r="J2191" s="174"/>
      <c r="K2191" s="174"/>
      <c r="L2191" s="174"/>
      <c r="M2191" s="174"/>
      <c r="N2191" s="174"/>
      <c r="O2191" s="174"/>
      <c r="P2191" s="174"/>
      <c r="Q2191" s="174"/>
      <c r="R2191" s="174"/>
      <c r="S2191" s="174"/>
      <c r="T2191" s="320"/>
    </row>
    <row r="2192" spans="2:20">
      <c r="G2192" s="6"/>
      <c r="I2192" s="172"/>
      <c r="J2192" s="172"/>
      <c r="K2192" s="172"/>
      <c r="L2192" s="172"/>
      <c r="M2192" s="172"/>
      <c r="N2192" s="172"/>
      <c r="O2192" s="172"/>
      <c r="P2192" s="172"/>
      <c r="Q2192" s="172"/>
      <c r="R2192" s="172"/>
      <c r="S2192" s="172"/>
      <c r="T2192" s="172"/>
    </row>
    <row r="2193" spans="1:20" ht="18.5">
      <c r="C2193" s="1" t="s">
        <v>299</v>
      </c>
      <c r="D2193" s="1" t="s">
        <v>300</v>
      </c>
      <c r="E2193" s="1" t="s">
        <v>107</v>
      </c>
      <c r="F2193" s="9" t="s">
        <v>26</v>
      </c>
      <c r="H2193" s="66"/>
      <c r="I2193" s="175">
        <f xml:space="preserve"> I2162 + I2167 - I2173 + I2189 + I2191</f>
        <v>0</v>
      </c>
      <c r="J2193" s="176">
        <f xml:space="preserve"> J2162 + J2167 - J2173 + J2189 + J2191</f>
        <v>0</v>
      </c>
      <c r="K2193" s="176">
        <f xml:space="preserve"> K2162 + K2167 - K2173 + K2189 + K2191</f>
        <v>0</v>
      </c>
      <c r="L2193" s="176">
        <f t="shared" ref="L2193:S2193" si="1013" xml:space="preserve"> L2162 + L2167 - L2173 + L2189 + L2191</f>
        <v>0</v>
      </c>
      <c r="M2193" s="176">
        <f t="shared" si="1013"/>
        <v>0</v>
      </c>
      <c r="N2193" s="176">
        <f t="shared" si="1013"/>
        <v>0</v>
      </c>
      <c r="O2193" s="176">
        <f t="shared" si="1013"/>
        <v>4668</v>
      </c>
      <c r="P2193" s="176">
        <f t="shared" si="1013"/>
        <v>0</v>
      </c>
      <c r="Q2193" s="176">
        <f t="shared" si="1013"/>
        <v>0</v>
      </c>
      <c r="R2193" s="176">
        <f t="shared" si="1013"/>
        <v>0</v>
      </c>
      <c r="S2193" s="176">
        <f t="shared" si="1013"/>
        <v>0</v>
      </c>
      <c r="T2193" s="321">
        <f t="shared" ref="T2193" si="1014" xml:space="preserve"> T2162 + T2167 - T2173 + T2189 + T2191</f>
        <v>0</v>
      </c>
    </row>
    <row r="2194" spans="1:20">
      <c r="G2194" s="6"/>
      <c r="I2194" s="7"/>
      <c r="J2194" s="7"/>
      <c r="K2194" s="7"/>
      <c r="L2194" s="28"/>
      <c r="M2194" s="28"/>
      <c r="N2194" s="28"/>
      <c r="O2194" s="28"/>
      <c r="P2194" s="28"/>
      <c r="Q2194" s="28"/>
      <c r="R2194" s="28"/>
      <c r="S2194" s="28"/>
      <c r="T2194" s="28"/>
    </row>
    <row r="2195" spans="1:20" ht="15" thickBot="1">
      <c r="S2195" s="1"/>
      <c r="T2195" s="1"/>
    </row>
    <row r="2196" spans="1:20" ht="15" thickBot="1">
      <c r="F2196" s="8"/>
      <c r="G2196" s="8"/>
      <c r="H2196" s="8"/>
      <c r="I2196" s="8"/>
      <c r="J2196" s="8"/>
      <c r="K2196" s="8"/>
      <c r="L2196" s="8"/>
      <c r="M2196" s="8"/>
      <c r="N2196" s="8"/>
      <c r="O2196" s="8"/>
      <c r="P2196" s="8"/>
      <c r="Q2196" s="8"/>
      <c r="R2196" s="8"/>
      <c r="S2196" s="8"/>
      <c r="T2196" s="8"/>
    </row>
    <row r="2197" spans="1:20" ht="21.5" thickBot="1">
      <c r="F2197" s="13" t="s">
        <v>4</v>
      </c>
      <c r="G2197" s="13"/>
      <c r="H2197" s="212" t="s">
        <v>183</v>
      </c>
      <c r="I2197" s="209"/>
      <c r="J2197" s="23"/>
      <c r="K2197" s="23"/>
      <c r="S2197" s="1"/>
      <c r="T2197" s="1"/>
    </row>
    <row r="2198" spans="1:20">
      <c r="N2198" s="12"/>
      <c r="S2198" s="1"/>
      <c r="T2198" s="1"/>
    </row>
    <row r="2199" spans="1:20" ht="18.5">
      <c r="F2199" s="9" t="s">
        <v>21</v>
      </c>
      <c r="G2199" s="9"/>
      <c r="I2199" s="2">
        <v>2011</v>
      </c>
      <c r="J2199" s="2">
        <f>I2199+1</f>
        <v>2012</v>
      </c>
      <c r="K2199" s="2">
        <f t="shared" ref="K2199:R2199" si="1015">J2199+1</f>
        <v>2013</v>
      </c>
      <c r="L2199" s="2">
        <f t="shared" si="1015"/>
        <v>2014</v>
      </c>
      <c r="M2199" s="2">
        <f t="shared" si="1015"/>
        <v>2015</v>
      </c>
      <c r="N2199" s="2">
        <f t="shared" si="1015"/>
        <v>2016</v>
      </c>
      <c r="O2199" s="2">
        <f t="shared" si="1015"/>
        <v>2017</v>
      </c>
      <c r="P2199" s="2">
        <f t="shared" si="1015"/>
        <v>2018</v>
      </c>
      <c r="Q2199" s="2">
        <f t="shared" si="1015"/>
        <v>2019</v>
      </c>
      <c r="R2199" s="2">
        <f t="shared" si="1015"/>
        <v>2020</v>
      </c>
      <c r="S2199" s="2">
        <f>R2199+1</f>
        <v>2021</v>
      </c>
      <c r="T2199" s="2">
        <f>S2199+1</f>
        <v>2022</v>
      </c>
    </row>
    <row r="2200" spans="1:20">
      <c r="G2200" s="74" t="str">
        <f>"Total MWh Produced / Purchased from " &amp; H2197</f>
        <v>Total MWh Produced / Purchased from Pavant Solar</v>
      </c>
      <c r="H2200" s="66"/>
      <c r="I2200" s="3"/>
      <c r="J2200" s="4"/>
      <c r="K2200" s="4"/>
      <c r="L2200" s="4"/>
      <c r="M2200" s="4">
        <v>1391</v>
      </c>
      <c r="N2200" s="4">
        <v>109951</v>
      </c>
      <c r="O2200" s="4">
        <v>118002</v>
      </c>
      <c r="P2200" s="4">
        <v>121657</v>
      </c>
      <c r="Q2200" s="4">
        <v>110948</v>
      </c>
      <c r="R2200" s="4">
        <v>119320</v>
      </c>
      <c r="S2200" s="4">
        <v>108767</v>
      </c>
      <c r="T2200" s="5">
        <v>121499</v>
      </c>
    </row>
    <row r="2201" spans="1:20">
      <c r="G2201" s="74" t="s">
        <v>25</v>
      </c>
      <c r="H2201" s="66"/>
      <c r="I2201" s="325"/>
      <c r="J2201" s="50"/>
      <c r="K2201" s="50"/>
      <c r="L2201" s="50"/>
      <c r="M2201" s="50"/>
      <c r="N2201" s="50">
        <v>1</v>
      </c>
      <c r="O2201" s="50">
        <v>1</v>
      </c>
      <c r="P2201" s="50">
        <v>1</v>
      </c>
      <c r="Q2201" s="50">
        <v>1</v>
      </c>
      <c r="R2201" s="50">
        <v>1</v>
      </c>
      <c r="S2201" s="50">
        <v>1</v>
      </c>
      <c r="T2201" s="51">
        <v>1</v>
      </c>
    </row>
    <row r="2202" spans="1:20">
      <c r="G2202" s="74" t="s">
        <v>20</v>
      </c>
      <c r="H2202" s="66"/>
      <c r="I2202" s="326"/>
      <c r="J2202" s="45"/>
      <c r="K2202" s="45"/>
      <c r="L2202" s="45"/>
      <c r="M2202" s="45">
        <v>0.22597768807094501</v>
      </c>
      <c r="N2202" s="45">
        <v>0.22741888098063476</v>
      </c>
      <c r="O2202" s="45">
        <v>0.22498369104255439</v>
      </c>
      <c r="P2202" s="45">
        <v>0.22007817037432531</v>
      </c>
      <c r="Q2202" s="45">
        <v>0.2223660721260575</v>
      </c>
      <c r="R2202" s="45">
        <f>R910</f>
        <v>0.22351563443464154</v>
      </c>
      <c r="S2202" s="45">
        <f>S3</f>
        <v>0.22350374113192695</v>
      </c>
      <c r="T2202" s="46">
        <f>T3</f>
        <v>0.22350374113192695</v>
      </c>
    </row>
    <row r="2203" spans="1:20">
      <c r="A2203" s="1" t="s">
        <v>227</v>
      </c>
      <c r="G2203" s="71" t="s">
        <v>22</v>
      </c>
      <c r="H2203" s="72"/>
      <c r="I2203" s="37">
        <v>0</v>
      </c>
      <c r="J2203" s="37">
        <v>0</v>
      </c>
      <c r="K2203" s="37">
        <v>0</v>
      </c>
      <c r="L2203" s="37">
        <v>0</v>
      </c>
      <c r="M2203" s="37">
        <v>316</v>
      </c>
      <c r="N2203" s="179">
        <v>25003</v>
      </c>
      <c r="O2203" s="179">
        <v>26549</v>
      </c>
      <c r="P2203" s="179">
        <v>26773</v>
      </c>
      <c r="Q2203" s="179">
        <f>Q2200*Q2202</f>
        <v>24671.070970241828</v>
      </c>
      <c r="R2203" s="179">
        <f t="shared" ref="R2203:S2203" si="1016">R2200*R2202</f>
        <v>26669.885500741428</v>
      </c>
      <c r="S2203" s="179">
        <f t="shared" si="1016"/>
        <v>24309.831411696297</v>
      </c>
      <c r="T2203" s="179">
        <f t="shared" ref="T2203" si="1017">T2200*T2202</f>
        <v>27155.481043787993</v>
      </c>
    </row>
    <row r="2204" spans="1:20">
      <c r="G2204" s="23"/>
      <c r="H2204" s="30"/>
      <c r="I2204" s="36"/>
      <c r="J2204" s="36"/>
      <c r="K2204" s="36"/>
      <c r="L2204" s="36"/>
      <c r="M2204" s="36"/>
      <c r="N2204" s="24"/>
      <c r="O2204" s="24"/>
      <c r="P2204" s="24"/>
      <c r="Q2204" s="24"/>
      <c r="R2204" s="24"/>
      <c r="S2204" s="24"/>
      <c r="T2204" s="24"/>
    </row>
    <row r="2205" spans="1:20" ht="18.5">
      <c r="F2205" s="42" t="s">
        <v>118</v>
      </c>
      <c r="H2205" s="30"/>
      <c r="I2205" s="2">
        <v>2011</v>
      </c>
      <c r="J2205" s="2">
        <f>I2205+1</f>
        <v>2012</v>
      </c>
      <c r="K2205" s="2">
        <f t="shared" ref="K2205:R2205" si="1018">J2205+1</f>
        <v>2013</v>
      </c>
      <c r="L2205" s="2">
        <f t="shared" si="1018"/>
        <v>2014</v>
      </c>
      <c r="M2205" s="2">
        <f t="shared" si="1018"/>
        <v>2015</v>
      </c>
      <c r="N2205" s="2">
        <f t="shared" si="1018"/>
        <v>2016</v>
      </c>
      <c r="O2205" s="2">
        <f t="shared" si="1018"/>
        <v>2017</v>
      </c>
      <c r="P2205" s="2">
        <f t="shared" si="1018"/>
        <v>2018</v>
      </c>
      <c r="Q2205" s="2">
        <f t="shared" si="1018"/>
        <v>2019</v>
      </c>
      <c r="R2205" s="2">
        <f t="shared" si="1018"/>
        <v>2020</v>
      </c>
      <c r="S2205" s="2">
        <f>R2205+1</f>
        <v>2021</v>
      </c>
      <c r="T2205" s="2">
        <f>S2205+1</f>
        <v>2022</v>
      </c>
    </row>
    <row r="2206" spans="1:20">
      <c r="G2206" s="74" t="s">
        <v>10</v>
      </c>
      <c r="H2206" s="66"/>
      <c r="I2206" s="47">
        <f>IF($J50= "Eligible", I2203 * 'Facility Detail'!$G$3173, 0 )</f>
        <v>0</v>
      </c>
      <c r="J2206" s="11">
        <f>IF($J50= "Eligible", J2203 * 'Facility Detail'!$G$3173, 0 )</f>
        <v>0</v>
      </c>
      <c r="K2206" s="11">
        <f>IF($J50= "Eligible", K2203 * 'Facility Detail'!$G$3173, 0 )</f>
        <v>0</v>
      </c>
      <c r="L2206" s="11">
        <f>IF($J50= "Eligible", L2203 * 'Facility Detail'!$G$3173, 0 )</f>
        <v>0</v>
      </c>
      <c r="M2206" s="11">
        <f>IF($J50= "Eligible", M2203 * 'Facility Detail'!$G$3173, 0 )</f>
        <v>0</v>
      </c>
      <c r="N2206" s="11">
        <f>IF($J50= "Eligible", N2203 * 'Facility Detail'!$G$3173, 0 )</f>
        <v>0</v>
      </c>
      <c r="O2206" s="11">
        <f>IF($J50= "Eligible", O2203 * 'Facility Detail'!$G$3173, 0 )</f>
        <v>0</v>
      </c>
      <c r="P2206" s="11">
        <f>IF($J50= "Eligible", P2203 * 'Facility Detail'!$G$3173, 0 )</f>
        <v>0</v>
      </c>
      <c r="Q2206" s="11">
        <f>IF($J50= "Eligible", Q2203 * 'Facility Detail'!$G$3173, 0 )</f>
        <v>0</v>
      </c>
      <c r="R2206" s="11">
        <f>IF($J50= "Eligible", R2203 * 'Facility Detail'!$G$3173, 0 )</f>
        <v>0</v>
      </c>
      <c r="S2206" s="11">
        <f>IF($J50= "Eligible", S2203 * 'Facility Detail'!$G$3173, 0 )</f>
        <v>0</v>
      </c>
      <c r="T2206" s="264">
        <f>IF($J50= "Eligible", T2203 * 'Facility Detail'!$G$3173, 0 )</f>
        <v>0</v>
      </c>
    </row>
    <row r="2207" spans="1:20">
      <c r="G2207" s="74" t="s">
        <v>6</v>
      </c>
      <c r="H2207" s="66"/>
      <c r="I2207" s="48">
        <f t="shared" ref="I2207:T2207" si="1019">IF($K50= "Eligible", I2203, 0 )</f>
        <v>0</v>
      </c>
      <c r="J2207" s="222">
        <f t="shared" si="1019"/>
        <v>0</v>
      </c>
      <c r="K2207" s="222">
        <f t="shared" si="1019"/>
        <v>0</v>
      </c>
      <c r="L2207" s="222">
        <f t="shared" si="1019"/>
        <v>0</v>
      </c>
      <c r="M2207" s="222">
        <f t="shared" si="1019"/>
        <v>0</v>
      </c>
      <c r="N2207" s="222">
        <f t="shared" si="1019"/>
        <v>0</v>
      </c>
      <c r="O2207" s="222">
        <f t="shared" si="1019"/>
        <v>0</v>
      </c>
      <c r="P2207" s="222">
        <f t="shared" si="1019"/>
        <v>0</v>
      </c>
      <c r="Q2207" s="222">
        <f t="shared" si="1019"/>
        <v>0</v>
      </c>
      <c r="R2207" s="222">
        <f t="shared" si="1019"/>
        <v>0</v>
      </c>
      <c r="S2207" s="222">
        <f t="shared" si="1019"/>
        <v>0</v>
      </c>
      <c r="T2207" s="265">
        <f t="shared" si="1019"/>
        <v>0</v>
      </c>
    </row>
    <row r="2208" spans="1:20">
      <c r="G2208" s="73" t="s">
        <v>120</v>
      </c>
      <c r="H2208" s="72"/>
      <c r="I2208" s="39">
        <f>SUM(I2206:I2207)</f>
        <v>0</v>
      </c>
      <c r="J2208" s="40">
        <f t="shared" ref="J2208:S2208" si="1020">SUM(J2206:J2207)</f>
        <v>0</v>
      </c>
      <c r="K2208" s="40">
        <f t="shared" si="1020"/>
        <v>0</v>
      </c>
      <c r="L2208" s="40">
        <f t="shared" si="1020"/>
        <v>0</v>
      </c>
      <c r="M2208" s="40">
        <f t="shared" si="1020"/>
        <v>0</v>
      </c>
      <c r="N2208" s="40">
        <f t="shared" si="1020"/>
        <v>0</v>
      </c>
      <c r="O2208" s="40">
        <f t="shared" si="1020"/>
        <v>0</v>
      </c>
      <c r="P2208" s="40">
        <f t="shared" si="1020"/>
        <v>0</v>
      </c>
      <c r="Q2208" s="40">
        <f t="shared" si="1020"/>
        <v>0</v>
      </c>
      <c r="R2208" s="40">
        <f t="shared" si="1020"/>
        <v>0</v>
      </c>
      <c r="S2208" s="40">
        <f t="shared" si="1020"/>
        <v>0</v>
      </c>
      <c r="T2208" s="40">
        <f t="shared" ref="T2208" si="1021">SUM(T2206:T2207)</f>
        <v>0</v>
      </c>
    </row>
    <row r="2209" spans="6:20">
      <c r="G2209" s="30"/>
      <c r="H2209" s="30"/>
      <c r="I2209" s="38"/>
      <c r="J2209" s="31"/>
      <c r="K2209" s="31"/>
      <c r="L2209" s="31"/>
      <c r="M2209" s="31"/>
      <c r="N2209" s="31"/>
      <c r="O2209" s="31"/>
      <c r="P2209" s="31"/>
      <c r="Q2209" s="31"/>
      <c r="R2209" s="31"/>
      <c r="S2209" s="31"/>
      <c r="T2209" s="31"/>
    </row>
    <row r="2210" spans="6:20" ht="18.5">
      <c r="F2210" s="41" t="s">
        <v>30</v>
      </c>
      <c r="H2210" s="30"/>
      <c r="I2210" s="2">
        <v>2011</v>
      </c>
      <c r="J2210" s="2">
        <f>I2210+1</f>
        <v>2012</v>
      </c>
      <c r="K2210" s="2">
        <f t="shared" ref="K2210:R2210" si="1022">J2210+1</f>
        <v>2013</v>
      </c>
      <c r="L2210" s="2">
        <f t="shared" si="1022"/>
        <v>2014</v>
      </c>
      <c r="M2210" s="2">
        <f t="shared" si="1022"/>
        <v>2015</v>
      </c>
      <c r="N2210" s="2">
        <f t="shared" si="1022"/>
        <v>2016</v>
      </c>
      <c r="O2210" s="2">
        <f t="shared" si="1022"/>
        <v>2017</v>
      </c>
      <c r="P2210" s="2">
        <f t="shared" si="1022"/>
        <v>2018</v>
      </c>
      <c r="Q2210" s="2">
        <f t="shared" si="1022"/>
        <v>2019</v>
      </c>
      <c r="R2210" s="2">
        <f t="shared" si="1022"/>
        <v>2020</v>
      </c>
      <c r="S2210" s="2">
        <f>R2210+1</f>
        <v>2021</v>
      </c>
      <c r="T2210" s="2">
        <f>S2210+1</f>
        <v>2022</v>
      </c>
    </row>
    <row r="2211" spans="6:20">
      <c r="G2211" s="74" t="s">
        <v>47</v>
      </c>
      <c r="H2211" s="66"/>
      <c r="I2211" s="84"/>
      <c r="J2211" s="85"/>
      <c r="K2211" s="85"/>
      <c r="L2211" s="85"/>
      <c r="M2211" s="85"/>
      <c r="N2211" s="85"/>
      <c r="O2211" s="85"/>
      <c r="P2211" s="85"/>
      <c r="Q2211" s="85"/>
      <c r="R2211" s="85"/>
      <c r="S2211" s="85"/>
      <c r="T2211" s="86"/>
    </row>
    <row r="2212" spans="6:20">
      <c r="G2212" s="75" t="s">
        <v>23</v>
      </c>
      <c r="H2212" s="153"/>
      <c r="I2212" s="87"/>
      <c r="J2212" s="88"/>
      <c r="K2212" s="88"/>
      <c r="L2212" s="88"/>
      <c r="M2212" s="88"/>
      <c r="N2212" s="88"/>
      <c r="O2212" s="88"/>
      <c r="P2212" s="88"/>
      <c r="Q2212" s="88"/>
      <c r="R2212" s="88"/>
      <c r="S2212" s="88"/>
      <c r="T2212" s="89"/>
    </row>
    <row r="2213" spans="6:20">
      <c r="G2213" s="90" t="s">
        <v>89</v>
      </c>
      <c r="H2213" s="152"/>
      <c r="I2213" s="52"/>
      <c r="J2213" s="53"/>
      <c r="K2213" s="53"/>
      <c r="L2213" s="53"/>
      <c r="M2213" s="53"/>
      <c r="N2213" s="53"/>
      <c r="O2213" s="53"/>
      <c r="P2213" s="53"/>
      <c r="Q2213" s="53"/>
      <c r="R2213" s="53"/>
      <c r="S2213" s="53"/>
      <c r="T2213" s="54"/>
    </row>
    <row r="2214" spans="6:20">
      <c r="G2214" s="33" t="s">
        <v>90</v>
      </c>
      <c r="I2214" s="7">
        <v>0</v>
      </c>
      <c r="J2214" s="7">
        <v>0</v>
      </c>
      <c r="K2214" s="7">
        <v>0</v>
      </c>
      <c r="L2214" s="7">
        <v>0</v>
      </c>
      <c r="M2214" s="7">
        <v>0</v>
      </c>
      <c r="N2214" s="7">
        <v>0</v>
      </c>
      <c r="O2214" s="7">
        <v>0</v>
      </c>
      <c r="P2214" s="7">
        <v>0</v>
      </c>
      <c r="Q2214" s="7">
        <v>0</v>
      </c>
      <c r="R2214" s="7">
        <v>0</v>
      </c>
      <c r="S2214" s="7">
        <v>0</v>
      </c>
      <c r="T2214" s="7">
        <v>0</v>
      </c>
    </row>
    <row r="2215" spans="6:20">
      <c r="G2215" s="6"/>
      <c r="I2215" s="7"/>
      <c r="J2215" s="7"/>
      <c r="K2215" s="7"/>
      <c r="L2215" s="28"/>
      <c r="M2215" s="28"/>
      <c r="N2215" s="28"/>
      <c r="O2215" s="28"/>
      <c r="P2215" s="28"/>
      <c r="Q2215" s="28"/>
      <c r="R2215" s="28"/>
      <c r="S2215" s="28"/>
      <c r="T2215" s="28"/>
    </row>
    <row r="2216" spans="6:20" ht="18.5">
      <c r="F2216" s="9" t="s">
        <v>100</v>
      </c>
      <c r="I2216" s="2">
        <f>'Facility Detail'!$G$3176</f>
        <v>2011</v>
      </c>
      <c r="J2216" s="2">
        <f>I2216+1</f>
        <v>2012</v>
      </c>
      <c r="K2216" s="2">
        <f t="shared" ref="K2216:R2216" si="1023">J2216+1</f>
        <v>2013</v>
      </c>
      <c r="L2216" s="2">
        <f t="shared" si="1023"/>
        <v>2014</v>
      </c>
      <c r="M2216" s="2">
        <f t="shared" si="1023"/>
        <v>2015</v>
      </c>
      <c r="N2216" s="2">
        <f t="shared" si="1023"/>
        <v>2016</v>
      </c>
      <c r="O2216" s="2">
        <f t="shared" si="1023"/>
        <v>2017</v>
      </c>
      <c r="P2216" s="2">
        <f t="shared" si="1023"/>
        <v>2018</v>
      </c>
      <c r="Q2216" s="2">
        <f t="shared" si="1023"/>
        <v>2019</v>
      </c>
      <c r="R2216" s="2">
        <f t="shared" si="1023"/>
        <v>2020</v>
      </c>
      <c r="S2216" s="2">
        <f>R2216+1</f>
        <v>2021</v>
      </c>
      <c r="T2216" s="2">
        <f>S2216+1</f>
        <v>2022</v>
      </c>
    </row>
    <row r="2217" spans="6:20">
      <c r="G2217" s="74" t="s">
        <v>68</v>
      </c>
      <c r="H2217" s="66"/>
      <c r="I2217" s="3"/>
      <c r="J2217" s="55">
        <f>I2217</f>
        <v>0</v>
      </c>
      <c r="K2217" s="123"/>
      <c r="L2217" s="123"/>
      <c r="M2217" s="123"/>
      <c r="N2217" s="123"/>
      <c r="O2217" s="123"/>
      <c r="P2217" s="123"/>
      <c r="Q2217" s="123"/>
      <c r="R2217" s="123"/>
      <c r="S2217" s="123"/>
      <c r="T2217" s="56"/>
    </row>
    <row r="2218" spans="6:20">
      <c r="G2218" s="74" t="s">
        <v>69</v>
      </c>
      <c r="H2218" s="66"/>
      <c r="I2218" s="144">
        <f>J2218</f>
        <v>0</v>
      </c>
      <c r="J2218" s="10"/>
      <c r="K2218" s="69"/>
      <c r="L2218" s="69"/>
      <c r="M2218" s="69"/>
      <c r="N2218" s="69"/>
      <c r="O2218" s="69"/>
      <c r="P2218" s="69"/>
      <c r="Q2218" s="69"/>
      <c r="R2218" s="69"/>
      <c r="S2218" s="69"/>
      <c r="T2218" s="145"/>
    </row>
    <row r="2219" spans="6:20">
      <c r="G2219" s="74" t="s">
        <v>70</v>
      </c>
      <c r="H2219" s="66"/>
      <c r="I2219" s="57"/>
      <c r="J2219" s="10">
        <f>J2203</f>
        <v>0</v>
      </c>
      <c r="K2219" s="65">
        <f>J2219</f>
        <v>0</v>
      </c>
      <c r="L2219" s="69"/>
      <c r="M2219" s="69"/>
      <c r="N2219" s="69"/>
      <c r="O2219" s="69"/>
      <c r="P2219" s="69"/>
      <c r="Q2219" s="69"/>
      <c r="R2219" s="69"/>
      <c r="S2219" s="69"/>
      <c r="T2219" s="145"/>
    </row>
    <row r="2220" spans="6:20">
      <c r="G2220" s="74" t="s">
        <v>71</v>
      </c>
      <c r="H2220" s="66"/>
      <c r="I2220" s="57"/>
      <c r="J2220" s="65">
        <f>K2220</f>
        <v>0</v>
      </c>
      <c r="K2220" s="143"/>
      <c r="L2220" s="69"/>
      <c r="M2220" s="69"/>
      <c r="N2220" s="69"/>
      <c r="O2220" s="69"/>
      <c r="P2220" s="69"/>
      <c r="Q2220" s="69"/>
      <c r="R2220" s="69"/>
      <c r="S2220" s="69"/>
      <c r="T2220" s="145"/>
    </row>
    <row r="2221" spans="6:20">
      <c r="G2221" s="74" t="s">
        <v>171</v>
      </c>
      <c r="H2221" s="30"/>
      <c r="I2221" s="57"/>
      <c r="J2221" s="135"/>
      <c r="K2221" s="10">
        <f>K2203</f>
        <v>0</v>
      </c>
      <c r="L2221" s="136">
        <f>K2221</f>
        <v>0</v>
      </c>
      <c r="M2221" s="69"/>
      <c r="N2221" s="69"/>
      <c r="O2221" s="69"/>
      <c r="P2221" s="69"/>
      <c r="Q2221" s="69"/>
      <c r="R2221" s="69"/>
      <c r="S2221" s="69"/>
      <c r="T2221" s="145"/>
    </row>
    <row r="2222" spans="6:20">
      <c r="G2222" s="74" t="s">
        <v>172</v>
      </c>
      <c r="H2222" s="30"/>
      <c r="I2222" s="57"/>
      <c r="J2222" s="135"/>
      <c r="K2222" s="65">
        <f>L2222</f>
        <v>0</v>
      </c>
      <c r="L2222" s="10"/>
      <c r="M2222" s="69"/>
      <c r="N2222" s="69"/>
      <c r="O2222" s="69"/>
      <c r="P2222" s="69"/>
      <c r="Q2222" s="69"/>
      <c r="R2222" s="69"/>
      <c r="S2222" s="69"/>
      <c r="T2222" s="145"/>
    </row>
    <row r="2223" spans="6:20">
      <c r="G2223" s="74" t="s">
        <v>173</v>
      </c>
      <c r="H2223" s="30"/>
      <c r="I2223" s="57"/>
      <c r="J2223" s="135"/>
      <c r="K2223" s="135"/>
      <c r="L2223" s="10">
        <f>L2203</f>
        <v>0</v>
      </c>
      <c r="M2223" s="136">
        <f>L2223</f>
        <v>0</v>
      </c>
      <c r="N2223" s="135">
        <f>M2223</f>
        <v>0</v>
      </c>
      <c r="O2223" s="69"/>
      <c r="P2223" s="69"/>
      <c r="Q2223" s="69"/>
      <c r="R2223" s="69"/>
      <c r="S2223" s="69"/>
      <c r="T2223" s="139"/>
    </row>
    <row r="2224" spans="6:20">
      <c r="G2224" s="74" t="s">
        <v>174</v>
      </c>
      <c r="H2224" s="30"/>
      <c r="I2224" s="57"/>
      <c r="J2224" s="135"/>
      <c r="K2224" s="135"/>
      <c r="L2224" s="65"/>
      <c r="M2224" s="10"/>
      <c r="N2224" s="135"/>
      <c r="O2224" s="69"/>
      <c r="P2224" s="69"/>
      <c r="Q2224" s="69"/>
      <c r="R2224" s="69"/>
      <c r="S2224" s="69"/>
      <c r="T2224" s="139"/>
    </row>
    <row r="2225" spans="2:21">
      <c r="G2225" s="74" t="s">
        <v>175</v>
      </c>
      <c r="H2225" s="30"/>
      <c r="I2225" s="57"/>
      <c r="J2225" s="135"/>
      <c r="K2225" s="135"/>
      <c r="L2225" s="135"/>
      <c r="M2225" s="10">
        <v>316</v>
      </c>
      <c r="N2225" s="136">
        <f>M2225</f>
        <v>316</v>
      </c>
      <c r="O2225" s="69"/>
      <c r="P2225" s="69"/>
      <c r="Q2225" s="69"/>
      <c r="R2225" s="69"/>
      <c r="S2225" s="69"/>
      <c r="T2225" s="139"/>
    </row>
    <row r="2226" spans="2:21">
      <c r="G2226" s="74" t="s">
        <v>176</v>
      </c>
      <c r="H2226" s="30"/>
      <c r="I2226" s="57"/>
      <c r="J2226" s="135"/>
      <c r="K2226" s="135"/>
      <c r="L2226" s="135"/>
      <c r="M2226" s="65">
        <v>0</v>
      </c>
      <c r="N2226" s="10"/>
      <c r="O2226" s="69"/>
      <c r="P2226" s="69"/>
      <c r="Q2226" s="69"/>
      <c r="R2226" s="69"/>
      <c r="S2226" s="69"/>
      <c r="T2226" s="139"/>
    </row>
    <row r="2227" spans="2:21">
      <c r="G2227" s="74" t="s">
        <v>177</v>
      </c>
      <c r="H2227" s="30"/>
      <c r="I2227" s="57"/>
      <c r="J2227" s="135"/>
      <c r="K2227" s="135"/>
      <c r="L2227" s="135"/>
      <c r="M2227" s="135"/>
      <c r="N2227" s="167">
        <f>N2203</f>
        <v>25003</v>
      </c>
      <c r="O2227" s="137">
        <f>N2227</f>
        <v>25003</v>
      </c>
      <c r="P2227" s="69"/>
      <c r="Q2227" s="69"/>
      <c r="R2227" s="69"/>
      <c r="S2227" s="69"/>
      <c r="T2227" s="139"/>
    </row>
    <row r="2228" spans="2:21">
      <c r="G2228" s="74" t="s">
        <v>168</v>
      </c>
      <c r="H2228" s="30"/>
      <c r="I2228" s="57"/>
      <c r="J2228" s="135"/>
      <c r="K2228" s="135"/>
      <c r="L2228" s="135"/>
      <c r="M2228" s="135"/>
      <c r="N2228" s="168">
        <v>0</v>
      </c>
      <c r="O2228" s="138"/>
      <c r="P2228" s="69"/>
      <c r="Q2228" s="69"/>
      <c r="R2228" s="69"/>
      <c r="S2228" s="69"/>
      <c r="T2228" s="139"/>
    </row>
    <row r="2229" spans="2:21">
      <c r="G2229" s="74" t="s">
        <v>169</v>
      </c>
      <c r="H2229" s="30"/>
      <c r="I2229" s="57"/>
      <c r="J2229" s="135"/>
      <c r="K2229" s="135"/>
      <c r="L2229" s="135"/>
      <c r="M2229" s="135"/>
      <c r="N2229" s="135"/>
      <c r="O2229" s="138">
        <v>26549</v>
      </c>
      <c r="P2229" s="137">
        <f>O2229</f>
        <v>26549</v>
      </c>
      <c r="Q2229" s="69"/>
      <c r="R2229" s="69"/>
      <c r="S2229" s="69"/>
      <c r="T2229" s="139"/>
    </row>
    <row r="2230" spans="2:21">
      <c r="G2230" s="74" t="s">
        <v>186</v>
      </c>
      <c r="H2230" s="30"/>
      <c r="I2230" s="57"/>
      <c r="J2230" s="135"/>
      <c r="K2230" s="135"/>
      <c r="L2230" s="135"/>
      <c r="M2230" s="135"/>
      <c r="N2230" s="135"/>
      <c r="O2230" s="137"/>
      <c r="P2230" s="138"/>
      <c r="Q2230" s="69"/>
      <c r="R2230" s="69"/>
      <c r="S2230" s="69"/>
      <c r="T2230" s="139"/>
    </row>
    <row r="2231" spans="2:21">
      <c r="G2231" s="74" t="s">
        <v>187</v>
      </c>
      <c r="H2231" s="30"/>
      <c r="I2231" s="57"/>
      <c r="J2231" s="135"/>
      <c r="K2231" s="135"/>
      <c r="L2231" s="135"/>
      <c r="M2231" s="135"/>
      <c r="N2231" s="135"/>
      <c r="O2231" s="135"/>
      <c r="P2231" s="138">
        <f>P2203</f>
        <v>26773</v>
      </c>
      <c r="Q2231" s="65">
        <f>P2231</f>
        <v>26773</v>
      </c>
      <c r="R2231" s="69"/>
      <c r="S2231" s="69"/>
      <c r="T2231" s="139"/>
    </row>
    <row r="2232" spans="2:21">
      <c r="G2232" s="74" t="s">
        <v>188</v>
      </c>
      <c r="H2232" s="30"/>
      <c r="I2232" s="57"/>
      <c r="J2232" s="135"/>
      <c r="K2232" s="135"/>
      <c r="L2232" s="135"/>
      <c r="M2232" s="135"/>
      <c r="N2232" s="135"/>
      <c r="O2232" s="135"/>
      <c r="P2232" s="137"/>
      <c r="Q2232" s="138"/>
      <c r="R2232" s="69"/>
      <c r="S2232" s="69"/>
      <c r="T2232" s="139"/>
    </row>
    <row r="2233" spans="2:21">
      <c r="G2233" s="74" t="s">
        <v>189</v>
      </c>
      <c r="H2233" s="30"/>
      <c r="I2233" s="57"/>
      <c r="J2233" s="135"/>
      <c r="K2233" s="135"/>
      <c r="L2233" s="135"/>
      <c r="M2233" s="135"/>
      <c r="N2233" s="135"/>
      <c r="O2233" s="135"/>
      <c r="P2233" s="135"/>
      <c r="Q2233" s="138"/>
      <c r="R2233" s="65">
        <f>Q2233</f>
        <v>0</v>
      </c>
      <c r="S2233" s="69"/>
      <c r="T2233" s="139"/>
    </row>
    <row r="2234" spans="2:21">
      <c r="G2234" s="74" t="s">
        <v>190</v>
      </c>
      <c r="H2234" s="30"/>
      <c r="I2234" s="57"/>
      <c r="J2234" s="135"/>
      <c r="K2234" s="135"/>
      <c r="L2234" s="135"/>
      <c r="M2234" s="135"/>
      <c r="N2234" s="135"/>
      <c r="O2234" s="135"/>
      <c r="P2234" s="135"/>
      <c r="Q2234" s="169">
        <v>16956</v>
      </c>
      <c r="R2234" s="197">
        <v>16956</v>
      </c>
      <c r="S2234" s="155"/>
      <c r="T2234" s="322"/>
    </row>
    <row r="2235" spans="2:21">
      <c r="G2235" s="74" t="s">
        <v>191</v>
      </c>
      <c r="H2235" s="30"/>
      <c r="I2235" s="57"/>
      <c r="J2235" s="135"/>
      <c r="K2235" s="135"/>
      <c r="L2235" s="135"/>
      <c r="M2235" s="135"/>
      <c r="N2235" s="135"/>
      <c r="O2235" s="135"/>
      <c r="P2235" s="135"/>
      <c r="Q2235" s="135"/>
      <c r="R2235" s="197"/>
      <c r="S2235" s="137">
        <f>R2235</f>
        <v>0</v>
      </c>
      <c r="T2235" s="322"/>
    </row>
    <row r="2236" spans="2:21">
      <c r="G2236" s="74" t="s">
        <v>200</v>
      </c>
      <c r="H2236" s="30"/>
      <c r="I2236" s="57"/>
      <c r="J2236" s="135"/>
      <c r="K2236" s="135"/>
      <c r="L2236" s="135"/>
      <c r="M2236" s="135"/>
      <c r="N2236" s="135"/>
      <c r="O2236" s="135"/>
      <c r="P2236" s="135"/>
      <c r="Q2236" s="135"/>
      <c r="R2236" s="137">
        <v>0</v>
      </c>
      <c r="S2236" s="138"/>
      <c r="T2236" s="322"/>
    </row>
    <row r="2237" spans="2:21">
      <c r="G2237" s="74" t="s">
        <v>201</v>
      </c>
      <c r="H2237" s="30"/>
      <c r="I2237" s="57"/>
      <c r="J2237" s="135"/>
      <c r="K2237" s="135"/>
      <c r="L2237" s="135"/>
      <c r="M2237" s="135"/>
      <c r="N2237" s="135"/>
      <c r="O2237" s="135"/>
      <c r="P2237" s="135"/>
      <c r="Q2237" s="135"/>
      <c r="R2237" s="135"/>
      <c r="S2237" s="197">
        <v>15000</v>
      </c>
      <c r="T2237" s="323">
        <v>15000</v>
      </c>
    </row>
    <row r="2238" spans="2:21">
      <c r="G2238" s="74" t="s">
        <v>311</v>
      </c>
      <c r="H2238" s="30"/>
      <c r="I2238" s="57"/>
      <c r="J2238" s="135"/>
      <c r="K2238" s="135"/>
      <c r="L2238" s="135"/>
      <c r="M2238" s="135"/>
      <c r="N2238" s="135"/>
      <c r="O2238" s="135"/>
      <c r="P2238" s="135"/>
      <c r="Q2238" s="135"/>
      <c r="R2238" s="135"/>
      <c r="S2238" s="137"/>
      <c r="T2238" s="324"/>
      <c r="U2238" s="30"/>
    </row>
    <row r="2239" spans="2:21">
      <c r="G2239" s="74" t="s">
        <v>310</v>
      </c>
      <c r="H2239" s="30"/>
      <c r="I2239" s="58"/>
      <c r="J2239" s="125"/>
      <c r="K2239" s="125"/>
      <c r="L2239" s="125"/>
      <c r="M2239" s="125"/>
      <c r="N2239" s="125"/>
      <c r="O2239" s="125"/>
      <c r="P2239" s="125"/>
      <c r="Q2239" s="125"/>
      <c r="R2239" s="125"/>
      <c r="S2239" s="125"/>
      <c r="T2239" s="258"/>
      <c r="U2239" s="30"/>
    </row>
    <row r="2240" spans="2:21">
      <c r="B2240" s="1" t="s">
        <v>227</v>
      </c>
      <c r="G2240" s="33" t="s">
        <v>17</v>
      </c>
      <c r="I2240" s="172">
        <f xml:space="preserve"> I2223 - I2222</f>
        <v>0</v>
      </c>
      <c r="J2240" s="172">
        <f xml:space="preserve"> J2222 + J2225 - J2224 - J2223</f>
        <v>0</v>
      </c>
      <c r="K2240" s="172">
        <f>K2224 - K2225</f>
        <v>0</v>
      </c>
      <c r="L2240" s="172">
        <f>L2224 - L2225</f>
        <v>0</v>
      </c>
      <c r="M2240" s="172">
        <f>M2223-M2224-M2225</f>
        <v>-316</v>
      </c>
      <c r="N2240" s="172">
        <f>N2225-N2226-N2227</f>
        <v>-24687</v>
      </c>
      <c r="O2240" s="172">
        <f>O2227-O2228-O2229</f>
        <v>-1546</v>
      </c>
      <c r="P2240" s="172">
        <f>P2229-P2230-P2231</f>
        <v>-224</v>
      </c>
      <c r="Q2240" s="172">
        <f>Q2231-Q2232-Q2233+Q2234</f>
        <v>43729</v>
      </c>
      <c r="R2240" s="172">
        <f>R2233-R2234-R2235+R2236</f>
        <v>-16956</v>
      </c>
      <c r="S2240" s="172">
        <f>S2237*-1</f>
        <v>-15000</v>
      </c>
      <c r="T2240" s="172">
        <f>T2237-T2238-T2239</f>
        <v>15000</v>
      </c>
    </row>
    <row r="2241" spans="1:21">
      <c r="G2241" s="6"/>
      <c r="I2241" s="172"/>
      <c r="J2241" s="172"/>
      <c r="K2241" s="172"/>
      <c r="L2241" s="172"/>
      <c r="M2241" s="172"/>
      <c r="N2241" s="172"/>
      <c r="O2241" s="172"/>
      <c r="P2241" s="172"/>
      <c r="Q2241" s="172"/>
      <c r="R2241" s="172"/>
      <c r="S2241" s="172"/>
      <c r="T2241" s="172"/>
    </row>
    <row r="2242" spans="1:21">
      <c r="G2242" s="71" t="s">
        <v>12</v>
      </c>
      <c r="H2242" s="66"/>
      <c r="I2242" s="173"/>
      <c r="J2242" s="174"/>
      <c r="K2242" s="174"/>
      <c r="L2242" s="174"/>
      <c r="M2242" s="174"/>
      <c r="N2242" s="174"/>
      <c r="O2242" s="174"/>
      <c r="P2242" s="174"/>
      <c r="Q2242" s="174"/>
      <c r="R2242" s="174"/>
      <c r="S2242" s="174"/>
      <c r="T2242" s="320"/>
    </row>
    <row r="2243" spans="1:21">
      <c r="G2243" s="6"/>
      <c r="I2243" s="172"/>
      <c r="J2243" s="172"/>
      <c r="K2243" s="172"/>
      <c r="L2243" s="172"/>
      <c r="M2243" s="172"/>
      <c r="N2243" s="172"/>
      <c r="O2243" s="172"/>
      <c r="P2243" s="172"/>
      <c r="Q2243" s="172"/>
      <c r="R2243" s="172"/>
      <c r="S2243" s="172"/>
      <c r="T2243" s="172"/>
    </row>
    <row r="2244" spans="1:21" ht="18.5">
      <c r="C2244" s="1" t="s">
        <v>227</v>
      </c>
      <c r="D2244" s="1" t="s">
        <v>184</v>
      </c>
      <c r="E2244" s="1" t="s">
        <v>108</v>
      </c>
      <c r="F2244" s="41" t="s">
        <v>26</v>
      </c>
      <c r="H2244" s="66"/>
      <c r="I2244" s="175">
        <f t="shared" ref="I2244:S2244" si="1024" xml:space="preserve"> I2203 + I2208 - I2214 + I2240 + I2242</f>
        <v>0</v>
      </c>
      <c r="J2244" s="176">
        <f t="shared" si="1024"/>
        <v>0</v>
      </c>
      <c r="K2244" s="176">
        <f t="shared" si="1024"/>
        <v>0</v>
      </c>
      <c r="L2244" s="176">
        <f t="shared" si="1024"/>
        <v>0</v>
      </c>
      <c r="M2244" s="176">
        <f t="shared" si="1024"/>
        <v>0</v>
      </c>
      <c r="N2244" s="176">
        <f t="shared" si="1024"/>
        <v>316</v>
      </c>
      <c r="O2244" s="176">
        <f t="shared" si="1024"/>
        <v>25003</v>
      </c>
      <c r="P2244" s="176">
        <f t="shared" si="1024"/>
        <v>26549</v>
      </c>
      <c r="Q2244" s="176">
        <f t="shared" si="1024"/>
        <v>68400.070970241824</v>
      </c>
      <c r="R2244" s="176">
        <f t="shared" si="1024"/>
        <v>9713.8855007414277</v>
      </c>
      <c r="S2244" s="176">
        <f t="shared" si="1024"/>
        <v>9309.8314116962974</v>
      </c>
      <c r="T2244" s="321">
        <f t="shared" ref="T2244" si="1025" xml:space="preserve"> T2203 + T2208 - T2214 + T2240 + T2242</f>
        <v>42155.481043787993</v>
      </c>
    </row>
    <row r="2245" spans="1:21" ht="15.75" customHeight="1" thickBot="1">
      <c r="S2245" s="1"/>
      <c r="T2245" s="1"/>
      <c r="U2245" s="30"/>
    </row>
    <row r="2246" spans="1:21" ht="15" thickBot="1">
      <c r="F2246" s="8"/>
      <c r="G2246" s="8"/>
      <c r="H2246" s="8"/>
      <c r="I2246" s="8"/>
      <c r="J2246" s="8"/>
      <c r="K2246" s="8"/>
      <c r="L2246" s="8"/>
      <c r="M2246" s="8"/>
      <c r="N2246" s="8"/>
      <c r="O2246" s="8"/>
      <c r="P2246" s="8"/>
      <c r="Q2246" s="8"/>
      <c r="R2246" s="8"/>
      <c r="S2246" s="8"/>
      <c r="T2246" s="8"/>
    </row>
    <row r="2247" spans="1:21" ht="21.5" thickBot="1">
      <c r="F2247" s="13" t="s">
        <v>4</v>
      </c>
      <c r="G2247" s="13"/>
      <c r="H2247" s="212" t="s">
        <v>262</v>
      </c>
      <c r="I2247" s="209"/>
      <c r="J2247" s="23"/>
      <c r="K2247" s="23"/>
      <c r="S2247" s="1"/>
      <c r="T2247" s="1"/>
    </row>
    <row r="2248" spans="1:21">
      <c r="S2248" s="1"/>
      <c r="T2248" s="1"/>
    </row>
    <row r="2249" spans="1:21" ht="18.5">
      <c r="F2249" s="9" t="s">
        <v>21</v>
      </c>
      <c r="G2249" s="9"/>
      <c r="I2249" s="2">
        <v>2011</v>
      </c>
      <c r="J2249" s="2">
        <f>I2249+1</f>
        <v>2012</v>
      </c>
      <c r="K2249" s="2">
        <f t="shared" ref="K2249" si="1026">J2249+1</f>
        <v>2013</v>
      </c>
      <c r="L2249" s="2">
        <f t="shared" ref="L2249" si="1027">K2249+1</f>
        <v>2014</v>
      </c>
      <c r="M2249" s="2">
        <f t="shared" ref="M2249" si="1028">L2249+1</f>
        <v>2015</v>
      </c>
      <c r="N2249" s="2">
        <f t="shared" ref="N2249" si="1029">M2249+1</f>
        <v>2016</v>
      </c>
      <c r="O2249" s="2">
        <f t="shared" ref="O2249" si="1030">N2249+1</f>
        <v>2017</v>
      </c>
      <c r="P2249" s="2">
        <f t="shared" ref="P2249" si="1031">O2249+1</f>
        <v>2018</v>
      </c>
      <c r="Q2249" s="2">
        <f t="shared" ref="Q2249" si="1032">P2249+1</f>
        <v>2019</v>
      </c>
      <c r="R2249" s="2">
        <f t="shared" ref="R2249" si="1033">Q2249+1</f>
        <v>2020</v>
      </c>
      <c r="S2249" s="2">
        <f>R2249+1</f>
        <v>2021</v>
      </c>
      <c r="T2249" s="2">
        <f>S2249+1</f>
        <v>2022</v>
      </c>
    </row>
    <row r="2250" spans="1:21">
      <c r="G2250" s="74" t="str">
        <f>"Total MWh Produced / Purchased from " &amp; H2247</f>
        <v>Total MWh Produced / Purchased from Pavant Solar II</v>
      </c>
      <c r="H2250" s="66"/>
      <c r="I2250" s="3"/>
      <c r="J2250" s="4"/>
      <c r="K2250" s="4"/>
      <c r="L2250" s="4"/>
      <c r="M2250" s="4"/>
      <c r="N2250" s="4"/>
      <c r="O2250" s="4"/>
      <c r="P2250" s="4"/>
      <c r="Q2250" s="4"/>
      <c r="R2250" s="4"/>
      <c r="S2250" s="4">
        <v>118178</v>
      </c>
      <c r="T2250" s="5">
        <v>124587</v>
      </c>
    </row>
    <row r="2251" spans="1:21">
      <c r="G2251" s="74" t="s">
        <v>25</v>
      </c>
      <c r="H2251" s="66"/>
      <c r="I2251" s="325"/>
      <c r="J2251" s="50"/>
      <c r="K2251" s="50"/>
      <c r="L2251" s="50"/>
      <c r="M2251" s="50"/>
      <c r="N2251" s="50"/>
      <c r="O2251" s="50"/>
      <c r="P2251" s="50"/>
      <c r="Q2251" s="50"/>
      <c r="R2251" s="50"/>
      <c r="S2251" s="50">
        <v>1</v>
      </c>
      <c r="T2251" s="51">
        <v>1</v>
      </c>
    </row>
    <row r="2252" spans="1:21">
      <c r="G2252" s="74" t="s">
        <v>20</v>
      </c>
      <c r="H2252" s="66"/>
      <c r="I2252" s="326"/>
      <c r="J2252" s="45"/>
      <c r="K2252" s="45"/>
      <c r="L2252" s="45"/>
      <c r="M2252" s="45"/>
      <c r="N2252" s="45"/>
      <c r="O2252" s="45"/>
      <c r="P2252" s="45"/>
      <c r="Q2252" s="45"/>
      <c r="R2252" s="45"/>
      <c r="S2252" s="45">
        <f>S2</f>
        <v>8.0210749261197395E-2</v>
      </c>
      <c r="T2252" s="46">
        <f>T2</f>
        <v>8.0210749261197395E-2</v>
      </c>
    </row>
    <row r="2253" spans="1:21">
      <c r="A2253" s="1" t="s">
        <v>228</v>
      </c>
      <c r="G2253" s="71" t="s">
        <v>22</v>
      </c>
      <c r="H2253" s="72"/>
      <c r="I2253" s="37">
        <v>0</v>
      </c>
      <c r="J2253" s="37">
        <v>0</v>
      </c>
      <c r="K2253" s="37">
        <v>0</v>
      </c>
      <c r="L2253" s="37">
        <v>0</v>
      </c>
      <c r="M2253" s="37">
        <v>0</v>
      </c>
      <c r="N2253" s="179">
        <v>0</v>
      </c>
      <c r="O2253" s="179">
        <v>0</v>
      </c>
      <c r="P2253" s="179">
        <v>0</v>
      </c>
      <c r="Q2253" s="179">
        <f>Q2250*Q2252</f>
        <v>0</v>
      </c>
      <c r="R2253" s="179">
        <f>R2250*R2252</f>
        <v>0</v>
      </c>
      <c r="S2253" s="179">
        <f>S2250*S2252</f>
        <v>9479.1459261897853</v>
      </c>
      <c r="T2253" s="179">
        <f>T2250*T2252</f>
        <v>9993.2166182048004</v>
      </c>
    </row>
    <row r="2254" spans="1:21">
      <c r="G2254" s="23"/>
      <c r="H2254" s="30"/>
      <c r="I2254" s="36"/>
      <c r="J2254" s="36"/>
      <c r="K2254" s="36"/>
      <c r="L2254" s="36"/>
      <c r="M2254" s="36"/>
      <c r="N2254" s="24"/>
      <c r="O2254" s="24"/>
      <c r="P2254" s="24"/>
      <c r="Q2254" s="24"/>
      <c r="R2254" s="24"/>
      <c r="S2254" s="24"/>
      <c r="T2254" s="24"/>
    </row>
    <row r="2255" spans="1:21" ht="18.5">
      <c r="F2255" s="42" t="s">
        <v>118</v>
      </c>
      <c r="H2255" s="30"/>
      <c r="I2255" s="2">
        <v>2011</v>
      </c>
      <c r="J2255" s="2">
        <f>I2255+1</f>
        <v>2012</v>
      </c>
      <c r="K2255" s="2">
        <f t="shared" ref="K2255" si="1034">J2255+1</f>
        <v>2013</v>
      </c>
      <c r="L2255" s="2">
        <f t="shared" ref="L2255" si="1035">K2255+1</f>
        <v>2014</v>
      </c>
      <c r="M2255" s="2">
        <f t="shared" ref="M2255" si="1036">L2255+1</f>
        <v>2015</v>
      </c>
      <c r="N2255" s="2">
        <f t="shared" ref="N2255" si="1037">M2255+1</f>
        <v>2016</v>
      </c>
      <c r="O2255" s="2">
        <f t="shared" ref="O2255" si="1038">N2255+1</f>
        <v>2017</v>
      </c>
      <c r="P2255" s="2">
        <f t="shared" ref="P2255" si="1039">O2255+1</f>
        <v>2018</v>
      </c>
      <c r="Q2255" s="2">
        <f t="shared" ref="Q2255" si="1040">P2255+1</f>
        <v>2019</v>
      </c>
      <c r="R2255" s="2">
        <f t="shared" ref="R2255" si="1041">Q2255+1</f>
        <v>2020</v>
      </c>
      <c r="S2255" s="2">
        <f>R2255+1</f>
        <v>2021</v>
      </c>
      <c r="T2255" s="2">
        <f>S2255+1</f>
        <v>2022</v>
      </c>
    </row>
    <row r="2256" spans="1:21">
      <c r="G2256" s="74" t="s">
        <v>10</v>
      </c>
      <c r="H2256" s="66"/>
      <c r="I2256" s="47">
        <f>IF($J51= "Eligible", I2253 * 'Facility Detail'!$G$3173, 0 )</f>
        <v>0</v>
      </c>
      <c r="J2256" s="11">
        <f>IF($J51= "Eligible", J2253 * 'Facility Detail'!$G$3173, 0 )</f>
        <v>0</v>
      </c>
      <c r="K2256" s="11">
        <f>IF($J51= "Eligible", K2253 * 'Facility Detail'!$G$3173, 0 )</f>
        <v>0</v>
      </c>
      <c r="L2256" s="11">
        <f>IF($J51= "Eligible", L2253 * 'Facility Detail'!$G$3173, 0 )</f>
        <v>0</v>
      </c>
      <c r="M2256" s="11">
        <f>IF($J51= "Eligible", M2253 * 'Facility Detail'!$G$3173, 0 )</f>
        <v>0</v>
      </c>
      <c r="N2256" s="11">
        <f>IF($J51= "Eligible", N2253 * 'Facility Detail'!$G$3173, 0 )</f>
        <v>0</v>
      </c>
      <c r="O2256" s="11">
        <f>IF($J51= "Eligible", O2253 * 'Facility Detail'!$G$3173, 0 )</f>
        <v>0</v>
      </c>
      <c r="P2256" s="11">
        <f>IF($J51= "Eligible", P2253 * 'Facility Detail'!$G$3173, 0 )</f>
        <v>0</v>
      </c>
      <c r="Q2256" s="11">
        <f>IF($J51= "Eligible", Q2253 * 'Facility Detail'!$G$3173, 0 )</f>
        <v>0</v>
      </c>
      <c r="R2256" s="11">
        <f>IF($J51= "Eligible", R2253 * 'Facility Detail'!$G$3173, 0 )</f>
        <v>0</v>
      </c>
      <c r="S2256" s="11">
        <f>IF($J51= "Eligible", S2253 * 'Facility Detail'!$G$3173, 0 )</f>
        <v>0</v>
      </c>
      <c r="T2256" s="264">
        <f>IF($J51= "Eligible", T2253 * 'Facility Detail'!$G$3173, 0 )</f>
        <v>0</v>
      </c>
    </row>
    <row r="2257" spans="6:20">
      <c r="G2257" s="74" t="s">
        <v>6</v>
      </c>
      <c r="H2257" s="66"/>
      <c r="I2257" s="48">
        <f t="shared" ref="I2257:T2257" si="1042">IF($K51= "Eligible", I2253, 0 )</f>
        <v>0</v>
      </c>
      <c r="J2257" s="222">
        <f t="shared" si="1042"/>
        <v>0</v>
      </c>
      <c r="K2257" s="222">
        <f t="shared" si="1042"/>
        <v>0</v>
      </c>
      <c r="L2257" s="222">
        <f t="shared" si="1042"/>
        <v>0</v>
      </c>
      <c r="M2257" s="222">
        <f t="shared" si="1042"/>
        <v>0</v>
      </c>
      <c r="N2257" s="222">
        <f t="shared" si="1042"/>
        <v>0</v>
      </c>
      <c r="O2257" s="222">
        <f t="shared" si="1042"/>
        <v>0</v>
      </c>
      <c r="P2257" s="222">
        <f t="shared" si="1042"/>
        <v>0</v>
      </c>
      <c r="Q2257" s="222">
        <f t="shared" si="1042"/>
        <v>0</v>
      </c>
      <c r="R2257" s="222">
        <f t="shared" si="1042"/>
        <v>0</v>
      </c>
      <c r="S2257" s="222">
        <f t="shared" si="1042"/>
        <v>0</v>
      </c>
      <c r="T2257" s="265">
        <f t="shared" si="1042"/>
        <v>0</v>
      </c>
    </row>
    <row r="2258" spans="6:20">
      <c r="G2258" s="73" t="s">
        <v>120</v>
      </c>
      <c r="H2258" s="72"/>
      <c r="I2258" s="39">
        <f>SUM(I2256:I2257)</f>
        <v>0</v>
      </c>
      <c r="J2258" s="40">
        <f t="shared" ref="J2258:S2258" si="1043">SUM(J2256:J2257)</f>
        <v>0</v>
      </c>
      <c r="K2258" s="40">
        <f t="shared" si="1043"/>
        <v>0</v>
      </c>
      <c r="L2258" s="40">
        <f t="shared" si="1043"/>
        <v>0</v>
      </c>
      <c r="M2258" s="40">
        <f t="shared" si="1043"/>
        <v>0</v>
      </c>
      <c r="N2258" s="40">
        <f t="shared" si="1043"/>
        <v>0</v>
      </c>
      <c r="O2258" s="40">
        <f t="shared" si="1043"/>
        <v>0</v>
      </c>
      <c r="P2258" s="40">
        <f t="shared" si="1043"/>
        <v>0</v>
      </c>
      <c r="Q2258" s="40">
        <f t="shared" si="1043"/>
        <v>0</v>
      </c>
      <c r="R2258" s="40">
        <f t="shared" si="1043"/>
        <v>0</v>
      </c>
      <c r="S2258" s="40">
        <f t="shared" si="1043"/>
        <v>0</v>
      </c>
      <c r="T2258" s="40">
        <f t="shared" ref="T2258" si="1044">SUM(T2256:T2257)</f>
        <v>0</v>
      </c>
    </row>
    <row r="2259" spans="6:20">
      <c r="G2259" s="30"/>
      <c r="H2259" s="30"/>
      <c r="I2259" s="38"/>
      <c r="J2259" s="31"/>
      <c r="K2259" s="31"/>
      <c r="L2259" s="31"/>
      <c r="M2259" s="31"/>
      <c r="N2259" s="31"/>
      <c r="O2259" s="31"/>
      <c r="P2259" s="31"/>
      <c r="Q2259" s="31"/>
      <c r="R2259" s="31"/>
      <c r="S2259" s="31"/>
      <c r="T2259" s="31"/>
    </row>
    <row r="2260" spans="6:20" ht="18.5">
      <c r="F2260" s="41" t="s">
        <v>30</v>
      </c>
      <c r="H2260" s="30"/>
      <c r="I2260" s="2">
        <v>2011</v>
      </c>
      <c r="J2260" s="2">
        <f>I2260+1</f>
        <v>2012</v>
      </c>
      <c r="K2260" s="2">
        <f t="shared" ref="K2260" si="1045">J2260+1</f>
        <v>2013</v>
      </c>
      <c r="L2260" s="2">
        <f t="shared" ref="L2260" si="1046">K2260+1</f>
        <v>2014</v>
      </c>
      <c r="M2260" s="2">
        <f t="shared" ref="M2260" si="1047">L2260+1</f>
        <v>2015</v>
      </c>
      <c r="N2260" s="2">
        <f t="shared" ref="N2260" si="1048">M2260+1</f>
        <v>2016</v>
      </c>
      <c r="O2260" s="2">
        <f t="shared" ref="O2260" si="1049">N2260+1</f>
        <v>2017</v>
      </c>
      <c r="P2260" s="2">
        <f t="shared" ref="P2260" si="1050">O2260+1</f>
        <v>2018</v>
      </c>
      <c r="Q2260" s="2">
        <f t="shared" ref="Q2260" si="1051">P2260+1</f>
        <v>2019</v>
      </c>
      <c r="R2260" s="2">
        <f t="shared" ref="R2260" si="1052">Q2260+1</f>
        <v>2020</v>
      </c>
      <c r="S2260" s="2">
        <f>R2260+1</f>
        <v>2021</v>
      </c>
      <c r="T2260" s="2">
        <f>S2260+1</f>
        <v>2022</v>
      </c>
    </row>
    <row r="2261" spans="6:20">
      <c r="G2261" s="74" t="s">
        <v>47</v>
      </c>
      <c r="H2261" s="66"/>
      <c r="I2261" s="84"/>
      <c r="J2261" s="85"/>
      <c r="K2261" s="85"/>
      <c r="L2261" s="85"/>
      <c r="M2261" s="85"/>
      <c r="N2261" s="85"/>
      <c r="O2261" s="85"/>
      <c r="P2261" s="85"/>
      <c r="Q2261" s="85"/>
      <c r="R2261" s="85"/>
      <c r="S2261" s="85"/>
      <c r="T2261" s="86"/>
    </row>
    <row r="2262" spans="6:20">
      <c r="G2262" s="75" t="s">
        <v>23</v>
      </c>
      <c r="H2262" s="153"/>
      <c r="I2262" s="87"/>
      <c r="J2262" s="88"/>
      <c r="K2262" s="88"/>
      <c r="L2262" s="88"/>
      <c r="M2262" s="88"/>
      <c r="N2262" s="88"/>
      <c r="O2262" s="88"/>
      <c r="P2262" s="88"/>
      <c r="Q2262" s="88"/>
      <c r="R2262" s="88"/>
      <c r="S2262" s="88"/>
      <c r="T2262" s="89"/>
    </row>
    <row r="2263" spans="6:20">
      <c r="G2263" s="90" t="s">
        <v>89</v>
      </c>
      <c r="H2263" s="152"/>
      <c r="I2263" s="52"/>
      <c r="J2263" s="53"/>
      <c r="K2263" s="53"/>
      <c r="L2263" s="53"/>
      <c r="M2263" s="53"/>
      <c r="N2263" s="53"/>
      <c r="O2263" s="53"/>
      <c r="P2263" s="53"/>
      <c r="Q2263" s="53"/>
      <c r="R2263" s="53"/>
      <c r="S2263" s="53"/>
      <c r="T2263" s="54"/>
    </row>
    <row r="2264" spans="6:20">
      <c r="G2264" s="33" t="s">
        <v>90</v>
      </c>
      <c r="I2264" s="7">
        <v>0</v>
      </c>
      <c r="J2264" s="7">
        <v>0</v>
      </c>
      <c r="K2264" s="7">
        <v>0</v>
      </c>
      <c r="L2264" s="7">
        <v>0</v>
      </c>
      <c r="M2264" s="7">
        <v>0</v>
      </c>
      <c r="N2264" s="7">
        <v>0</v>
      </c>
      <c r="O2264" s="7">
        <v>0</v>
      </c>
      <c r="P2264" s="7">
        <v>0</v>
      </c>
      <c r="Q2264" s="7">
        <v>0</v>
      </c>
      <c r="R2264" s="7">
        <v>0</v>
      </c>
      <c r="S2264" s="7">
        <v>0</v>
      </c>
      <c r="T2264" s="7">
        <v>0</v>
      </c>
    </row>
    <row r="2265" spans="6:20">
      <c r="G2265" s="6"/>
      <c r="I2265" s="7"/>
      <c r="J2265" s="7"/>
      <c r="K2265" s="7"/>
      <c r="L2265" s="28"/>
      <c r="M2265" s="28"/>
      <c r="N2265" s="28"/>
      <c r="O2265" s="28"/>
      <c r="P2265" s="28"/>
      <c r="Q2265" s="28"/>
      <c r="R2265" s="28"/>
      <c r="S2265" s="28"/>
      <c r="T2265" s="28"/>
    </row>
    <row r="2266" spans="6:20" ht="18.5">
      <c r="F2266" s="9" t="s">
        <v>100</v>
      </c>
      <c r="I2266" s="2">
        <f>'Facility Detail'!$G$3176</f>
        <v>2011</v>
      </c>
      <c r="J2266" s="2">
        <f>I2266+1</f>
        <v>2012</v>
      </c>
      <c r="K2266" s="2">
        <f t="shared" ref="K2266" si="1053">J2266+1</f>
        <v>2013</v>
      </c>
      <c r="L2266" s="2">
        <f t="shared" ref="L2266" si="1054">K2266+1</f>
        <v>2014</v>
      </c>
      <c r="M2266" s="2">
        <f t="shared" ref="M2266" si="1055">L2266+1</f>
        <v>2015</v>
      </c>
      <c r="N2266" s="2">
        <f t="shared" ref="N2266" si="1056">M2266+1</f>
        <v>2016</v>
      </c>
      <c r="O2266" s="2">
        <f t="shared" ref="O2266" si="1057">N2266+1</f>
        <v>2017</v>
      </c>
      <c r="P2266" s="2">
        <f t="shared" ref="P2266" si="1058">O2266+1</f>
        <v>2018</v>
      </c>
      <c r="Q2266" s="2">
        <f t="shared" ref="Q2266" si="1059">P2266+1</f>
        <v>2019</v>
      </c>
      <c r="R2266" s="2">
        <f t="shared" ref="R2266" si="1060">Q2266+1</f>
        <v>2020</v>
      </c>
      <c r="S2266" s="2">
        <f>R2266+1</f>
        <v>2021</v>
      </c>
      <c r="T2266" s="2">
        <f>S2266+1</f>
        <v>2022</v>
      </c>
    </row>
    <row r="2267" spans="6:20">
      <c r="G2267" s="74" t="s">
        <v>68</v>
      </c>
      <c r="H2267" s="66"/>
      <c r="I2267" s="3"/>
      <c r="J2267" s="55">
        <f>I2267</f>
        <v>0</v>
      </c>
      <c r="K2267" s="123"/>
      <c r="L2267" s="123"/>
      <c r="M2267" s="123"/>
      <c r="N2267" s="123"/>
      <c r="O2267" s="123"/>
      <c r="P2267" s="123"/>
      <c r="Q2267" s="123"/>
      <c r="R2267" s="123"/>
      <c r="S2267" s="123"/>
      <c r="T2267" s="56"/>
    </row>
    <row r="2268" spans="6:20">
      <c r="G2268" s="74" t="s">
        <v>69</v>
      </c>
      <c r="H2268" s="66"/>
      <c r="I2268" s="144">
        <f>J2268</f>
        <v>0</v>
      </c>
      <c r="J2268" s="10"/>
      <c r="K2268" s="69"/>
      <c r="L2268" s="69"/>
      <c r="M2268" s="69"/>
      <c r="N2268" s="69"/>
      <c r="O2268" s="69"/>
      <c r="P2268" s="69"/>
      <c r="Q2268" s="69"/>
      <c r="R2268" s="69"/>
      <c r="S2268" s="69"/>
      <c r="T2268" s="145"/>
    </row>
    <row r="2269" spans="6:20">
      <c r="G2269" s="74" t="s">
        <v>70</v>
      </c>
      <c r="H2269" s="66"/>
      <c r="I2269" s="57"/>
      <c r="J2269" s="10">
        <f>J2253</f>
        <v>0</v>
      </c>
      <c r="K2269" s="65">
        <f>J2269</f>
        <v>0</v>
      </c>
      <c r="L2269" s="69"/>
      <c r="M2269" s="69"/>
      <c r="N2269" s="69"/>
      <c r="O2269" s="69"/>
      <c r="P2269" s="69"/>
      <c r="Q2269" s="69"/>
      <c r="R2269" s="69"/>
      <c r="S2269" s="69"/>
      <c r="T2269" s="145"/>
    </row>
    <row r="2270" spans="6:20">
      <c r="G2270" s="74" t="s">
        <v>71</v>
      </c>
      <c r="H2270" s="66"/>
      <c r="I2270" s="57"/>
      <c r="J2270" s="65">
        <f>K2270</f>
        <v>0</v>
      </c>
      <c r="K2270" s="143"/>
      <c r="L2270" s="69"/>
      <c r="M2270" s="69"/>
      <c r="N2270" s="69"/>
      <c r="O2270" s="69"/>
      <c r="P2270" s="69"/>
      <c r="Q2270" s="69"/>
      <c r="R2270" s="69"/>
      <c r="S2270" s="69"/>
      <c r="T2270" s="145"/>
    </row>
    <row r="2271" spans="6:20">
      <c r="G2271" s="74" t="s">
        <v>171</v>
      </c>
      <c r="H2271" s="30"/>
      <c r="I2271" s="57"/>
      <c r="J2271" s="135"/>
      <c r="K2271" s="10">
        <f>K2253</f>
        <v>0</v>
      </c>
      <c r="L2271" s="136">
        <f>K2271</f>
        <v>0</v>
      </c>
      <c r="M2271" s="69"/>
      <c r="N2271" s="69"/>
      <c r="O2271" s="69"/>
      <c r="P2271" s="69"/>
      <c r="Q2271" s="69"/>
      <c r="R2271" s="69"/>
      <c r="S2271" s="69"/>
      <c r="T2271" s="145"/>
    </row>
    <row r="2272" spans="6:20">
      <c r="G2272" s="74" t="s">
        <v>172</v>
      </c>
      <c r="H2272" s="30"/>
      <c r="I2272" s="57"/>
      <c r="J2272" s="135"/>
      <c r="K2272" s="65">
        <f>L2272</f>
        <v>0</v>
      </c>
      <c r="L2272" s="10"/>
      <c r="M2272" s="69"/>
      <c r="N2272" s="69"/>
      <c r="O2272" s="69"/>
      <c r="P2272" s="69"/>
      <c r="Q2272" s="69"/>
      <c r="R2272" s="69"/>
      <c r="S2272" s="69"/>
      <c r="T2272" s="145"/>
    </row>
    <row r="2273" spans="7:21">
      <c r="G2273" s="74" t="s">
        <v>173</v>
      </c>
      <c r="H2273" s="30"/>
      <c r="I2273" s="57"/>
      <c r="J2273" s="135"/>
      <c r="K2273" s="135"/>
      <c r="L2273" s="10">
        <f>L2253</f>
        <v>0</v>
      </c>
      <c r="M2273" s="136">
        <f>L2273</f>
        <v>0</v>
      </c>
      <c r="N2273" s="135"/>
      <c r="O2273" s="69"/>
      <c r="P2273" s="69"/>
      <c r="Q2273" s="69"/>
      <c r="R2273" s="69"/>
      <c r="S2273" s="69"/>
      <c r="T2273" s="139"/>
    </row>
    <row r="2274" spans="7:21">
      <c r="G2274" s="74" t="s">
        <v>174</v>
      </c>
      <c r="H2274" s="30"/>
      <c r="I2274" s="57"/>
      <c r="J2274" s="135"/>
      <c r="K2274" s="135"/>
      <c r="L2274" s="65"/>
      <c r="M2274" s="10"/>
      <c r="N2274" s="135"/>
      <c r="O2274" s="69"/>
      <c r="P2274" s="69"/>
      <c r="Q2274" s="69"/>
      <c r="R2274" s="69"/>
      <c r="S2274" s="69"/>
      <c r="T2274" s="139"/>
    </row>
    <row r="2275" spans="7:21">
      <c r="G2275" s="74" t="s">
        <v>175</v>
      </c>
      <c r="H2275" s="30"/>
      <c r="I2275" s="57"/>
      <c r="J2275" s="135"/>
      <c r="K2275" s="135"/>
      <c r="L2275" s="135"/>
      <c r="M2275" s="10">
        <v>0</v>
      </c>
      <c r="N2275" s="136">
        <f>M2275</f>
        <v>0</v>
      </c>
      <c r="O2275" s="69"/>
      <c r="P2275" s="69"/>
      <c r="Q2275" s="69"/>
      <c r="R2275" s="69"/>
      <c r="S2275" s="69"/>
      <c r="T2275" s="139"/>
    </row>
    <row r="2276" spans="7:21">
      <c r="G2276" s="74" t="s">
        <v>176</v>
      </c>
      <c r="H2276" s="30"/>
      <c r="I2276" s="57"/>
      <c r="J2276" s="135"/>
      <c r="K2276" s="135"/>
      <c r="L2276" s="135"/>
      <c r="M2276" s="65"/>
      <c r="N2276" s="10"/>
      <c r="O2276" s="69"/>
      <c r="P2276" s="69"/>
      <c r="Q2276" s="69"/>
      <c r="R2276" s="69"/>
      <c r="S2276" s="69"/>
      <c r="T2276" s="139"/>
    </row>
    <row r="2277" spans="7:21">
      <c r="G2277" s="74" t="s">
        <v>177</v>
      </c>
      <c r="H2277" s="30"/>
      <c r="I2277" s="57"/>
      <c r="J2277" s="135"/>
      <c r="K2277" s="135"/>
      <c r="L2277" s="135"/>
      <c r="M2277" s="135"/>
      <c r="N2277" s="167">
        <f>N2253</f>
        <v>0</v>
      </c>
      <c r="O2277" s="137">
        <f>N2277</f>
        <v>0</v>
      </c>
      <c r="P2277" s="69"/>
      <c r="Q2277" s="69"/>
      <c r="R2277" s="69"/>
      <c r="S2277" s="69"/>
      <c r="T2277" s="139"/>
    </row>
    <row r="2278" spans="7:21">
      <c r="G2278" s="74" t="s">
        <v>168</v>
      </c>
      <c r="H2278" s="30"/>
      <c r="I2278" s="57"/>
      <c r="J2278" s="135"/>
      <c r="K2278" s="135"/>
      <c r="L2278" s="135"/>
      <c r="M2278" s="135"/>
      <c r="N2278" s="168"/>
      <c r="O2278" s="138"/>
      <c r="P2278" s="69"/>
      <c r="Q2278" s="69"/>
      <c r="R2278" s="69"/>
      <c r="S2278" s="69"/>
      <c r="T2278" s="139"/>
    </row>
    <row r="2279" spans="7:21">
      <c r="G2279" s="74" t="s">
        <v>169</v>
      </c>
      <c r="H2279" s="30"/>
      <c r="I2279" s="57"/>
      <c r="J2279" s="135"/>
      <c r="K2279" s="135"/>
      <c r="L2279" s="135"/>
      <c r="M2279" s="135"/>
      <c r="N2279" s="135"/>
      <c r="O2279" s="138">
        <f>O2253</f>
        <v>0</v>
      </c>
      <c r="P2279" s="137">
        <f>O2279</f>
        <v>0</v>
      </c>
      <c r="Q2279" s="69"/>
      <c r="R2279" s="69"/>
      <c r="S2279" s="69"/>
      <c r="T2279" s="139"/>
    </row>
    <row r="2280" spans="7:21">
      <c r="G2280" s="74" t="s">
        <v>186</v>
      </c>
      <c r="H2280" s="30"/>
      <c r="I2280" s="57"/>
      <c r="J2280" s="135"/>
      <c r="K2280" s="135"/>
      <c r="L2280" s="135"/>
      <c r="M2280" s="135"/>
      <c r="N2280" s="135"/>
      <c r="O2280" s="137"/>
      <c r="P2280" s="138"/>
      <c r="Q2280" s="69"/>
      <c r="R2280" s="69"/>
      <c r="S2280" s="69"/>
      <c r="T2280" s="139"/>
    </row>
    <row r="2281" spans="7:21">
      <c r="G2281" s="74" t="s">
        <v>187</v>
      </c>
      <c r="H2281" s="30"/>
      <c r="I2281" s="57"/>
      <c r="J2281" s="135"/>
      <c r="K2281" s="135"/>
      <c r="L2281" s="135"/>
      <c r="M2281" s="135"/>
      <c r="N2281" s="135"/>
      <c r="O2281" s="135"/>
      <c r="P2281" s="138"/>
      <c r="Q2281" s="65">
        <f>P2281</f>
        <v>0</v>
      </c>
      <c r="R2281" s="69"/>
      <c r="S2281" s="69"/>
      <c r="T2281" s="139"/>
    </row>
    <row r="2282" spans="7:21">
      <c r="G2282" s="74" t="s">
        <v>188</v>
      </c>
      <c r="H2282" s="30"/>
      <c r="I2282" s="57"/>
      <c r="J2282" s="135"/>
      <c r="K2282" s="135"/>
      <c r="L2282" s="135"/>
      <c r="M2282" s="135"/>
      <c r="N2282" s="135"/>
      <c r="O2282" s="135"/>
      <c r="P2282" s="137"/>
      <c r="Q2282" s="138"/>
      <c r="R2282" s="69"/>
      <c r="S2282" s="69"/>
      <c r="T2282" s="139"/>
    </row>
    <row r="2283" spans="7:21">
      <c r="G2283" s="74" t="s">
        <v>189</v>
      </c>
      <c r="H2283" s="30"/>
      <c r="I2283" s="57"/>
      <c r="J2283" s="135"/>
      <c r="K2283" s="135"/>
      <c r="L2283" s="135"/>
      <c r="M2283" s="135"/>
      <c r="N2283" s="135"/>
      <c r="O2283" s="135"/>
      <c r="P2283" s="135"/>
      <c r="Q2283" s="138"/>
      <c r="R2283" s="65">
        <f>Q2283</f>
        <v>0</v>
      </c>
      <c r="S2283" s="69"/>
      <c r="T2283" s="139"/>
    </row>
    <row r="2284" spans="7:21">
      <c r="G2284" s="74" t="s">
        <v>190</v>
      </c>
      <c r="H2284" s="30"/>
      <c r="I2284" s="57"/>
      <c r="J2284" s="135"/>
      <c r="K2284" s="135"/>
      <c r="L2284" s="135"/>
      <c r="M2284" s="135"/>
      <c r="N2284" s="135"/>
      <c r="O2284" s="135"/>
      <c r="P2284" s="135"/>
      <c r="Q2284" s="169">
        <f>R2253</f>
        <v>0</v>
      </c>
      <c r="R2284" s="197">
        <f>Q2284</f>
        <v>0</v>
      </c>
      <c r="S2284" s="155"/>
      <c r="T2284" s="322"/>
    </row>
    <row r="2285" spans="7:21">
      <c r="G2285" s="74" t="s">
        <v>191</v>
      </c>
      <c r="H2285" s="30"/>
      <c r="I2285" s="57"/>
      <c r="J2285" s="135"/>
      <c r="K2285" s="135"/>
      <c r="L2285" s="135"/>
      <c r="M2285" s="135"/>
      <c r="N2285" s="135"/>
      <c r="O2285" s="135"/>
      <c r="P2285" s="135"/>
      <c r="Q2285" s="135"/>
      <c r="R2285" s="197"/>
      <c r="S2285" s="137">
        <f>R2285</f>
        <v>0</v>
      </c>
      <c r="T2285" s="322"/>
    </row>
    <row r="2286" spans="7:21">
      <c r="G2286" s="74" t="s">
        <v>200</v>
      </c>
      <c r="H2286" s="30"/>
      <c r="I2286" s="57"/>
      <c r="J2286" s="135"/>
      <c r="K2286" s="135"/>
      <c r="L2286" s="135"/>
      <c r="M2286" s="135"/>
      <c r="N2286" s="135"/>
      <c r="O2286" s="135"/>
      <c r="P2286" s="135"/>
      <c r="Q2286" s="135"/>
      <c r="R2286" s="137"/>
      <c r="S2286" s="138"/>
      <c r="T2286" s="322"/>
    </row>
    <row r="2287" spans="7:21">
      <c r="G2287" s="74" t="s">
        <v>201</v>
      </c>
      <c r="H2287" s="30"/>
      <c r="I2287" s="57"/>
      <c r="J2287" s="135"/>
      <c r="K2287" s="135"/>
      <c r="L2287" s="135"/>
      <c r="M2287" s="135"/>
      <c r="N2287" s="135"/>
      <c r="O2287" s="135"/>
      <c r="P2287" s="135"/>
      <c r="Q2287" s="135"/>
      <c r="R2287" s="135"/>
      <c r="S2287" s="197"/>
      <c r="T2287" s="323"/>
    </row>
    <row r="2288" spans="7:21">
      <c r="G2288" s="74" t="s">
        <v>311</v>
      </c>
      <c r="H2288" s="30"/>
      <c r="I2288" s="57"/>
      <c r="J2288" s="135"/>
      <c r="K2288" s="135"/>
      <c r="L2288" s="135"/>
      <c r="M2288" s="135"/>
      <c r="N2288" s="135"/>
      <c r="O2288" s="135"/>
      <c r="P2288" s="135"/>
      <c r="Q2288" s="135"/>
      <c r="R2288" s="135"/>
      <c r="S2288" s="137"/>
      <c r="T2288" s="324"/>
      <c r="U2288" s="30"/>
    </row>
    <row r="2289" spans="1:21">
      <c r="G2289" s="74" t="s">
        <v>310</v>
      </c>
      <c r="H2289" s="30"/>
      <c r="I2289" s="58"/>
      <c r="J2289" s="125"/>
      <c r="K2289" s="125"/>
      <c r="L2289" s="125"/>
      <c r="M2289" s="125"/>
      <c r="N2289" s="125"/>
      <c r="O2289" s="125"/>
      <c r="P2289" s="125"/>
      <c r="Q2289" s="125"/>
      <c r="R2289" s="125"/>
      <c r="S2289" s="125"/>
      <c r="T2289" s="258"/>
      <c r="U2289" s="30"/>
    </row>
    <row r="2290" spans="1:21">
      <c r="B2290" s="1" t="s">
        <v>228</v>
      </c>
      <c r="G2290" s="33" t="s">
        <v>17</v>
      </c>
      <c r="I2290" s="172">
        <f xml:space="preserve"> I2273 - I2272</f>
        <v>0</v>
      </c>
      <c r="J2290" s="172">
        <f xml:space="preserve"> J2272 + J2275 - J2274 - J2273</f>
        <v>0</v>
      </c>
      <c r="K2290" s="172">
        <f>K2274 - K2275</f>
        <v>0</v>
      </c>
      <c r="L2290" s="172">
        <f>L2274 - L2275</f>
        <v>0</v>
      </c>
      <c r="M2290" s="172">
        <f>M2273-M2274-M2275</f>
        <v>0</v>
      </c>
      <c r="N2290" s="172">
        <f>N2275-N2276-N2277</f>
        <v>0</v>
      </c>
      <c r="O2290" s="172">
        <f>O2277-O2278-O2279</f>
        <v>0</v>
      </c>
      <c r="P2290" s="172">
        <f>P2279-P2280-P2281</f>
        <v>0</v>
      </c>
      <c r="Q2290" s="172">
        <f>Q2281+Q2284-Q2283-Q2282</f>
        <v>0</v>
      </c>
      <c r="R2290" s="172">
        <f>R2283-R2284+R2286</f>
        <v>0</v>
      </c>
      <c r="S2290" s="172">
        <f>S2285-S2286-S2287</f>
        <v>0</v>
      </c>
      <c r="T2290" s="172">
        <f>T2285-T2286-T2287</f>
        <v>0</v>
      </c>
    </row>
    <row r="2291" spans="1:21">
      <c r="G2291" s="6"/>
      <c r="I2291" s="172"/>
      <c r="J2291" s="172"/>
      <c r="K2291" s="172"/>
      <c r="L2291" s="172"/>
      <c r="M2291" s="172"/>
      <c r="N2291" s="172"/>
      <c r="O2291" s="172"/>
      <c r="P2291" s="172"/>
      <c r="Q2291" s="172"/>
      <c r="R2291" s="172"/>
      <c r="S2291" s="172"/>
      <c r="T2291" s="172"/>
    </row>
    <row r="2292" spans="1:21">
      <c r="G2292" s="71" t="s">
        <v>12</v>
      </c>
      <c r="H2292" s="66"/>
      <c r="I2292" s="173"/>
      <c r="J2292" s="174"/>
      <c r="K2292" s="174"/>
      <c r="L2292" s="174"/>
      <c r="M2292" s="174"/>
      <c r="N2292" s="174"/>
      <c r="O2292" s="174"/>
      <c r="P2292" s="174"/>
      <c r="Q2292" s="174"/>
      <c r="R2292" s="174"/>
      <c r="S2292" s="174"/>
      <c r="T2292" s="320"/>
    </row>
    <row r="2293" spans="1:21">
      <c r="G2293" s="6"/>
      <c r="I2293" s="172"/>
      <c r="J2293" s="172"/>
      <c r="K2293" s="172"/>
      <c r="L2293" s="172"/>
      <c r="M2293" s="172"/>
      <c r="N2293" s="172"/>
      <c r="O2293" s="172"/>
      <c r="P2293" s="172"/>
      <c r="Q2293" s="172"/>
      <c r="R2293" s="172"/>
      <c r="S2293" s="172"/>
      <c r="T2293" s="172"/>
    </row>
    <row r="2294" spans="1:21" ht="18.5">
      <c r="C2294" s="1" t="s">
        <v>228</v>
      </c>
      <c r="D2294" s="1" t="s">
        <v>248</v>
      </c>
      <c r="E2294" s="1" t="s">
        <v>108</v>
      </c>
      <c r="F2294" s="41" t="s">
        <v>26</v>
      </c>
      <c r="H2294" s="66"/>
      <c r="I2294" s="175">
        <f t="shared" ref="I2294:T2294" si="1061" xml:space="preserve"> I2253 + I2258 - I2264 + I2290 + I2292</f>
        <v>0</v>
      </c>
      <c r="J2294" s="176">
        <f t="shared" si="1061"/>
        <v>0</v>
      </c>
      <c r="K2294" s="176">
        <f t="shared" si="1061"/>
        <v>0</v>
      </c>
      <c r="L2294" s="176">
        <f t="shared" si="1061"/>
        <v>0</v>
      </c>
      <c r="M2294" s="176">
        <f t="shared" si="1061"/>
        <v>0</v>
      </c>
      <c r="N2294" s="176">
        <f t="shared" si="1061"/>
        <v>0</v>
      </c>
      <c r="O2294" s="176">
        <f t="shared" si="1061"/>
        <v>0</v>
      </c>
      <c r="P2294" s="176">
        <f t="shared" si="1061"/>
        <v>0</v>
      </c>
      <c r="Q2294" s="176">
        <f t="shared" si="1061"/>
        <v>0</v>
      </c>
      <c r="R2294" s="176">
        <f t="shared" si="1061"/>
        <v>0</v>
      </c>
      <c r="S2294" s="176">
        <f t="shared" si="1061"/>
        <v>9479.1459261897853</v>
      </c>
      <c r="T2294" s="321">
        <f t="shared" si="1061"/>
        <v>9993.2166182048004</v>
      </c>
      <c r="U2294" s="196"/>
    </row>
    <row r="2295" spans="1:21" ht="15" thickBot="1">
      <c r="S2295" s="1"/>
      <c r="T2295" s="1"/>
    </row>
    <row r="2296" spans="1:21" ht="15" thickBot="1">
      <c r="F2296" s="8"/>
      <c r="G2296" s="8"/>
      <c r="H2296" s="8"/>
      <c r="I2296" s="8"/>
      <c r="J2296" s="8"/>
      <c r="K2296" s="8"/>
      <c r="L2296" s="8"/>
      <c r="M2296" s="8"/>
      <c r="N2296" s="8"/>
      <c r="O2296" s="8"/>
      <c r="P2296" s="8"/>
      <c r="Q2296" s="8"/>
      <c r="R2296" s="8"/>
      <c r="S2296" s="8"/>
      <c r="T2296" s="8"/>
    </row>
    <row r="2297" spans="1:21" ht="21.5" thickBot="1">
      <c r="F2297" s="13" t="s">
        <v>4</v>
      </c>
      <c r="G2297" s="13"/>
      <c r="H2297" s="212" t="s">
        <v>263</v>
      </c>
      <c r="I2297" s="209"/>
      <c r="J2297" s="23"/>
      <c r="K2297" s="23"/>
      <c r="S2297" s="1"/>
      <c r="T2297" s="1"/>
    </row>
    <row r="2298" spans="1:21">
      <c r="S2298" s="1"/>
      <c r="T2298" s="1"/>
    </row>
    <row r="2299" spans="1:21" ht="18.5">
      <c r="F2299" s="9" t="s">
        <v>21</v>
      </c>
      <c r="G2299" s="9"/>
      <c r="I2299" s="2">
        <v>2011</v>
      </c>
      <c r="J2299" s="2">
        <f>I2299+1</f>
        <v>2012</v>
      </c>
      <c r="K2299" s="2">
        <f t="shared" ref="K2299" si="1062">J2299+1</f>
        <v>2013</v>
      </c>
      <c r="L2299" s="2">
        <f t="shared" ref="L2299" si="1063">K2299+1</f>
        <v>2014</v>
      </c>
      <c r="M2299" s="2">
        <f t="shared" ref="M2299" si="1064">L2299+1</f>
        <v>2015</v>
      </c>
      <c r="N2299" s="2">
        <f t="shared" ref="N2299" si="1065">M2299+1</f>
        <v>2016</v>
      </c>
      <c r="O2299" s="2">
        <f t="shared" ref="O2299" si="1066">N2299+1</f>
        <v>2017</v>
      </c>
      <c r="P2299" s="2">
        <f t="shared" ref="P2299" si="1067">O2299+1</f>
        <v>2018</v>
      </c>
      <c r="Q2299" s="2">
        <f t="shared" ref="Q2299" si="1068">P2299+1</f>
        <v>2019</v>
      </c>
      <c r="R2299" s="2">
        <f t="shared" ref="R2299" si="1069">Q2299+1</f>
        <v>2020</v>
      </c>
      <c r="S2299" s="2">
        <f>R2299+1</f>
        <v>2021</v>
      </c>
      <c r="T2299" s="2">
        <f>S2299+1</f>
        <v>2022</v>
      </c>
    </row>
    <row r="2300" spans="1:21">
      <c r="G2300" s="74" t="str">
        <f>"Total MWh Produced / Purchased from " &amp; H2297</f>
        <v>Total MWh Produced / Purchased from Pioneer Wind Park</v>
      </c>
      <c r="H2300" s="66"/>
      <c r="I2300" s="3"/>
      <c r="J2300" s="4"/>
      <c r="K2300" s="4"/>
      <c r="L2300" s="4"/>
      <c r="M2300" s="4"/>
      <c r="N2300" s="4"/>
      <c r="O2300" s="4"/>
      <c r="P2300" s="4"/>
      <c r="Q2300" s="4"/>
      <c r="R2300" s="4"/>
      <c r="S2300" s="4">
        <v>243192</v>
      </c>
      <c r="T2300" s="5">
        <v>298167</v>
      </c>
    </row>
    <row r="2301" spans="1:21">
      <c r="G2301" s="74" t="s">
        <v>25</v>
      </c>
      <c r="H2301" s="66"/>
      <c r="I2301" s="325"/>
      <c r="J2301" s="50"/>
      <c r="K2301" s="50"/>
      <c r="L2301" s="50"/>
      <c r="M2301" s="50"/>
      <c r="N2301" s="50"/>
      <c r="O2301" s="50"/>
      <c r="P2301" s="50"/>
      <c r="Q2301" s="50"/>
      <c r="R2301" s="50"/>
      <c r="S2301" s="50">
        <v>1</v>
      </c>
      <c r="T2301" s="51">
        <v>1</v>
      </c>
    </row>
    <row r="2302" spans="1:21">
      <c r="G2302" s="74" t="s">
        <v>20</v>
      </c>
      <c r="H2302" s="66"/>
      <c r="I2302" s="326"/>
      <c r="J2302" s="45"/>
      <c r="K2302" s="45"/>
      <c r="L2302" s="45"/>
      <c r="M2302" s="45"/>
      <c r="N2302" s="45"/>
      <c r="O2302" s="45"/>
      <c r="P2302" s="45"/>
      <c r="Q2302" s="45"/>
      <c r="R2302" s="45"/>
      <c r="S2302" s="45">
        <f>S2</f>
        <v>8.0210749261197395E-2</v>
      </c>
      <c r="T2302" s="46">
        <f>T2</f>
        <v>8.0210749261197395E-2</v>
      </c>
    </row>
    <row r="2303" spans="1:21">
      <c r="A2303" s="1" t="s">
        <v>229</v>
      </c>
      <c r="G2303" s="71" t="s">
        <v>22</v>
      </c>
      <c r="H2303" s="72"/>
      <c r="I2303" s="37">
        <v>0</v>
      </c>
      <c r="J2303" s="37">
        <v>0</v>
      </c>
      <c r="K2303" s="37">
        <v>0</v>
      </c>
      <c r="L2303" s="37">
        <v>0</v>
      </c>
      <c r="M2303" s="37">
        <v>0</v>
      </c>
      <c r="N2303" s="179">
        <v>0</v>
      </c>
      <c r="O2303" s="179">
        <v>0</v>
      </c>
      <c r="P2303" s="179">
        <v>0</v>
      </c>
      <c r="Q2303" s="179">
        <f>Q2300*Q2302</f>
        <v>0</v>
      </c>
      <c r="R2303" s="179">
        <f>R2300*R2302</f>
        <v>0</v>
      </c>
      <c r="S2303" s="179">
        <f>S2300*S2302</f>
        <v>19506.612534329117</v>
      </c>
      <c r="T2303" s="179">
        <f>T2300*T2302</f>
        <v>23916.198474963443</v>
      </c>
    </row>
    <row r="2304" spans="1:21">
      <c r="G2304" s="23"/>
      <c r="H2304" s="30"/>
      <c r="I2304" s="36"/>
      <c r="J2304" s="36"/>
      <c r="K2304" s="36"/>
      <c r="L2304" s="36"/>
      <c r="M2304" s="36"/>
      <c r="N2304" s="24"/>
      <c r="O2304" s="24"/>
      <c r="P2304" s="24"/>
      <c r="Q2304" s="24"/>
      <c r="R2304" s="24"/>
      <c r="S2304" s="24"/>
      <c r="T2304" s="24"/>
    </row>
    <row r="2305" spans="6:20" ht="18.5">
      <c r="F2305" s="42" t="s">
        <v>118</v>
      </c>
      <c r="H2305" s="30"/>
      <c r="I2305" s="2">
        <v>2011</v>
      </c>
      <c r="J2305" s="2">
        <f>I2305+1</f>
        <v>2012</v>
      </c>
      <c r="K2305" s="2">
        <f t="shared" ref="K2305" si="1070">J2305+1</f>
        <v>2013</v>
      </c>
      <c r="L2305" s="2">
        <f t="shared" ref="L2305" si="1071">K2305+1</f>
        <v>2014</v>
      </c>
      <c r="M2305" s="2">
        <f t="shared" ref="M2305" si="1072">L2305+1</f>
        <v>2015</v>
      </c>
      <c r="N2305" s="2">
        <f t="shared" ref="N2305" si="1073">M2305+1</f>
        <v>2016</v>
      </c>
      <c r="O2305" s="2">
        <f t="shared" ref="O2305" si="1074">N2305+1</f>
        <v>2017</v>
      </c>
      <c r="P2305" s="2">
        <f t="shared" ref="P2305" si="1075">O2305+1</f>
        <v>2018</v>
      </c>
      <c r="Q2305" s="2">
        <f t="shared" ref="Q2305" si="1076">P2305+1</f>
        <v>2019</v>
      </c>
      <c r="R2305" s="2">
        <f t="shared" ref="R2305" si="1077">Q2305+1</f>
        <v>2020</v>
      </c>
      <c r="S2305" s="2">
        <f>R2305+1</f>
        <v>2021</v>
      </c>
      <c r="T2305" s="2">
        <f>S2305+1</f>
        <v>2022</v>
      </c>
    </row>
    <row r="2306" spans="6:20">
      <c r="G2306" s="74" t="s">
        <v>10</v>
      </c>
      <c r="H2306" s="66"/>
      <c r="I2306" s="47">
        <f>IF($J52= "Eligible", I2303 * 'Facility Detail'!$G$3173, 0 )</f>
        <v>0</v>
      </c>
      <c r="J2306" s="11">
        <f>IF($J52= "Eligible", J2303 * 'Facility Detail'!$G$3173, 0 )</f>
        <v>0</v>
      </c>
      <c r="K2306" s="11">
        <f>IF($J52= "Eligible", K2303 * 'Facility Detail'!$G$3173, 0 )</f>
        <v>0</v>
      </c>
      <c r="L2306" s="11">
        <f>IF($J52= "Eligible", L2303 * 'Facility Detail'!$G$3173, 0 )</f>
        <v>0</v>
      </c>
      <c r="M2306" s="11">
        <f>IF($J52= "Eligible", M2303 * 'Facility Detail'!$G$3173, 0 )</f>
        <v>0</v>
      </c>
      <c r="N2306" s="11">
        <f>IF($J52= "Eligible", N2303 * 'Facility Detail'!$G$3173, 0 )</f>
        <v>0</v>
      </c>
      <c r="O2306" s="11">
        <f>IF($J52= "Eligible", O2303 * 'Facility Detail'!$G$3173, 0 )</f>
        <v>0</v>
      </c>
      <c r="P2306" s="11">
        <f>IF($J52= "Eligible", P2303 * 'Facility Detail'!$G$3173, 0 )</f>
        <v>0</v>
      </c>
      <c r="Q2306" s="11">
        <f>IF($J52= "Eligible", Q2303 * 'Facility Detail'!$G$3173, 0 )</f>
        <v>0</v>
      </c>
      <c r="R2306" s="11">
        <f>IF($J52= "Eligible", R2303 * 'Facility Detail'!$G$3173, 0 )</f>
        <v>0</v>
      </c>
      <c r="S2306" s="11">
        <f>IF($J52= "Eligible", S2303 * 'Facility Detail'!$G$3173, 0 )</f>
        <v>0</v>
      </c>
      <c r="T2306" s="264">
        <f>IF($J52= "Eligible", T2303 * 'Facility Detail'!$G$3173, 0 )</f>
        <v>0</v>
      </c>
    </row>
    <row r="2307" spans="6:20">
      <c r="G2307" s="74" t="s">
        <v>6</v>
      </c>
      <c r="H2307" s="66"/>
      <c r="I2307" s="48">
        <f t="shared" ref="I2307:T2307" si="1078">IF($K52= "Eligible", I2303, 0 )</f>
        <v>0</v>
      </c>
      <c r="J2307" s="222">
        <f t="shared" si="1078"/>
        <v>0</v>
      </c>
      <c r="K2307" s="222">
        <f t="shared" si="1078"/>
        <v>0</v>
      </c>
      <c r="L2307" s="222">
        <f t="shared" si="1078"/>
        <v>0</v>
      </c>
      <c r="M2307" s="222">
        <f t="shared" si="1078"/>
        <v>0</v>
      </c>
      <c r="N2307" s="222">
        <f t="shared" si="1078"/>
        <v>0</v>
      </c>
      <c r="O2307" s="222">
        <f t="shared" si="1078"/>
        <v>0</v>
      </c>
      <c r="P2307" s="222">
        <f t="shared" si="1078"/>
        <v>0</v>
      </c>
      <c r="Q2307" s="222">
        <f t="shared" si="1078"/>
        <v>0</v>
      </c>
      <c r="R2307" s="222">
        <f t="shared" si="1078"/>
        <v>0</v>
      </c>
      <c r="S2307" s="222">
        <f t="shared" si="1078"/>
        <v>0</v>
      </c>
      <c r="T2307" s="265">
        <f t="shared" si="1078"/>
        <v>0</v>
      </c>
    </row>
    <row r="2308" spans="6:20">
      <c r="G2308" s="73" t="s">
        <v>120</v>
      </c>
      <c r="H2308" s="72"/>
      <c r="I2308" s="39">
        <f>SUM(I2306:I2307)</f>
        <v>0</v>
      </c>
      <c r="J2308" s="40">
        <f t="shared" ref="J2308:S2308" si="1079">SUM(J2306:J2307)</f>
        <v>0</v>
      </c>
      <c r="K2308" s="40">
        <f t="shared" si="1079"/>
        <v>0</v>
      </c>
      <c r="L2308" s="40">
        <f t="shared" si="1079"/>
        <v>0</v>
      </c>
      <c r="M2308" s="40">
        <f t="shared" si="1079"/>
        <v>0</v>
      </c>
      <c r="N2308" s="40">
        <f t="shared" si="1079"/>
        <v>0</v>
      </c>
      <c r="O2308" s="40">
        <f t="shared" si="1079"/>
        <v>0</v>
      </c>
      <c r="P2308" s="40">
        <f t="shared" si="1079"/>
        <v>0</v>
      </c>
      <c r="Q2308" s="40">
        <f t="shared" si="1079"/>
        <v>0</v>
      </c>
      <c r="R2308" s="40">
        <f t="shared" si="1079"/>
        <v>0</v>
      </c>
      <c r="S2308" s="40">
        <f t="shared" si="1079"/>
        <v>0</v>
      </c>
      <c r="T2308" s="40">
        <f t="shared" ref="T2308" si="1080">SUM(T2306:T2307)</f>
        <v>0</v>
      </c>
    </row>
    <row r="2309" spans="6:20">
      <c r="G2309" s="30"/>
      <c r="H2309" s="30"/>
      <c r="I2309" s="38"/>
      <c r="J2309" s="31"/>
      <c r="K2309" s="31"/>
      <c r="L2309" s="31"/>
      <c r="M2309" s="31"/>
      <c r="N2309" s="31"/>
      <c r="O2309" s="31"/>
      <c r="P2309" s="31"/>
      <c r="Q2309" s="31"/>
      <c r="R2309" s="31"/>
      <c r="S2309" s="31"/>
      <c r="T2309" s="31"/>
    </row>
    <row r="2310" spans="6:20" ht="18.5">
      <c r="F2310" s="41" t="s">
        <v>30</v>
      </c>
      <c r="H2310" s="30"/>
      <c r="I2310" s="2">
        <v>2011</v>
      </c>
      <c r="J2310" s="2">
        <f>I2310+1</f>
        <v>2012</v>
      </c>
      <c r="K2310" s="2">
        <f t="shared" ref="K2310" si="1081">J2310+1</f>
        <v>2013</v>
      </c>
      <c r="L2310" s="2">
        <f t="shared" ref="L2310" si="1082">K2310+1</f>
        <v>2014</v>
      </c>
      <c r="M2310" s="2">
        <f t="shared" ref="M2310" si="1083">L2310+1</f>
        <v>2015</v>
      </c>
      <c r="N2310" s="2">
        <f t="shared" ref="N2310" si="1084">M2310+1</f>
        <v>2016</v>
      </c>
      <c r="O2310" s="2">
        <f t="shared" ref="O2310" si="1085">N2310+1</f>
        <v>2017</v>
      </c>
      <c r="P2310" s="2">
        <f t="shared" ref="P2310" si="1086">O2310+1</f>
        <v>2018</v>
      </c>
      <c r="Q2310" s="2">
        <f t="shared" ref="Q2310" si="1087">P2310+1</f>
        <v>2019</v>
      </c>
      <c r="R2310" s="2">
        <f t="shared" ref="R2310" si="1088">Q2310+1</f>
        <v>2020</v>
      </c>
      <c r="S2310" s="2">
        <f>R2310+1</f>
        <v>2021</v>
      </c>
      <c r="T2310" s="2">
        <f>S2310+1</f>
        <v>2022</v>
      </c>
    </row>
    <row r="2311" spans="6:20">
      <c r="G2311" s="74" t="s">
        <v>47</v>
      </c>
      <c r="H2311" s="66"/>
      <c r="I2311" s="84"/>
      <c r="J2311" s="85"/>
      <c r="K2311" s="85"/>
      <c r="L2311" s="85"/>
      <c r="M2311" s="85"/>
      <c r="N2311" s="85"/>
      <c r="O2311" s="85"/>
      <c r="P2311" s="85"/>
      <c r="Q2311" s="85"/>
      <c r="R2311" s="85"/>
      <c r="S2311" s="85"/>
      <c r="T2311" s="86"/>
    </row>
    <row r="2312" spans="6:20">
      <c r="G2312" s="75" t="s">
        <v>23</v>
      </c>
      <c r="H2312" s="153"/>
      <c r="I2312" s="87"/>
      <c r="J2312" s="88"/>
      <c r="K2312" s="88"/>
      <c r="L2312" s="88"/>
      <c r="M2312" s="88"/>
      <c r="N2312" s="88"/>
      <c r="O2312" s="88"/>
      <c r="P2312" s="88"/>
      <c r="Q2312" s="88"/>
      <c r="R2312" s="88"/>
      <c r="S2312" s="88"/>
      <c r="T2312" s="89"/>
    </row>
    <row r="2313" spans="6:20">
      <c r="G2313" s="90" t="s">
        <v>89</v>
      </c>
      <c r="H2313" s="152"/>
      <c r="I2313" s="52"/>
      <c r="J2313" s="53"/>
      <c r="K2313" s="53"/>
      <c r="L2313" s="53"/>
      <c r="M2313" s="53"/>
      <c r="N2313" s="53"/>
      <c r="O2313" s="53"/>
      <c r="P2313" s="53"/>
      <c r="Q2313" s="53"/>
      <c r="R2313" s="53"/>
      <c r="S2313" s="53"/>
      <c r="T2313" s="54"/>
    </row>
    <row r="2314" spans="6:20">
      <c r="G2314" s="33" t="s">
        <v>90</v>
      </c>
      <c r="I2314" s="7">
        <v>0</v>
      </c>
      <c r="J2314" s="7">
        <v>0</v>
      </c>
      <c r="K2314" s="7">
        <v>0</v>
      </c>
      <c r="L2314" s="7">
        <v>0</v>
      </c>
      <c r="M2314" s="7">
        <v>0</v>
      </c>
      <c r="N2314" s="7">
        <v>0</v>
      </c>
      <c r="O2314" s="7">
        <v>0</v>
      </c>
      <c r="P2314" s="7">
        <v>0</v>
      </c>
      <c r="Q2314" s="7">
        <v>0</v>
      </c>
      <c r="R2314" s="7">
        <v>0</v>
      </c>
      <c r="S2314" s="7">
        <v>0</v>
      </c>
      <c r="T2314" s="7">
        <v>0</v>
      </c>
    </row>
    <row r="2315" spans="6:20">
      <c r="G2315" s="6"/>
      <c r="I2315" s="7"/>
      <c r="J2315" s="7"/>
      <c r="K2315" s="7"/>
      <c r="L2315" s="28"/>
      <c r="M2315" s="28"/>
      <c r="N2315" s="28"/>
      <c r="O2315" s="28"/>
      <c r="P2315" s="28"/>
      <c r="Q2315" s="28"/>
      <c r="R2315" s="28"/>
      <c r="S2315" s="28"/>
      <c r="T2315" s="28"/>
    </row>
    <row r="2316" spans="6:20" ht="18.5">
      <c r="F2316" s="9" t="s">
        <v>100</v>
      </c>
      <c r="I2316" s="2">
        <f>'Facility Detail'!$G$3176</f>
        <v>2011</v>
      </c>
      <c r="J2316" s="2">
        <f>I2316+1</f>
        <v>2012</v>
      </c>
      <c r="K2316" s="2">
        <f t="shared" ref="K2316" si="1089">J2316+1</f>
        <v>2013</v>
      </c>
      <c r="L2316" s="2">
        <f t="shared" ref="L2316" si="1090">K2316+1</f>
        <v>2014</v>
      </c>
      <c r="M2316" s="2">
        <f t="shared" ref="M2316" si="1091">L2316+1</f>
        <v>2015</v>
      </c>
      <c r="N2316" s="2">
        <f t="shared" ref="N2316" si="1092">M2316+1</f>
        <v>2016</v>
      </c>
      <c r="O2316" s="2">
        <f t="shared" ref="O2316" si="1093">N2316+1</f>
        <v>2017</v>
      </c>
      <c r="P2316" s="2">
        <f t="shared" ref="P2316" si="1094">O2316+1</f>
        <v>2018</v>
      </c>
      <c r="Q2316" s="2">
        <f t="shared" ref="Q2316" si="1095">P2316+1</f>
        <v>2019</v>
      </c>
      <c r="R2316" s="2">
        <f t="shared" ref="R2316" si="1096">Q2316+1</f>
        <v>2020</v>
      </c>
      <c r="S2316" s="2">
        <f>R2316+1</f>
        <v>2021</v>
      </c>
      <c r="T2316" s="2">
        <f>S2316+1</f>
        <v>2022</v>
      </c>
    </row>
    <row r="2317" spans="6:20">
      <c r="G2317" s="74" t="s">
        <v>68</v>
      </c>
      <c r="H2317" s="66"/>
      <c r="I2317" s="3"/>
      <c r="J2317" s="55">
        <f>I2317</f>
        <v>0</v>
      </c>
      <c r="K2317" s="123"/>
      <c r="L2317" s="123"/>
      <c r="M2317" s="123"/>
      <c r="N2317" s="123"/>
      <c r="O2317" s="123"/>
      <c r="P2317" s="123"/>
      <c r="Q2317" s="123"/>
      <c r="R2317" s="123"/>
      <c r="S2317" s="123"/>
      <c r="T2317" s="56"/>
    </row>
    <row r="2318" spans="6:20">
      <c r="G2318" s="74" t="s">
        <v>69</v>
      </c>
      <c r="H2318" s="66"/>
      <c r="I2318" s="144">
        <f>J2318</f>
        <v>0</v>
      </c>
      <c r="J2318" s="10"/>
      <c r="K2318" s="69"/>
      <c r="L2318" s="69"/>
      <c r="M2318" s="69"/>
      <c r="N2318" s="69"/>
      <c r="O2318" s="69"/>
      <c r="P2318" s="69"/>
      <c r="Q2318" s="69"/>
      <c r="R2318" s="69"/>
      <c r="S2318" s="69"/>
      <c r="T2318" s="145"/>
    </row>
    <row r="2319" spans="6:20">
      <c r="G2319" s="74" t="s">
        <v>70</v>
      </c>
      <c r="H2319" s="66"/>
      <c r="I2319" s="57"/>
      <c r="J2319" s="10">
        <f>J2303</f>
        <v>0</v>
      </c>
      <c r="K2319" s="65">
        <f>J2319</f>
        <v>0</v>
      </c>
      <c r="L2319" s="69"/>
      <c r="M2319" s="69"/>
      <c r="N2319" s="69"/>
      <c r="O2319" s="69"/>
      <c r="P2319" s="69"/>
      <c r="Q2319" s="69"/>
      <c r="R2319" s="69"/>
      <c r="S2319" s="69"/>
      <c r="T2319" s="145"/>
    </row>
    <row r="2320" spans="6:20">
      <c r="G2320" s="74" t="s">
        <v>71</v>
      </c>
      <c r="H2320" s="66"/>
      <c r="I2320" s="57"/>
      <c r="J2320" s="65">
        <f>K2320</f>
        <v>0</v>
      </c>
      <c r="K2320" s="143"/>
      <c r="L2320" s="69"/>
      <c r="M2320" s="69"/>
      <c r="N2320" s="69"/>
      <c r="O2320" s="69"/>
      <c r="P2320" s="69"/>
      <c r="Q2320" s="69"/>
      <c r="R2320" s="69"/>
      <c r="S2320" s="69"/>
      <c r="T2320" s="145"/>
    </row>
    <row r="2321" spans="7:20">
      <c r="G2321" s="74" t="s">
        <v>171</v>
      </c>
      <c r="H2321" s="30"/>
      <c r="I2321" s="57"/>
      <c r="J2321" s="135"/>
      <c r="K2321" s="10">
        <f>K2303</f>
        <v>0</v>
      </c>
      <c r="L2321" s="136">
        <f>K2321</f>
        <v>0</v>
      </c>
      <c r="M2321" s="69"/>
      <c r="N2321" s="69"/>
      <c r="O2321" s="69"/>
      <c r="P2321" s="69"/>
      <c r="Q2321" s="69"/>
      <c r="R2321" s="69"/>
      <c r="S2321" s="69"/>
      <c r="T2321" s="145"/>
    </row>
    <row r="2322" spans="7:20">
      <c r="G2322" s="74" t="s">
        <v>172</v>
      </c>
      <c r="H2322" s="30"/>
      <c r="I2322" s="57"/>
      <c r="J2322" s="135"/>
      <c r="K2322" s="65">
        <f>L2322</f>
        <v>0</v>
      </c>
      <c r="L2322" s="10"/>
      <c r="M2322" s="69"/>
      <c r="N2322" s="69"/>
      <c r="O2322" s="69"/>
      <c r="P2322" s="69"/>
      <c r="Q2322" s="69"/>
      <c r="R2322" s="69"/>
      <c r="S2322" s="69"/>
      <c r="T2322" s="145"/>
    </row>
    <row r="2323" spans="7:20">
      <c r="G2323" s="74" t="s">
        <v>173</v>
      </c>
      <c r="H2323" s="30"/>
      <c r="I2323" s="57"/>
      <c r="J2323" s="135"/>
      <c r="K2323" s="135"/>
      <c r="L2323" s="10">
        <f>L2303</f>
        <v>0</v>
      </c>
      <c r="M2323" s="136">
        <f>L2323</f>
        <v>0</v>
      </c>
      <c r="N2323" s="135"/>
      <c r="O2323" s="69"/>
      <c r="P2323" s="69"/>
      <c r="Q2323" s="69"/>
      <c r="R2323" s="69"/>
      <c r="S2323" s="69"/>
      <c r="T2323" s="139"/>
    </row>
    <row r="2324" spans="7:20">
      <c r="G2324" s="74" t="s">
        <v>174</v>
      </c>
      <c r="H2324" s="30"/>
      <c r="I2324" s="57"/>
      <c r="J2324" s="135"/>
      <c r="K2324" s="135"/>
      <c r="L2324" s="65"/>
      <c r="M2324" s="10"/>
      <c r="N2324" s="135"/>
      <c r="O2324" s="69"/>
      <c r="P2324" s="69"/>
      <c r="Q2324" s="69"/>
      <c r="R2324" s="69"/>
      <c r="S2324" s="69"/>
      <c r="T2324" s="139"/>
    </row>
    <row r="2325" spans="7:20">
      <c r="G2325" s="74" t="s">
        <v>175</v>
      </c>
      <c r="H2325" s="30"/>
      <c r="I2325" s="57"/>
      <c r="J2325" s="135"/>
      <c r="K2325" s="135"/>
      <c r="L2325" s="135"/>
      <c r="M2325" s="10">
        <v>0</v>
      </c>
      <c r="N2325" s="136">
        <f>M2325</f>
        <v>0</v>
      </c>
      <c r="O2325" s="69"/>
      <c r="P2325" s="69"/>
      <c r="Q2325" s="69"/>
      <c r="R2325" s="69"/>
      <c r="S2325" s="69"/>
      <c r="T2325" s="139"/>
    </row>
    <row r="2326" spans="7:20">
      <c r="G2326" s="74" t="s">
        <v>176</v>
      </c>
      <c r="H2326" s="30"/>
      <c r="I2326" s="57"/>
      <c r="J2326" s="135"/>
      <c r="K2326" s="135"/>
      <c r="L2326" s="135"/>
      <c r="M2326" s="65"/>
      <c r="N2326" s="10"/>
      <c r="O2326" s="69"/>
      <c r="P2326" s="69"/>
      <c r="Q2326" s="69"/>
      <c r="R2326" s="69"/>
      <c r="S2326" s="69"/>
      <c r="T2326" s="139"/>
    </row>
    <row r="2327" spans="7:20">
      <c r="G2327" s="74" t="s">
        <v>177</v>
      </c>
      <c r="H2327" s="30"/>
      <c r="I2327" s="57"/>
      <c r="J2327" s="135"/>
      <c r="K2327" s="135"/>
      <c r="L2327" s="135"/>
      <c r="M2327" s="135"/>
      <c r="N2327" s="167">
        <f>N2303</f>
        <v>0</v>
      </c>
      <c r="O2327" s="137">
        <f>N2327</f>
        <v>0</v>
      </c>
      <c r="P2327" s="69"/>
      <c r="Q2327" s="69"/>
      <c r="R2327" s="69"/>
      <c r="S2327" s="69"/>
      <c r="T2327" s="139"/>
    </row>
    <row r="2328" spans="7:20">
      <c r="G2328" s="74" t="s">
        <v>168</v>
      </c>
      <c r="H2328" s="30"/>
      <c r="I2328" s="57"/>
      <c r="J2328" s="135"/>
      <c r="K2328" s="135"/>
      <c r="L2328" s="135"/>
      <c r="M2328" s="135"/>
      <c r="N2328" s="168"/>
      <c r="O2328" s="138"/>
      <c r="P2328" s="69"/>
      <c r="Q2328" s="69"/>
      <c r="R2328" s="69"/>
      <c r="S2328" s="69"/>
      <c r="T2328" s="139"/>
    </row>
    <row r="2329" spans="7:20">
      <c r="G2329" s="74" t="s">
        <v>169</v>
      </c>
      <c r="H2329" s="30"/>
      <c r="I2329" s="57"/>
      <c r="J2329" s="135"/>
      <c r="K2329" s="135"/>
      <c r="L2329" s="135"/>
      <c r="M2329" s="135"/>
      <c r="N2329" s="135"/>
      <c r="O2329" s="138">
        <f>O2303</f>
        <v>0</v>
      </c>
      <c r="P2329" s="137">
        <f>O2329</f>
        <v>0</v>
      </c>
      <c r="Q2329" s="69"/>
      <c r="R2329" s="69"/>
      <c r="S2329" s="69"/>
      <c r="T2329" s="139"/>
    </row>
    <row r="2330" spans="7:20">
      <c r="G2330" s="74" t="s">
        <v>186</v>
      </c>
      <c r="H2330" s="30"/>
      <c r="I2330" s="57"/>
      <c r="J2330" s="135"/>
      <c r="K2330" s="135"/>
      <c r="L2330" s="135"/>
      <c r="M2330" s="135"/>
      <c r="N2330" s="135"/>
      <c r="O2330" s="137"/>
      <c r="P2330" s="138"/>
      <c r="Q2330" s="69"/>
      <c r="R2330" s="69"/>
      <c r="S2330" s="69"/>
      <c r="T2330" s="139"/>
    </row>
    <row r="2331" spans="7:20">
      <c r="G2331" s="74" t="s">
        <v>187</v>
      </c>
      <c r="H2331" s="30"/>
      <c r="I2331" s="57"/>
      <c r="J2331" s="135"/>
      <c r="K2331" s="135"/>
      <c r="L2331" s="135"/>
      <c r="M2331" s="135"/>
      <c r="N2331" s="135"/>
      <c r="O2331" s="135"/>
      <c r="P2331" s="138"/>
      <c r="Q2331" s="65">
        <f>P2331</f>
        <v>0</v>
      </c>
      <c r="R2331" s="69"/>
      <c r="S2331" s="69"/>
      <c r="T2331" s="139"/>
    </row>
    <row r="2332" spans="7:20">
      <c r="G2332" s="74" t="s">
        <v>188</v>
      </c>
      <c r="H2332" s="30"/>
      <c r="I2332" s="57"/>
      <c r="J2332" s="135"/>
      <c r="K2332" s="135"/>
      <c r="L2332" s="135"/>
      <c r="M2332" s="135"/>
      <c r="N2332" s="135"/>
      <c r="O2332" s="135"/>
      <c r="P2332" s="137"/>
      <c r="Q2332" s="138"/>
      <c r="R2332" s="69"/>
      <c r="S2332" s="69"/>
      <c r="T2332" s="139"/>
    </row>
    <row r="2333" spans="7:20">
      <c r="G2333" s="74" t="s">
        <v>189</v>
      </c>
      <c r="H2333" s="30"/>
      <c r="I2333" s="57"/>
      <c r="J2333" s="135"/>
      <c r="K2333" s="135"/>
      <c r="L2333" s="135"/>
      <c r="M2333" s="135"/>
      <c r="N2333" s="135"/>
      <c r="O2333" s="135"/>
      <c r="P2333" s="135"/>
      <c r="Q2333" s="138"/>
      <c r="R2333" s="65">
        <f>Q2333</f>
        <v>0</v>
      </c>
      <c r="S2333" s="69"/>
      <c r="T2333" s="139"/>
    </row>
    <row r="2334" spans="7:20">
      <c r="G2334" s="74" t="s">
        <v>190</v>
      </c>
      <c r="H2334" s="30"/>
      <c r="I2334" s="57"/>
      <c r="J2334" s="135"/>
      <c r="K2334" s="135"/>
      <c r="L2334" s="135"/>
      <c r="M2334" s="135"/>
      <c r="N2334" s="135"/>
      <c r="O2334" s="135"/>
      <c r="P2334" s="135"/>
      <c r="Q2334" s="169">
        <f>R2303</f>
        <v>0</v>
      </c>
      <c r="R2334" s="197">
        <f>Q2334</f>
        <v>0</v>
      </c>
      <c r="S2334" s="155"/>
      <c r="T2334" s="322"/>
    </row>
    <row r="2335" spans="7:20">
      <c r="G2335" s="74" t="s">
        <v>191</v>
      </c>
      <c r="H2335" s="30"/>
      <c r="I2335" s="57"/>
      <c r="J2335" s="135"/>
      <c r="K2335" s="135"/>
      <c r="L2335" s="135"/>
      <c r="M2335" s="135"/>
      <c r="N2335" s="135"/>
      <c r="O2335" s="135"/>
      <c r="P2335" s="135"/>
      <c r="Q2335" s="135"/>
      <c r="R2335" s="197"/>
      <c r="S2335" s="137">
        <f>R2335</f>
        <v>0</v>
      </c>
      <c r="T2335" s="322"/>
    </row>
    <row r="2336" spans="7:20">
      <c r="G2336" s="74" t="s">
        <v>200</v>
      </c>
      <c r="H2336" s="30"/>
      <c r="I2336" s="57"/>
      <c r="J2336" s="135"/>
      <c r="K2336" s="135"/>
      <c r="L2336" s="135"/>
      <c r="M2336" s="135"/>
      <c r="N2336" s="135"/>
      <c r="O2336" s="135"/>
      <c r="P2336" s="135"/>
      <c r="Q2336" s="135"/>
      <c r="R2336" s="137"/>
      <c r="S2336" s="138"/>
      <c r="T2336" s="322"/>
    </row>
    <row r="2337" spans="2:21">
      <c r="G2337" s="74" t="s">
        <v>201</v>
      </c>
      <c r="H2337" s="30"/>
      <c r="I2337" s="57"/>
      <c r="J2337" s="135"/>
      <c r="K2337" s="135"/>
      <c r="L2337" s="135"/>
      <c r="M2337" s="135"/>
      <c r="N2337" s="135"/>
      <c r="O2337" s="135"/>
      <c r="P2337" s="135"/>
      <c r="Q2337" s="135"/>
      <c r="R2337" s="135"/>
      <c r="S2337" s="197">
        <v>15000</v>
      </c>
      <c r="T2337" s="323">
        <v>15000</v>
      </c>
    </row>
    <row r="2338" spans="2:21">
      <c r="G2338" s="74" t="s">
        <v>311</v>
      </c>
      <c r="H2338" s="30"/>
      <c r="I2338" s="57"/>
      <c r="J2338" s="135"/>
      <c r="K2338" s="135"/>
      <c r="L2338" s="135"/>
      <c r="M2338" s="135"/>
      <c r="N2338" s="135"/>
      <c r="O2338" s="135"/>
      <c r="P2338" s="135"/>
      <c r="Q2338" s="135"/>
      <c r="R2338" s="135"/>
      <c r="S2338" s="137"/>
      <c r="T2338" s="324"/>
      <c r="U2338" s="30"/>
    </row>
    <row r="2339" spans="2:21">
      <c r="G2339" s="74" t="s">
        <v>310</v>
      </c>
      <c r="H2339" s="30"/>
      <c r="I2339" s="58"/>
      <c r="J2339" s="125"/>
      <c r="K2339" s="125"/>
      <c r="L2339" s="125"/>
      <c r="M2339" s="125"/>
      <c r="N2339" s="125"/>
      <c r="O2339" s="125"/>
      <c r="P2339" s="125"/>
      <c r="Q2339" s="125"/>
      <c r="R2339" s="125"/>
      <c r="S2339" s="125"/>
      <c r="T2339" s="258"/>
      <c r="U2339" s="30"/>
    </row>
    <row r="2340" spans="2:21">
      <c r="B2340" s="1" t="s">
        <v>229</v>
      </c>
      <c r="G2340" s="33" t="s">
        <v>17</v>
      </c>
      <c r="I2340" s="172">
        <f xml:space="preserve"> I2323 - I2322</f>
        <v>0</v>
      </c>
      <c r="J2340" s="172">
        <f xml:space="preserve"> J2322 + J2325 - J2324 - J2323</f>
        <v>0</v>
      </c>
      <c r="K2340" s="172">
        <f>K2324 - K2325</f>
        <v>0</v>
      </c>
      <c r="L2340" s="172">
        <f>L2324 - L2325</f>
        <v>0</v>
      </c>
      <c r="M2340" s="172">
        <f>M2323-M2324-M2325</f>
        <v>0</v>
      </c>
      <c r="N2340" s="172">
        <f>N2325-N2326-N2327</f>
        <v>0</v>
      </c>
      <c r="O2340" s="172">
        <f>O2327-O2328-O2329</f>
        <v>0</v>
      </c>
      <c r="P2340" s="172">
        <f>P2329-P2330-P2331</f>
        <v>0</v>
      </c>
      <c r="Q2340" s="172">
        <f>Q2331+Q2334-Q2333-Q2332</f>
        <v>0</v>
      </c>
      <c r="R2340" s="172">
        <f>R2333-R2334+R2336</f>
        <v>0</v>
      </c>
      <c r="S2340" s="172">
        <f>S2335-S2336-S2337</f>
        <v>-15000</v>
      </c>
      <c r="T2340" s="172">
        <f>T2337-T2338-T2339</f>
        <v>15000</v>
      </c>
    </row>
    <row r="2341" spans="2:21">
      <c r="G2341" s="6"/>
      <c r="I2341" s="172"/>
      <c r="J2341" s="172"/>
      <c r="K2341" s="172"/>
      <c r="L2341" s="172"/>
      <c r="M2341" s="172"/>
      <c r="N2341" s="172"/>
      <c r="O2341" s="172"/>
      <c r="P2341" s="172"/>
      <c r="Q2341" s="172"/>
      <c r="R2341" s="172"/>
      <c r="S2341" s="172"/>
      <c r="T2341" s="172"/>
    </row>
    <row r="2342" spans="2:21">
      <c r="G2342" s="71" t="s">
        <v>12</v>
      </c>
      <c r="H2342" s="66"/>
      <c r="I2342" s="173"/>
      <c r="J2342" s="174"/>
      <c r="K2342" s="174"/>
      <c r="L2342" s="174"/>
      <c r="M2342" s="174"/>
      <c r="N2342" s="174"/>
      <c r="O2342" s="174"/>
      <c r="P2342" s="174"/>
      <c r="Q2342" s="174"/>
      <c r="R2342" s="174"/>
      <c r="S2342" s="174"/>
      <c r="T2342" s="320"/>
    </row>
    <row r="2343" spans="2:21">
      <c r="G2343" s="6"/>
      <c r="I2343" s="172"/>
      <c r="J2343" s="172"/>
      <c r="K2343" s="172"/>
      <c r="L2343" s="172"/>
      <c r="M2343" s="172"/>
      <c r="N2343" s="172"/>
      <c r="O2343" s="172"/>
      <c r="P2343" s="172"/>
      <c r="Q2343" s="172"/>
      <c r="R2343" s="172"/>
      <c r="S2343" s="172"/>
      <c r="T2343" s="172"/>
    </row>
    <row r="2344" spans="2:21" ht="18.5">
      <c r="C2344" s="1" t="s">
        <v>229</v>
      </c>
      <c r="D2344" s="1" t="s">
        <v>249</v>
      </c>
      <c r="E2344" s="1" t="s">
        <v>107</v>
      </c>
      <c r="F2344" s="41" t="s">
        <v>26</v>
      </c>
      <c r="H2344" s="66"/>
      <c r="I2344" s="175">
        <f t="shared" ref="I2344:S2344" si="1097" xml:space="preserve"> I2303 + I2308 - I2314 + I2340 + I2342</f>
        <v>0</v>
      </c>
      <c r="J2344" s="176">
        <f t="shared" si="1097"/>
        <v>0</v>
      </c>
      <c r="K2344" s="176">
        <f t="shared" si="1097"/>
        <v>0</v>
      </c>
      <c r="L2344" s="176">
        <f t="shared" si="1097"/>
        <v>0</v>
      </c>
      <c r="M2344" s="176">
        <f t="shared" si="1097"/>
        <v>0</v>
      </c>
      <c r="N2344" s="176">
        <f t="shared" si="1097"/>
        <v>0</v>
      </c>
      <c r="O2344" s="176">
        <f t="shared" si="1097"/>
        <v>0</v>
      </c>
      <c r="P2344" s="176">
        <f t="shared" si="1097"/>
        <v>0</v>
      </c>
      <c r="Q2344" s="176">
        <f t="shared" si="1097"/>
        <v>0</v>
      </c>
      <c r="R2344" s="176">
        <f t="shared" si="1097"/>
        <v>0</v>
      </c>
      <c r="S2344" s="176">
        <f t="shared" si="1097"/>
        <v>4506.6125343291169</v>
      </c>
      <c r="T2344" s="321">
        <f t="shared" ref="T2344" si="1098" xml:space="preserve"> T2303 + T2308 - T2314 + T2340 + T2342</f>
        <v>38916.198474963443</v>
      </c>
      <c r="U2344" s="196"/>
    </row>
    <row r="2345" spans="2:21" ht="15" thickBot="1">
      <c r="S2345" s="1"/>
      <c r="T2345" s="1"/>
    </row>
    <row r="2346" spans="2:21">
      <c r="F2346" s="8"/>
      <c r="G2346" s="8"/>
      <c r="H2346" s="8"/>
      <c r="I2346" s="8"/>
      <c r="J2346" s="8"/>
      <c r="K2346" s="8"/>
      <c r="L2346" s="8"/>
      <c r="M2346" s="8"/>
      <c r="N2346" s="8"/>
      <c r="O2346" s="8"/>
      <c r="P2346" s="8"/>
      <c r="Q2346" s="8"/>
      <c r="R2346" s="8"/>
      <c r="S2346" s="8"/>
      <c r="T2346" s="8"/>
      <c r="U2346" s="30"/>
    </row>
    <row r="2347" spans="2:21" ht="15" thickBot="1">
      <c r="G2347" s="30"/>
      <c r="H2347" s="30"/>
      <c r="I2347" s="30"/>
      <c r="J2347" s="30"/>
      <c r="K2347" s="30"/>
      <c r="L2347" s="30"/>
      <c r="M2347" s="30"/>
      <c r="N2347" s="30"/>
      <c r="O2347" s="30"/>
      <c r="P2347" s="30"/>
      <c r="Q2347" s="30"/>
      <c r="R2347" s="30"/>
      <c r="S2347" s="30"/>
      <c r="T2347" s="30"/>
      <c r="U2347" s="30"/>
    </row>
    <row r="2348" spans="2:21" ht="21.5" thickBot="1">
      <c r="F2348" s="13" t="s">
        <v>4</v>
      </c>
      <c r="G2348" s="13"/>
      <c r="H2348" s="212" t="s">
        <v>138</v>
      </c>
      <c r="I2348" s="213"/>
      <c r="J2348" s="200"/>
      <c r="K2348" s="23"/>
      <c r="L2348" s="30"/>
      <c r="S2348" s="1"/>
      <c r="T2348" s="1"/>
      <c r="U2348" s="30"/>
    </row>
    <row r="2349" spans="2:21">
      <c r="S2349" s="1"/>
      <c r="T2349" s="1"/>
      <c r="U2349" s="30"/>
    </row>
    <row r="2350" spans="2:21" ht="18.5">
      <c r="F2350" s="9" t="s">
        <v>21</v>
      </c>
      <c r="G2350" s="9"/>
      <c r="I2350" s="2">
        <f>'Facility Detail'!$G$3176</f>
        <v>2011</v>
      </c>
      <c r="J2350" s="2">
        <f t="shared" ref="J2350:O2350" si="1099">I2350+1</f>
        <v>2012</v>
      </c>
      <c r="K2350" s="2">
        <f t="shared" si="1099"/>
        <v>2013</v>
      </c>
      <c r="L2350" s="2">
        <f t="shared" si="1099"/>
        <v>2014</v>
      </c>
      <c r="M2350" s="2">
        <f t="shared" si="1099"/>
        <v>2015</v>
      </c>
      <c r="N2350" s="2">
        <f t="shared" si="1099"/>
        <v>2016</v>
      </c>
      <c r="O2350" s="2">
        <f t="shared" si="1099"/>
        <v>2017</v>
      </c>
      <c r="P2350" s="2">
        <f t="shared" ref="P2350" si="1100">O2350+1</f>
        <v>2018</v>
      </c>
      <c r="Q2350" s="2">
        <f t="shared" ref="Q2350" si="1101">P2350+1</f>
        <v>2019</v>
      </c>
      <c r="R2350" s="2">
        <f t="shared" ref="R2350" si="1102">Q2350+1</f>
        <v>2020</v>
      </c>
      <c r="S2350" s="2">
        <f>R2350+1</f>
        <v>2021</v>
      </c>
      <c r="T2350" s="2">
        <f>S2350+1</f>
        <v>2022</v>
      </c>
      <c r="U2350" s="30"/>
    </row>
    <row r="2351" spans="2:21">
      <c r="G2351" s="74" t="str">
        <f>"Total MWh Produced / Purchased from " &amp; H2348</f>
        <v>Total MWh Produced / Purchased from Prospect 2 (Upgrade 1999)</v>
      </c>
      <c r="H2351" s="66"/>
      <c r="I2351" s="3"/>
      <c r="J2351" s="4">
        <v>4118.213099999999</v>
      </c>
      <c r="K2351" s="4">
        <v>3721.9047</v>
      </c>
      <c r="L2351" s="4">
        <v>3469</v>
      </c>
      <c r="M2351" s="4">
        <v>2802</v>
      </c>
      <c r="N2351" s="4">
        <v>4030.1855999999998</v>
      </c>
      <c r="O2351" s="4">
        <v>4305</v>
      </c>
      <c r="P2351" s="4">
        <v>3347</v>
      </c>
      <c r="Q2351" s="4">
        <v>3213</v>
      </c>
      <c r="R2351" s="4">
        <v>2946</v>
      </c>
      <c r="S2351" s="4">
        <v>2573</v>
      </c>
      <c r="T2351" s="5">
        <v>3569</v>
      </c>
      <c r="U2351" s="30"/>
    </row>
    <row r="2352" spans="2:21">
      <c r="G2352" s="74" t="s">
        <v>25</v>
      </c>
      <c r="H2352" s="66"/>
      <c r="I2352" s="325"/>
      <c r="J2352" s="50">
        <v>1</v>
      </c>
      <c r="K2352" s="50">
        <v>1</v>
      </c>
      <c r="L2352" s="50">
        <v>1</v>
      </c>
      <c r="M2352" s="50">
        <v>1</v>
      </c>
      <c r="N2352" s="50">
        <v>1</v>
      </c>
      <c r="O2352" s="50">
        <v>1</v>
      </c>
      <c r="P2352" s="50">
        <v>1</v>
      </c>
      <c r="Q2352" s="50">
        <v>1</v>
      </c>
      <c r="R2352" s="50">
        <v>1</v>
      </c>
      <c r="S2352" s="50">
        <v>1</v>
      </c>
      <c r="T2352" s="51">
        <v>1</v>
      </c>
      <c r="U2352" s="30"/>
    </row>
    <row r="2353" spans="1:21">
      <c r="G2353" s="74" t="s">
        <v>20</v>
      </c>
      <c r="H2353" s="66"/>
      <c r="I2353" s="326"/>
      <c r="J2353" s="45">
        <v>7.9619999999999996E-2</v>
      </c>
      <c r="K2353" s="45">
        <v>7.8747999999999999E-2</v>
      </c>
      <c r="L2353" s="45">
        <v>8.0235000000000001E-2</v>
      </c>
      <c r="M2353" s="45">
        <v>8.0535999999999996E-2</v>
      </c>
      <c r="N2353" s="45">
        <v>8.1698151927344531E-2</v>
      </c>
      <c r="O2353" s="45">
        <v>8.0833713568703974E-2</v>
      </c>
      <c r="P2353" s="45">
        <v>7.9451999999999995E-2</v>
      </c>
      <c r="Q2353" s="45">
        <v>7.6724662968274293E-2</v>
      </c>
      <c r="R2353" s="45">
        <f>R1834</f>
        <v>8.1268700519883177E-2</v>
      </c>
      <c r="S2353" s="45">
        <f>S2</f>
        <v>8.0210749261197395E-2</v>
      </c>
      <c r="T2353" s="46">
        <f>T2</f>
        <v>8.0210749261197395E-2</v>
      </c>
      <c r="U2353" s="30"/>
    </row>
    <row r="2354" spans="1:21">
      <c r="A2354" s="1" t="s">
        <v>230</v>
      </c>
      <c r="G2354" s="71" t="s">
        <v>22</v>
      </c>
      <c r="H2354" s="72"/>
      <c r="I2354" s="37">
        <v>0</v>
      </c>
      <c r="J2354" s="37">
        <v>328</v>
      </c>
      <c r="K2354" s="37">
        <v>293</v>
      </c>
      <c r="L2354" s="37">
        <v>278</v>
      </c>
      <c r="M2354" s="37">
        <v>226</v>
      </c>
      <c r="N2354" s="179">
        <v>329</v>
      </c>
      <c r="O2354" s="179">
        <v>346</v>
      </c>
      <c r="P2354" s="179">
        <v>266</v>
      </c>
      <c r="Q2354" s="179">
        <f>Q2351*Q2353</f>
        <v>246.51634211706531</v>
      </c>
      <c r="R2354" s="179">
        <f t="shared" ref="R2354:S2354" si="1103" xml:space="preserve"> ROUND(R2351 * R2352 * R2353,0)</f>
        <v>239</v>
      </c>
      <c r="S2354" s="179">
        <f t="shared" si="1103"/>
        <v>206</v>
      </c>
      <c r="T2354" s="179">
        <f t="shared" ref="T2354" si="1104" xml:space="preserve"> ROUND(T2351 * T2352 * T2353,0)</f>
        <v>286</v>
      </c>
      <c r="U2354" s="30"/>
    </row>
    <row r="2355" spans="1:21">
      <c r="G2355" s="23"/>
      <c r="H2355" s="30"/>
      <c r="I2355" s="36"/>
      <c r="J2355" s="36"/>
      <c r="K2355" s="36"/>
      <c r="L2355" s="36"/>
      <c r="M2355" s="36"/>
      <c r="N2355" s="24"/>
      <c r="O2355" s="24"/>
      <c r="P2355" s="24"/>
      <c r="Q2355" s="24"/>
      <c r="R2355" s="24"/>
      <c r="S2355" s="24"/>
      <c r="T2355" s="24"/>
      <c r="U2355" s="30"/>
    </row>
    <row r="2356" spans="1:21" ht="18.5">
      <c r="F2356" s="42" t="s">
        <v>118</v>
      </c>
      <c r="H2356" s="30"/>
      <c r="I2356" s="2">
        <f>'Facility Detail'!$G$3176</f>
        <v>2011</v>
      </c>
      <c r="J2356" s="2">
        <f>I2356+1</f>
        <v>2012</v>
      </c>
      <c r="K2356" s="2">
        <f>J2356+1</f>
        <v>2013</v>
      </c>
      <c r="L2356" s="2">
        <f>L2350</f>
        <v>2014</v>
      </c>
      <c r="M2356" s="2">
        <f>M2350</f>
        <v>2015</v>
      </c>
      <c r="N2356" s="2">
        <f>N2350</f>
        <v>2016</v>
      </c>
      <c r="O2356" s="2">
        <f>O2350</f>
        <v>2017</v>
      </c>
      <c r="P2356" s="2">
        <f t="shared" ref="P2356:Q2356" si="1105">P2350</f>
        <v>2018</v>
      </c>
      <c r="Q2356" s="2">
        <f t="shared" si="1105"/>
        <v>2019</v>
      </c>
      <c r="R2356" s="2">
        <f t="shared" ref="R2356:S2356" si="1106">R2350</f>
        <v>2020</v>
      </c>
      <c r="S2356" s="2">
        <f t="shared" si="1106"/>
        <v>2021</v>
      </c>
      <c r="T2356" s="2">
        <f t="shared" ref="T2356" si="1107">T2350</f>
        <v>2022</v>
      </c>
      <c r="U2356" s="30"/>
    </row>
    <row r="2357" spans="1:21">
      <c r="G2357" s="74" t="s">
        <v>10</v>
      </c>
      <c r="H2357" s="66"/>
      <c r="I2357" s="47">
        <f>IF($J53= "Eligible", I2354 * 'Facility Detail'!$G$3173, 0 )</f>
        <v>0</v>
      </c>
      <c r="J2357" s="11">
        <f>IF($J53= "Eligible", J2354 * 'Facility Detail'!$G$3173, 0 )</f>
        <v>0</v>
      </c>
      <c r="K2357" s="11">
        <f>IF($J53= "Eligible", K2354 * 'Facility Detail'!$G$3173, 0 )</f>
        <v>0</v>
      </c>
      <c r="L2357" s="11">
        <f>IF($J53= "Eligible", L2354 * 'Facility Detail'!$G$3173, 0 )</f>
        <v>0</v>
      </c>
      <c r="M2357" s="11">
        <f>IF($J53= "Eligible", M2354 * 'Facility Detail'!$G$3173, 0 )</f>
        <v>0</v>
      </c>
      <c r="N2357" s="11">
        <f>IF($J53= "Eligible", N2354 * 'Facility Detail'!$G$3173, 0 )</f>
        <v>0</v>
      </c>
      <c r="O2357" s="11">
        <f>IF($J53= "Eligible", O2354 * 'Facility Detail'!$G$3173, 0 )</f>
        <v>0</v>
      </c>
      <c r="P2357" s="11">
        <f>IF($J53= "Eligible", P2354 * 'Facility Detail'!$G$3173, 0 )</f>
        <v>0</v>
      </c>
      <c r="Q2357" s="11">
        <f>IF($J53= "Eligible", Q2354 * 'Facility Detail'!$G$3173, 0 )</f>
        <v>0</v>
      </c>
      <c r="R2357" s="11">
        <f>IF($J53= "Eligible", R2354 * 'Facility Detail'!$G$3173, 0 )</f>
        <v>0</v>
      </c>
      <c r="S2357" s="11">
        <f>IF($J53= "Eligible", S2354 * 'Facility Detail'!$G$3173, 0 )</f>
        <v>0</v>
      </c>
      <c r="T2357" s="264">
        <f>IF($J53= "Eligible", T2354 * 'Facility Detail'!$G$3173, 0 )</f>
        <v>0</v>
      </c>
      <c r="U2357" s="30"/>
    </row>
    <row r="2358" spans="1:21">
      <c r="G2358" s="74" t="s">
        <v>6</v>
      </c>
      <c r="H2358" s="66"/>
      <c r="I2358" s="48">
        <f t="shared" ref="I2358:T2358" si="1108">IF($K53= "Eligible", I2354, 0 )</f>
        <v>0</v>
      </c>
      <c r="J2358" s="222">
        <f t="shared" si="1108"/>
        <v>0</v>
      </c>
      <c r="K2358" s="222">
        <f t="shared" si="1108"/>
        <v>0</v>
      </c>
      <c r="L2358" s="222">
        <f t="shared" si="1108"/>
        <v>0</v>
      </c>
      <c r="M2358" s="222">
        <f t="shared" si="1108"/>
        <v>0</v>
      </c>
      <c r="N2358" s="222">
        <f t="shared" si="1108"/>
        <v>0</v>
      </c>
      <c r="O2358" s="222">
        <f t="shared" si="1108"/>
        <v>0</v>
      </c>
      <c r="P2358" s="222">
        <f t="shared" si="1108"/>
        <v>0</v>
      </c>
      <c r="Q2358" s="222">
        <f t="shared" si="1108"/>
        <v>0</v>
      </c>
      <c r="R2358" s="222">
        <f t="shared" si="1108"/>
        <v>0</v>
      </c>
      <c r="S2358" s="222">
        <f t="shared" si="1108"/>
        <v>0</v>
      </c>
      <c r="T2358" s="265">
        <f t="shared" si="1108"/>
        <v>0</v>
      </c>
      <c r="U2358" s="30"/>
    </row>
    <row r="2359" spans="1:21">
      <c r="G2359" s="73" t="s">
        <v>120</v>
      </c>
      <c r="H2359" s="72"/>
      <c r="I2359" s="39">
        <f>SUM(I2357:I2358)</f>
        <v>0</v>
      </c>
      <c r="J2359" s="40">
        <f t="shared" ref="J2359:S2359" si="1109">SUM(J2357:J2358)</f>
        <v>0</v>
      </c>
      <c r="K2359" s="40">
        <f t="shared" si="1109"/>
        <v>0</v>
      </c>
      <c r="L2359" s="40">
        <f t="shared" si="1109"/>
        <v>0</v>
      </c>
      <c r="M2359" s="40">
        <f t="shared" si="1109"/>
        <v>0</v>
      </c>
      <c r="N2359" s="40">
        <f t="shared" si="1109"/>
        <v>0</v>
      </c>
      <c r="O2359" s="40">
        <f t="shared" si="1109"/>
        <v>0</v>
      </c>
      <c r="P2359" s="40">
        <f t="shared" si="1109"/>
        <v>0</v>
      </c>
      <c r="Q2359" s="40">
        <f t="shared" si="1109"/>
        <v>0</v>
      </c>
      <c r="R2359" s="40">
        <f t="shared" si="1109"/>
        <v>0</v>
      </c>
      <c r="S2359" s="40">
        <f t="shared" si="1109"/>
        <v>0</v>
      </c>
      <c r="T2359" s="40">
        <f t="shared" ref="T2359" si="1110">SUM(T2357:T2358)</f>
        <v>0</v>
      </c>
      <c r="U2359" s="30"/>
    </row>
    <row r="2360" spans="1:21">
      <c r="G2360" s="30"/>
      <c r="H2360" s="30"/>
      <c r="I2360" s="38"/>
      <c r="J2360" s="31"/>
      <c r="K2360" s="31"/>
      <c r="L2360" s="31"/>
      <c r="M2360" s="31"/>
      <c r="N2360" s="31"/>
      <c r="O2360" s="31"/>
      <c r="P2360" s="31"/>
      <c r="Q2360" s="31"/>
      <c r="R2360" s="31"/>
      <c r="S2360" s="31"/>
      <c r="T2360" s="31"/>
      <c r="U2360" s="30"/>
    </row>
    <row r="2361" spans="1:21" ht="18.5">
      <c r="F2361" s="41" t="s">
        <v>30</v>
      </c>
      <c r="H2361" s="30"/>
      <c r="I2361" s="2">
        <f>'Facility Detail'!$G$3176</f>
        <v>2011</v>
      </c>
      <c r="J2361" s="2">
        <f>I2361+1</f>
        <v>2012</v>
      </c>
      <c r="K2361" s="2">
        <f>J2361+1</f>
        <v>2013</v>
      </c>
      <c r="L2361" s="2">
        <f>L2350</f>
        <v>2014</v>
      </c>
      <c r="M2361" s="2">
        <f>M2350</f>
        <v>2015</v>
      </c>
      <c r="N2361" s="2">
        <f>N2350</f>
        <v>2016</v>
      </c>
      <c r="O2361" s="2">
        <f>O2350</f>
        <v>2017</v>
      </c>
      <c r="P2361" s="2">
        <f t="shared" ref="P2361:Q2361" si="1111">P2350</f>
        <v>2018</v>
      </c>
      <c r="Q2361" s="2">
        <f t="shared" si="1111"/>
        <v>2019</v>
      </c>
      <c r="R2361" s="2">
        <f t="shared" ref="R2361:S2361" si="1112">R2350</f>
        <v>2020</v>
      </c>
      <c r="S2361" s="2">
        <f t="shared" si="1112"/>
        <v>2021</v>
      </c>
      <c r="T2361" s="2">
        <f t="shared" ref="T2361" si="1113">T2350</f>
        <v>2022</v>
      </c>
      <c r="U2361" s="30"/>
    </row>
    <row r="2362" spans="1:21">
      <c r="G2362" s="74" t="s">
        <v>47</v>
      </c>
      <c r="H2362" s="66"/>
      <c r="I2362" s="84"/>
      <c r="J2362" s="85"/>
      <c r="K2362" s="85"/>
      <c r="L2362" s="85"/>
      <c r="M2362" s="85"/>
      <c r="N2362" s="85"/>
      <c r="O2362" s="85"/>
      <c r="P2362" s="85"/>
      <c r="Q2362" s="85"/>
      <c r="R2362" s="85"/>
      <c r="S2362" s="85"/>
      <c r="T2362" s="86"/>
      <c r="U2362" s="30"/>
    </row>
    <row r="2363" spans="1:21">
      <c r="G2363" s="75" t="s">
        <v>23</v>
      </c>
      <c r="H2363" s="153"/>
      <c r="I2363" s="87"/>
      <c r="J2363" s="88"/>
      <c r="K2363" s="88"/>
      <c r="L2363" s="88"/>
      <c r="M2363" s="88"/>
      <c r="N2363" s="88"/>
      <c r="O2363" s="88"/>
      <c r="P2363" s="88"/>
      <c r="Q2363" s="88"/>
      <c r="R2363" s="88"/>
      <c r="S2363" s="88"/>
      <c r="T2363" s="89"/>
      <c r="U2363" s="30"/>
    </row>
    <row r="2364" spans="1:21">
      <c r="G2364" s="90" t="s">
        <v>89</v>
      </c>
      <c r="H2364" s="152"/>
      <c r="I2364" s="52"/>
      <c r="J2364" s="53"/>
      <c r="K2364" s="53"/>
      <c r="L2364" s="53"/>
      <c r="M2364" s="53"/>
      <c r="N2364" s="53"/>
      <c r="O2364" s="53"/>
      <c r="P2364" s="53"/>
      <c r="Q2364" s="53"/>
      <c r="R2364" s="53"/>
      <c r="S2364" s="53"/>
      <c r="T2364" s="54"/>
      <c r="U2364" s="30"/>
    </row>
    <row r="2365" spans="1:21">
      <c r="G2365" s="33" t="s">
        <v>90</v>
      </c>
      <c r="I2365" s="7">
        <f t="shared" ref="I2365:N2365" si="1114">SUM(I2362:I2364)</f>
        <v>0</v>
      </c>
      <c r="J2365" s="7">
        <f t="shared" si="1114"/>
        <v>0</v>
      </c>
      <c r="K2365" s="7">
        <f t="shared" si="1114"/>
        <v>0</v>
      </c>
      <c r="L2365" s="7">
        <f t="shared" si="1114"/>
        <v>0</v>
      </c>
      <c r="M2365" s="7">
        <f t="shared" si="1114"/>
        <v>0</v>
      </c>
      <c r="N2365" s="7">
        <f t="shared" si="1114"/>
        <v>0</v>
      </c>
      <c r="O2365" s="7">
        <f t="shared" ref="O2365" si="1115">SUM(O2362:O2364)</f>
        <v>0</v>
      </c>
      <c r="P2365" s="7">
        <f t="shared" ref="P2365:Q2365" si="1116">SUM(P2362:P2364)</f>
        <v>0</v>
      </c>
      <c r="Q2365" s="7">
        <f t="shared" si="1116"/>
        <v>0</v>
      </c>
      <c r="R2365" s="7">
        <f t="shared" ref="R2365:S2365" si="1117">SUM(R2362:R2364)</f>
        <v>0</v>
      </c>
      <c r="S2365" s="7">
        <f t="shared" si="1117"/>
        <v>0</v>
      </c>
      <c r="T2365" s="7">
        <f t="shared" ref="T2365" si="1118">SUM(T2362:T2364)</f>
        <v>0</v>
      </c>
      <c r="U2365" s="30"/>
    </row>
    <row r="2366" spans="1:21">
      <c r="G2366" s="6"/>
      <c r="I2366" s="7"/>
      <c r="J2366" s="7"/>
      <c r="K2366" s="7"/>
      <c r="L2366" s="28"/>
      <c r="M2366" s="28"/>
      <c r="N2366" s="28"/>
      <c r="O2366" s="28"/>
      <c r="P2366" s="28"/>
      <c r="Q2366" s="28"/>
      <c r="R2366" s="28"/>
      <c r="S2366" s="28"/>
      <c r="T2366" s="28"/>
      <c r="U2366" s="30"/>
    </row>
    <row r="2367" spans="1:21" ht="18.5">
      <c r="F2367" s="9" t="s">
        <v>100</v>
      </c>
      <c r="I2367" s="2">
        <f>'Facility Detail'!$G$3176</f>
        <v>2011</v>
      </c>
      <c r="J2367" s="2">
        <f t="shared" ref="J2367:O2367" si="1119">I2367+1</f>
        <v>2012</v>
      </c>
      <c r="K2367" s="2">
        <f t="shared" si="1119"/>
        <v>2013</v>
      </c>
      <c r="L2367" s="2">
        <f t="shared" si="1119"/>
        <v>2014</v>
      </c>
      <c r="M2367" s="2">
        <f t="shared" si="1119"/>
        <v>2015</v>
      </c>
      <c r="N2367" s="2">
        <f t="shared" si="1119"/>
        <v>2016</v>
      </c>
      <c r="O2367" s="2">
        <f t="shared" si="1119"/>
        <v>2017</v>
      </c>
      <c r="P2367" s="2">
        <f t="shared" ref="P2367" si="1120">O2367+1</f>
        <v>2018</v>
      </c>
      <c r="Q2367" s="2">
        <f t="shared" ref="Q2367" si="1121">P2367+1</f>
        <v>2019</v>
      </c>
      <c r="R2367" s="2">
        <f t="shared" ref="R2367" si="1122">Q2367+1</f>
        <v>2020</v>
      </c>
      <c r="S2367" s="2">
        <f>R2367+1</f>
        <v>2021</v>
      </c>
      <c r="T2367" s="2">
        <f>S2367+1</f>
        <v>2022</v>
      </c>
      <c r="U2367" s="30"/>
    </row>
    <row r="2368" spans="1:21">
      <c r="G2368" s="74" t="s">
        <v>68</v>
      </c>
      <c r="H2368" s="30"/>
      <c r="I2368" s="3"/>
      <c r="J2368" s="55">
        <f>I2368</f>
        <v>0</v>
      </c>
      <c r="K2368" s="123"/>
      <c r="L2368" s="123"/>
      <c r="M2368" s="123"/>
      <c r="N2368" s="123"/>
      <c r="O2368" s="123"/>
      <c r="P2368" s="123"/>
      <c r="Q2368" s="123"/>
      <c r="R2368" s="123"/>
      <c r="S2368" s="123"/>
      <c r="T2368" s="56"/>
      <c r="U2368" s="30"/>
    </row>
    <row r="2369" spans="7:21">
      <c r="G2369" s="74" t="s">
        <v>69</v>
      </c>
      <c r="H2369" s="30"/>
      <c r="I2369" s="144">
        <f>J2369</f>
        <v>0</v>
      </c>
      <c r="J2369" s="10"/>
      <c r="K2369" s="69"/>
      <c r="L2369" s="69"/>
      <c r="M2369" s="69"/>
      <c r="N2369" s="69"/>
      <c r="O2369" s="69"/>
      <c r="P2369" s="69"/>
      <c r="Q2369" s="69"/>
      <c r="R2369" s="69"/>
      <c r="S2369" s="69"/>
      <c r="T2369" s="145"/>
      <c r="U2369" s="30"/>
    </row>
    <row r="2370" spans="7:21">
      <c r="G2370" s="74" t="s">
        <v>70</v>
      </c>
      <c r="H2370" s="30"/>
      <c r="I2370" s="57"/>
      <c r="J2370" s="10"/>
      <c r="K2370" s="65">
        <f>J2370</f>
        <v>0</v>
      </c>
      <c r="L2370" s="69"/>
      <c r="M2370" s="69"/>
      <c r="N2370" s="69"/>
      <c r="O2370" s="69"/>
      <c r="P2370" s="69"/>
      <c r="Q2370" s="69"/>
      <c r="R2370" s="69"/>
      <c r="S2370" s="69"/>
      <c r="T2370" s="145"/>
      <c r="U2370" s="30"/>
    </row>
    <row r="2371" spans="7:21">
      <c r="G2371" s="74" t="s">
        <v>71</v>
      </c>
      <c r="H2371" s="30"/>
      <c r="I2371" s="57"/>
      <c r="J2371" s="65">
        <f>K2371</f>
        <v>0</v>
      </c>
      <c r="K2371" s="143"/>
      <c r="L2371" s="69"/>
      <c r="M2371" s="69"/>
      <c r="N2371" s="69"/>
      <c r="O2371" s="69"/>
      <c r="P2371" s="69"/>
      <c r="Q2371" s="69"/>
      <c r="R2371" s="69"/>
      <c r="S2371" s="69"/>
      <c r="T2371" s="145"/>
      <c r="U2371" s="30"/>
    </row>
    <row r="2372" spans="7:21">
      <c r="G2372" s="74" t="s">
        <v>171</v>
      </c>
      <c r="H2372" s="30"/>
      <c r="I2372" s="57"/>
      <c r="J2372" s="135"/>
      <c r="K2372" s="10"/>
      <c r="L2372" s="136">
        <f>K2372</f>
        <v>0</v>
      </c>
      <c r="M2372" s="69"/>
      <c r="N2372" s="69"/>
      <c r="O2372" s="69"/>
      <c r="P2372" s="69"/>
      <c r="Q2372" s="69"/>
      <c r="R2372" s="69"/>
      <c r="S2372" s="69"/>
      <c r="T2372" s="145"/>
      <c r="U2372" s="30"/>
    </row>
    <row r="2373" spans="7:21">
      <c r="G2373" s="74" t="s">
        <v>172</v>
      </c>
      <c r="H2373" s="30"/>
      <c r="I2373" s="57"/>
      <c r="J2373" s="135"/>
      <c r="K2373" s="65">
        <f>L2373</f>
        <v>0</v>
      </c>
      <c r="L2373" s="10"/>
      <c r="M2373" s="69"/>
      <c r="N2373" s="69"/>
      <c r="O2373" s="69" t="s">
        <v>170</v>
      </c>
      <c r="P2373" s="69" t="s">
        <v>170</v>
      </c>
      <c r="Q2373" s="69" t="s">
        <v>170</v>
      </c>
      <c r="R2373" s="69" t="s">
        <v>170</v>
      </c>
      <c r="S2373" s="69" t="s">
        <v>170</v>
      </c>
      <c r="T2373" s="145" t="s">
        <v>170</v>
      </c>
      <c r="U2373" s="30"/>
    </row>
    <row r="2374" spans="7:21">
      <c r="G2374" s="74" t="s">
        <v>173</v>
      </c>
      <c r="H2374" s="30"/>
      <c r="I2374" s="57"/>
      <c r="J2374" s="135"/>
      <c r="K2374" s="135"/>
      <c r="L2374" s="10"/>
      <c r="M2374" s="136">
        <f>L2374</f>
        <v>0</v>
      </c>
      <c r="N2374" s="135"/>
      <c r="O2374" s="69"/>
      <c r="P2374" s="69"/>
      <c r="Q2374" s="69"/>
      <c r="R2374" s="69"/>
      <c r="S2374" s="69"/>
      <c r="T2374" s="139"/>
      <c r="U2374" s="30"/>
    </row>
    <row r="2375" spans="7:21">
      <c r="G2375" s="74" t="s">
        <v>174</v>
      </c>
      <c r="H2375" s="30"/>
      <c r="I2375" s="57"/>
      <c r="J2375" s="135"/>
      <c r="K2375" s="135"/>
      <c r="L2375" s="65">
        <f>M2375</f>
        <v>0</v>
      </c>
      <c r="M2375" s="10"/>
      <c r="N2375" s="135"/>
      <c r="O2375" s="69"/>
      <c r="P2375" s="69"/>
      <c r="Q2375" s="69"/>
      <c r="R2375" s="69"/>
      <c r="S2375" s="69"/>
      <c r="T2375" s="139"/>
      <c r="U2375" s="30"/>
    </row>
    <row r="2376" spans="7:21">
      <c r="G2376" s="74" t="s">
        <v>175</v>
      </c>
      <c r="H2376" s="30"/>
      <c r="I2376" s="57"/>
      <c r="J2376" s="135"/>
      <c r="K2376" s="135"/>
      <c r="L2376" s="135"/>
      <c r="M2376" s="10"/>
      <c r="N2376" s="136">
        <f>M2376</f>
        <v>0</v>
      </c>
      <c r="O2376" s="69"/>
      <c r="P2376" s="69"/>
      <c r="Q2376" s="69"/>
      <c r="R2376" s="69"/>
      <c r="S2376" s="69"/>
      <c r="T2376" s="139"/>
      <c r="U2376" s="30"/>
    </row>
    <row r="2377" spans="7:21">
      <c r="G2377" s="74" t="s">
        <v>176</v>
      </c>
      <c r="H2377" s="30"/>
      <c r="I2377" s="57"/>
      <c r="J2377" s="135"/>
      <c r="K2377" s="135"/>
      <c r="L2377" s="135"/>
      <c r="M2377" s="65">
        <f>N2377</f>
        <v>0</v>
      </c>
      <c r="N2377" s="10"/>
      <c r="O2377" s="69"/>
      <c r="P2377" s="69"/>
      <c r="Q2377" s="69"/>
      <c r="R2377" s="69"/>
      <c r="S2377" s="69"/>
      <c r="T2377" s="139"/>
      <c r="U2377" s="30"/>
    </row>
    <row r="2378" spans="7:21">
      <c r="G2378" s="74" t="s">
        <v>177</v>
      </c>
      <c r="H2378" s="30"/>
      <c r="I2378" s="57"/>
      <c r="J2378" s="135"/>
      <c r="K2378" s="135"/>
      <c r="L2378" s="135"/>
      <c r="M2378" s="135"/>
      <c r="N2378" s="167">
        <f>O2378</f>
        <v>0</v>
      </c>
      <c r="O2378" s="137"/>
      <c r="P2378" s="69"/>
      <c r="Q2378" s="69"/>
      <c r="R2378" s="69"/>
      <c r="S2378" s="69"/>
      <c r="T2378" s="139"/>
      <c r="U2378" s="30"/>
    </row>
    <row r="2379" spans="7:21">
      <c r="G2379" s="74" t="s">
        <v>168</v>
      </c>
      <c r="H2379" s="30"/>
      <c r="I2379" s="57"/>
      <c r="J2379" s="135"/>
      <c r="K2379" s="135"/>
      <c r="L2379" s="135"/>
      <c r="M2379" s="135"/>
      <c r="N2379" s="168">
        <f>O2378</f>
        <v>0</v>
      </c>
      <c r="O2379" s="138"/>
      <c r="P2379" s="69"/>
      <c r="Q2379" s="69"/>
      <c r="R2379" s="69"/>
      <c r="S2379" s="69"/>
      <c r="T2379" s="139"/>
      <c r="U2379" s="30"/>
    </row>
    <row r="2380" spans="7:21">
      <c r="G2380" s="74" t="s">
        <v>169</v>
      </c>
      <c r="H2380" s="30"/>
      <c r="I2380" s="57"/>
      <c r="J2380" s="135"/>
      <c r="K2380" s="135"/>
      <c r="L2380" s="135"/>
      <c r="M2380" s="135"/>
      <c r="N2380" s="135"/>
      <c r="O2380" s="138">
        <v>0</v>
      </c>
      <c r="P2380" s="137">
        <v>0</v>
      </c>
      <c r="Q2380" s="69"/>
      <c r="R2380" s="69"/>
      <c r="S2380" s="69"/>
      <c r="T2380" s="139"/>
      <c r="U2380" s="30"/>
    </row>
    <row r="2381" spans="7:21">
      <c r="G2381" s="74" t="s">
        <v>186</v>
      </c>
      <c r="H2381" s="30"/>
      <c r="I2381" s="57"/>
      <c r="J2381" s="135"/>
      <c r="K2381" s="135"/>
      <c r="L2381" s="135"/>
      <c r="M2381" s="135"/>
      <c r="N2381" s="135"/>
      <c r="O2381" s="137"/>
      <c r="P2381" s="138"/>
      <c r="Q2381" s="69"/>
      <c r="R2381" s="69"/>
      <c r="S2381" s="69"/>
      <c r="T2381" s="139"/>
      <c r="U2381" s="30"/>
    </row>
    <row r="2382" spans="7:21">
      <c r="G2382" s="74" t="s">
        <v>187</v>
      </c>
      <c r="H2382" s="30"/>
      <c r="I2382" s="57"/>
      <c r="J2382" s="135"/>
      <c r="K2382" s="135"/>
      <c r="L2382" s="135"/>
      <c r="M2382" s="135"/>
      <c r="N2382" s="135"/>
      <c r="O2382" s="135"/>
      <c r="P2382" s="138"/>
      <c r="Q2382" s="65"/>
      <c r="R2382" s="69"/>
      <c r="S2382" s="69"/>
      <c r="T2382" s="139"/>
      <c r="U2382" s="30"/>
    </row>
    <row r="2383" spans="7:21">
      <c r="G2383" s="74" t="s">
        <v>188</v>
      </c>
      <c r="H2383" s="30"/>
      <c r="I2383" s="57"/>
      <c r="J2383" s="135"/>
      <c r="K2383" s="135"/>
      <c r="L2383" s="135"/>
      <c r="M2383" s="135"/>
      <c r="N2383" s="135"/>
      <c r="O2383" s="135"/>
      <c r="P2383" s="137"/>
      <c r="Q2383" s="138"/>
      <c r="R2383" s="69"/>
      <c r="S2383" s="69"/>
      <c r="T2383" s="139"/>
      <c r="U2383" s="30"/>
    </row>
    <row r="2384" spans="7:21">
      <c r="G2384" s="74" t="s">
        <v>189</v>
      </c>
      <c r="H2384" s="30"/>
      <c r="I2384" s="57"/>
      <c r="J2384" s="135"/>
      <c r="K2384" s="135"/>
      <c r="L2384" s="135"/>
      <c r="M2384" s="135"/>
      <c r="N2384" s="135"/>
      <c r="O2384" s="135"/>
      <c r="P2384" s="135"/>
      <c r="Q2384" s="138"/>
      <c r="R2384" s="65"/>
      <c r="S2384" s="69"/>
      <c r="T2384" s="139"/>
      <c r="U2384" s="30"/>
    </row>
    <row r="2385" spans="2:21">
      <c r="G2385" s="74" t="s">
        <v>190</v>
      </c>
      <c r="H2385" s="30"/>
      <c r="I2385" s="57"/>
      <c r="J2385" s="135"/>
      <c r="K2385" s="135"/>
      <c r="L2385" s="135"/>
      <c r="M2385" s="135"/>
      <c r="N2385" s="135"/>
      <c r="O2385" s="135"/>
      <c r="P2385" s="135"/>
      <c r="Q2385" s="169"/>
      <c r="R2385" s="197">
        <f>Q2385</f>
        <v>0</v>
      </c>
      <c r="S2385" s="155"/>
      <c r="T2385" s="322"/>
    </row>
    <row r="2386" spans="2:21">
      <c r="G2386" s="74" t="s">
        <v>191</v>
      </c>
      <c r="H2386" s="30"/>
      <c r="I2386" s="57"/>
      <c r="J2386" s="135"/>
      <c r="K2386" s="135"/>
      <c r="L2386" s="135"/>
      <c r="M2386" s="135"/>
      <c r="N2386" s="135"/>
      <c r="O2386" s="135"/>
      <c r="P2386" s="135"/>
      <c r="Q2386" s="135"/>
      <c r="R2386" s="197"/>
      <c r="S2386" s="137">
        <f>R2386</f>
        <v>0</v>
      </c>
      <c r="T2386" s="322">
        <f>S2386</f>
        <v>0</v>
      </c>
    </row>
    <row r="2387" spans="2:21">
      <c r="G2387" s="74" t="s">
        <v>200</v>
      </c>
      <c r="H2387" s="30"/>
      <c r="I2387" s="57"/>
      <c r="J2387" s="135"/>
      <c r="K2387" s="135"/>
      <c r="L2387" s="135"/>
      <c r="M2387" s="135"/>
      <c r="N2387" s="135"/>
      <c r="O2387" s="135"/>
      <c r="P2387" s="135"/>
      <c r="Q2387" s="135"/>
      <c r="R2387" s="137"/>
      <c r="S2387" s="138"/>
      <c r="T2387" s="322"/>
    </row>
    <row r="2388" spans="2:21">
      <c r="G2388" s="74" t="s">
        <v>201</v>
      </c>
      <c r="H2388" s="30"/>
      <c r="I2388" s="57"/>
      <c r="J2388" s="135"/>
      <c r="K2388" s="135"/>
      <c r="L2388" s="135"/>
      <c r="M2388" s="135"/>
      <c r="N2388" s="135"/>
      <c r="O2388" s="135"/>
      <c r="P2388" s="135"/>
      <c r="Q2388" s="135"/>
      <c r="R2388" s="135"/>
      <c r="S2388" s="197"/>
      <c r="T2388" s="323"/>
    </row>
    <row r="2389" spans="2:21">
      <c r="G2389" s="74" t="s">
        <v>311</v>
      </c>
      <c r="H2389" s="30"/>
      <c r="I2389" s="57"/>
      <c r="J2389" s="135"/>
      <c r="K2389" s="135"/>
      <c r="L2389" s="135"/>
      <c r="M2389" s="135"/>
      <c r="N2389" s="135"/>
      <c r="O2389" s="135"/>
      <c r="P2389" s="135"/>
      <c r="Q2389" s="135"/>
      <c r="R2389" s="135"/>
      <c r="S2389" s="137"/>
      <c r="T2389" s="324"/>
      <c r="U2389" s="30"/>
    </row>
    <row r="2390" spans="2:21">
      <c r="G2390" s="74" t="s">
        <v>310</v>
      </c>
      <c r="H2390" s="30"/>
      <c r="I2390" s="58"/>
      <c r="J2390" s="125"/>
      <c r="K2390" s="125"/>
      <c r="L2390" s="125"/>
      <c r="M2390" s="125"/>
      <c r="N2390" s="125"/>
      <c r="O2390" s="125"/>
      <c r="P2390" s="125"/>
      <c r="Q2390" s="125"/>
      <c r="R2390" s="125"/>
      <c r="S2390" s="125"/>
      <c r="T2390" s="258"/>
      <c r="U2390" s="30"/>
    </row>
    <row r="2391" spans="2:21">
      <c r="B2391" s="1" t="s">
        <v>230</v>
      </c>
      <c r="G2391" s="33" t="s">
        <v>17</v>
      </c>
      <c r="I2391" s="172">
        <f xml:space="preserve"> I2369 - I2368</f>
        <v>0</v>
      </c>
      <c r="J2391" s="172">
        <f xml:space="preserve"> J2368 + J2371 - J2370 - J2369</f>
        <v>0</v>
      </c>
      <c r="K2391" s="172">
        <f>K2370 - K2371 -K2372</f>
        <v>0</v>
      </c>
      <c r="L2391" s="172">
        <f>L2372-L2373-L2374</f>
        <v>0</v>
      </c>
      <c r="M2391" s="172">
        <f>M2374-M2375-M2376</f>
        <v>0</v>
      </c>
      <c r="N2391" s="172">
        <f>N2376-N2377-N2378</f>
        <v>0</v>
      </c>
      <c r="O2391" s="172">
        <f>O2378-O2379-O2380</f>
        <v>0</v>
      </c>
      <c r="P2391" s="172">
        <f>P2380-P2381-P2382</f>
        <v>0</v>
      </c>
      <c r="Q2391" s="172">
        <f>Q2382-Q2383-Q2384</f>
        <v>0</v>
      </c>
      <c r="R2391" s="172">
        <f>R2384</f>
        <v>0</v>
      </c>
      <c r="S2391" s="172">
        <f>S2384</f>
        <v>0</v>
      </c>
      <c r="T2391" s="172">
        <f>T2384</f>
        <v>0</v>
      </c>
      <c r="U2391" s="30"/>
    </row>
    <row r="2392" spans="2:21">
      <c r="G2392" s="6"/>
      <c r="I2392" s="7"/>
      <c r="J2392" s="7"/>
      <c r="K2392" s="7"/>
      <c r="L2392" s="7"/>
      <c r="M2392" s="7"/>
      <c r="N2392" s="7"/>
      <c r="O2392" s="7"/>
      <c r="P2392" s="7"/>
      <c r="Q2392" s="7"/>
      <c r="R2392" s="7"/>
      <c r="S2392" s="7"/>
      <c r="T2392" s="7"/>
      <c r="U2392" s="30"/>
    </row>
    <row r="2393" spans="2:21">
      <c r="G2393" s="71" t="s">
        <v>12</v>
      </c>
      <c r="H2393" s="66"/>
      <c r="I2393" s="173"/>
      <c r="J2393" s="174"/>
      <c r="K2393" s="174"/>
      <c r="L2393" s="174"/>
      <c r="M2393" s="174"/>
      <c r="N2393" s="174"/>
      <c r="O2393" s="174"/>
      <c r="P2393" s="174"/>
      <c r="Q2393" s="174"/>
      <c r="R2393" s="174"/>
      <c r="S2393" s="174"/>
      <c r="T2393" s="320"/>
      <c r="U2393" s="30"/>
    </row>
    <row r="2394" spans="2:21">
      <c r="G2394" s="6"/>
      <c r="I2394" s="172"/>
      <c r="J2394" s="172"/>
      <c r="K2394" s="172"/>
      <c r="L2394" s="172"/>
      <c r="M2394" s="172"/>
      <c r="N2394" s="172"/>
      <c r="O2394" s="172"/>
      <c r="P2394" s="172"/>
      <c r="Q2394" s="172"/>
      <c r="R2394" s="172"/>
      <c r="S2394" s="172"/>
      <c r="T2394" s="172"/>
      <c r="U2394" s="30"/>
    </row>
    <row r="2395" spans="2:21" ht="18.5">
      <c r="C2395" s="1" t="s">
        <v>230</v>
      </c>
      <c r="D2395" s="1" t="s">
        <v>139</v>
      </c>
      <c r="E2395" s="1" t="s">
        <v>114</v>
      </c>
      <c r="F2395" s="41" t="s">
        <v>26</v>
      </c>
      <c r="H2395" s="66"/>
      <c r="I2395" s="175">
        <f t="shared" ref="I2395:Q2395" si="1123" xml:space="preserve"> I2354 + I2359 - I2365 + I2391 + I2393</f>
        <v>0</v>
      </c>
      <c r="J2395" s="176">
        <f t="shared" si="1123"/>
        <v>328</v>
      </c>
      <c r="K2395" s="176">
        <f t="shared" si="1123"/>
        <v>293</v>
      </c>
      <c r="L2395" s="176">
        <f t="shared" si="1123"/>
        <v>278</v>
      </c>
      <c r="M2395" s="176">
        <f t="shared" si="1123"/>
        <v>226</v>
      </c>
      <c r="N2395" s="176">
        <f t="shared" si="1123"/>
        <v>329</v>
      </c>
      <c r="O2395" s="176">
        <f t="shared" si="1123"/>
        <v>346</v>
      </c>
      <c r="P2395" s="176">
        <f t="shared" si="1123"/>
        <v>266</v>
      </c>
      <c r="Q2395" s="176">
        <f t="shared" si="1123"/>
        <v>246.51634211706531</v>
      </c>
      <c r="R2395" s="176">
        <f t="shared" ref="R2395:S2395" si="1124" xml:space="preserve"> R2354 + R2359 - R2365 + R2391 + R2393</f>
        <v>239</v>
      </c>
      <c r="S2395" s="176">
        <f t="shared" si="1124"/>
        <v>206</v>
      </c>
      <c r="T2395" s="321">
        <f t="shared" ref="T2395" si="1125" xml:space="preserve"> T2354 + T2359 - T2365 + T2391 + T2393</f>
        <v>286</v>
      </c>
      <c r="U2395" s="30"/>
    </row>
    <row r="2396" spans="2:21">
      <c r="G2396" s="6"/>
      <c r="I2396" s="7"/>
      <c r="J2396" s="7"/>
      <c r="K2396" s="7"/>
      <c r="L2396" s="28"/>
      <c r="M2396" s="28"/>
      <c r="N2396" s="28"/>
      <c r="O2396" s="28"/>
      <c r="P2396" s="28"/>
      <c r="Q2396" s="28"/>
      <c r="R2396" s="28"/>
      <c r="S2396" s="28"/>
      <c r="T2396" s="28"/>
      <c r="U2396" s="30"/>
    </row>
    <row r="2397" spans="2:21" ht="15" thickBot="1">
      <c r="S2397" s="1"/>
      <c r="T2397" s="1"/>
      <c r="U2397" s="30"/>
    </row>
    <row r="2398" spans="2:21" ht="15" thickBot="1">
      <c r="F2398" s="8"/>
      <c r="G2398" s="8"/>
      <c r="H2398" s="8"/>
      <c r="I2398" s="8"/>
      <c r="J2398" s="8"/>
      <c r="K2398" s="8"/>
      <c r="L2398" s="8"/>
      <c r="M2398" s="8"/>
      <c r="N2398" s="8"/>
      <c r="O2398" s="8"/>
      <c r="P2398" s="8"/>
      <c r="Q2398" s="8"/>
      <c r="R2398" s="8"/>
      <c r="S2398" s="8"/>
      <c r="T2398" s="8"/>
    </row>
    <row r="2399" spans="2:21" ht="21.5" thickBot="1">
      <c r="F2399" s="13" t="s">
        <v>4</v>
      </c>
      <c r="G2399" s="13"/>
      <c r="H2399" s="212" t="s">
        <v>264</v>
      </c>
      <c r="I2399" s="209"/>
      <c r="J2399" s="23"/>
      <c r="K2399" s="23"/>
      <c r="S2399" s="1"/>
      <c r="T2399" s="1"/>
    </row>
    <row r="2400" spans="2:21">
      <c r="S2400" s="1"/>
      <c r="T2400" s="1"/>
    </row>
    <row r="2401" spans="1:20" ht="18.5">
      <c r="F2401" s="9" t="s">
        <v>21</v>
      </c>
      <c r="G2401" s="9"/>
      <c r="I2401" s="2">
        <v>2011</v>
      </c>
      <c r="J2401" s="2">
        <f>I2401+1</f>
        <v>2012</v>
      </c>
      <c r="K2401" s="2">
        <f t="shared" ref="K2401" si="1126">J2401+1</f>
        <v>2013</v>
      </c>
      <c r="L2401" s="2">
        <f t="shared" ref="L2401" si="1127">K2401+1</f>
        <v>2014</v>
      </c>
      <c r="M2401" s="2">
        <f t="shared" ref="M2401" si="1128">L2401+1</f>
        <v>2015</v>
      </c>
      <c r="N2401" s="2">
        <f t="shared" ref="N2401" si="1129">M2401+1</f>
        <v>2016</v>
      </c>
      <c r="O2401" s="2">
        <f t="shared" ref="O2401" si="1130">N2401+1</f>
        <v>2017</v>
      </c>
      <c r="P2401" s="2">
        <f t="shared" ref="P2401" si="1131">O2401+1</f>
        <v>2018</v>
      </c>
      <c r="Q2401" s="2">
        <f t="shared" ref="Q2401" si="1132">P2401+1</f>
        <v>2019</v>
      </c>
      <c r="R2401" s="2">
        <f t="shared" ref="R2401" si="1133">Q2401+1</f>
        <v>2020</v>
      </c>
      <c r="S2401" s="2">
        <f>R2401+1</f>
        <v>2021</v>
      </c>
      <c r="T2401" s="2">
        <f>S2401+1</f>
        <v>2022</v>
      </c>
    </row>
    <row r="2402" spans="1:20">
      <c r="G2402" s="74" t="str">
        <f>"Total MWh Produced / Purchased from " &amp; H2399</f>
        <v>Total MWh Produced / Purchased from Rock River</v>
      </c>
      <c r="H2402" s="66"/>
      <c r="I2402" s="3"/>
      <c r="J2402" s="4"/>
      <c r="K2402" s="4"/>
      <c r="L2402" s="4"/>
      <c r="M2402" s="4"/>
      <c r="N2402" s="4"/>
      <c r="O2402" s="4"/>
      <c r="P2402" s="4"/>
      <c r="Q2402" s="4"/>
      <c r="R2402" s="4"/>
      <c r="S2402" s="4">
        <v>108381</v>
      </c>
      <c r="T2402" s="5"/>
    </row>
    <row r="2403" spans="1:20">
      <c r="G2403" s="74" t="s">
        <v>25</v>
      </c>
      <c r="H2403" s="66"/>
      <c r="I2403" s="325"/>
      <c r="J2403" s="50"/>
      <c r="K2403" s="50"/>
      <c r="L2403" s="50"/>
      <c r="M2403" s="50"/>
      <c r="N2403" s="50"/>
      <c r="O2403" s="50"/>
      <c r="P2403" s="50"/>
      <c r="Q2403" s="50"/>
      <c r="R2403" s="50"/>
      <c r="S2403" s="50">
        <v>1</v>
      </c>
      <c r="T2403" s="51"/>
    </row>
    <row r="2404" spans="1:20">
      <c r="G2404" s="74" t="s">
        <v>20</v>
      </c>
      <c r="H2404" s="66"/>
      <c r="I2404" s="326"/>
      <c r="J2404" s="45"/>
      <c r="K2404" s="45"/>
      <c r="L2404" s="45"/>
      <c r="M2404" s="45"/>
      <c r="N2404" s="45"/>
      <c r="O2404" s="45"/>
      <c r="P2404" s="45"/>
      <c r="Q2404" s="45"/>
      <c r="R2404" s="45"/>
      <c r="S2404" s="45">
        <f>S2</f>
        <v>8.0210749261197395E-2</v>
      </c>
      <c r="T2404" s="46"/>
    </row>
    <row r="2405" spans="1:20">
      <c r="A2405" s="1" t="s">
        <v>231</v>
      </c>
      <c r="G2405" s="71" t="s">
        <v>22</v>
      </c>
      <c r="H2405" s="72"/>
      <c r="I2405" s="37">
        <v>0</v>
      </c>
      <c r="J2405" s="37">
        <v>0</v>
      </c>
      <c r="K2405" s="37">
        <v>0</v>
      </c>
      <c r="L2405" s="37">
        <v>0</v>
      </c>
      <c r="M2405" s="37">
        <v>0</v>
      </c>
      <c r="N2405" s="179">
        <v>0</v>
      </c>
      <c r="O2405" s="179">
        <v>0</v>
      </c>
      <c r="P2405" s="179">
        <v>0</v>
      </c>
      <c r="Q2405" s="179">
        <f>Q2402*Q2404</f>
        <v>0</v>
      </c>
      <c r="R2405" s="179">
        <f>R2402*R2404</f>
        <v>0</v>
      </c>
      <c r="S2405" s="179">
        <f>S2402*S2404</f>
        <v>8693.3212156778354</v>
      </c>
      <c r="T2405" s="179">
        <f>T2402*T2404</f>
        <v>0</v>
      </c>
    </row>
    <row r="2406" spans="1:20">
      <c r="G2406" s="23"/>
      <c r="H2406" s="30"/>
      <c r="I2406" s="36"/>
      <c r="J2406" s="36"/>
      <c r="K2406" s="36"/>
      <c r="L2406" s="36"/>
      <c r="M2406" s="36"/>
      <c r="N2406" s="24"/>
      <c r="O2406" s="24"/>
      <c r="P2406" s="24"/>
      <c r="Q2406" s="24"/>
      <c r="R2406" s="24"/>
      <c r="S2406" s="24"/>
      <c r="T2406" s="24"/>
    </row>
    <row r="2407" spans="1:20" ht="18.5">
      <c r="F2407" s="42" t="s">
        <v>118</v>
      </c>
      <c r="H2407" s="30"/>
      <c r="I2407" s="2">
        <v>2011</v>
      </c>
      <c r="J2407" s="2">
        <f>I2407+1</f>
        <v>2012</v>
      </c>
      <c r="K2407" s="2">
        <f t="shared" ref="K2407" si="1134">J2407+1</f>
        <v>2013</v>
      </c>
      <c r="L2407" s="2">
        <f t="shared" ref="L2407" si="1135">K2407+1</f>
        <v>2014</v>
      </c>
      <c r="M2407" s="2">
        <f t="shared" ref="M2407" si="1136">L2407+1</f>
        <v>2015</v>
      </c>
      <c r="N2407" s="2">
        <f t="shared" ref="N2407" si="1137">M2407+1</f>
        <v>2016</v>
      </c>
      <c r="O2407" s="2">
        <f t="shared" ref="O2407" si="1138">N2407+1</f>
        <v>2017</v>
      </c>
      <c r="P2407" s="2">
        <f t="shared" ref="P2407" si="1139">O2407+1</f>
        <v>2018</v>
      </c>
      <c r="Q2407" s="2">
        <f t="shared" ref="Q2407" si="1140">P2407+1</f>
        <v>2019</v>
      </c>
      <c r="R2407" s="2">
        <f t="shared" ref="R2407" si="1141">Q2407+1</f>
        <v>2020</v>
      </c>
      <c r="S2407" s="2">
        <f>R2407+1</f>
        <v>2021</v>
      </c>
      <c r="T2407" s="2">
        <f>S2407+1</f>
        <v>2022</v>
      </c>
    </row>
    <row r="2408" spans="1:20">
      <c r="G2408" s="74" t="s">
        <v>10</v>
      </c>
      <c r="H2408" s="66"/>
      <c r="I2408" s="47">
        <f>IF($J54= "Eligible", I2405 * 'Facility Detail'!$G$3173, 0 )</f>
        <v>0</v>
      </c>
      <c r="J2408" s="11">
        <f>IF($J54= "Eligible", J2405 * 'Facility Detail'!$G$3173, 0 )</f>
        <v>0</v>
      </c>
      <c r="K2408" s="11">
        <f>IF($J54= "Eligible", K2405 * 'Facility Detail'!$G$3173, 0 )</f>
        <v>0</v>
      </c>
      <c r="L2408" s="11">
        <f>IF($J54= "Eligible", L2405 * 'Facility Detail'!$G$3173, 0 )</f>
        <v>0</v>
      </c>
      <c r="M2408" s="11">
        <f>IF($J54= "Eligible", M2405 * 'Facility Detail'!$G$3173, 0 )</f>
        <v>0</v>
      </c>
      <c r="N2408" s="11">
        <f>IF($J54= "Eligible", N2405 * 'Facility Detail'!$G$3173, 0 )</f>
        <v>0</v>
      </c>
      <c r="O2408" s="11">
        <f>IF($J54= "Eligible", O2405 * 'Facility Detail'!$G$3173, 0 )</f>
        <v>0</v>
      </c>
      <c r="P2408" s="11">
        <f>IF($J54= "Eligible", P2405 * 'Facility Detail'!$G$3173, 0 )</f>
        <v>0</v>
      </c>
      <c r="Q2408" s="11">
        <f>IF($J54= "Eligible", Q2405 * 'Facility Detail'!$G$3173, 0 )</f>
        <v>0</v>
      </c>
      <c r="R2408" s="11">
        <f>IF($J54= "Eligible", R2405 * 'Facility Detail'!$G$3173, 0 )</f>
        <v>0</v>
      </c>
      <c r="S2408" s="11">
        <f>IF($J54= "Eligible", S2405 * 'Facility Detail'!$G$3173, 0 )</f>
        <v>0</v>
      </c>
      <c r="T2408" s="264">
        <f>IF($J54= "Eligible", T2405 * 'Facility Detail'!$G$3173, 0 )</f>
        <v>0</v>
      </c>
    </row>
    <row r="2409" spans="1:20">
      <c r="G2409" s="74" t="s">
        <v>6</v>
      </c>
      <c r="H2409" s="66"/>
      <c r="I2409" s="48">
        <f t="shared" ref="I2409:T2409" si="1142">IF($K54= "Eligible", I2405, 0 )</f>
        <v>0</v>
      </c>
      <c r="J2409" s="222">
        <f t="shared" si="1142"/>
        <v>0</v>
      </c>
      <c r="K2409" s="222">
        <f t="shared" si="1142"/>
        <v>0</v>
      </c>
      <c r="L2409" s="222">
        <f t="shared" si="1142"/>
        <v>0</v>
      </c>
      <c r="M2409" s="222">
        <f t="shared" si="1142"/>
        <v>0</v>
      </c>
      <c r="N2409" s="222">
        <f t="shared" si="1142"/>
        <v>0</v>
      </c>
      <c r="O2409" s="222">
        <f t="shared" si="1142"/>
        <v>0</v>
      </c>
      <c r="P2409" s="222">
        <f t="shared" si="1142"/>
        <v>0</v>
      </c>
      <c r="Q2409" s="222">
        <f t="shared" si="1142"/>
        <v>0</v>
      </c>
      <c r="R2409" s="222">
        <f t="shared" si="1142"/>
        <v>0</v>
      </c>
      <c r="S2409" s="222">
        <f t="shared" si="1142"/>
        <v>0</v>
      </c>
      <c r="T2409" s="265">
        <f t="shared" si="1142"/>
        <v>0</v>
      </c>
    </row>
    <row r="2410" spans="1:20">
      <c r="G2410" s="73" t="s">
        <v>120</v>
      </c>
      <c r="H2410" s="72"/>
      <c r="I2410" s="39">
        <f>SUM(I2408:I2409)</f>
        <v>0</v>
      </c>
      <c r="J2410" s="40">
        <f t="shared" ref="J2410:S2410" si="1143">SUM(J2408:J2409)</f>
        <v>0</v>
      </c>
      <c r="K2410" s="40">
        <f t="shared" si="1143"/>
        <v>0</v>
      </c>
      <c r="L2410" s="40">
        <f t="shared" si="1143"/>
        <v>0</v>
      </c>
      <c r="M2410" s="40">
        <f t="shared" si="1143"/>
        <v>0</v>
      </c>
      <c r="N2410" s="40">
        <f t="shared" si="1143"/>
        <v>0</v>
      </c>
      <c r="O2410" s="40">
        <f t="shared" si="1143"/>
        <v>0</v>
      </c>
      <c r="P2410" s="40">
        <f t="shared" si="1143"/>
        <v>0</v>
      </c>
      <c r="Q2410" s="40">
        <f t="shared" si="1143"/>
        <v>0</v>
      </c>
      <c r="R2410" s="40">
        <f t="shared" si="1143"/>
        <v>0</v>
      </c>
      <c r="S2410" s="40">
        <f t="shared" si="1143"/>
        <v>0</v>
      </c>
      <c r="T2410" s="40">
        <f t="shared" ref="T2410" si="1144">SUM(T2408:T2409)</f>
        <v>0</v>
      </c>
    </row>
    <row r="2411" spans="1:20">
      <c r="G2411" s="30"/>
      <c r="H2411" s="30"/>
      <c r="I2411" s="38"/>
      <c r="J2411" s="31"/>
      <c r="K2411" s="31"/>
      <c r="L2411" s="31"/>
      <c r="M2411" s="31"/>
      <c r="N2411" s="31"/>
      <c r="O2411" s="31"/>
      <c r="P2411" s="31"/>
      <c r="Q2411" s="31"/>
      <c r="R2411" s="31"/>
      <c r="S2411" s="31"/>
      <c r="T2411" s="31"/>
    </row>
    <row r="2412" spans="1:20" ht="18.5">
      <c r="F2412" s="41" t="s">
        <v>30</v>
      </c>
      <c r="H2412" s="30"/>
      <c r="I2412" s="2">
        <v>2011</v>
      </c>
      <c r="J2412" s="2">
        <f>I2412+1</f>
        <v>2012</v>
      </c>
      <c r="K2412" s="2">
        <f t="shared" ref="K2412" si="1145">J2412+1</f>
        <v>2013</v>
      </c>
      <c r="L2412" s="2">
        <f t="shared" ref="L2412" si="1146">K2412+1</f>
        <v>2014</v>
      </c>
      <c r="M2412" s="2">
        <f t="shared" ref="M2412" si="1147">L2412+1</f>
        <v>2015</v>
      </c>
      <c r="N2412" s="2">
        <f t="shared" ref="N2412" si="1148">M2412+1</f>
        <v>2016</v>
      </c>
      <c r="O2412" s="2">
        <f t="shared" ref="O2412" si="1149">N2412+1</f>
        <v>2017</v>
      </c>
      <c r="P2412" s="2">
        <f t="shared" ref="P2412" si="1150">O2412+1</f>
        <v>2018</v>
      </c>
      <c r="Q2412" s="2">
        <f t="shared" ref="Q2412" si="1151">P2412+1</f>
        <v>2019</v>
      </c>
      <c r="R2412" s="2">
        <f t="shared" ref="R2412" si="1152">Q2412+1</f>
        <v>2020</v>
      </c>
      <c r="S2412" s="2">
        <f>R2412+1</f>
        <v>2021</v>
      </c>
      <c r="T2412" s="2">
        <f>S2412+1</f>
        <v>2022</v>
      </c>
    </row>
    <row r="2413" spans="1:20">
      <c r="G2413" s="74" t="s">
        <v>47</v>
      </c>
      <c r="H2413" s="66"/>
      <c r="I2413" s="84"/>
      <c r="J2413" s="85"/>
      <c r="K2413" s="85"/>
      <c r="L2413" s="85"/>
      <c r="M2413" s="85"/>
      <c r="N2413" s="85"/>
      <c r="O2413" s="85"/>
      <c r="P2413" s="85"/>
      <c r="Q2413" s="85"/>
      <c r="R2413" s="85"/>
      <c r="S2413" s="85"/>
      <c r="T2413" s="86"/>
    </row>
    <row r="2414" spans="1:20">
      <c r="G2414" s="75" t="s">
        <v>23</v>
      </c>
      <c r="H2414" s="153"/>
      <c r="I2414" s="87"/>
      <c r="J2414" s="88"/>
      <c r="K2414" s="88"/>
      <c r="L2414" s="88"/>
      <c r="M2414" s="88"/>
      <c r="N2414" s="88"/>
      <c r="O2414" s="88"/>
      <c r="P2414" s="88"/>
      <c r="Q2414" s="88"/>
      <c r="R2414" s="88"/>
      <c r="S2414" s="88"/>
      <c r="T2414" s="89"/>
    </row>
    <row r="2415" spans="1:20">
      <c r="G2415" s="90" t="s">
        <v>89</v>
      </c>
      <c r="H2415" s="152"/>
      <c r="I2415" s="52"/>
      <c r="J2415" s="53"/>
      <c r="K2415" s="53"/>
      <c r="L2415" s="53"/>
      <c r="M2415" s="53"/>
      <c r="N2415" s="53"/>
      <c r="O2415" s="53"/>
      <c r="P2415" s="53"/>
      <c r="Q2415" s="53"/>
      <c r="R2415" s="53"/>
      <c r="S2415" s="53"/>
      <c r="T2415" s="54"/>
    </row>
    <row r="2416" spans="1:20">
      <c r="G2416" s="33" t="s">
        <v>90</v>
      </c>
      <c r="I2416" s="7">
        <v>0</v>
      </c>
      <c r="J2416" s="7">
        <v>0</v>
      </c>
      <c r="K2416" s="7">
        <v>0</v>
      </c>
      <c r="L2416" s="7">
        <v>0</v>
      </c>
      <c r="M2416" s="7">
        <v>0</v>
      </c>
      <c r="N2416" s="7">
        <v>0</v>
      </c>
      <c r="O2416" s="7">
        <v>0</v>
      </c>
      <c r="P2416" s="7">
        <v>0</v>
      </c>
      <c r="Q2416" s="7">
        <v>0</v>
      </c>
      <c r="R2416" s="7">
        <v>0</v>
      </c>
      <c r="S2416" s="7">
        <v>0</v>
      </c>
      <c r="T2416" s="7">
        <v>0</v>
      </c>
    </row>
    <row r="2417" spans="6:20">
      <c r="G2417" s="6"/>
      <c r="I2417" s="7"/>
      <c r="J2417" s="7"/>
      <c r="K2417" s="7"/>
      <c r="L2417" s="28"/>
      <c r="M2417" s="28"/>
      <c r="N2417" s="28"/>
      <c r="O2417" s="28"/>
      <c r="P2417" s="28"/>
      <c r="Q2417" s="28"/>
      <c r="R2417" s="28"/>
      <c r="S2417" s="28"/>
      <c r="T2417" s="28"/>
    </row>
    <row r="2418" spans="6:20" ht="18.5">
      <c r="F2418" s="9" t="s">
        <v>100</v>
      </c>
      <c r="I2418" s="2">
        <f>'Facility Detail'!$G$3176</f>
        <v>2011</v>
      </c>
      <c r="J2418" s="2">
        <f>I2418+1</f>
        <v>2012</v>
      </c>
      <c r="K2418" s="2">
        <f t="shared" ref="K2418" si="1153">J2418+1</f>
        <v>2013</v>
      </c>
      <c r="L2418" s="2">
        <f t="shared" ref="L2418" si="1154">K2418+1</f>
        <v>2014</v>
      </c>
      <c r="M2418" s="2">
        <f t="shared" ref="M2418" si="1155">L2418+1</f>
        <v>2015</v>
      </c>
      <c r="N2418" s="2">
        <f t="shared" ref="N2418" si="1156">M2418+1</f>
        <v>2016</v>
      </c>
      <c r="O2418" s="2">
        <f t="shared" ref="O2418" si="1157">N2418+1</f>
        <v>2017</v>
      </c>
      <c r="P2418" s="2">
        <f t="shared" ref="P2418" si="1158">O2418+1</f>
        <v>2018</v>
      </c>
      <c r="Q2418" s="2">
        <f t="shared" ref="Q2418" si="1159">P2418+1</f>
        <v>2019</v>
      </c>
      <c r="R2418" s="2">
        <f t="shared" ref="R2418" si="1160">Q2418+1</f>
        <v>2020</v>
      </c>
      <c r="S2418" s="2">
        <f>R2418+1</f>
        <v>2021</v>
      </c>
      <c r="T2418" s="2">
        <f>S2418+1</f>
        <v>2022</v>
      </c>
    </row>
    <row r="2419" spans="6:20">
      <c r="G2419" s="74" t="s">
        <v>68</v>
      </c>
      <c r="H2419" s="66"/>
      <c r="I2419" s="3"/>
      <c r="J2419" s="55">
        <f>I2419</f>
        <v>0</v>
      </c>
      <c r="K2419" s="123"/>
      <c r="L2419" s="123"/>
      <c r="M2419" s="123"/>
      <c r="N2419" s="123"/>
      <c r="O2419" s="123"/>
      <c r="P2419" s="123"/>
      <c r="Q2419" s="123"/>
      <c r="R2419" s="123"/>
      <c r="S2419" s="123"/>
      <c r="T2419" s="56"/>
    </row>
    <row r="2420" spans="6:20">
      <c r="G2420" s="74" t="s">
        <v>69</v>
      </c>
      <c r="H2420" s="66"/>
      <c r="I2420" s="144">
        <f>J2420</f>
        <v>0</v>
      </c>
      <c r="J2420" s="10"/>
      <c r="K2420" s="69"/>
      <c r="L2420" s="69"/>
      <c r="M2420" s="69"/>
      <c r="N2420" s="69"/>
      <c r="O2420" s="69"/>
      <c r="P2420" s="69"/>
      <c r="Q2420" s="69"/>
      <c r="R2420" s="69"/>
      <c r="S2420" s="69"/>
      <c r="T2420" s="145"/>
    </row>
    <row r="2421" spans="6:20">
      <c r="G2421" s="74" t="s">
        <v>70</v>
      </c>
      <c r="H2421" s="66"/>
      <c r="I2421" s="57"/>
      <c r="J2421" s="10">
        <f>J2405</f>
        <v>0</v>
      </c>
      <c r="K2421" s="65">
        <f>J2421</f>
        <v>0</v>
      </c>
      <c r="L2421" s="69"/>
      <c r="M2421" s="69"/>
      <c r="N2421" s="69"/>
      <c r="O2421" s="69"/>
      <c r="P2421" s="69"/>
      <c r="Q2421" s="69"/>
      <c r="R2421" s="69"/>
      <c r="S2421" s="69"/>
      <c r="T2421" s="145"/>
    </row>
    <row r="2422" spans="6:20">
      <c r="G2422" s="74" t="s">
        <v>71</v>
      </c>
      <c r="H2422" s="66"/>
      <c r="I2422" s="57"/>
      <c r="J2422" s="65">
        <f>K2422</f>
        <v>0</v>
      </c>
      <c r="K2422" s="143"/>
      <c r="L2422" s="69"/>
      <c r="M2422" s="69"/>
      <c r="N2422" s="69"/>
      <c r="O2422" s="69"/>
      <c r="P2422" s="69"/>
      <c r="Q2422" s="69"/>
      <c r="R2422" s="69"/>
      <c r="S2422" s="69"/>
      <c r="T2422" s="145"/>
    </row>
    <row r="2423" spans="6:20">
      <c r="G2423" s="74" t="s">
        <v>171</v>
      </c>
      <c r="H2423" s="30"/>
      <c r="I2423" s="57"/>
      <c r="J2423" s="135"/>
      <c r="K2423" s="10">
        <f>K2405</f>
        <v>0</v>
      </c>
      <c r="L2423" s="136">
        <f>K2423</f>
        <v>0</v>
      </c>
      <c r="M2423" s="69"/>
      <c r="N2423" s="69"/>
      <c r="O2423" s="69"/>
      <c r="P2423" s="69"/>
      <c r="Q2423" s="69"/>
      <c r="R2423" s="69"/>
      <c r="S2423" s="69"/>
      <c r="T2423" s="145"/>
    </row>
    <row r="2424" spans="6:20">
      <c r="G2424" s="74" t="s">
        <v>172</v>
      </c>
      <c r="H2424" s="30"/>
      <c r="I2424" s="57"/>
      <c r="J2424" s="135"/>
      <c r="K2424" s="65">
        <f>L2424</f>
        <v>0</v>
      </c>
      <c r="L2424" s="10"/>
      <c r="M2424" s="69"/>
      <c r="N2424" s="69"/>
      <c r="O2424" s="69"/>
      <c r="P2424" s="69"/>
      <c r="Q2424" s="69"/>
      <c r="R2424" s="69"/>
      <c r="S2424" s="69"/>
      <c r="T2424" s="145"/>
    </row>
    <row r="2425" spans="6:20">
      <c r="G2425" s="74" t="s">
        <v>173</v>
      </c>
      <c r="H2425" s="30"/>
      <c r="I2425" s="57"/>
      <c r="J2425" s="135"/>
      <c r="K2425" s="135"/>
      <c r="L2425" s="10">
        <f>L2405</f>
        <v>0</v>
      </c>
      <c r="M2425" s="136">
        <f>L2425</f>
        <v>0</v>
      </c>
      <c r="N2425" s="135"/>
      <c r="O2425" s="69"/>
      <c r="P2425" s="69"/>
      <c r="Q2425" s="69"/>
      <c r="R2425" s="69"/>
      <c r="S2425" s="69"/>
      <c r="T2425" s="139"/>
    </row>
    <row r="2426" spans="6:20">
      <c r="G2426" s="74" t="s">
        <v>174</v>
      </c>
      <c r="H2426" s="30"/>
      <c r="I2426" s="57"/>
      <c r="J2426" s="135"/>
      <c r="K2426" s="135"/>
      <c r="L2426" s="65"/>
      <c r="M2426" s="10"/>
      <c r="N2426" s="135"/>
      <c r="O2426" s="69"/>
      <c r="P2426" s="69"/>
      <c r="Q2426" s="69"/>
      <c r="R2426" s="69"/>
      <c r="S2426" s="69"/>
      <c r="T2426" s="139"/>
    </row>
    <row r="2427" spans="6:20">
      <c r="G2427" s="74" t="s">
        <v>175</v>
      </c>
      <c r="H2427" s="30"/>
      <c r="I2427" s="57"/>
      <c r="J2427" s="135"/>
      <c r="K2427" s="135"/>
      <c r="L2427" s="135"/>
      <c r="M2427" s="10">
        <v>0</v>
      </c>
      <c r="N2427" s="136">
        <f>M2427</f>
        <v>0</v>
      </c>
      <c r="O2427" s="69"/>
      <c r="P2427" s="69"/>
      <c r="Q2427" s="69"/>
      <c r="R2427" s="69"/>
      <c r="S2427" s="69"/>
      <c r="T2427" s="139"/>
    </row>
    <row r="2428" spans="6:20">
      <c r="G2428" s="74" t="s">
        <v>176</v>
      </c>
      <c r="H2428" s="30"/>
      <c r="I2428" s="57"/>
      <c r="J2428" s="135"/>
      <c r="K2428" s="135"/>
      <c r="L2428" s="135"/>
      <c r="M2428" s="65"/>
      <c r="N2428" s="10"/>
      <c r="O2428" s="69"/>
      <c r="P2428" s="69"/>
      <c r="Q2428" s="69"/>
      <c r="R2428" s="69"/>
      <c r="S2428" s="69"/>
      <c r="T2428" s="139"/>
    </row>
    <row r="2429" spans="6:20">
      <c r="G2429" s="74" t="s">
        <v>177</v>
      </c>
      <c r="H2429" s="30"/>
      <c r="I2429" s="57"/>
      <c r="J2429" s="135"/>
      <c r="K2429" s="135"/>
      <c r="L2429" s="135"/>
      <c r="M2429" s="135"/>
      <c r="N2429" s="167">
        <f>N2405</f>
        <v>0</v>
      </c>
      <c r="O2429" s="137">
        <f>N2429</f>
        <v>0</v>
      </c>
      <c r="P2429" s="69"/>
      <c r="Q2429" s="69"/>
      <c r="R2429" s="69"/>
      <c r="S2429" s="69"/>
      <c r="T2429" s="139"/>
    </row>
    <row r="2430" spans="6:20">
      <c r="G2430" s="74" t="s">
        <v>168</v>
      </c>
      <c r="H2430" s="30"/>
      <c r="I2430" s="57"/>
      <c r="J2430" s="135"/>
      <c r="K2430" s="135"/>
      <c r="L2430" s="135"/>
      <c r="M2430" s="135"/>
      <c r="N2430" s="168"/>
      <c r="O2430" s="138"/>
      <c r="P2430" s="69"/>
      <c r="Q2430" s="69"/>
      <c r="R2430" s="69"/>
      <c r="S2430" s="69"/>
      <c r="T2430" s="139"/>
    </row>
    <row r="2431" spans="6:20">
      <c r="G2431" s="74" t="s">
        <v>169</v>
      </c>
      <c r="H2431" s="30"/>
      <c r="I2431" s="57"/>
      <c r="J2431" s="135"/>
      <c r="K2431" s="135"/>
      <c r="L2431" s="135"/>
      <c r="M2431" s="135"/>
      <c r="N2431" s="135"/>
      <c r="O2431" s="138">
        <f>O2405</f>
        <v>0</v>
      </c>
      <c r="P2431" s="137">
        <f>O2431</f>
        <v>0</v>
      </c>
      <c r="Q2431" s="69"/>
      <c r="R2431" s="69"/>
      <c r="S2431" s="69"/>
      <c r="T2431" s="139"/>
    </row>
    <row r="2432" spans="6:20">
      <c r="G2432" s="74" t="s">
        <v>186</v>
      </c>
      <c r="H2432" s="30"/>
      <c r="I2432" s="57"/>
      <c r="J2432" s="135"/>
      <c r="K2432" s="135"/>
      <c r="L2432" s="135"/>
      <c r="M2432" s="135"/>
      <c r="N2432" s="135"/>
      <c r="O2432" s="137"/>
      <c r="P2432" s="138"/>
      <c r="Q2432" s="69"/>
      <c r="R2432" s="69"/>
      <c r="S2432" s="69"/>
      <c r="T2432" s="139"/>
    </row>
    <row r="2433" spans="2:21">
      <c r="G2433" s="74" t="s">
        <v>187</v>
      </c>
      <c r="H2433" s="30"/>
      <c r="I2433" s="57"/>
      <c r="J2433" s="135"/>
      <c r="K2433" s="135"/>
      <c r="L2433" s="135"/>
      <c r="M2433" s="135"/>
      <c r="N2433" s="135"/>
      <c r="O2433" s="135"/>
      <c r="P2433" s="138"/>
      <c r="Q2433" s="65">
        <f>P2433</f>
        <v>0</v>
      </c>
      <c r="R2433" s="69"/>
      <c r="S2433" s="69"/>
      <c r="T2433" s="139"/>
    </row>
    <row r="2434" spans="2:21">
      <c r="G2434" s="74" t="s">
        <v>188</v>
      </c>
      <c r="H2434" s="30"/>
      <c r="I2434" s="57"/>
      <c r="J2434" s="135"/>
      <c r="K2434" s="135"/>
      <c r="L2434" s="135"/>
      <c r="M2434" s="135"/>
      <c r="N2434" s="135"/>
      <c r="O2434" s="135"/>
      <c r="P2434" s="137"/>
      <c r="Q2434" s="138"/>
      <c r="R2434" s="69"/>
      <c r="S2434" s="69"/>
      <c r="T2434" s="139"/>
    </row>
    <row r="2435" spans="2:21">
      <c r="G2435" s="74" t="s">
        <v>189</v>
      </c>
      <c r="H2435" s="30"/>
      <c r="I2435" s="57"/>
      <c r="J2435" s="135"/>
      <c r="K2435" s="135"/>
      <c r="L2435" s="135"/>
      <c r="M2435" s="135"/>
      <c r="N2435" s="135"/>
      <c r="O2435" s="135"/>
      <c r="P2435" s="135"/>
      <c r="Q2435" s="138"/>
      <c r="R2435" s="65">
        <f>Q2435</f>
        <v>0</v>
      </c>
      <c r="S2435" s="69"/>
      <c r="T2435" s="139"/>
    </row>
    <row r="2436" spans="2:21">
      <c r="G2436" s="74" t="s">
        <v>190</v>
      </c>
      <c r="H2436" s="30"/>
      <c r="I2436" s="57"/>
      <c r="J2436" s="135"/>
      <c r="K2436" s="135"/>
      <c r="L2436" s="135"/>
      <c r="M2436" s="135"/>
      <c r="N2436" s="135"/>
      <c r="O2436" s="135"/>
      <c r="P2436" s="135"/>
      <c r="Q2436" s="169">
        <f>R2405</f>
        <v>0</v>
      </c>
      <c r="R2436" s="197">
        <f>Q2436</f>
        <v>0</v>
      </c>
      <c r="S2436" s="155"/>
      <c r="T2436" s="322"/>
    </row>
    <row r="2437" spans="2:21">
      <c r="G2437" s="74" t="s">
        <v>191</v>
      </c>
      <c r="H2437" s="30"/>
      <c r="I2437" s="57"/>
      <c r="J2437" s="135"/>
      <c r="K2437" s="135"/>
      <c r="L2437" s="135"/>
      <c r="M2437" s="135"/>
      <c r="N2437" s="135"/>
      <c r="O2437" s="135"/>
      <c r="P2437" s="135"/>
      <c r="Q2437" s="135"/>
      <c r="R2437" s="197"/>
      <c r="S2437" s="137">
        <f>R2437</f>
        <v>0</v>
      </c>
      <c r="T2437" s="322"/>
    </row>
    <row r="2438" spans="2:21">
      <c r="G2438" s="74" t="s">
        <v>200</v>
      </c>
      <c r="H2438" s="30"/>
      <c r="I2438" s="57"/>
      <c r="J2438" s="135"/>
      <c r="K2438" s="135"/>
      <c r="L2438" s="135"/>
      <c r="M2438" s="135"/>
      <c r="N2438" s="135"/>
      <c r="O2438" s="135"/>
      <c r="P2438" s="135"/>
      <c r="Q2438" s="135"/>
      <c r="R2438" s="137"/>
      <c r="S2438" s="138"/>
      <c r="T2438" s="322"/>
    </row>
    <row r="2439" spans="2:21">
      <c r="G2439" s="74" t="s">
        <v>201</v>
      </c>
      <c r="H2439" s="30"/>
      <c r="I2439" s="57"/>
      <c r="J2439" s="135"/>
      <c r="K2439" s="135"/>
      <c r="L2439" s="135"/>
      <c r="M2439" s="135"/>
      <c r="N2439" s="135"/>
      <c r="O2439" s="135"/>
      <c r="P2439" s="135"/>
      <c r="Q2439" s="135"/>
      <c r="R2439" s="135"/>
      <c r="S2439" s="197"/>
      <c r="T2439" s="323"/>
    </row>
    <row r="2440" spans="2:21">
      <c r="G2440" s="74" t="s">
        <v>311</v>
      </c>
      <c r="H2440" s="30"/>
      <c r="I2440" s="57"/>
      <c r="J2440" s="135"/>
      <c r="K2440" s="135"/>
      <c r="L2440" s="135"/>
      <c r="M2440" s="135"/>
      <c r="N2440" s="135"/>
      <c r="O2440" s="135"/>
      <c r="P2440" s="135"/>
      <c r="Q2440" s="135"/>
      <c r="R2440" s="135"/>
      <c r="S2440" s="137"/>
      <c r="T2440" s="324"/>
      <c r="U2440" s="30"/>
    </row>
    <row r="2441" spans="2:21">
      <c r="G2441" s="74" t="s">
        <v>310</v>
      </c>
      <c r="H2441" s="30"/>
      <c r="I2441" s="58"/>
      <c r="J2441" s="125"/>
      <c r="K2441" s="125"/>
      <c r="L2441" s="125"/>
      <c r="M2441" s="125"/>
      <c r="N2441" s="125"/>
      <c r="O2441" s="125"/>
      <c r="P2441" s="125"/>
      <c r="Q2441" s="125"/>
      <c r="R2441" s="125"/>
      <c r="S2441" s="125"/>
      <c r="T2441" s="258"/>
      <c r="U2441" s="30"/>
    </row>
    <row r="2442" spans="2:21">
      <c r="B2442" s="1" t="s">
        <v>231</v>
      </c>
      <c r="G2442" s="33" t="s">
        <v>17</v>
      </c>
      <c r="I2442" s="172">
        <f xml:space="preserve"> I2425 - I2424</f>
        <v>0</v>
      </c>
      <c r="J2442" s="172">
        <f xml:space="preserve"> J2424 + J2427 - J2426 - J2425</f>
        <v>0</v>
      </c>
      <c r="K2442" s="172">
        <f>K2426 - K2427</f>
        <v>0</v>
      </c>
      <c r="L2442" s="172">
        <f>L2426 - L2427</f>
        <v>0</v>
      </c>
      <c r="M2442" s="172">
        <f>M2425-M2426-M2427</f>
        <v>0</v>
      </c>
      <c r="N2442" s="172">
        <f>N2427-N2428-N2429</f>
        <v>0</v>
      </c>
      <c r="O2442" s="172">
        <f>O2429-O2430-O2431</f>
        <v>0</v>
      </c>
      <c r="P2442" s="172">
        <f>P2431-P2432-P2433</f>
        <v>0</v>
      </c>
      <c r="Q2442" s="172">
        <f>Q2433+Q2436-Q2435-Q2434</f>
        <v>0</v>
      </c>
      <c r="R2442" s="172">
        <f>R2435-R2436+R2438</f>
        <v>0</v>
      </c>
      <c r="S2442" s="172">
        <f>S2437-S2438-S2439</f>
        <v>0</v>
      </c>
      <c r="T2442" s="172">
        <f>T2437-T2438-T2439</f>
        <v>0</v>
      </c>
    </row>
    <row r="2443" spans="2:21">
      <c r="G2443" s="6"/>
      <c r="I2443" s="172"/>
      <c r="J2443" s="172"/>
      <c r="K2443" s="172"/>
      <c r="L2443" s="172"/>
      <c r="M2443" s="172"/>
      <c r="N2443" s="172"/>
      <c r="O2443" s="172"/>
      <c r="P2443" s="172"/>
      <c r="Q2443" s="172"/>
      <c r="R2443" s="172"/>
      <c r="S2443" s="172"/>
      <c r="T2443" s="172"/>
    </row>
    <row r="2444" spans="2:21">
      <c r="G2444" s="71" t="s">
        <v>12</v>
      </c>
      <c r="H2444" s="66"/>
      <c r="I2444" s="173"/>
      <c r="J2444" s="174"/>
      <c r="K2444" s="174"/>
      <c r="L2444" s="174"/>
      <c r="M2444" s="174"/>
      <c r="N2444" s="174"/>
      <c r="O2444" s="174"/>
      <c r="P2444" s="174"/>
      <c r="Q2444" s="174"/>
      <c r="R2444" s="174"/>
      <c r="S2444" s="174"/>
      <c r="T2444" s="320"/>
    </row>
    <row r="2445" spans="2:21">
      <c r="G2445" s="6"/>
      <c r="I2445" s="172"/>
      <c r="J2445" s="172"/>
      <c r="K2445" s="172"/>
      <c r="L2445" s="172"/>
      <c r="M2445" s="172"/>
      <c r="N2445" s="172"/>
      <c r="O2445" s="172"/>
      <c r="P2445" s="172"/>
      <c r="Q2445" s="172"/>
      <c r="R2445" s="172"/>
      <c r="S2445" s="172"/>
      <c r="T2445" s="172"/>
    </row>
    <row r="2446" spans="2:21" ht="18.5">
      <c r="C2446" s="1" t="s">
        <v>231</v>
      </c>
      <c r="D2446" s="1" t="s">
        <v>250</v>
      </c>
      <c r="E2446" s="1" t="s">
        <v>107</v>
      </c>
      <c r="F2446" s="41" t="s">
        <v>26</v>
      </c>
      <c r="H2446" s="66"/>
      <c r="I2446" s="175">
        <f t="shared" ref="I2446:S2446" si="1161" xml:space="preserve"> I2405 + I2410 - I2416 + I2442 + I2444</f>
        <v>0</v>
      </c>
      <c r="J2446" s="176">
        <f t="shared" si="1161"/>
        <v>0</v>
      </c>
      <c r="K2446" s="176">
        <f t="shared" si="1161"/>
        <v>0</v>
      </c>
      <c r="L2446" s="176">
        <f t="shared" si="1161"/>
        <v>0</v>
      </c>
      <c r="M2446" s="176">
        <f t="shared" si="1161"/>
        <v>0</v>
      </c>
      <c r="N2446" s="176">
        <f t="shared" si="1161"/>
        <v>0</v>
      </c>
      <c r="O2446" s="176">
        <f t="shared" si="1161"/>
        <v>0</v>
      </c>
      <c r="P2446" s="176">
        <f t="shared" si="1161"/>
        <v>0</v>
      </c>
      <c r="Q2446" s="176">
        <f t="shared" si="1161"/>
        <v>0</v>
      </c>
      <c r="R2446" s="176">
        <f t="shared" si="1161"/>
        <v>0</v>
      </c>
      <c r="S2446" s="176">
        <f t="shared" si="1161"/>
        <v>8693.3212156778354</v>
      </c>
      <c r="T2446" s="321">
        <f t="shared" ref="T2446" si="1162" xml:space="preserve"> T2405 + T2410 - T2416 + T2442 + T2444</f>
        <v>0</v>
      </c>
      <c r="U2446" s="196"/>
    </row>
    <row r="2447" spans="2:21" ht="15" thickBot="1">
      <c r="S2447" s="1"/>
      <c r="T2447" s="1"/>
    </row>
    <row r="2448" spans="2:21" ht="15" customHeight="1">
      <c r="F2448" s="8"/>
      <c r="G2448" s="8"/>
      <c r="H2448" s="8"/>
      <c r="I2448" s="8"/>
      <c r="J2448" s="8"/>
      <c r="K2448" s="8"/>
      <c r="L2448" s="8"/>
      <c r="M2448" s="8"/>
      <c r="N2448" s="8"/>
      <c r="O2448" s="8"/>
      <c r="P2448" s="8"/>
      <c r="Q2448" s="8"/>
      <c r="R2448" s="8"/>
      <c r="S2448" s="8"/>
      <c r="T2448" s="8"/>
      <c r="U2448" s="30"/>
    </row>
    <row r="2449" spans="1:21" ht="15" customHeight="1" thickBot="1">
      <c r="G2449" s="30"/>
      <c r="H2449" s="30"/>
      <c r="I2449" s="30"/>
      <c r="J2449" s="30"/>
      <c r="K2449" s="30"/>
      <c r="L2449" s="30"/>
      <c r="M2449" s="30"/>
      <c r="N2449" s="30"/>
      <c r="O2449" s="30"/>
      <c r="P2449" s="30"/>
      <c r="Q2449" s="30"/>
      <c r="R2449" s="30"/>
      <c r="S2449" s="30"/>
      <c r="T2449" s="30"/>
      <c r="U2449" s="30"/>
    </row>
    <row r="2450" spans="1:21" ht="21" customHeight="1" thickBot="1">
      <c r="F2450" s="13" t="s">
        <v>4</v>
      </c>
      <c r="G2450" s="13"/>
      <c r="H2450" s="212" t="s">
        <v>163</v>
      </c>
      <c r="I2450" s="209"/>
      <c r="J2450" s="23"/>
      <c r="K2450" s="23"/>
      <c r="S2450" s="1"/>
      <c r="T2450" s="1"/>
      <c r="U2450" s="30"/>
    </row>
    <row r="2451" spans="1:21" ht="15" customHeight="1">
      <c r="S2451" s="1"/>
      <c r="T2451" s="1"/>
      <c r="U2451" s="30"/>
    </row>
    <row r="2452" spans="1:21" ht="18.75" customHeight="1">
      <c r="F2452" s="9" t="s">
        <v>21</v>
      </c>
      <c r="G2452" s="9"/>
      <c r="I2452" s="2">
        <f>'Facility Detail'!$G$3176</f>
        <v>2011</v>
      </c>
      <c r="J2452" s="2">
        <f>I2452+1</f>
        <v>2012</v>
      </c>
      <c r="K2452" s="2">
        <f>J2452+1</f>
        <v>2013</v>
      </c>
      <c r="L2452" s="2">
        <f t="shared" ref="L2452:P2452" si="1163">K2452+1</f>
        <v>2014</v>
      </c>
      <c r="M2452" s="2">
        <f t="shared" si="1163"/>
        <v>2015</v>
      </c>
      <c r="N2452" s="2">
        <f t="shared" si="1163"/>
        <v>2016</v>
      </c>
      <c r="O2452" s="2">
        <f t="shared" si="1163"/>
        <v>2017</v>
      </c>
      <c r="P2452" s="2">
        <f t="shared" si="1163"/>
        <v>2018</v>
      </c>
      <c r="Q2452" s="2">
        <f t="shared" ref="Q2452" si="1164">P2452+1</f>
        <v>2019</v>
      </c>
      <c r="R2452" s="2">
        <f t="shared" ref="R2452" si="1165">Q2452+1</f>
        <v>2020</v>
      </c>
      <c r="S2452" s="2">
        <f>R2452+1</f>
        <v>2021</v>
      </c>
      <c r="T2452" s="2">
        <f>S2452+1</f>
        <v>2022</v>
      </c>
      <c r="U2452" s="30"/>
    </row>
    <row r="2453" spans="1:21" ht="15" customHeight="1">
      <c r="G2453" s="74" t="str">
        <f>"Total MWh Produced / Purchased from " &amp; H2450</f>
        <v>Total MWh Produced / Purchased from Rolling Hills</v>
      </c>
      <c r="H2453" s="66"/>
      <c r="I2453" s="3"/>
      <c r="J2453" s="4"/>
      <c r="K2453" s="4"/>
      <c r="L2453" s="4"/>
      <c r="M2453" s="4">
        <v>5468</v>
      </c>
      <c r="N2453" s="4"/>
      <c r="O2453" s="4"/>
      <c r="P2453" s="4"/>
      <c r="Q2453" s="4"/>
      <c r="R2453" s="4">
        <v>363208</v>
      </c>
      <c r="S2453" s="4">
        <v>296559</v>
      </c>
      <c r="T2453" s="5">
        <v>303677</v>
      </c>
      <c r="U2453" s="30"/>
    </row>
    <row r="2454" spans="1:21" ht="15" customHeight="1">
      <c r="G2454" s="74" t="s">
        <v>25</v>
      </c>
      <c r="H2454" s="66"/>
      <c r="I2454" s="325"/>
      <c r="J2454" s="50"/>
      <c r="K2454" s="50"/>
      <c r="L2454" s="50"/>
      <c r="M2454" s="50">
        <v>1</v>
      </c>
      <c r="N2454" s="50"/>
      <c r="O2454" s="50"/>
      <c r="P2454" s="50"/>
      <c r="Q2454" s="50"/>
      <c r="R2454" s="50">
        <v>1</v>
      </c>
      <c r="S2454" s="50">
        <v>1</v>
      </c>
      <c r="T2454" s="51">
        <v>1</v>
      </c>
      <c r="U2454" s="30"/>
    </row>
    <row r="2455" spans="1:21" ht="15" customHeight="1">
      <c r="G2455" s="74" t="s">
        <v>20</v>
      </c>
      <c r="H2455" s="66"/>
      <c r="I2455" s="326"/>
      <c r="J2455" s="45"/>
      <c r="K2455" s="45"/>
      <c r="L2455" s="45"/>
      <c r="M2455" s="45">
        <v>8.0535999999999996E-2</v>
      </c>
      <c r="N2455" s="45"/>
      <c r="O2455" s="45"/>
      <c r="P2455" s="45"/>
      <c r="Q2455" s="45"/>
      <c r="R2455" s="45">
        <f>R2353</f>
        <v>8.1268700519883177E-2</v>
      </c>
      <c r="S2455" s="45">
        <f>S2</f>
        <v>8.0210749261197395E-2</v>
      </c>
      <c r="T2455" s="46">
        <f>T2</f>
        <v>8.0210749261197395E-2</v>
      </c>
      <c r="U2455" s="30"/>
    </row>
    <row r="2456" spans="1:21" ht="15" customHeight="1">
      <c r="A2456" s="1" t="s">
        <v>163</v>
      </c>
      <c r="G2456" s="71" t="s">
        <v>22</v>
      </c>
      <c r="H2456" s="72"/>
      <c r="I2456" s="37">
        <f xml:space="preserve"> ROUND(I2453 * I2454 * I2455,0)</f>
        <v>0</v>
      </c>
      <c r="J2456" s="37">
        <f t="shared" ref="J2456:L2456" si="1166" xml:space="preserve"> ROUND(J2453 * J2454 * J2455,0)</f>
        <v>0</v>
      </c>
      <c r="K2456" s="37">
        <f t="shared" si="1166"/>
        <v>0</v>
      </c>
      <c r="L2456" s="37">
        <f t="shared" si="1166"/>
        <v>0</v>
      </c>
      <c r="M2456" s="37">
        <v>5468</v>
      </c>
      <c r="N2456" s="179">
        <f t="shared" ref="N2456:O2456" si="1167" xml:space="preserve"> ROUND(N2453 * N2454 * N2455,0)</f>
        <v>0</v>
      </c>
      <c r="O2456" s="179">
        <f t="shared" si="1167"/>
        <v>0</v>
      </c>
      <c r="P2456" s="179">
        <f t="shared" ref="P2456:S2456" si="1168" xml:space="preserve"> ROUND(P2453 * P2454 * P2455,0)</f>
        <v>0</v>
      </c>
      <c r="Q2456" s="179">
        <f t="shared" si="1168"/>
        <v>0</v>
      </c>
      <c r="R2456" s="179">
        <f t="shared" ref="R2456" si="1169" xml:space="preserve"> ROUND(R2453 * R2454 * R2455,0)</f>
        <v>29517</v>
      </c>
      <c r="S2456" s="179">
        <f t="shared" si="1168"/>
        <v>23787</v>
      </c>
      <c r="T2456" s="179">
        <f t="shared" ref="T2456" si="1170" xml:space="preserve"> ROUND(T2453 * T2454 * T2455,0)</f>
        <v>24358</v>
      </c>
      <c r="U2456" s="30"/>
    </row>
    <row r="2457" spans="1:21" ht="15" customHeight="1">
      <c r="G2457" s="23"/>
      <c r="H2457" s="30"/>
      <c r="I2457" s="36"/>
      <c r="J2457" s="36"/>
      <c r="K2457" s="36"/>
      <c r="L2457" s="36"/>
      <c r="M2457" s="36"/>
      <c r="N2457" s="24"/>
      <c r="O2457" s="24"/>
      <c r="P2457" s="24"/>
      <c r="Q2457" s="24"/>
      <c r="R2457" s="24"/>
      <c r="S2457" s="24"/>
      <c r="T2457" s="24"/>
      <c r="U2457" s="30"/>
    </row>
    <row r="2458" spans="1:21" ht="18.75" customHeight="1">
      <c r="F2458" s="42" t="s">
        <v>118</v>
      </c>
      <c r="H2458" s="30"/>
      <c r="I2458" s="2">
        <f>'Facility Detail'!$G$3176</f>
        <v>2011</v>
      </c>
      <c r="J2458" s="2">
        <f>I2458+1</f>
        <v>2012</v>
      </c>
      <c r="K2458" s="2">
        <f>J2458+1</f>
        <v>2013</v>
      </c>
      <c r="L2458" s="2">
        <f t="shared" ref="L2458:O2458" si="1171">K2458+1</f>
        <v>2014</v>
      </c>
      <c r="M2458" s="2">
        <f t="shared" si="1171"/>
        <v>2015</v>
      </c>
      <c r="N2458" s="2">
        <f t="shared" si="1171"/>
        <v>2016</v>
      </c>
      <c r="O2458" s="2">
        <f t="shared" si="1171"/>
        <v>2017</v>
      </c>
      <c r="P2458" s="2">
        <f>P2452</f>
        <v>2018</v>
      </c>
      <c r="Q2458" s="2">
        <f t="shared" ref="Q2458:S2458" si="1172">Q2452</f>
        <v>2019</v>
      </c>
      <c r="R2458" s="2">
        <f t="shared" si="1172"/>
        <v>2020</v>
      </c>
      <c r="S2458" s="2">
        <f t="shared" si="1172"/>
        <v>2021</v>
      </c>
      <c r="T2458" s="2">
        <f t="shared" ref="T2458" si="1173">T2452</f>
        <v>2022</v>
      </c>
      <c r="U2458" s="30"/>
    </row>
    <row r="2459" spans="1:21" ht="15" customHeight="1">
      <c r="G2459" s="74" t="s">
        <v>10</v>
      </c>
      <c r="H2459" s="66"/>
      <c r="I2459" s="47">
        <f>IF($J55= "Eligible", I2456 * 'Facility Detail'!$G$3173, 0 )</f>
        <v>0</v>
      </c>
      <c r="J2459" s="11">
        <f>IF($J55= "Eligible", J2456 * 'Facility Detail'!$G$3173, 0 )</f>
        <v>0</v>
      </c>
      <c r="K2459" s="11">
        <f>IF($J55= "Eligible", K2456 * 'Facility Detail'!$G$3173, 0 )</f>
        <v>0</v>
      </c>
      <c r="L2459" s="11">
        <f>IF($J55= "Eligible", L2456 * 'Facility Detail'!$G$3173, 0 )</f>
        <v>0</v>
      </c>
      <c r="M2459" s="11">
        <f>IF($J55= "Eligible", M2456 * 'Facility Detail'!$G$3173, 0 )</f>
        <v>0</v>
      </c>
      <c r="N2459" s="11">
        <f>IF($J55= "Eligible", N2456 * 'Facility Detail'!$G$3173, 0 )</f>
        <v>0</v>
      </c>
      <c r="O2459" s="11">
        <f>IF($J55= "Eligible", O2456 * 'Facility Detail'!$G$3173, 0 )</f>
        <v>0</v>
      </c>
      <c r="P2459" s="11">
        <f>IF($J55= "Eligible", P2456 * 'Facility Detail'!$G$3173, 0 )</f>
        <v>0</v>
      </c>
      <c r="Q2459" s="11">
        <f>IF($J55= "Eligible", Q2456 * 'Facility Detail'!$G$3173, 0 )</f>
        <v>0</v>
      </c>
      <c r="R2459" s="11">
        <f>IF($J55= "Eligible", R2456 * 'Facility Detail'!$G$3173, 0 )</f>
        <v>0</v>
      </c>
      <c r="S2459" s="11">
        <f>IF($J55= "Eligible", S2456 * 'Facility Detail'!$G$3173, 0 )</f>
        <v>0</v>
      </c>
      <c r="T2459" s="264">
        <f>IF($J55= "Eligible", T2456 * 'Facility Detail'!$G$3173, 0 )</f>
        <v>0</v>
      </c>
      <c r="U2459" s="30"/>
    </row>
    <row r="2460" spans="1:21" ht="15" customHeight="1">
      <c r="G2460" s="74" t="s">
        <v>6</v>
      </c>
      <c r="H2460" s="66"/>
      <c r="I2460" s="48">
        <f t="shared" ref="I2460:T2460" si="1174">IF($K55= "Eligible", I2456, 0 )</f>
        <v>0</v>
      </c>
      <c r="J2460" s="222">
        <f t="shared" si="1174"/>
        <v>0</v>
      </c>
      <c r="K2460" s="222">
        <f t="shared" si="1174"/>
        <v>0</v>
      </c>
      <c r="L2460" s="222">
        <f t="shared" si="1174"/>
        <v>0</v>
      </c>
      <c r="M2460" s="222">
        <f t="shared" si="1174"/>
        <v>0</v>
      </c>
      <c r="N2460" s="222">
        <f t="shared" si="1174"/>
        <v>0</v>
      </c>
      <c r="O2460" s="222">
        <f t="shared" si="1174"/>
        <v>0</v>
      </c>
      <c r="P2460" s="222">
        <f t="shared" si="1174"/>
        <v>0</v>
      </c>
      <c r="Q2460" s="222">
        <f t="shared" si="1174"/>
        <v>0</v>
      </c>
      <c r="R2460" s="222">
        <f t="shared" si="1174"/>
        <v>0</v>
      </c>
      <c r="S2460" s="222">
        <f t="shared" si="1174"/>
        <v>0</v>
      </c>
      <c r="T2460" s="265">
        <f t="shared" si="1174"/>
        <v>0</v>
      </c>
      <c r="U2460" s="30"/>
    </row>
    <row r="2461" spans="1:21" ht="15" customHeight="1">
      <c r="G2461" s="73" t="s">
        <v>120</v>
      </c>
      <c r="H2461" s="72"/>
      <c r="I2461" s="39">
        <f>SUM(I2459:I2460)</f>
        <v>0</v>
      </c>
      <c r="J2461" s="40">
        <f t="shared" ref="J2461:S2461" si="1175">SUM(J2459:J2460)</f>
        <v>0</v>
      </c>
      <c r="K2461" s="40">
        <f t="shared" si="1175"/>
        <v>0</v>
      </c>
      <c r="L2461" s="40">
        <f t="shared" si="1175"/>
        <v>0</v>
      </c>
      <c r="M2461" s="40">
        <f t="shared" si="1175"/>
        <v>0</v>
      </c>
      <c r="N2461" s="40">
        <f t="shared" si="1175"/>
        <v>0</v>
      </c>
      <c r="O2461" s="40">
        <f t="shared" si="1175"/>
        <v>0</v>
      </c>
      <c r="P2461" s="40">
        <f t="shared" si="1175"/>
        <v>0</v>
      </c>
      <c r="Q2461" s="40">
        <f t="shared" si="1175"/>
        <v>0</v>
      </c>
      <c r="R2461" s="40">
        <f t="shared" si="1175"/>
        <v>0</v>
      </c>
      <c r="S2461" s="40">
        <f t="shared" si="1175"/>
        <v>0</v>
      </c>
      <c r="T2461" s="40">
        <f t="shared" ref="T2461" si="1176">SUM(T2459:T2460)</f>
        <v>0</v>
      </c>
      <c r="U2461" s="30"/>
    </row>
    <row r="2462" spans="1:21" ht="15" customHeight="1">
      <c r="G2462" s="30"/>
      <c r="H2462" s="30"/>
      <c r="I2462" s="38"/>
      <c r="J2462" s="31"/>
      <c r="K2462" s="31"/>
      <c r="L2462" s="31"/>
      <c r="M2462" s="31"/>
      <c r="N2462" s="31"/>
      <c r="O2462" s="31"/>
      <c r="P2462" s="31"/>
      <c r="Q2462" s="31"/>
      <c r="R2462" s="31"/>
      <c r="S2462" s="31"/>
      <c r="T2462" s="31"/>
      <c r="U2462" s="30"/>
    </row>
    <row r="2463" spans="1:21" ht="18.75" customHeight="1">
      <c r="F2463" s="41" t="s">
        <v>30</v>
      </c>
      <c r="H2463" s="30"/>
      <c r="I2463" s="2">
        <f>'Facility Detail'!$G$3176</f>
        <v>2011</v>
      </c>
      <c r="J2463" s="2">
        <f>I2463+1</f>
        <v>2012</v>
      </c>
      <c r="K2463" s="2">
        <f>J2463+1</f>
        <v>2013</v>
      </c>
      <c r="L2463" s="2">
        <f t="shared" ref="L2463:O2463" si="1177">K2463+1</f>
        <v>2014</v>
      </c>
      <c r="M2463" s="2">
        <f t="shared" si="1177"/>
        <v>2015</v>
      </c>
      <c r="N2463" s="2">
        <f t="shared" si="1177"/>
        <v>2016</v>
      </c>
      <c r="O2463" s="2">
        <f t="shared" si="1177"/>
        <v>2017</v>
      </c>
      <c r="P2463" s="2">
        <f>P2452</f>
        <v>2018</v>
      </c>
      <c r="Q2463" s="2">
        <f t="shared" ref="Q2463:S2463" si="1178">Q2452</f>
        <v>2019</v>
      </c>
      <c r="R2463" s="2">
        <f t="shared" si="1178"/>
        <v>2020</v>
      </c>
      <c r="S2463" s="2">
        <f t="shared" si="1178"/>
        <v>2021</v>
      </c>
      <c r="T2463" s="2">
        <f t="shared" ref="T2463" si="1179">T2452</f>
        <v>2022</v>
      </c>
      <c r="U2463" s="30"/>
    </row>
    <row r="2464" spans="1:21" ht="15" customHeight="1">
      <c r="G2464" s="74" t="s">
        <v>47</v>
      </c>
      <c r="H2464" s="66"/>
      <c r="I2464" s="84"/>
      <c r="J2464" s="85"/>
      <c r="K2464" s="85"/>
      <c r="L2464" s="85"/>
      <c r="M2464" s="85"/>
      <c r="N2464" s="85"/>
      <c r="O2464" s="85"/>
      <c r="P2464" s="85"/>
      <c r="Q2464" s="85"/>
      <c r="R2464" s="85"/>
      <c r="S2464" s="85"/>
      <c r="T2464" s="86"/>
      <c r="U2464" s="30"/>
    </row>
    <row r="2465" spans="6:21" ht="15" customHeight="1">
      <c r="G2465" s="75" t="s">
        <v>23</v>
      </c>
      <c r="H2465" s="153"/>
      <c r="I2465" s="87"/>
      <c r="J2465" s="88"/>
      <c r="K2465" s="88"/>
      <c r="L2465" s="88"/>
      <c r="M2465" s="88"/>
      <c r="N2465" s="88"/>
      <c r="O2465" s="88"/>
      <c r="P2465" s="88"/>
      <c r="Q2465" s="88"/>
      <c r="R2465" s="88"/>
      <c r="S2465" s="88"/>
      <c r="T2465" s="89"/>
      <c r="U2465" s="30"/>
    </row>
    <row r="2466" spans="6:21" ht="15" customHeight="1">
      <c r="G2466" s="90" t="s">
        <v>89</v>
      </c>
      <c r="H2466" s="152"/>
      <c r="I2466" s="52"/>
      <c r="J2466" s="53"/>
      <c r="K2466" s="53"/>
      <c r="L2466" s="53"/>
      <c r="M2466" s="53"/>
      <c r="N2466" s="53"/>
      <c r="O2466" s="53"/>
      <c r="P2466" s="53"/>
      <c r="Q2466" s="53"/>
      <c r="R2466" s="53"/>
      <c r="S2466" s="53"/>
      <c r="T2466" s="54"/>
      <c r="U2466" s="30"/>
    </row>
    <row r="2467" spans="6:21" ht="15" customHeight="1">
      <c r="G2467" s="33" t="s">
        <v>90</v>
      </c>
      <c r="I2467" s="7">
        <f>SUM(I2464:I2466)</f>
        <v>0</v>
      </c>
      <c r="J2467" s="7">
        <f>SUM(J2464:J2466)</f>
        <v>0</v>
      </c>
      <c r="K2467" s="7">
        <f>SUM(K2464:K2466)</f>
        <v>0</v>
      </c>
      <c r="L2467" s="7">
        <f t="shared" ref="L2467:N2467" si="1180">SUM(L2464:L2466)</f>
        <v>0</v>
      </c>
      <c r="M2467" s="7">
        <f t="shared" si="1180"/>
        <v>0</v>
      </c>
      <c r="N2467" s="7">
        <f t="shared" si="1180"/>
        <v>0</v>
      </c>
      <c r="O2467" s="7"/>
      <c r="P2467" s="7"/>
      <c r="Q2467" s="7"/>
      <c r="R2467" s="7"/>
      <c r="S2467" s="7"/>
      <c r="T2467" s="7"/>
      <c r="U2467" s="30"/>
    </row>
    <row r="2468" spans="6:21" ht="15" customHeight="1">
      <c r="G2468" s="6"/>
      <c r="I2468" s="7"/>
      <c r="J2468" s="7"/>
      <c r="K2468" s="7"/>
      <c r="L2468" s="7"/>
      <c r="M2468" s="7"/>
      <c r="N2468" s="7"/>
      <c r="O2468" s="7"/>
      <c r="P2468" s="7"/>
      <c r="Q2468" s="7"/>
      <c r="R2468" s="7"/>
      <c r="S2468" s="7"/>
      <c r="T2468" s="7"/>
      <c r="U2468" s="30"/>
    </row>
    <row r="2469" spans="6:21" ht="18.75" customHeight="1">
      <c r="F2469" s="9" t="s">
        <v>100</v>
      </c>
      <c r="I2469" s="2">
        <f>'Facility Detail'!$G$3176</f>
        <v>2011</v>
      </c>
      <c r="J2469" s="2">
        <f>I2469+1</f>
        <v>2012</v>
      </c>
      <c r="K2469" s="2">
        <f>J2469+1</f>
        <v>2013</v>
      </c>
      <c r="L2469" s="2">
        <f t="shared" ref="L2469:O2469" si="1181">K2469+1</f>
        <v>2014</v>
      </c>
      <c r="M2469" s="2">
        <f t="shared" si="1181"/>
        <v>2015</v>
      </c>
      <c r="N2469" s="2">
        <f t="shared" si="1181"/>
        <v>2016</v>
      </c>
      <c r="O2469" s="2">
        <f t="shared" si="1181"/>
        <v>2017</v>
      </c>
      <c r="P2469" s="2">
        <f>P2452</f>
        <v>2018</v>
      </c>
      <c r="Q2469" s="2">
        <f t="shared" ref="Q2469:S2469" si="1182">Q2452</f>
        <v>2019</v>
      </c>
      <c r="R2469" s="2">
        <f t="shared" si="1182"/>
        <v>2020</v>
      </c>
      <c r="S2469" s="2">
        <f t="shared" si="1182"/>
        <v>2021</v>
      </c>
      <c r="T2469" s="2">
        <f t="shared" ref="T2469" si="1183">T2452</f>
        <v>2022</v>
      </c>
      <c r="U2469" s="30"/>
    </row>
    <row r="2470" spans="6:21" ht="15" customHeight="1">
      <c r="F2470" s="9"/>
      <c r="G2470" s="74" t="s">
        <v>68</v>
      </c>
      <c r="H2470" s="30"/>
      <c r="I2470" s="3"/>
      <c r="J2470" s="55">
        <f>I2470</f>
        <v>0</v>
      </c>
      <c r="K2470" s="123"/>
      <c r="L2470" s="123"/>
      <c r="M2470" s="123"/>
      <c r="N2470" s="123"/>
      <c r="O2470" s="123"/>
      <c r="P2470" s="123"/>
      <c r="Q2470" s="123"/>
      <c r="R2470" s="123"/>
      <c r="S2470" s="123"/>
      <c r="T2470" s="56"/>
      <c r="U2470" s="30"/>
    </row>
    <row r="2471" spans="6:21" ht="15" customHeight="1">
      <c r="F2471" s="9"/>
      <c r="G2471" s="74" t="s">
        <v>69</v>
      </c>
      <c r="H2471" s="30"/>
      <c r="I2471" s="144">
        <f>J2471</f>
        <v>0</v>
      </c>
      <c r="J2471" s="10"/>
      <c r="K2471" s="69"/>
      <c r="L2471" s="69"/>
      <c r="M2471" s="69"/>
      <c r="N2471" s="69"/>
      <c r="O2471" s="69"/>
      <c r="P2471" s="69"/>
      <c r="Q2471" s="69"/>
      <c r="R2471" s="69"/>
      <c r="S2471" s="69"/>
      <c r="T2471" s="145"/>
      <c r="U2471" s="30"/>
    </row>
    <row r="2472" spans="6:21" ht="15" customHeight="1">
      <c r="F2472" s="9"/>
      <c r="G2472" s="74" t="s">
        <v>70</v>
      </c>
      <c r="H2472" s="30"/>
      <c r="I2472" s="57"/>
      <c r="J2472" s="10">
        <f>J2456</f>
        <v>0</v>
      </c>
      <c r="K2472" s="65">
        <f>J2472</f>
        <v>0</v>
      </c>
      <c r="L2472" s="69"/>
      <c r="M2472" s="69"/>
      <c r="N2472" s="69"/>
      <c r="O2472" s="69"/>
      <c r="P2472" s="69"/>
      <c r="Q2472" s="69"/>
      <c r="R2472" s="69"/>
      <c r="S2472" s="69"/>
      <c r="T2472" s="145"/>
      <c r="U2472" s="30"/>
    </row>
    <row r="2473" spans="6:21" ht="15" customHeight="1">
      <c r="F2473" s="9"/>
      <c r="G2473" s="74" t="s">
        <v>71</v>
      </c>
      <c r="H2473" s="30"/>
      <c r="I2473" s="57"/>
      <c r="J2473" s="65">
        <f>K2473</f>
        <v>0</v>
      </c>
      <c r="K2473" s="143"/>
      <c r="L2473" s="69"/>
      <c r="M2473" s="69"/>
      <c r="N2473" s="69"/>
      <c r="O2473" s="69"/>
      <c r="P2473" s="69"/>
      <c r="Q2473" s="69"/>
      <c r="R2473" s="69"/>
      <c r="S2473" s="69"/>
      <c r="T2473" s="145"/>
      <c r="U2473" s="30"/>
    </row>
    <row r="2474" spans="6:21" ht="15" customHeight="1">
      <c r="F2474" s="9"/>
      <c r="G2474" s="74" t="s">
        <v>171</v>
      </c>
      <c r="H2474" s="30"/>
      <c r="I2474" s="57"/>
      <c r="J2474" s="135"/>
      <c r="K2474" s="10">
        <f>K2456</f>
        <v>0</v>
      </c>
      <c r="L2474" s="136">
        <f>K2474</f>
        <v>0</v>
      </c>
      <c r="M2474" s="69"/>
      <c r="N2474" s="69"/>
      <c r="O2474" s="69"/>
      <c r="P2474" s="69"/>
      <c r="Q2474" s="69"/>
      <c r="R2474" s="69"/>
      <c r="S2474" s="69"/>
      <c r="T2474" s="145"/>
      <c r="U2474" s="30"/>
    </row>
    <row r="2475" spans="6:21" ht="15" customHeight="1">
      <c r="G2475" s="74" t="s">
        <v>172</v>
      </c>
      <c r="H2475" s="30"/>
      <c r="I2475" s="57"/>
      <c r="J2475" s="135"/>
      <c r="K2475" s="65">
        <f>L2475</f>
        <v>0</v>
      </c>
      <c r="L2475" s="10"/>
      <c r="M2475" s="69"/>
      <c r="N2475" s="69"/>
      <c r="O2475" s="69"/>
      <c r="P2475" s="69"/>
      <c r="Q2475" s="69"/>
      <c r="R2475" s="69"/>
      <c r="S2475" s="69"/>
      <c r="T2475" s="145"/>
      <c r="U2475" s="30"/>
    </row>
    <row r="2476" spans="6:21" ht="15" customHeight="1">
      <c r="G2476" s="74" t="s">
        <v>173</v>
      </c>
      <c r="H2476" s="30"/>
      <c r="I2476" s="57"/>
      <c r="J2476" s="135"/>
      <c r="K2476" s="135"/>
      <c r="L2476" s="10"/>
      <c r="M2476" s="136">
        <f>L2476</f>
        <v>0</v>
      </c>
      <c r="N2476" s="135"/>
      <c r="O2476" s="69"/>
      <c r="P2476" s="69"/>
      <c r="Q2476" s="69"/>
      <c r="R2476" s="69"/>
      <c r="S2476" s="69"/>
      <c r="T2476" s="139"/>
      <c r="U2476" s="30"/>
    </row>
    <row r="2477" spans="6:21" ht="15" customHeight="1">
      <c r="G2477" s="74" t="s">
        <v>174</v>
      </c>
      <c r="H2477" s="30"/>
      <c r="I2477" s="57"/>
      <c r="J2477" s="135"/>
      <c r="K2477" s="135"/>
      <c r="L2477" s="65"/>
      <c r="M2477" s="10"/>
      <c r="N2477" s="135"/>
      <c r="O2477" s="69"/>
      <c r="P2477" s="69"/>
      <c r="Q2477" s="69"/>
      <c r="R2477" s="69"/>
      <c r="S2477" s="69"/>
      <c r="T2477" s="139"/>
      <c r="U2477" s="30"/>
    </row>
    <row r="2478" spans="6:21" ht="15" customHeight="1">
      <c r="G2478" s="74" t="s">
        <v>175</v>
      </c>
      <c r="H2478" s="30"/>
      <c r="I2478" s="57"/>
      <c r="J2478" s="135"/>
      <c r="K2478" s="135"/>
      <c r="L2478" s="135"/>
      <c r="M2478" s="10">
        <f>M2456</f>
        <v>5468</v>
      </c>
      <c r="N2478" s="136">
        <f>M2478</f>
        <v>5468</v>
      </c>
      <c r="O2478" s="69"/>
      <c r="P2478" s="69"/>
      <c r="Q2478" s="69"/>
      <c r="R2478" s="69"/>
      <c r="S2478" s="69"/>
      <c r="T2478" s="139"/>
      <c r="U2478" s="30"/>
    </row>
    <row r="2479" spans="6:21" ht="15" customHeight="1">
      <c r="G2479" s="74" t="s">
        <v>176</v>
      </c>
      <c r="H2479" s="30"/>
      <c r="I2479" s="57"/>
      <c r="J2479" s="135"/>
      <c r="K2479" s="135"/>
      <c r="L2479" s="135"/>
      <c r="M2479" s="65"/>
      <c r="N2479" s="10"/>
      <c r="O2479" s="69"/>
      <c r="P2479" s="69"/>
      <c r="Q2479" s="69"/>
      <c r="R2479" s="69"/>
      <c r="S2479" s="69"/>
      <c r="T2479" s="139"/>
      <c r="U2479" s="30"/>
    </row>
    <row r="2480" spans="6:21" ht="15" customHeight="1">
      <c r="G2480" s="74" t="s">
        <v>177</v>
      </c>
      <c r="H2480" s="30"/>
      <c r="I2480" s="57"/>
      <c r="J2480" s="135"/>
      <c r="K2480" s="135"/>
      <c r="L2480" s="135"/>
      <c r="M2480" s="135"/>
      <c r="N2480" s="167">
        <f>N2456</f>
        <v>0</v>
      </c>
      <c r="O2480" s="137">
        <f>N2480</f>
        <v>0</v>
      </c>
      <c r="P2480" s="69"/>
      <c r="Q2480" s="69"/>
      <c r="R2480" s="69"/>
      <c r="S2480" s="69"/>
      <c r="T2480" s="139"/>
      <c r="U2480" s="30"/>
    </row>
    <row r="2481" spans="2:21" ht="15" customHeight="1">
      <c r="G2481" s="74" t="s">
        <v>168</v>
      </c>
      <c r="H2481" s="30"/>
      <c r="I2481" s="57"/>
      <c r="J2481" s="135"/>
      <c r="K2481" s="135"/>
      <c r="L2481" s="135"/>
      <c r="M2481" s="135"/>
      <c r="N2481" s="168"/>
      <c r="O2481" s="138"/>
      <c r="P2481" s="69"/>
      <c r="Q2481" s="69"/>
      <c r="R2481" s="69"/>
      <c r="S2481" s="69"/>
      <c r="T2481" s="139"/>
      <c r="U2481" s="30"/>
    </row>
    <row r="2482" spans="2:21" ht="15" customHeight="1">
      <c r="G2482" s="74" t="s">
        <v>169</v>
      </c>
      <c r="H2482" s="30"/>
      <c r="I2482" s="57"/>
      <c r="J2482" s="135"/>
      <c r="K2482" s="135"/>
      <c r="L2482" s="135"/>
      <c r="M2482" s="135"/>
      <c r="N2482" s="135"/>
      <c r="O2482" s="138"/>
      <c r="P2482" s="137"/>
      <c r="Q2482" s="69"/>
      <c r="R2482" s="69"/>
      <c r="S2482" s="69"/>
      <c r="T2482" s="139"/>
      <c r="U2482" s="30"/>
    </row>
    <row r="2483" spans="2:21">
      <c r="G2483" s="74" t="s">
        <v>186</v>
      </c>
      <c r="H2483" s="30"/>
      <c r="I2483" s="57"/>
      <c r="J2483" s="135"/>
      <c r="K2483" s="135"/>
      <c r="L2483" s="135"/>
      <c r="M2483" s="135"/>
      <c r="N2483" s="135"/>
      <c r="O2483" s="137"/>
      <c r="P2483" s="138"/>
      <c r="Q2483" s="69"/>
      <c r="R2483" s="69"/>
      <c r="S2483" s="69"/>
      <c r="T2483" s="139"/>
    </row>
    <row r="2484" spans="2:21">
      <c r="G2484" s="74" t="s">
        <v>187</v>
      </c>
      <c r="H2484" s="30"/>
      <c r="I2484" s="57"/>
      <c r="J2484" s="135"/>
      <c r="K2484" s="135"/>
      <c r="L2484" s="135"/>
      <c r="M2484" s="135"/>
      <c r="N2484" s="135"/>
      <c r="O2484" s="135"/>
      <c r="P2484" s="138"/>
      <c r="Q2484" s="65">
        <f>P2484</f>
        <v>0</v>
      </c>
      <c r="R2484" s="69"/>
      <c r="S2484" s="69"/>
      <c r="T2484" s="139"/>
    </row>
    <row r="2485" spans="2:21">
      <c r="G2485" s="74" t="s">
        <v>188</v>
      </c>
      <c r="H2485" s="30"/>
      <c r="I2485" s="57"/>
      <c r="J2485" s="135"/>
      <c r="K2485" s="135"/>
      <c r="L2485" s="135"/>
      <c r="M2485" s="135"/>
      <c r="N2485" s="135"/>
      <c r="O2485" s="135"/>
      <c r="P2485" s="137"/>
      <c r="Q2485" s="138"/>
      <c r="R2485" s="69"/>
      <c r="S2485" s="69"/>
      <c r="T2485" s="139"/>
    </row>
    <row r="2486" spans="2:21">
      <c r="G2486" s="74" t="s">
        <v>189</v>
      </c>
      <c r="H2486" s="30"/>
      <c r="I2486" s="57"/>
      <c r="J2486" s="135"/>
      <c r="K2486" s="135"/>
      <c r="L2486" s="135"/>
      <c r="M2486" s="135"/>
      <c r="N2486" s="135"/>
      <c r="O2486" s="135"/>
      <c r="P2486" s="135"/>
      <c r="Q2486" s="138"/>
      <c r="R2486" s="65">
        <f>Q2486</f>
        <v>0</v>
      </c>
      <c r="S2486" s="69"/>
      <c r="T2486" s="139"/>
    </row>
    <row r="2487" spans="2:21">
      <c r="G2487" s="74" t="s">
        <v>190</v>
      </c>
      <c r="H2487" s="30"/>
      <c r="I2487" s="57"/>
      <c r="J2487" s="135"/>
      <c r="K2487" s="135"/>
      <c r="L2487" s="135"/>
      <c r="M2487" s="135"/>
      <c r="N2487" s="135"/>
      <c r="O2487" s="135"/>
      <c r="P2487" s="135"/>
      <c r="Q2487" s="169"/>
      <c r="R2487" s="197">
        <f>Q2487</f>
        <v>0</v>
      </c>
      <c r="S2487" s="155"/>
      <c r="T2487" s="322"/>
    </row>
    <row r="2488" spans="2:21">
      <c r="G2488" s="74" t="s">
        <v>191</v>
      </c>
      <c r="H2488" s="30"/>
      <c r="I2488" s="57"/>
      <c r="J2488" s="135"/>
      <c r="K2488" s="135"/>
      <c r="L2488" s="135"/>
      <c r="M2488" s="135"/>
      <c r="N2488" s="135"/>
      <c r="O2488" s="135"/>
      <c r="P2488" s="135"/>
      <c r="Q2488" s="135"/>
      <c r="R2488" s="197"/>
      <c r="S2488" s="137">
        <f>R2488</f>
        <v>0</v>
      </c>
      <c r="T2488" s="322"/>
    </row>
    <row r="2489" spans="2:21">
      <c r="G2489" s="74" t="s">
        <v>200</v>
      </c>
      <c r="H2489" s="30"/>
      <c r="I2489" s="57"/>
      <c r="J2489" s="135"/>
      <c r="K2489" s="135"/>
      <c r="L2489" s="135"/>
      <c r="M2489" s="135"/>
      <c r="N2489" s="135"/>
      <c r="O2489" s="135"/>
      <c r="P2489" s="135"/>
      <c r="Q2489" s="135"/>
      <c r="R2489" s="137"/>
      <c r="S2489" s="138"/>
      <c r="T2489" s="322"/>
    </row>
    <row r="2490" spans="2:21">
      <c r="G2490" s="74" t="s">
        <v>201</v>
      </c>
      <c r="H2490" s="30"/>
      <c r="I2490" s="57"/>
      <c r="J2490" s="135"/>
      <c r="K2490" s="135"/>
      <c r="L2490" s="135"/>
      <c r="M2490" s="135"/>
      <c r="N2490" s="135"/>
      <c r="O2490" s="135"/>
      <c r="P2490" s="135"/>
      <c r="Q2490" s="135"/>
      <c r="R2490" s="135"/>
      <c r="S2490" s="197">
        <v>3052</v>
      </c>
      <c r="T2490" s="323">
        <v>3052</v>
      </c>
    </row>
    <row r="2491" spans="2:21">
      <c r="G2491" s="74" t="s">
        <v>311</v>
      </c>
      <c r="H2491" s="30"/>
      <c r="I2491" s="57"/>
      <c r="J2491" s="135"/>
      <c r="K2491" s="135"/>
      <c r="L2491" s="135"/>
      <c r="M2491" s="135"/>
      <c r="N2491" s="135"/>
      <c r="O2491" s="135"/>
      <c r="P2491" s="135"/>
      <c r="Q2491" s="135"/>
      <c r="R2491" s="135"/>
      <c r="S2491" s="137"/>
      <c r="T2491" s="324"/>
      <c r="U2491" s="30"/>
    </row>
    <row r="2492" spans="2:21">
      <c r="G2492" s="74" t="s">
        <v>310</v>
      </c>
      <c r="H2492" s="30"/>
      <c r="I2492" s="58"/>
      <c r="J2492" s="125"/>
      <c r="K2492" s="125"/>
      <c r="L2492" s="125"/>
      <c r="M2492" s="125"/>
      <c r="N2492" s="125"/>
      <c r="O2492" s="125"/>
      <c r="P2492" s="125"/>
      <c r="Q2492" s="125"/>
      <c r="R2492" s="125"/>
      <c r="S2492" s="125"/>
      <c r="T2492" s="258"/>
      <c r="U2492" s="30"/>
    </row>
    <row r="2493" spans="2:21" ht="15" customHeight="1">
      <c r="B2493" s="1" t="s">
        <v>163</v>
      </c>
      <c r="G2493" s="33" t="s">
        <v>17</v>
      </c>
      <c r="I2493" s="172">
        <f xml:space="preserve"> I2476 - I2475</f>
        <v>0</v>
      </c>
      <c r="J2493" s="172">
        <f xml:space="preserve"> J2475 + J2478 - J2477 - J2476</f>
        <v>0</v>
      </c>
      <c r="K2493" s="172">
        <f>K2477 - K2478</f>
        <v>0</v>
      </c>
      <c r="L2493" s="172">
        <f t="shared" ref="L2493:M2493" si="1184">L2477 - L2478</f>
        <v>0</v>
      </c>
      <c r="M2493" s="172">
        <f t="shared" si="1184"/>
        <v>-5468</v>
      </c>
      <c r="N2493" s="172">
        <f>N2478-N2479-N2480</f>
        <v>5468</v>
      </c>
      <c r="O2493" s="172">
        <f t="shared" ref="O2493" si="1185">O2478-O2479-O2480</f>
        <v>0</v>
      </c>
      <c r="P2493" s="172">
        <f t="shared" ref="P2493:Q2493" si="1186">P2478-P2479-P2480</f>
        <v>0</v>
      </c>
      <c r="Q2493" s="172">
        <f t="shared" si="1186"/>
        <v>0</v>
      </c>
      <c r="R2493" s="172">
        <f t="shared" ref="R2493" si="1187">R2478-R2479-R2480</f>
        <v>0</v>
      </c>
      <c r="S2493" s="172">
        <f>S2488-S2489-S2490</f>
        <v>-3052</v>
      </c>
      <c r="T2493" s="172">
        <f>T2490-T2491-T2492</f>
        <v>3052</v>
      </c>
      <c r="U2493" s="30"/>
    </row>
    <row r="2494" spans="2:21" ht="15" customHeight="1">
      <c r="G2494" s="6"/>
      <c r="I2494" s="7"/>
      <c r="J2494" s="7"/>
      <c r="K2494" s="7"/>
      <c r="L2494" s="7"/>
      <c r="M2494" s="7"/>
      <c r="N2494" s="7"/>
      <c r="O2494" s="7"/>
      <c r="P2494" s="7"/>
      <c r="Q2494" s="7"/>
      <c r="R2494" s="7"/>
      <c r="S2494" s="7"/>
      <c r="T2494" s="7"/>
      <c r="U2494" s="30"/>
    </row>
    <row r="2495" spans="2:21" ht="15" customHeight="1">
      <c r="G2495" s="71" t="s">
        <v>12</v>
      </c>
      <c r="H2495" s="66"/>
      <c r="I2495" s="173"/>
      <c r="J2495" s="174"/>
      <c r="K2495" s="174"/>
      <c r="L2495" s="174"/>
      <c r="M2495" s="174"/>
      <c r="N2495" s="174"/>
      <c r="O2495" s="174"/>
      <c r="P2495" s="174"/>
      <c r="Q2495" s="174"/>
      <c r="R2495" s="174"/>
      <c r="S2495" s="174"/>
      <c r="T2495" s="320"/>
      <c r="U2495" s="30"/>
    </row>
    <row r="2496" spans="2:21" ht="15" customHeight="1">
      <c r="G2496" s="6"/>
      <c r="I2496" s="172"/>
      <c r="J2496" s="172"/>
      <c r="K2496" s="172"/>
      <c r="L2496" s="172"/>
      <c r="M2496" s="172"/>
      <c r="N2496" s="172"/>
      <c r="O2496" s="172"/>
      <c r="P2496" s="172"/>
      <c r="Q2496" s="172"/>
      <c r="R2496" s="172"/>
      <c r="S2496" s="172"/>
      <c r="T2496" s="172"/>
      <c r="U2496" s="30"/>
    </row>
    <row r="2497" spans="1:21" ht="18.75" customHeight="1">
      <c r="C2497" s="1" t="s">
        <v>163</v>
      </c>
      <c r="D2497" s="1" t="s">
        <v>164</v>
      </c>
      <c r="E2497" s="1" t="s">
        <v>107</v>
      </c>
      <c r="F2497" s="41" t="s">
        <v>26</v>
      </c>
      <c r="H2497" s="66"/>
      <c r="I2497" s="175">
        <f xml:space="preserve"> I2456 + I2461 - I2467 + I2493 + I2495</f>
        <v>0</v>
      </c>
      <c r="J2497" s="176">
        <f xml:space="preserve"> J2456 + J2461 - J2467 + J2493 + J2495</f>
        <v>0</v>
      </c>
      <c r="K2497" s="176">
        <f xml:space="preserve"> K2456 + K2461 - K2467 + K2493 + K2495</f>
        <v>0</v>
      </c>
      <c r="L2497" s="176">
        <f t="shared" ref="L2497:S2497" si="1188" xml:space="preserve"> L2456 + L2461 - L2467 + L2493 + L2495</f>
        <v>0</v>
      </c>
      <c r="M2497" s="176">
        <f t="shared" si="1188"/>
        <v>0</v>
      </c>
      <c r="N2497" s="176">
        <f t="shared" si="1188"/>
        <v>5468</v>
      </c>
      <c r="O2497" s="176">
        <f t="shared" si="1188"/>
        <v>0</v>
      </c>
      <c r="P2497" s="176">
        <f t="shared" si="1188"/>
        <v>0</v>
      </c>
      <c r="Q2497" s="176">
        <f t="shared" si="1188"/>
        <v>0</v>
      </c>
      <c r="R2497" s="176">
        <f t="shared" si="1188"/>
        <v>29517</v>
      </c>
      <c r="S2497" s="176">
        <f t="shared" si="1188"/>
        <v>20735</v>
      </c>
      <c r="T2497" s="321">
        <f t="shared" ref="T2497" si="1189" xml:space="preserve"> T2456 + T2461 - T2467 + T2493 + T2495</f>
        <v>27410</v>
      </c>
      <c r="U2497" s="30"/>
    </row>
    <row r="2498" spans="1:21" ht="15" customHeight="1">
      <c r="G2498" s="6"/>
      <c r="I2498" s="7"/>
      <c r="J2498" s="7"/>
      <c r="K2498" s="7"/>
      <c r="L2498" s="28"/>
      <c r="M2498" s="28"/>
      <c r="N2498" s="28"/>
      <c r="O2498" s="28"/>
      <c r="P2498" s="28"/>
      <c r="Q2498" s="28"/>
      <c r="R2498" s="28"/>
      <c r="S2498" s="28"/>
      <c r="T2498" s="28"/>
      <c r="U2498" s="30"/>
    </row>
    <row r="2499" spans="1:21" ht="15.75" customHeight="1" thickBot="1">
      <c r="S2499" s="1"/>
      <c r="T2499" s="1"/>
      <c r="U2499" s="30"/>
    </row>
    <row r="2500" spans="1:21" ht="15" thickBot="1">
      <c r="F2500" s="8"/>
      <c r="G2500" s="8"/>
      <c r="H2500" s="8"/>
      <c r="I2500" s="8"/>
      <c r="J2500" s="8"/>
      <c r="K2500" s="8"/>
      <c r="L2500" s="8"/>
      <c r="M2500" s="8"/>
      <c r="N2500" s="8"/>
      <c r="O2500" s="8"/>
      <c r="P2500" s="8"/>
      <c r="Q2500" s="8"/>
      <c r="R2500" s="8"/>
      <c r="S2500" s="8"/>
      <c r="T2500" s="8"/>
    </row>
    <row r="2501" spans="1:21" ht="21.5" thickBot="1">
      <c r="F2501" s="13" t="s">
        <v>4</v>
      </c>
      <c r="G2501" s="13"/>
      <c r="H2501" s="212" t="s">
        <v>265</v>
      </c>
      <c r="I2501" s="209"/>
      <c r="J2501" s="23"/>
      <c r="K2501" s="23"/>
      <c r="S2501" s="1"/>
      <c r="T2501" s="1"/>
    </row>
    <row r="2502" spans="1:21">
      <c r="S2502" s="1"/>
      <c r="T2502" s="1"/>
    </row>
    <row r="2503" spans="1:21" ht="18.5">
      <c r="F2503" s="9" t="s">
        <v>21</v>
      </c>
      <c r="G2503" s="9"/>
      <c r="I2503" s="2">
        <v>2011</v>
      </c>
      <c r="J2503" s="2">
        <f>I2503+1</f>
        <v>2012</v>
      </c>
      <c r="K2503" s="2">
        <f t="shared" ref="K2503" si="1190">J2503+1</f>
        <v>2013</v>
      </c>
      <c r="L2503" s="2">
        <f t="shared" ref="L2503" si="1191">K2503+1</f>
        <v>2014</v>
      </c>
      <c r="M2503" s="2">
        <f t="shared" ref="M2503" si="1192">L2503+1</f>
        <v>2015</v>
      </c>
      <c r="N2503" s="2">
        <f t="shared" ref="N2503" si="1193">M2503+1</f>
        <v>2016</v>
      </c>
      <c r="O2503" s="2">
        <f t="shared" ref="O2503" si="1194">N2503+1</f>
        <v>2017</v>
      </c>
      <c r="P2503" s="2">
        <f t="shared" ref="P2503" si="1195">O2503+1</f>
        <v>2018</v>
      </c>
      <c r="Q2503" s="2">
        <f t="shared" ref="Q2503" si="1196">P2503+1</f>
        <v>2019</v>
      </c>
      <c r="R2503" s="2">
        <f t="shared" ref="R2503" si="1197">Q2503+1</f>
        <v>2020</v>
      </c>
      <c r="S2503" s="2">
        <f>R2503+1</f>
        <v>2021</v>
      </c>
      <c r="T2503" s="2">
        <f>S2503+1</f>
        <v>2022</v>
      </c>
    </row>
    <row r="2504" spans="1:21">
      <c r="G2504" s="74" t="str">
        <f>"Total MWh Produced / Purchased from " &amp; H2501</f>
        <v>Total MWh Produced / Purchased from Sage Solar I</v>
      </c>
      <c r="H2504" s="66"/>
      <c r="I2504" s="3"/>
      <c r="J2504" s="4"/>
      <c r="K2504" s="4"/>
      <c r="L2504" s="4"/>
      <c r="M2504" s="4"/>
      <c r="N2504" s="4"/>
      <c r="O2504" s="4"/>
      <c r="P2504" s="4"/>
      <c r="Q2504" s="4"/>
      <c r="R2504" s="4"/>
      <c r="S2504" s="4">
        <v>40662</v>
      </c>
      <c r="T2504" s="5">
        <v>48840</v>
      </c>
    </row>
    <row r="2505" spans="1:21">
      <c r="G2505" s="74" t="s">
        <v>25</v>
      </c>
      <c r="H2505" s="66"/>
      <c r="I2505" s="325"/>
      <c r="J2505" s="50"/>
      <c r="K2505" s="50"/>
      <c r="L2505" s="50"/>
      <c r="M2505" s="50"/>
      <c r="N2505" s="50"/>
      <c r="O2505" s="50"/>
      <c r="P2505" s="50"/>
      <c r="Q2505" s="50"/>
      <c r="R2505" s="50"/>
      <c r="S2505" s="50">
        <v>1</v>
      </c>
      <c r="T2505" s="51">
        <v>1</v>
      </c>
    </row>
    <row r="2506" spans="1:21">
      <c r="G2506" s="74" t="s">
        <v>20</v>
      </c>
      <c r="H2506" s="66"/>
      <c r="I2506" s="326"/>
      <c r="J2506" s="45"/>
      <c r="K2506" s="45"/>
      <c r="L2506" s="45"/>
      <c r="M2506" s="45"/>
      <c r="N2506" s="45"/>
      <c r="O2506" s="45"/>
      <c r="P2506" s="45"/>
      <c r="Q2506" s="45"/>
      <c r="R2506" s="45"/>
      <c r="S2506" s="45">
        <f>S2</f>
        <v>8.0210749261197395E-2</v>
      </c>
      <c r="T2506" s="46">
        <f>T2</f>
        <v>8.0210749261197395E-2</v>
      </c>
    </row>
    <row r="2507" spans="1:21">
      <c r="A2507" s="1" t="s">
        <v>232</v>
      </c>
      <c r="G2507" s="71" t="s">
        <v>22</v>
      </c>
      <c r="H2507" s="72"/>
      <c r="I2507" s="37">
        <v>0</v>
      </c>
      <c r="J2507" s="37">
        <v>0</v>
      </c>
      <c r="K2507" s="37">
        <v>0</v>
      </c>
      <c r="L2507" s="37">
        <v>0</v>
      </c>
      <c r="M2507" s="37">
        <v>0</v>
      </c>
      <c r="N2507" s="179">
        <v>0</v>
      </c>
      <c r="O2507" s="179">
        <v>0</v>
      </c>
      <c r="P2507" s="179">
        <v>0</v>
      </c>
      <c r="Q2507" s="179">
        <f>Q2504*Q2506</f>
        <v>0</v>
      </c>
      <c r="R2507" s="179">
        <f>R2504*R2506</f>
        <v>0</v>
      </c>
      <c r="S2507" s="179">
        <f>S2504*S2506</f>
        <v>3261.5294864588086</v>
      </c>
      <c r="T2507" s="179">
        <f>T2504*T2506</f>
        <v>3917.4929939168806</v>
      </c>
    </row>
    <row r="2508" spans="1:21">
      <c r="G2508" s="23"/>
      <c r="H2508" s="30"/>
      <c r="I2508" s="36"/>
      <c r="J2508" s="36"/>
      <c r="K2508" s="36"/>
      <c r="L2508" s="36"/>
      <c r="M2508" s="36"/>
      <c r="N2508" s="24"/>
      <c r="O2508" s="24"/>
      <c r="P2508" s="24"/>
      <c r="Q2508" s="24"/>
      <c r="R2508" s="24"/>
      <c r="S2508" s="24"/>
      <c r="T2508" s="24"/>
    </row>
    <row r="2509" spans="1:21" ht="18.5">
      <c r="F2509" s="42" t="s">
        <v>118</v>
      </c>
      <c r="H2509" s="30"/>
      <c r="I2509" s="2">
        <v>2011</v>
      </c>
      <c r="J2509" s="2">
        <f>I2509+1</f>
        <v>2012</v>
      </c>
      <c r="K2509" s="2">
        <f t="shared" ref="K2509" si="1198">J2509+1</f>
        <v>2013</v>
      </c>
      <c r="L2509" s="2">
        <f t="shared" ref="L2509" si="1199">K2509+1</f>
        <v>2014</v>
      </c>
      <c r="M2509" s="2">
        <f t="shared" ref="M2509" si="1200">L2509+1</f>
        <v>2015</v>
      </c>
      <c r="N2509" s="2">
        <f t="shared" ref="N2509" si="1201">M2509+1</f>
        <v>2016</v>
      </c>
      <c r="O2509" s="2">
        <f t="shared" ref="O2509" si="1202">N2509+1</f>
        <v>2017</v>
      </c>
      <c r="P2509" s="2">
        <f t="shared" ref="P2509" si="1203">O2509+1</f>
        <v>2018</v>
      </c>
      <c r="Q2509" s="2">
        <f t="shared" ref="Q2509" si="1204">P2509+1</f>
        <v>2019</v>
      </c>
      <c r="R2509" s="2">
        <f t="shared" ref="R2509" si="1205">Q2509+1</f>
        <v>2020</v>
      </c>
      <c r="S2509" s="2">
        <f>R2509+1</f>
        <v>2021</v>
      </c>
      <c r="T2509" s="2">
        <f>S2509+1</f>
        <v>2022</v>
      </c>
    </row>
    <row r="2510" spans="1:21">
      <c r="G2510" s="74" t="s">
        <v>10</v>
      </c>
      <c r="H2510" s="66"/>
      <c r="I2510" s="47">
        <f>IF($J56= "Eligible", I2507 * 'Facility Detail'!$G$3173, 0 )</f>
        <v>0</v>
      </c>
      <c r="J2510" s="11">
        <f>IF($J56= "Eligible", J2507 * 'Facility Detail'!$G$3173, 0 )</f>
        <v>0</v>
      </c>
      <c r="K2510" s="11">
        <f>IF($J56= "Eligible", K2507 * 'Facility Detail'!$G$3173, 0 )</f>
        <v>0</v>
      </c>
      <c r="L2510" s="11">
        <f>IF($J56= "Eligible", L2507 * 'Facility Detail'!$G$3173, 0 )</f>
        <v>0</v>
      </c>
      <c r="M2510" s="11">
        <f>IF($J56= "Eligible", M2507 * 'Facility Detail'!$G$3173, 0 )</f>
        <v>0</v>
      </c>
      <c r="N2510" s="11">
        <f>IF($J56= "Eligible", N2507 * 'Facility Detail'!$G$3173, 0 )</f>
        <v>0</v>
      </c>
      <c r="O2510" s="11">
        <f>IF($J56= "Eligible", O2507 * 'Facility Detail'!$G$3173, 0 )</f>
        <v>0</v>
      </c>
      <c r="P2510" s="11">
        <f>IF($J56= "Eligible", P2507 * 'Facility Detail'!$G$3173, 0 )</f>
        <v>0</v>
      </c>
      <c r="Q2510" s="11">
        <f>IF($J56= "Eligible", Q2507 * 'Facility Detail'!$G$3173, 0 )</f>
        <v>0</v>
      </c>
      <c r="R2510" s="11">
        <f>IF($J56= "Eligible", R2507 * 'Facility Detail'!$G$3173, 0 )</f>
        <v>0</v>
      </c>
      <c r="S2510" s="11">
        <f>IF($J56= "Eligible", S2507 * 'Facility Detail'!$G$3173, 0 )</f>
        <v>0</v>
      </c>
      <c r="T2510" s="264">
        <f>IF($J56= "Eligible", T2507 * 'Facility Detail'!$G$3173, 0 )</f>
        <v>0</v>
      </c>
    </row>
    <row r="2511" spans="1:21">
      <c r="G2511" s="74" t="s">
        <v>6</v>
      </c>
      <c r="H2511" s="66"/>
      <c r="I2511" s="48">
        <f t="shared" ref="I2511:T2511" si="1206">IF($K56= "Eligible", I2507, 0 )</f>
        <v>0</v>
      </c>
      <c r="J2511" s="222">
        <f t="shared" si="1206"/>
        <v>0</v>
      </c>
      <c r="K2511" s="222">
        <f t="shared" si="1206"/>
        <v>0</v>
      </c>
      <c r="L2511" s="222">
        <f t="shared" si="1206"/>
        <v>0</v>
      </c>
      <c r="M2511" s="222">
        <f t="shared" si="1206"/>
        <v>0</v>
      </c>
      <c r="N2511" s="222">
        <f t="shared" si="1206"/>
        <v>0</v>
      </c>
      <c r="O2511" s="222">
        <f t="shared" si="1206"/>
        <v>0</v>
      </c>
      <c r="P2511" s="222">
        <f t="shared" si="1206"/>
        <v>0</v>
      </c>
      <c r="Q2511" s="222">
        <f t="shared" si="1206"/>
        <v>0</v>
      </c>
      <c r="R2511" s="222">
        <f t="shared" si="1206"/>
        <v>0</v>
      </c>
      <c r="S2511" s="222">
        <f t="shared" si="1206"/>
        <v>0</v>
      </c>
      <c r="T2511" s="265">
        <f t="shared" si="1206"/>
        <v>0</v>
      </c>
    </row>
    <row r="2512" spans="1:21">
      <c r="G2512" s="73" t="s">
        <v>120</v>
      </c>
      <c r="H2512" s="72"/>
      <c r="I2512" s="39">
        <f>SUM(I2510:I2511)</f>
        <v>0</v>
      </c>
      <c r="J2512" s="40">
        <f t="shared" ref="J2512:S2512" si="1207">SUM(J2510:J2511)</f>
        <v>0</v>
      </c>
      <c r="K2512" s="40">
        <f t="shared" si="1207"/>
        <v>0</v>
      </c>
      <c r="L2512" s="40">
        <f t="shared" si="1207"/>
        <v>0</v>
      </c>
      <c r="M2512" s="40">
        <f t="shared" si="1207"/>
        <v>0</v>
      </c>
      <c r="N2512" s="40">
        <f t="shared" si="1207"/>
        <v>0</v>
      </c>
      <c r="O2512" s="40">
        <f t="shared" si="1207"/>
        <v>0</v>
      </c>
      <c r="P2512" s="40">
        <f t="shared" si="1207"/>
        <v>0</v>
      </c>
      <c r="Q2512" s="40">
        <f t="shared" si="1207"/>
        <v>0</v>
      </c>
      <c r="R2512" s="40">
        <f t="shared" si="1207"/>
        <v>0</v>
      </c>
      <c r="S2512" s="40">
        <f t="shared" si="1207"/>
        <v>0</v>
      </c>
      <c r="T2512" s="40">
        <f t="shared" ref="T2512" si="1208">SUM(T2510:T2511)</f>
        <v>0</v>
      </c>
    </row>
    <row r="2513" spans="6:20">
      <c r="G2513" s="30"/>
      <c r="H2513" s="30"/>
      <c r="I2513" s="38"/>
      <c r="J2513" s="31"/>
      <c r="K2513" s="31"/>
      <c r="L2513" s="31"/>
      <c r="M2513" s="31"/>
      <c r="N2513" s="31"/>
      <c r="O2513" s="31"/>
      <c r="P2513" s="31"/>
      <c r="Q2513" s="31"/>
      <c r="R2513" s="31"/>
      <c r="S2513" s="31"/>
      <c r="T2513" s="31"/>
    </row>
    <row r="2514" spans="6:20" ht="18.5">
      <c r="F2514" s="41" t="s">
        <v>30</v>
      </c>
      <c r="H2514" s="30"/>
      <c r="I2514" s="2">
        <v>2011</v>
      </c>
      <c r="J2514" s="2">
        <f>I2514+1</f>
        <v>2012</v>
      </c>
      <c r="K2514" s="2">
        <f t="shared" ref="K2514" si="1209">J2514+1</f>
        <v>2013</v>
      </c>
      <c r="L2514" s="2">
        <f t="shared" ref="L2514" si="1210">K2514+1</f>
        <v>2014</v>
      </c>
      <c r="M2514" s="2">
        <f t="shared" ref="M2514" si="1211">L2514+1</f>
        <v>2015</v>
      </c>
      <c r="N2514" s="2">
        <f t="shared" ref="N2514" si="1212">M2514+1</f>
        <v>2016</v>
      </c>
      <c r="O2514" s="2">
        <f t="shared" ref="O2514" si="1213">N2514+1</f>
        <v>2017</v>
      </c>
      <c r="P2514" s="2">
        <f t="shared" ref="P2514" si="1214">O2514+1</f>
        <v>2018</v>
      </c>
      <c r="Q2514" s="2">
        <f t="shared" ref="Q2514" si="1215">P2514+1</f>
        <v>2019</v>
      </c>
      <c r="R2514" s="2">
        <f t="shared" ref="R2514" si="1216">Q2514+1</f>
        <v>2020</v>
      </c>
      <c r="S2514" s="2">
        <f>R2514+1</f>
        <v>2021</v>
      </c>
      <c r="T2514" s="2">
        <f>S2514+1</f>
        <v>2022</v>
      </c>
    </row>
    <row r="2515" spans="6:20">
      <c r="G2515" s="74" t="s">
        <v>47</v>
      </c>
      <c r="H2515" s="66"/>
      <c r="I2515" s="84"/>
      <c r="J2515" s="85"/>
      <c r="K2515" s="85"/>
      <c r="L2515" s="85"/>
      <c r="M2515" s="85"/>
      <c r="N2515" s="85"/>
      <c r="O2515" s="85"/>
      <c r="P2515" s="85"/>
      <c r="Q2515" s="85"/>
      <c r="R2515" s="85"/>
      <c r="S2515" s="85"/>
      <c r="T2515" s="86"/>
    </row>
    <row r="2516" spans="6:20">
      <c r="G2516" s="75" t="s">
        <v>23</v>
      </c>
      <c r="H2516" s="153"/>
      <c r="I2516" s="87"/>
      <c r="J2516" s="88"/>
      <c r="K2516" s="88"/>
      <c r="L2516" s="88"/>
      <c r="M2516" s="88"/>
      <c r="N2516" s="88"/>
      <c r="O2516" s="88"/>
      <c r="P2516" s="88"/>
      <c r="Q2516" s="88"/>
      <c r="R2516" s="88"/>
      <c r="S2516" s="88"/>
      <c r="T2516" s="89"/>
    </row>
    <row r="2517" spans="6:20">
      <c r="G2517" s="90" t="s">
        <v>89</v>
      </c>
      <c r="H2517" s="152"/>
      <c r="I2517" s="52"/>
      <c r="J2517" s="53"/>
      <c r="K2517" s="53"/>
      <c r="L2517" s="53"/>
      <c r="M2517" s="53"/>
      <c r="N2517" s="53"/>
      <c r="O2517" s="53"/>
      <c r="P2517" s="53"/>
      <c r="Q2517" s="53"/>
      <c r="R2517" s="53"/>
      <c r="S2517" s="53"/>
      <c r="T2517" s="54"/>
    </row>
    <row r="2518" spans="6:20">
      <c r="G2518" s="33" t="s">
        <v>90</v>
      </c>
      <c r="I2518" s="7">
        <v>0</v>
      </c>
      <c r="J2518" s="7">
        <v>0</v>
      </c>
      <c r="K2518" s="7">
        <v>0</v>
      </c>
      <c r="L2518" s="7">
        <v>0</v>
      </c>
      <c r="M2518" s="7">
        <v>0</v>
      </c>
      <c r="N2518" s="7">
        <v>0</v>
      </c>
      <c r="O2518" s="7">
        <v>0</v>
      </c>
      <c r="P2518" s="7">
        <v>0</v>
      </c>
      <c r="Q2518" s="7">
        <v>0</v>
      </c>
      <c r="R2518" s="7">
        <v>0</v>
      </c>
      <c r="S2518" s="7">
        <v>0</v>
      </c>
      <c r="T2518" s="7">
        <v>0</v>
      </c>
    </row>
    <row r="2519" spans="6:20">
      <c r="G2519" s="6"/>
      <c r="I2519" s="7"/>
      <c r="J2519" s="7"/>
      <c r="K2519" s="7"/>
      <c r="L2519" s="28"/>
      <c r="M2519" s="28"/>
      <c r="N2519" s="28"/>
      <c r="O2519" s="28"/>
      <c r="P2519" s="28"/>
      <c r="Q2519" s="28"/>
      <c r="R2519" s="28"/>
      <c r="S2519" s="28"/>
      <c r="T2519" s="28"/>
    </row>
    <row r="2520" spans="6:20" ht="18.5">
      <c r="F2520" s="9" t="s">
        <v>100</v>
      </c>
      <c r="I2520" s="2">
        <f>'Facility Detail'!$G$3176</f>
        <v>2011</v>
      </c>
      <c r="J2520" s="2">
        <f>I2520+1</f>
        <v>2012</v>
      </c>
      <c r="K2520" s="2">
        <f t="shared" ref="K2520" si="1217">J2520+1</f>
        <v>2013</v>
      </c>
      <c r="L2520" s="2">
        <f t="shared" ref="L2520" si="1218">K2520+1</f>
        <v>2014</v>
      </c>
      <c r="M2520" s="2">
        <f t="shared" ref="M2520" si="1219">L2520+1</f>
        <v>2015</v>
      </c>
      <c r="N2520" s="2">
        <f t="shared" ref="N2520" si="1220">M2520+1</f>
        <v>2016</v>
      </c>
      <c r="O2520" s="2">
        <f t="shared" ref="O2520" si="1221">N2520+1</f>
        <v>2017</v>
      </c>
      <c r="P2520" s="2">
        <f t="shared" ref="P2520" si="1222">O2520+1</f>
        <v>2018</v>
      </c>
      <c r="Q2520" s="2">
        <f t="shared" ref="Q2520" si="1223">P2520+1</f>
        <v>2019</v>
      </c>
      <c r="R2520" s="2">
        <f t="shared" ref="R2520" si="1224">Q2520+1</f>
        <v>2020</v>
      </c>
      <c r="S2520" s="2">
        <f>R2520+1</f>
        <v>2021</v>
      </c>
      <c r="T2520" s="2">
        <f>S2520+1</f>
        <v>2022</v>
      </c>
    </row>
    <row r="2521" spans="6:20">
      <c r="G2521" s="74" t="s">
        <v>68</v>
      </c>
      <c r="H2521" s="66"/>
      <c r="I2521" s="3"/>
      <c r="J2521" s="55">
        <f>I2521</f>
        <v>0</v>
      </c>
      <c r="K2521" s="123"/>
      <c r="L2521" s="123"/>
      <c r="M2521" s="123"/>
      <c r="N2521" s="123"/>
      <c r="O2521" s="123"/>
      <c r="P2521" s="123"/>
      <c r="Q2521" s="123"/>
      <c r="R2521" s="123"/>
      <c r="S2521" s="123"/>
      <c r="T2521" s="56"/>
    </row>
    <row r="2522" spans="6:20">
      <c r="G2522" s="74" t="s">
        <v>69</v>
      </c>
      <c r="H2522" s="66"/>
      <c r="I2522" s="144">
        <f>J2522</f>
        <v>0</v>
      </c>
      <c r="J2522" s="10"/>
      <c r="K2522" s="69"/>
      <c r="L2522" s="69"/>
      <c r="M2522" s="69"/>
      <c r="N2522" s="69"/>
      <c r="O2522" s="69"/>
      <c r="P2522" s="69"/>
      <c r="Q2522" s="69"/>
      <c r="R2522" s="69"/>
      <c r="S2522" s="69"/>
      <c r="T2522" s="145"/>
    </row>
    <row r="2523" spans="6:20">
      <c r="G2523" s="74" t="s">
        <v>70</v>
      </c>
      <c r="H2523" s="66"/>
      <c r="I2523" s="57"/>
      <c r="J2523" s="10">
        <f>J2507</f>
        <v>0</v>
      </c>
      <c r="K2523" s="65">
        <f>J2523</f>
        <v>0</v>
      </c>
      <c r="L2523" s="69"/>
      <c r="M2523" s="69"/>
      <c r="N2523" s="69"/>
      <c r="O2523" s="69"/>
      <c r="P2523" s="69"/>
      <c r="Q2523" s="69"/>
      <c r="R2523" s="69"/>
      <c r="S2523" s="69"/>
      <c r="T2523" s="145"/>
    </row>
    <row r="2524" spans="6:20">
      <c r="G2524" s="74" t="s">
        <v>71</v>
      </c>
      <c r="H2524" s="66"/>
      <c r="I2524" s="57"/>
      <c r="J2524" s="65">
        <f>K2524</f>
        <v>0</v>
      </c>
      <c r="K2524" s="143"/>
      <c r="L2524" s="69"/>
      <c r="M2524" s="69"/>
      <c r="N2524" s="69"/>
      <c r="O2524" s="69"/>
      <c r="P2524" s="69"/>
      <c r="Q2524" s="69"/>
      <c r="R2524" s="69"/>
      <c r="S2524" s="69"/>
      <c r="T2524" s="145"/>
    </row>
    <row r="2525" spans="6:20">
      <c r="G2525" s="74" t="s">
        <v>171</v>
      </c>
      <c r="H2525" s="30"/>
      <c r="I2525" s="57"/>
      <c r="J2525" s="135"/>
      <c r="K2525" s="10">
        <f>K2507</f>
        <v>0</v>
      </c>
      <c r="L2525" s="136">
        <f>K2525</f>
        <v>0</v>
      </c>
      <c r="M2525" s="69"/>
      <c r="N2525" s="69"/>
      <c r="O2525" s="69"/>
      <c r="P2525" s="69"/>
      <c r="Q2525" s="69"/>
      <c r="R2525" s="69"/>
      <c r="S2525" s="69"/>
      <c r="T2525" s="145"/>
    </row>
    <row r="2526" spans="6:20">
      <c r="G2526" s="74" t="s">
        <v>172</v>
      </c>
      <c r="H2526" s="30"/>
      <c r="I2526" s="57"/>
      <c r="J2526" s="135"/>
      <c r="K2526" s="65">
        <f>L2526</f>
        <v>0</v>
      </c>
      <c r="L2526" s="10"/>
      <c r="M2526" s="69"/>
      <c r="N2526" s="69"/>
      <c r="O2526" s="69"/>
      <c r="P2526" s="69"/>
      <c r="Q2526" s="69"/>
      <c r="R2526" s="69"/>
      <c r="S2526" s="69"/>
      <c r="T2526" s="145"/>
    </row>
    <row r="2527" spans="6:20">
      <c r="G2527" s="74" t="s">
        <v>173</v>
      </c>
      <c r="H2527" s="30"/>
      <c r="I2527" s="57"/>
      <c r="J2527" s="135"/>
      <c r="K2527" s="135"/>
      <c r="L2527" s="10">
        <f>L2507</f>
        <v>0</v>
      </c>
      <c r="M2527" s="136">
        <f>L2527</f>
        <v>0</v>
      </c>
      <c r="N2527" s="135"/>
      <c r="O2527" s="69"/>
      <c r="P2527" s="69"/>
      <c r="Q2527" s="69"/>
      <c r="R2527" s="69"/>
      <c r="S2527" s="69"/>
      <c r="T2527" s="139"/>
    </row>
    <row r="2528" spans="6:20">
      <c r="G2528" s="74" t="s">
        <v>174</v>
      </c>
      <c r="H2528" s="30"/>
      <c r="I2528" s="57"/>
      <c r="J2528" s="135"/>
      <c r="K2528" s="135"/>
      <c r="L2528" s="65"/>
      <c r="M2528" s="10"/>
      <c r="N2528" s="135"/>
      <c r="O2528" s="69"/>
      <c r="P2528" s="69"/>
      <c r="Q2528" s="69"/>
      <c r="R2528" s="69"/>
      <c r="S2528" s="69"/>
      <c r="T2528" s="139"/>
    </row>
    <row r="2529" spans="2:21">
      <c r="G2529" s="74" t="s">
        <v>175</v>
      </c>
      <c r="H2529" s="30"/>
      <c r="I2529" s="57"/>
      <c r="J2529" s="135"/>
      <c r="K2529" s="135"/>
      <c r="L2529" s="135"/>
      <c r="M2529" s="10">
        <v>0</v>
      </c>
      <c r="N2529" s="136">
        <f>M2529</f>
        <v>0</v>
      </c>
      <c r="O2529" s="69"/>
      <c r="P2529" s="69"/>
      <c r="Q2529" s="69"/>
      <c r="R2529" s="69"/>
      <c r="S2529" s="69"/>
      <c r="T2529" s="139"/>
    </row>
    <row r="2530" spans="2:21">
      <c r="G2530" s="74" t="s">
        <v>176</v>
      </c>
      <c r="H2530" s="30"/>
      <c r="I2530" s="57"/>
      <c r="J2530" s="135"/>
      <c r="K2530" s="135"/>
      <c r="L2530" s="135"/>
      <c r="M2530" s="65"/>
      <c r="N2530" s="10"/>
      <c r="O2530" s="69"/>
      <c r="P2530" s="69"/>
      <c r="Q2530" s="69"/>
      <c r="R2530" s="69"/>
      <c r="S2530" s="69"/>
      <c r="T2530" s="139"/>
    </row>
    <row r="2531" spans="2:21">
      <c r="G2531" s="74" t="s">
        <v>177</v>
      </c>
      <c r="H2531" s="30"/>
      <c r="I2531" s="57"/>
      <c r="J2531" s="135"/>
      <c r="K2531" s="135"/>
      <c r="L2531" s="135"/>
      <c r="M2531" s="135"/>
      <c r="N2531" s="167">
        <f>N2507</f>
        <v>0</v>
      </c>
      <c r="O2531" s="137">
        <f>N2531</f>
        <v>0</v>
      </c>
      <c r="P2531" s="69"/>
      <c r="Q2531" s="69"/>
      <c r="R2531" s="69"/>
      <c r="S2531" s="69"/>
      <c r="T2531" s="139"/>
    </row>
    <row r="2532" spans="2:21">
      <c r="G2532" s="74" t="s">
        <v>168</v>
      </c>
      <c r="H2532" s="30"/>
      <c r="I2532" s="57"/>
      <c r="J2532" s="135"/>
      <c r="K2532" s="135"/>
      <c r="L2532" s="135"/>
      <c r="M2532" s="135"/>
      <c r="N2532" s="168"/>
      <c r="O2532" s="138"/>
      <c r="P2532" s="69"/>
      <c r="Q2532" s="69"/>
      <c r="R2532" s="69"/>
      <c r="S2532" s="69"/>
      <c r="T2532" s="139"/>
    </row>
    <row r="2533" spans="2:21">
      <c r="G2533" s="74" t="s">
        <v>169</v>
      </c>
      <c r="H2533" s="30"/>
      <c r="I2533" s="57"/>
      <c r="J2533" s="135"/>
      <c r="K2533" s="135"/>
      <c r="L2533" s="135"/>
      <c r="M2533" s="135"/>
      <c r="N2533" s="135"/>
      <c r="O2533" s="138">
        <f>O2507</f>
        <v>0</v>
      </c>
      <c r="P2533" s="137">
        <f>O2533</f>
        <v>0</v>
      </c>
      <c r="Q2533" s="69"/>
      <c r="R2533" s="69"/>
      <c r="S2533" s="69"/>
      <c r="T2533" s="139"/>
    </row>
    <row r="2534" spans="2:21">
      <c r="G2534" s="74" t="s">
        <v>186</v>
      </c>
      <c r="H2534" s="30"/>
      <c r="I2534" s="57"/>
      <c r="J2534" s="135"/>
      <c r="K2534" s="135"/>
      <c r="L2534" s="135"/>
      <c r="M2534" s="135"/>
      <c r="N2534" s="135"/>
      <c r="O2534" s="137"/>
      <c r="P2534" s="138"/>
      <c r="Q2534" s="69"/>
      <c r="R2534" s="69"/>
      <c r="S2534" s="69"/>
      <c r="T2534" s="139"/>
    </row>
    <row r="2535" spans="2:21">
      <c r="G2535" s="74" t="s">
        <v>187</v>
      </c>
      <c r="H2535" s="30"/>
      <c r="I2535" s="57"/>
      <c r="J2535" s="135"/>
      <c r="K2535" s="135"/>
      <c r="L2535" s="135"/>
      <c r="M2535" s="135"/>
      <c r="N2535" s="135"/>
      <c r="O2535" s="135"/>
      <c r="P2535" s="138"/>
      <c r="Q2535" s="65">
        <f>P2535</f>
        <v>0</v>
      </c>
      <c r="R2535" s="69"/>
      <c r="S2535" s="69"/>
      <c r="T2535" s="139"/>
    </row>
    <row r="2536" spans="2:21">
      <c r="G2536" s="74" t="s">
        <v>188</v>
      </c>
      <c r="H2536" s="30"/>
      <c r="I2536" s="57"/>
      <c r="J2536" s="135"/>
      <c r="K2536" s="135"/>
      <c r="L2536" s="135"/>
      <c r="M2536" s="135"/>
      <c r="N2536" s="135"/>
      <c r="O2536" s="135"/>
      <c r="P2536" s="137"/>
      <c r="Q2536" s="138"/>
      <c r="R2536" s="69"/>
      <c r="S2536" s="69"/>
      <c r="T2536" s="139"/>
    </row>
    <row r="2537" spans="2:21">
      <c r="G2537" s="74" t="s">
        <v>189</v>
      </c>
      <c r="H2537" s="30"/>
      <c r="I2537" s="57"/>
      <c r="J2537" s="135"/>
      <c r="K2537" s="135"/>
      <c r="L2537" s="135"/>
      <c r="M2537" s="135"/>
      <c r="N2537" s="135"/>
      <c r="O2537" s="135"/>
      <c r="P2537" s="135"/>
      <c r="Q2537" s="138"/>
      <c r="R2537" s="65">
        <f>Q2537</f>
        <v>0</v>
      </c>
      <c r="S2537" s="69"/>
      <c r="T2537" s="139"/>
    </row>
    <row r="2538" spans="2:21">
      <c r="G2538" s="74" t="s">
        <v>190</v>
      </c>
      <c r="H2538" s="30"/>
      <c r="I2538" s="57"/>
      <c r="J2538" s="135"/>
      <c r="K2538" s="135"/>
      <c r="L2538" s="135"/>
      <c r="M2538" s="135"/>
      <c r="N2538" s="135"/>
      <c r="O2538" s="135"/>
      <c r="P2538" s="135"/>
      <c r="Q2538" s="169">
        <f>R2507</f>
        <v>0</v>
      </c>
      <c r="R2538" s="197">
        <f>Q2538</f>
        <v>0</v>
      </c>
      <c r="S2538" s="155"/>
      <c r="T2538" s="322"/>
    </row>
    <row r="2539" spans="2:21">
      <c r="G2539" s="74" t="s">
        <v>191</v>
      </c>
      <c r="H2539" s="30"/>
      <c r="I2539" s="57"/>
      <c r="J2539" s="135"/>
      <c r="K2539" s="135"/>
      <c r="L2539" s="135"/>
      <c r="M2539" s="135"/>
      <c r="N2539" s="135"/>
      <c r="O2539" s="135"/>
      <c r="P2539" s="135"/>
      <c r="Q2539" s="135"/>
      <c r="R2539" s="197"/>
      <c r="S2539" s="137">
        <f>R2539</f>
        <v>0</v>
      </c>
      <c r="T2539" s="322">
        <f>S2539</f>
        <v>0</v>
      </c>
    </row>
    <row r="2540" spans="2:21">
      <c r="G2540" s="74" t="s">
        <v>200</v>
      </c>
      <c r="H2540" s="30"/>
      <c r="I2540" s="57"/>
      <c r="J2540" s="135"/>
      <c r="K2540" s="135"/>
      <c r="L2540" s="135"/>
      <c r="M2540" s="135"/>
      <c r="N2540" s="135"/>
      <c r="O2540" s="135"/>
      <c r="P2540" s="135"/>
      <c r="Q2540" s="135"/>
      <c r="R2540" s="137"/>
      <c r="S2540" s="138"/>
      <c r="T2540" s="322"/>
    </row>
    <row r="2541" spans="2:21">
      <c r="G2541" s="74" t="s">
        <v>201</v>
      </c>
      <c r="H2541" s="30"/>
      <c r="I2541" s="57"/>
      <c r="J2541" s="135"/>
      <c r="K2541" s="135"/>
      <c r="L2541" s="135"/>
      <c r="M2541" s="135"/>
      <c r="N2541" s="135"/>
      <c r="O2541" s="135"/>
      <c r="P2541" s="135"/>
      <c r="Q2541" s="135"/>
      <c r="R2541" s="135"/>
      <c r="S2541" s="197">
        <v>500</v>
      </c>
      <c r="T2541" s="323">
        <v>500</v>
      </c>
    </row>
    <row r="2542" spans="2:21">
      <c r="G2542" s="74" t="s">
        <v>311</v>
      </c>
      <c r="H2542" s="30"/>
      <c r="I2542" s="57"/>
      <c r="J2542" s="135"/>
      <c r="K2542" s="135"/>
      <c r="L2542" s="135"/>
      <c r="M2542" s="135"/>
      <c r="N2542" s="135"/>
      <c r="O2542" s="135"/>
      <c r="P2542" s="135"/>
      <c r="Q2542" s="135"/>
      <c r="R2542" s="135"/>
      <c r="S2542" s="137"/>
      <c r="T2542" s="324"/>
      <c r="U2542" s="30"/>
    </row>
    <row r="2543" spans="2:21">
      <c r="G2543" s="74" t="s">
        <v>310</v>
      </c>
      <c r="H2543" s="30"/>
      <c r="I2543" s="58"/>
      <c r="J2543" s="125"/>
      <c r="K2543" s="125"/>
      <c r="L2543" s="125"/>
      <c r="M2543" s="125"/>
      <c r="N2543" s="125"/>
      <c r="O2543" s="125"/>
      <c r="P2543" s="125"/>
      <c r="Q2543" s="125"/>
      <c r="R2543" s="125"/>
      <c r="S2543" s="125"/>
      <c r="T2543" s="258"/>
      <c r="U2543" s="30"/>
    </row>
    <row r="2544" spans="2:21">
      <c r="B2544" s="1" t="s">
        <v>232</v>
      </c>
      <c r="G2544" s="74" t="s">
        <v>17</v>
      </c>
      <c r="H2544" s="30"/>
      <c r="I2544" s="172">
        <f xml:space="preserve"> I2527 - I2526</f>
        <v>0</v>
      </c>
      <c r="J2544" s="172">
        <f xml:space="preserve"> J2526 + J2529 - J2528 - J2527</f>
        <v>0</v>
      </c>
      <c r="K2544" s="172">
        <f>K2528 - K2529</f>
        <v>0</v>
      </c>
      <c r="L2544" s="172">
        <f>L2528 - L2529</f>
        <v>0</v>
      </c>
      <c r="M2544" s="172">
        <f>M2527-M2528-M2529</f>
        <v>0</v>
      </c>
      <c r="N2544" s="172">
        <f>N2529-N2530-N2531</f>
        <v>0</v>
      </c>
      <c r="O2544" s="172">
        <f>O2531-O2532-O2533</f>
        <v>0</v>
      </c>
      <c r="P2544" s="172">
        <f>P2533-P2534-P2535</f>
        <v>0</v>
      </c>
      <c r="Q2544" s="172">
        <f>Q2535+Q2538-Q2537-Q2536</f>
        <v>0</v>
      </c>
      <c r="R2544" s="172">
        <f>R2537-R2538+R2540</f>
        <v>0</v>
      </c>
      <c r="S2544" s="172">
        <f>S2539-S2540-S2541</f>
        <v>-500</v>
      </c>
      <c r="T2544" s="172">
        <f>T2541-T2542-T2543</f>
        <v>500</v>
      </c>
      <c r="U2544" s="30"/>
    </row>
    <row r="2545" spans="1:21">
      <c r="G2545" s="6"/>
      <c r="I2545" s="172"/>
      <c r="J2545" s="172"/>
      <c r="K2545" s="172"/>
      <c r="L2545" s="172"/>
      <c r="M2545" s="172"/>
      <c r="N2545" s="172"/>
      <c r="O2545" s="172"/>
      <c r="P2545" s="172"/>
      <c r="Q2545" s="172"/>
      <c r="R2545" s="172"/>
      <c r="S2545" s="172"/>
      <c r="T2545" s="172"/>
    </row>
    <row r="2546" spans="1:21">
      <c r="G2546" s="71" t="s">
        <v>12</v>
      </c>
      <c r="H2546" s="66"/>
      <c r="I2546" s="173"/>
      <c r="J2546" s="174"/>
      <c r="K2546" s="174"/>
      <c r="L2546" s="174"/>
      <c r="M2546" s="174"/>
      <c r="N2546" s="174"/>
      <c r="O2546" s="174"/>
      <c r="P2546" s="174"/>
      <c r="Q2546" s="174"/>
      <c r="R2546" s="174"/>
      <c r="S2546" s="174"/>
      <c r="T2546" s="320"/>
    </row>
    <row r="2547" spans="1:21">
      <c r="G2547" s="6"/>
      <c r="I2547" s="172"/>
      <c r="J2547" s="172"/>
      <c r="K2547" s="172"/>
      <c r="L2547" s="172"/>
      <c r="M2547" s="172"/>
      <c r="N2547" s="172"/>
      <c r="O2547" s="172"/>
      <c r="P2547" s="172"/>
      <c r="Q2547" s="172"/>
      <c r="R2547" s="172"/>
      <c r="S2547" s="172"/>
      <c r="T2547" s="172"/>
    </row>
    <row r="2548" spans="1:21" ht="18.5">
      <c r="C2548" s="1" t="s">
        <v>232</v>
      </c>
      <c r="D2548" s="1" t="s">
        <v>251</v>
      </c>
      <c r="E2548" s="1" t="s">
        <v>108</v>
      </c>
      <c r="F2548" s="41" t="s">
        <v>26</v>
      </c>
      <c r="H2548" s="66"/>
      <c r="I2548" s="175">
        <f t="shared" ref="I2548:T2548" si="1225" xml:space="preserve"> I2507 + I2512 - I2518 + I2544 + I2546</f>
        <v>0</v>
      </c>
      <c r="J2548" s="176">
        <f t="shared" si="1225"/>
        <v>0</v>
      </c>
      <c r="K2548" s="176">
        <f t="shared" si="1225"/>
        <v>0</v>
      </c>
      <c r="L2548" s="176">
        <f t="shared" si="1225"/>
        <v>0</v>
      </c>
      <c r="M2548" s="176">
        <f t="shared" si="1225"/>
        <v>0</v>
      </c>
      <c r="N2548" s="176">
        <f t="shared" si="1225"/>
        <v>0</v>
      </c>
      <c r="O2548" s="176">
        <f t="shared" si="1225"/>
        <v>0</v>
      </c>
      <c r="P2548" s="176">
        <f t="shared" si="1225"/>
        <v>0</v>
      </c>
      <c r="Q2548" s="176">
        <f t="shared" si="1225"/>
        <v>0</v>
      </c>
      <c r="R2548" s="176">
        <f t="shared" si="1225"/>
        <v>0</v>
      </c>
      <c r="S2548" s="176">
        <f t="shared" si="1225"/>
        <v>2761.5294864588086</v>
      </c>
      <c r="T2548" s="321">
        <f t="shared" si="1225"/>
        <v>4417.4929939168806</v>
      </c>
      <c r="U2548" s="196"/>
    </row>
    <row r="2549" spans="1:21" ht="15" thickBot="1">
      <c r="S2549" s="1"/>
      <c r="T2549" s="1"/>
    </row>
    <row r="2550" spans="1:21" ht="15" thickBot="1">
      <c r="F2550" s="8"/>
      <c r="G2550" s="8"/>
      <c r="H2550" s="8"/>
      <c r="I2550" s="8"/>
      <c r="J2550" s="8"/>
      <c r="K2550" s="8"/>
      <c r="L2550" s="8"/>
      <c r="M2550" s="8"/>
      <c r="N2550" s="8"/>
      <c r="O2550" s="8"/>
      <c r="P2550" s="8"/>
      <c r="Q2550" s="8"/>
      <c r="R2550" s="8"/>
      <c r="S2550" s="8"/>
      <c r="T2550" s="8"/>
    </row>
    <row r="2551" spans="1:21" ht="21.5" thickBot="1">
      <c r="F2551" s="13" t="s">
        <v>4</v>
      </c>
      <c r="G2551" s="13"/>
      <c r="H2551" s="212" t="s">
        <v>266</v>
      </c>
      <c r="I2551" s="209"/>
      <c r="J2551" s="23"/>
      <c r="K2551" s="23"/>
      <c r="S2551" s="1"/>
      <c r="T2551" s="1"/>
    </row>
    <row r="2552" spans="1:21">
      <c r="S2552" s="1"/>
      <c r="T2552" s="1"/>
    </row>
    <row r="2553" spans="1:21" ht="18.5">
      <c r="F2553" s="9" t="s">
        <v>21</v>
      </c>
      <c r="G2553" s="9"/>
      <c r="I2553" s="2">
        <v>2011</v>
      </c>
      <c r="J2553" s="2">
        <f>I2553+1</f>
        <v>2012</v>
      </c>
      <c r="K2553" s="2">
        <f t="shared" ref="K2553" si="1226">J2553+1</f>
        <v>2013</v>
      </c>
      <c r="L2553" s="2">
        <f t="shared" ref="L2553" si="1227">K2553+1</f>
        <v>2014</v>
      </c>
      <c r="M2553" s="2">
        <f t="shared" ref="M2553" si="1228">L2553+1</f>
        <v>2015</v>
      </c>
      <c r="N2553" s="2">
        <f t="shared" ref="N2553" si="1229">M2553+1</f>
        <v>2016</v>
      </c>
      <c r="O2553" s="2">
        <f t="shared" ref="O2553" si="1230">N2553+1</f>
        <v>2017</v>
      </c>
      <c r="P2553" s="2">
        <f t="shared" ref="P2553" si="1231">O2553+1</f>
        <v>2018</v>
      </c>
      <c r="Q2553" s="2">
        <f t="shared" ref="Q2553" si="1232">P2553+1</f>
        <v>2019</v>
      </c>
      <c r="R2553" s="2">
        <f t="shared" ref="R2553" si="1233">Q2553+1</f>
        <v>2020</v>
      </c>
      <c r="S2553" s="2">
        <f>R2553+1</f>
        <v>2021</v>
      </c>
      <c r="T2553" s="2">
        <f>S2553+1</f>
        <v>2022</v>
      </c>
    </row>
    <row r="2554" spans="1:21">
      <c r="G2554" s="74" t="str">
        <f>"Total MWh Produced / Purchased from " &amp; H2551</f>
        <v>Total MWh Produced / Purchased from Sage Solar II</v>
      </c>
      <c r="H2554" s="66"/>
      <c r="I2554" s="3"/>
      <c r="J2554" s="4"/>
      <c r="K2554" s="4"/>
      <c r="L2554" s="4"/>
      <c r="M2554" s="4"/>
      <c r="N2554" s="4"/>
      <c r="O2554" s="4"/>
      <c r="P2554" s="4"/>
      <c r="Q2554" s="4"/>
      <c r="R2554" s="4"/>
      <c r="S2554" s="4">
        <v>40325</v>
      </c>
      <c r="T2554" s="5">
        <v>48840</v>
      </c>
    </row>
    <row r="2555" spans="1:21">
      <c r="G2555" s="74" t="s">
        <v>25</v>
      </c>
      <c r="H2555" s="66"/>
      <c r="I2555" s="325"/>
      <c r="J2555" s="50"/>
      <c r="K2555" s="50"/>
      <c r="L2555" s="50"/>
      <c r="M2555" s="50"/>
      <c r="N2555" s="50"/>
      <c r="O2555" s="50"/>
      <c r="P2555" s="50"/>
      <c r="Q2555" s="50"/>
      <c r="R2555" s="50"/>
      <c r="S2555" s="50">
        <v>1</v>
      </c>
      <c r="T2555" s="51">
        <v>1</v>
      </c>
    </row>
    <row r="2556" spans="1:21">
      <c r="G2556" s="74" t="s">
        <v>20</v>
      </c>
      <c r="H2556" s="66"/>
      <c r="I2556" s="326"/>
      <c r="J2556" s="45"/>
      <c r="K2556" s="45"/>
      <c r="L2556" s="45"/>
      <c r="M2556" s="45"/>
      <c r="N2556" s="45"/>
      <c r="O2556" s="45"/>
      <c r="P2556" s="45"/>
      <c r="Q2556" s="45"/>
      <c r="R2556" s="45"/>
      <c r="S2556" s="45">
        <f>S2</f>
        <v>8.0210749261197395E-2</v>
      </c>
      <c r="T2556" s="46">
        <f>T2</f>
        <v>8.0210749261197395E-2</v>
      </c>
    </row>
    <row r="2557" spans="1:21">
      <c r="A2557" s="1" t="s">
        <v>233</v>
      </c>
      <c r="G2557" s="71" t="s">
        <v>22</v>
      </c>
      <c r="H2557" s="72"/>
      <c r="I2557" s="37">
        <v>0</v>
      </c>
      <c r="J2557" s="37">
        <v>0</v>
      </c>
      <c r="K2557" s="37">
        <v>0</v>
      </c>
      <c r="L2557" s="37">
        <v>0</v>
      </c>
      <c r="M2557" s="37">
        <v>0</v>
      </c>
      <c r="N2557" s="179">
        <v>0</v>
      </c>
      <c r="O2557" s="179">
        <v>0</v>
      </c>
      <c r="P2557" s="179">
        <v>0</v>
      </c>
      <c r="Q2557" s="179">
        <f>Q2554*Q2556</f>
        <v>0</v>
      </c>
      <c r="R2557" s="179">
        <f>R2554*R2556</f>
        <v>0</v>
      </c>
      <c r="S2557" s="179">
        <f>S2554*S2556</f>
        <v>3234.4984639577851</v>
      </c>
      <c r="T2557" s="179">
        <f>T2554*T2556</f>
        <v>3917.4929939168806</v>
      </c>
    </row>
    <row r="2558" spans="1:21">
      <c r="G2558" s="23"/>
      <c r="H2558" s="30"/>
      <c r="I2558" s="36"/>
      <c r="J2558" s="36"/>
      <c r="K2558" s="36"/>
      <c r="L2558" s="36"/>
      <c r="M2558" s="36"/>
      <c r="N2558" s="24"/>
      <c r="O2558" s="24"/>
      <c r="P2558" s="24"/>
      <c r="Q2558" s="24"/>
      <c r="R2558" s="24"/>
      <c r="S2558" s="24"/>
      <c r="T2558" s="24"/>
    </row>
    <row r="2559" spans="1:21" ht="18.5">
      <c r="F2559" s="42" t="s">
        <v>118</v>
      </c>
      <c r="H2559" s="30"/>
      <c r="I2559" s="2">
        <v>2011</v>
      </c>
      <c r="J2559" s="2">
        <f>I2559+1</f>
        <v>2012</v>
      </c>
      <c r="K2559" s="2">
        <f t="shared" ref="K2559" si="1234">J2559+1</f>
        <v>2013</v>
      </c>
      <c r="L2559" s="2">
        <f t="shared" ref="L2559" si="1235">K2559+1</f>
        <v>2014</v>
      </c>
      <c r="M2559" s="2">
        <f t="shared" ref="M2559" si="1236">L2559+1</f>
        <v>2015</v>
      </c>
      <c r="N2559" s="2">
        <f t="shared" ref="N2559" si="1237">M2559+1</f>
        <v>2016</v>
      </c>
      <c r="O2559" s="2">
        <f t="shared" ref="O2559" si="1238">N2559+1</f>
        <v>2017</v>
      </c>
      <c r="P2559" s="2">
        <f t="shared" ref="P2559" si="1239">O2559+1</f>
        <v>2018</v>
      </c>
      <c r="Q2559" s="2">
        <f t="shared" ref="Q2559" si="1240">P2559+1</f>
        <v>2019</v>
      </c>
      <c r="R2559" s="2">
        <f t="shared" ref="R2559" si="1241">Q2559+1</f>
        <v>2020</v>
      </c>
      <c r="S2559" s="2">
        <f>R2559+1</f>
        <v>2021</v>
      </c>
      <c r="T2559" s="2">
        <f>S2559+1</f>
        <v>2022</v>
      </c>
    </row>
    <row r="2560" spans="1:21">
      <c r="G2560" s="74" t="s">
        <v>10</v>
      </c>
      <c r="H2560" s="66"/>
      <c r="I2560" s="47">
        <f>IF($J57= "Eligible", I2557 * 'Facility Detail'!$G$3173, 0 )</f>
        <v>0</v>
      </c>
      <c r="J2560" s="11">
        <f>IF($J57= "Eligible", J2557 * 'Facility Detail'!$G$3173, 0 )</f>
        <v>0</v>
      </c>
      <c r="K2560" s="11">
        <f>IF($J57= "Eligible", K2557 * 'Facility Detail'!$G$3173, 0 )</f>
        <v>0</v>
      </c>
      <c r="L2560" s="11">
        <f>IF($J57= "Eligible", L2557 * 'Facility Detail'!$G$3173, 0 )</f>
        <v>0</v>
      </c>
      <c r="M2560" s="11">
        <f>IF($J57= "Eligible", M2557 * 'Facility Detail'!$G$3173, 0 )</f>
        <v>0</v>
      </c>
      <c r="N2560" s="11">
        <f>IF($J57= "Eligible", N2557 * 'Facility Detail'!$G$3173, 0 )</f>
        <v>0</v>
      </c>
      <c r="O2560" s="11">
        <f>IF($J57= "Eligible", O2557 * 'Facility Detail'!$G$3173, 0 )</f>
        <v>0</v>
      </c>
      <c r="P2560" s="11">
        <f>IF($J57= "Eligible", P2557 * 'Facility Detail'!$G$3173, 0 )</f>
        <v>0</v>
      </c>
      <c r="Q2560" s="11">
        <f>IF($J57= "Eligible", Q2557 * 'Facility Detail'!$G$3173, 0 )</f>
        <v>0</v>
      </c>
      <c r="R2560" s="11">
        <f>IF($J57= "Eligible", R2557 * 'Facility Detail'!$G$3173, 0 )</f>
        <v>0</v>
      </c>
      <c r="S2560" s="11">
        <f>IF($J57= "Eligible", S2557 * 'Facility Detail'!$G$3173, 0 )</f>
        <v>0</v>
      </c>
      <c r="T2560" s="264">
        <f>IF($J57= "Eligible", T2557 * 'Facility Detail'!$G$3173, 0 )</f>
        <v>0</v>
      </c>
    </row>
    <row r="2561" spans="6:20">
      <c r="G2561" s="74" t="s">
        <v>6</v>
      </c>
      <c r="H2561" s="66"/>
      <c r="I2561" s="48">
        <f t="shared" ref="I2561:T2561" si="1242">IF($K57= "Eligible", I2557, 0 )</f>
        <v>0</v>
      </c>
      <c r="J2561" s="222">
        <f t="shared" si="1242"/>
        <v>0</v>
      </c>
      <c r="K2561" s="222">
        <f t="shared" si="1242"/>
        <v>0</v>
      </c>
      <c r="L2561" s="222">
        <f t="shared" si="1242"/>
        <v>0</v>
      </c>
      <c r="M2561" s="222">
        <f t="shared" si="1242"/>
        <v>0</v>
      </c>
      <c r="N2561" s="222">
        <f t="shared" si="1242"/>
        <v>0</v>
      </c>
      <c r="O2561" s="222">
        <f t="shared" si="1242"/>
        <v>0</v>
      </c>
      <c r="P2561" s="222">
        <f t="shared" si="1242"/>
        <v>0</v>
      </c>
      <c r="Q2561" s="222">
        <f t="shared" si="1242"/>
        <v>0</v>
      </c>
      <c r="R2561" s="222">
        <f t="shared" si="1242"/>
        <v>0</v>
      </c>
      <c r="S2561" s="222">
        <f t="shared" si="1242"/>
        <v>0</v>
      </c>
      <c r="T2561" s="265">
        <f t="shared" si="1242"/>
        <v>0</v>
      </c>
    </row>
    <row r="2562" spans="6:20">
      <c r="G2562" s="73" t="s">
        <v>120</v>
      </c>
      <c r="H2562" s="72"/>
      <c r="I2562" s="39">
        <f>SUM(I2560:I2561)</f>
        <v>0</v>
      </c>
      <c r="J2562" s="40">
        <f t="shared" ref="J2562:S2562" si="1243">SUM(J2560:J2561)</f>
        <v>0</v>
      </c>
      <c r="K2562" s="40">
        <f t="shared" si="1243"/>
        <v>0</v>
      </c>
      <c r="L2562" s="40">
        <f t="shared" si="1243"/>
        <v>0</v>
      </c>
      <c r="M2562" s="40">
        <f t="shared" si="1243"/>
        <v>0</v>
      </c>
      <c r="N2562" s="40">
        <f t="shared" si="1243"/>
        <v>0</v>
      </c>
      <c r="O2562" s="40">
        <f t="shared" si="1243"/>
        <v>0</v>
      </c>
      <c r="P2562" s="40">
        <f t="shared" si="1243"/>
        <v>0</v>
      </c>
      <c r="Q2562" s="40">
        <f t="shared" si="1243"/>
        <v>0</v>
      </c>
      <c r="R2562" s="40">
        <f t="shared" si="1243"/>
        <v>0</v>
      </c>
      <c r="S2562" s="40">
        <f t="shared" si="1243"/>
        <v>0</v>
      </c>
      <c r="T2562" s="40">
        <f t="shared" ref="T2562" si="1244">SUM(T2560:T2561)</f>
        <v>0</v>
      </c>
    </row>
    <row r="2563" spans="6:20">
      <c r="G2563" s="30"/>
      <c r="H2563" s="30"/>
      <c r="I2563" s="38"/>
      <c r="J2563" s="31"/>
      <c r="K2563" s="31"/>
      <c r="L2563" s="31"/>
      <c r="M2563" s="31"/>
      <c r="N2563" s="31"/>
      <c r="O2563" s="31"/>
      <c r="P2563" s="31"/>
      <c r="Q2563" s="31"/>
      <c r="R2563" s="31"/>
      <c r="S2563" s="31"/>
      <c r="T2563" s="31"/>
    </row>
    <row r="2564" spans="6:20" ht="18.5">
      <c r="F2564" s="41" t="s">
        <v>30</v>
      </c>
      <c r="H2564" s="30"/>
      <c r="I2564" s="2">
        <v>2011</v>
      </c>
      <c r="J2564" s="2">
        <f>I2564+1</f>
        <v>2012</v>
      </c>
      <c r="K2564" s="2">
        <f t="shared" ref="K2564" si="1245">J2564+1</f>
        <v>2013</v>
      </c>
      <c r="L2564" s="2">
        <f t="shared" ref="L2564" si="1246">K2564+1</f>
        <v>2014</v>
      </c>
      <c r="M2564" s="2">
        <f t="shared" ref="M2564" si="1247">L2564+1</f>
        <v>2015</v>
      </c>
      <c r="N2564" s="2">
        <f t="shared" ref="N2564" si="1248">M2564+1</f>
        <v>2016</v>
      </c>
      <c r="O2564" s="2">
        <f t="shared" ref="O2564" si="1249">N2564+1</f>
        <v>2017</v>
      </c>
      <c r="P2564" s="2">
        <f t="shared" ref="P2564" si="1250">O2564+1</f>
        <v>2018</v>
      </c>
      <c r="Q2564" s="2">
        <f t="shared" ref="Q2564" si="1251">P2564+1</f>
        <v>2019</v>
      </c>
      <c r="R2564" s="2">
        <f t="shared" ref="R2564" si="1252">Q2564+1</f>
        <v>2020</v>
      </c>
      <c r="S2564" s="2">
        <f>R2564+1</f>
        <v>2021</v>
      </c>
      <c r="T2564" s="2">
        <f>S2564+1</f>
        <v>2022</v>
      </c>
    </row>
    <row r="2565" spans="6:20">
      <c r="G2565" s="74" t="s">
        <v>47</v>
      </c>
      <c r="H2565" s="66"/>
      <c r="I2565" s="84"/>
      <c r="J2565" s="85"/>
      <c r="K2565" s="85"/>
      <c r="L2565" s="85"/>
      <c r="M2565" s="85"/>
      <c r="N2565" s="85"/>
      <c r="O2565" s="85"/>
      <c r="P2565" s="85"/>
      <c r="Q2565" s="85"/>
      <c r="R2565" s="85"/>
      <c r="S2565" s="85"/>
      <c r="T2565" s="86"/>
    </row>
    <row r="2566" spans="6:20">
      <c r="G2566" s="75" t="s">
        <v>23</v>
      </c>
      <c r="H2566" s="153"/>
      <c r="I2566" s="87"/>
      <c r="J2566" s="88"/>
      <c r="K2566" s="88"/>
      <c r="L2566" s="88"/>
      <c r="M2566" s="88"/>
      <c r="N2566" s="88"/>
      <c r="O2566" s="88"/>
      <c r="P2566" s="88"/>
      <c r="Q2566" s="88"/>
      <c r="R2566" s="88"/>
      <c r="S2566" s="88"/>
      <c r="T2566" s="89"/>
    </row>
    <row r="2567" spans="6:20">
      <c r="G2567" s="90" t="s">
        <v>89</v>
      </c>
      <c r="H2567" s="152"/>
      <c r="I2567" s="52"/>
      <c r="J2567" s="53"/>
      <c r="K2567" s="53"/>
      <c r="L2567" s="53"/>
      <c r="M2567" s="53"/>
      <c r="N2567" s="53"/>
      <c r="O2567" s="53"/>
      <c r="P2567" s="53"/>
      <c r="Q2567" s="53"/>
      <c r="R2567" s="53"/>
      <c r="S2567" s="53"/>
      <c r="T2567" s="54"/>
    </row>
    <row r="2568" spans="6:20">
      <c r="G2568" s="33" t="s">
        <v>90</v>
      </c>
      <c r="I2568" s="7">
        <v>0</v>
      </c>
      <c r="J2568" s="7">
        <v>0</v>
      </c>
      <c r="K2568" s="7">
        <v>0</v>
      </c>
      <c r="L2568" s="7">
        <v>0</v>
      </c>
      <c r="M2568" s="7">
        <v>0</v>
      </c>
      <c r="N2568" s="7">
        <v>0</v>
      </c>
      <c r="O2568" s="7">
        <v>0</v>
      </c>
      <c r="P2568" s="7">
        <v>0</v>
      </c>
      <c r="Q2568" s="7">
        <v>0</v>
      </c>
      <c r="R2568" s="7">
        <v>0</v>
      </c>
      <c r="S2568" s="7">
        <v>0</v>
      </c>
      <c r="T2568" s="7">
        <v>0</v>
      </c>
    </row>
    <row r="2569" spans="6:20">
      <c r="G2569" s="6"/>
      <c r="I2569" s="7"/>
      <c r="J2569" s="7"/>
      <c r="K2569" s="7"/>
      <c r="L2569" s="28"/>
      <c r="M2569" s="28"/>
      <c r="N2569" s="28"/>
      <c r="O2569" s="28"/>
      <c r="P2569" s="28"/>
      <c r="Q2569" s="28"/>
      <c r="R2569" s="28"/>
      <c r="S2569" s="28"/>
      <c r="T2569" s="28"/>
    </row>
    <row r="2570" spans="6:20" ht="18.5">
      <c r="F2570" s="9" t="s">
        <v>100</v>
      </c>
      <c r="I2570" s="2">
        <f>'Facility Detail'!$G$3176</f>
        <v>2011</v>
      </c>
      <c r="J2570" s="2">
        <f>I2570+1</f>
        <v>2012</v>
      </c>
      <c r="K2570" s="2">
        <f t="shared" ref="K2570" si="1253">J2570+1</f>
        <v>2013</v>
      </c>
      <c r="L2570" s="2">
        <f t="shared" ref="L2570" si="1254">K2570+1</f>
        <v>2014</v>
      </c>
      <c r="M2570" s="2">
        <f t="shared" ref="M2570" si="1255">L2570+1</f>
        <v>2015</v>
      </c>
      <c r="N2570" s="2">
        <f t="shared" ref="N2570" si="1256">M2570+1</f>
        <v>2016</v>
      </c>
      <c r="O2570" s="2">
        <f t="shared" ref="O2570" si="1257">N2570+1</f>
        <v>2017</v>
      </c>
      <c r="P2570" s="2">
        <f t="shared" ref="P2570" si="1258">O2570+1</f>
        <v>2018</v>
      </c>
      <c r="Q2570" s="2">
        <f t="shared" ref="Q2570" si="1259">P2570+1</f>
        <v>2019</v>
      </c>
      <c r="R2570" s="2">
        <f t="shared" ref="R2570" si="1260">Q2570+1</f>
        <v>2020</v>
      </c>
      <c r="S2570" s="2">
        <f>R2570+1</f>
        <v>2021</v>
      </c>
      <c r="T2570" s="2">
        <f>S2570+1</f>
        <v>2022</v>
      </c>
    </row>
    <row r="2571" spans="6:20">
      <c r="G2571" s="74" t="s">
        <v>68</v>
      </c>
      <c r="H2571" s="66"/>
      <c r="I2571" s="3"/>
      <c r="J2571" s="55">
        <f>I2571</f>
        <v>0</v>
      </c>
      <c r="K2571" s="123"/>
      <c r="L2571" s="123"/>
      <c r="M2571" s="123"/>
      <c r="N2571" s="123"/>
      <c r="O2571" s="123"/>
      <c r="P2571" s="123"/>
      <c r="Q2571" s="123"/>
      <c r="R2571" s="123"/>
      <c r="S2571" s="123"/>
      <c r="T2571" s="56"/>
    </row>
    <row r="2572" spans="6:20">
      <c r="G2572" s="74" t="s">
        <v>69</v>
      </c>
      <c r="H2572" s="66"/>
      <c r="I2572" s="144">
        <f>J2572</f>
        <v>0</v>
      </c>
      <c r="J2572" s="10"/>
      <c r="K2572" s="69"/>
      <c r="L2572" s="69"/>
      <c r="M2572" s="69"/>
      <c r="N2572" s="69"/>
      <c r="O2572" s="69"/>
      <c r="P2572" s="69"/>
      <c r="Q2572" s="69"/>
      <c r="R2572" s="69"/>
      <c r="S2572" s="69"/>
      <c r="T2572" s="145"/>
    </row>
    <row r="2573" spans="6:20">
      <c r="G2573" s="74" t="s">
        <v>70</v>
      </c>
      <c r="H2573" s="66"/>
      <c r="I2573" s="57"/>
      <c r="J2573" s="10">
        <f>J2557</f>
        <v>0</v>
      </c>
      <c r="K2573" s="65">
        <f>J2573</f>
        <v>0</v>
      </c>
      <c r="L2573" s="69"/>
      <c r="M2573" s="69"/>
      <c r="N2573" s="69"/>
      <c r="O2573" s="69"/>
      <c r="P2573" s="69"/>
      <c r="Q2573" s="69"/>
      <c r="R2573" s="69"/>
      <c r="S2573" s="69"/>
      <c r="T2573" s="145"/>
    </row>
    <row r="2574" spans="6:20">
      <c r="G2574" s="74" t="s">
        <v>71</v>
      </c>
      <c r="H2574" s="66"/>
      <c r="I2574" s="57"/>
      <c r="J2574" s="65">
        <f>K2574</f>
        <v>0</v>
      </c>
      <c r="K2574" s="143"/>
      <c r="L2574" s="69"/>
      <c r="M2574" s="69"/>
      <c r="N2574" s="69"/>
      <c r="O2574" s="69"/>
      <c r="P2574" s="69"/>
      <c r="Q2574" s="69"/>
      <c r="R2574" s="69"/>
      <c r="S2574" s="69"/>
      <c r="T2574" s="145"/>
    </row>
    <row r="2575" spans="6:20">
      <c r="G2575" s="74" t="s">
        <v>171</v>
      </c>
      <c r="H2575" s="30"/>
      <c r="I2575" s="57"/>
      <c r="J2575" s="135"/>
      <c r="K2575" s="10">
        <f>K2557</f>
        <v>0</v>
      </c>
      <c r="L2575" s="136">
        <f>K2575</f>
        <v>0</v>
      </c>
      <c r="M2575" s="69"/>
      <c r="N2575" s="69"/>
      <c r="O2575" s="69"/>
      <c r="P2575" s="69"/>
      <c r="Q2575" s="69"/>
      <c r="R2575" s="69"/>
      <c r="S2575" s="69"/>
      <c r="T2575" s="145"/>
    </row>
    <row r="2576" spans="6:20">
      <c r="G2576" s="74" t="s">
        <v>172</v>
      </c>
      <c r="H2576" s="30"/>
      <c r="I2576" s="57"/>
      <c r="J2576" s="135"/>
      <c r="K2576" s="65">
        <f>L2576</f>
        <v>0</v>
      </c>
      <c r="L2576" s="10"/>
      <c r="M2576" s="69"/>
      <c r="N2576" s="69"/>
      <c r="O2576" s="69"/>
      <c r="P2576" s="69"/>
      <c r="Q2576" s="69"/>
      <c r="R2576" s="69"/>
      <c r="S2576" s="69"/>
      <c r="T2576" s="145"/>
    </row>
    <row r="2577" spans="7:21">
      <c r="G2577" s="74" t="s">
        <v>173</v>
      </c>
      <c r="H2577" s="30"/>
      <c r="I2577" s="57"/>
      <c r="J2577" s="135"/>
      <c r="K2577" s="135"/>
      <c r="L2577" s="10">
        <f>L2557</f>
        <v>0</v>
      </c>
      <c r="M2577" s="136">
        <f>L2577</f>
        <v>0</v>
      </c>
      <c r="N2577" s="135"/>
      <c r="O2577" s="69"/>
      <c r="P2577" s="69"/>
      <c r="Q2577" s="69"/>
      <c r="R2577" s="69"/>
      <c r="S2577" s="69"/>
      <c r="T2577" s="139"/>
    </row>
    <row r="2578" spans="7:21">
      <c r="G2578" s="74" t="s">
        <v>174</v>
      </c>
      <c r="H2578" s="30"/>
      <c r="I2578" s="57"/>
      <c r="J2578" s="135"/>
      <c r="K2578" s="135"/>
      <c r="L2578" s="65"/>
      <c r="M2578" s="10"/>
      <c r="N2578" s="135"/>
      <c r="O2578" s="69"/>
      <c r="P2578" s="69"/>
      <c r="Q2578" s="69"/>
      <c r="R2578" s="69"/>
      <c r="S2578" s="69"/>
      <c r="T2578" s="139"/>
    </row>
    <row r="2579" spans="7:21">
      <c r="G2579" s="74" t="s">
        <v>175</v>
      </c>
      <c r="H2579" s="30"/>
      <c r="I2579" s="57"/>
      <c r="J2579" s="135"/>
      <c r="K2579" s="135"/>
      <c r="L2579" s="135"/>
      <c r="M2579" s="10">
        <v>0</v>
      </c>
      <c r="N2579" s="136">
        <f>M2579</f>
        <v>0</v>
      </c>
      <c r="O2579" s="69"/>
      <c r="P2579" s="69"/>
      <c r="Q2579" s="69"/>
      <c r="R2579" s="69"/>
      <c r="S2579" s="69"/>
      <c r="T2579" s="139"/>
    </row>
    <row r="2580" spans="7:21">
      <c r="G2580" s="74" t="s">
        <v>176</v>
      </c>
      <c r="H2580" s="30"/>
      <c r="I2580" s="57"/>
      <c r="J2580" s="135"/>
      <c r="K2580" s="135"/>
      <c r="L2580" s="135"/>
      <c r="M2580" s="65"/>
      <c r="N2580" s="10"/>
      <c r="O2580" s="69"/>
      <c r="P2580" s="69"/>
      <c r="Q2580" s="69"/>
      <c r="R2580" s="69"/>
      <c r="S2580" s="69"/>
      <c r="T2580" s="139"/>
    </row>
    <row r="2581" spans="7:21">
      <c r="G2581" s="74" t="s">
        <v>177</v>
      </c>
      <c r="H2581" s="30"/>
      <c r="I2581" s="57"/>
      <c r="J2581" s="135"/>
      <c r="K2581" s="135"/>
      <c r="L2581" s="135"/>
      <c r="M2581" s="135"/>
      <c r="N2581" s="167">
        <f>N2557</f>
        <v>0</v>
      </c>
      <c r="O2581" s="137">
        <f>N2581</f>
        <v>0</v>
      </c>
      <c r="P2581" s="69"/>
      <c r="Q2581" s="69"/>
      <c r="R2581" s="69"/>
      <c r="S2581" s="69"/>
      <c r="T2581" s="139"/>
    </row>
    <row r="2582" spans="7:21">
      <c r="G2582" s="74" t="s">
        <v>168</v>
      </c>
      <c r="H2582" s="30"/>
      <c r="I2582" s="57"/>
      <c r="J2582" s="135"/>
      <c r="K2582" s="135"/>
      <c r="L2582" s="135"/>
      <c r="M2582" s="135"/>
      <c r="N2582" s="168"/>
      <c r="O2582" s="138"/>
      <c r="P2582" s="69"/>
      <c r="Q2582" s="69"/>
      <c r="R2582" s="69"/>
      <c r="S2582" s="69"/>
      <c r="T2582" s="139"/>
    </row>
    <row r="2583" spans="7:21">
      <c r="G2583" s="74" t="s">
        <v>169</v>
      </c>
      <c r="H2583" s="30"/>
      <c r="I2583" s="57"/>
      <c r="J2583" s="135"/>
      <c r="K2583" s="135"/>
      <c r="L2583" s="135"/>
      <c r="M2583" s="135"/>
      <c r="N2583" s="135"/>
      <c r="O2583" s="138">
        <f>O2557</f>
        <v>0</v>
      </c>
      <c r="P2583" s="137">
        <f>O2583</f>
        <v>0</v>
      </c>
      <c r="Q2583" s="69"/>
      <c r="R2583" s="69"/>
      <c r="S2583" s="69"/>
      <c r="T2583" s="139"/>
    </row>
    <row r="2584" spans="7:21">
      <c r="G2584" s="74" t="s">
        <v>186</v>
      </c>
      <c r="H2584" s="30"/>
      <c r="I2584" s="57"/>
      <c r="J2584" s="135"/>
      <c r="K2584" s="135"/>
      <c r="L2584" s="135"/>
      <c r="M2584" s="135"/>
      <c r="N2584" s="135"/>
      <c r="O2584" s="137"/>
      <c r="P2584" s="138"/>
      <c r="Q2584" s="69"/>
      <c r="R2584" s="69"/>
      <c r="S2584" s="69"/>
      <c r="T2584" s="139"/>
    </row>
    <row r="2585" spans="7:21">
      <c r="G2585" s="74" t="s">
        <v>187</v>
      </c>
      <c r="H2585" s="30"/>
      <c r="I2585" s="57"/>
      <c r="J2585" s="135"/>
      <c r="K2585" s="135"/>
      <c r="L2585" s="135"/>
      <c r="M2585" s="135"/>
      <c r="N2585" s="135"/>
      <c r="O2585" s="135"/>
      <c r="P2585" s="138"/>
      <c r="Q2585" s="65">
        <f>P2585</f>
        <v>0</v>
      </c>
      <c r="R2585" s="69"/>
      <c r="S2585" s="69"/>
      <c r="T2585" s="139"/>
    </row>
    <row r="2586" spans="7:21">
      <c r="G2586" s="74" t="s">
        <v>188</v>
      </c>
      <c r="H2586" s="30"/>
      <c r="I2586" s="57"/>
      <c r="J2586" s="135"/>
      <c r="K2586" s="135"/>
      <c r="L2586" s="135"/>
      <c r="M2586" s="135"/>
      <c r="N2586" s="135"/>
      <c r="O2586" s="135"/>
      <c r="P2586" s="137"/>
      <c r="Q2586" s="138"/>
      <c r="R2586" s="69"/>
      <c r="S2586" s="69"/>
      <c r="T2586" s="139"/>
    </row>
    <row r="2587" spans="7:21">
      <c r="G2587" s="74" t="s">
        <v>189</v>
      </c>
      <c r="H2587" s="30"/>
      <c r="I2587" s="57"/>
      <c r="J2587" s="135"/>
      <c r="K2587" s="135"/>
      <c r="L2587" s="135"/>
      <c r="M2587" s="135"/>
      <c r="N2587" s="135"/>
      <c r="O2587" s="135"/>
      <c r="P2587" s="135"/>
      <c r="Q2587" s="138"/>
      <c r="R2587" s="65">
        <f>Q2587</f>
        <v>0</v>
      </c>
      <c r="S2587" s="69"/>
      <c r="T2587" s="139"/>
    </row>
    <row r="2588" spans="7:21">
      <c r="G2588" s="74" t="s">
        <v>190</v>
      </c>
      <c r="H2588" s="30"/>
      <c r="I2588" s="57"/>
      <c r="J2588" s="135"/>
      <c r="K2588" s="135"/>
      <c r="L2588" s="135"/>
      <c r="M2588" s="135"/>
      <c r="N2588" s="135"/>
      <c r="O2588" s="135"/>
      <c r="P2588" s="135"/>
      <c r="Q2588" s="169">
        <f>R2557</f>
        <v>0</v>
      </c>
      <c r="R2588" s="197">
        <f>Q2588</f>
        <v>0</v>
      </c>
      <c r="S2588" s="155"/>
      <c r="T2588" s="322"/>
    </row>
    <row r="2589" spans="7:21">
      <c r="G2589" s="74" t="s">
        <v>191</v>
      </c>
      <c r="H2589" s="30"/>
      <c r="I2589" s="57"/>
      <c r="J2589" s="135"/>
      <c r="K2589" s="135"/>
      <c r="L2589" s="135"/>
      <c r="M2589" s="135"/>
      <c r="N2589" s="135"/>
      <c r="O2589" s="135"/>
      <c r="P2589" s="135"/>
      <c r="Q2589" s="135"/>
      <c r="R2589" s="197"/>
      <c r="S2589" s="137">
        <f>R2589</f>
        <v>0</v>
      </c>
      <c r="T2589" s="322">
        <f>S2589</f>
        <v>0</v>
      </c>
    </row>
    <row r="2590" spans="7:21">
      <c r="G2590" s="74" t="s">
        <v>200</v>
      </c>
      <c r="H2590" s="30"/>
      <c r="I2590" s="57"/>
      <c r="J2590" s="135"/>
      <c r="K2590" s="135"/>
      <c r="L2590" s="135"/>
      <c r="M2590" s="135"/>
      <c r="N2590" s="135"/>
      <c r="O2590" s="135"/>
      <c r="P2590" s="135"/>
      <c r="Q2590" s="135"/>
      <c r="R2590" s="137"/>
      <c r="S2590" s="138"/>
      <c r="T2590" s="322"/>
    </row>
    <row r="2591" spans="7:21">
      <c r="G2591" s="74" t="s">
        <v>201</v>
      </c>
      <c r="H2591" s="30"/>
      <c r="I2591" s="57"/>
      <c r="J2591" s="135"/>
      <c r="K2591" s="135"/>
      <c r="L2591" s="135"/>
      <c r="M2591" s="135"/>
      <c r="N2591" s="135"/>
      <c r="O2591" s="135"/>
      <c r="P2591" s="135"/>
      <c r="Q2591" s="135"/>
      <c r="R2591" s="135"/>
      <c r="S2591" s="197">
        <v>500</v>
      </c>
      <c r="T2591" s="323">
        <v>500</v>
      </c>
    </row>
    <row r="2592" spans="7:21">
      <c r="G2592" s="74" t="s">
        <v>311</v>
      </c>
      <c r="H2592" s="30"/>
      <c r="I2592" s="57"/>
      <c r="J2592" s="135"/>
      <c r="K2592" s="135"/>
      <c r="L2592" s="135"/>
      <c r="M2592" s="135"/>
      <c r="N2592" s="135"/>
      <c r="O2592" s="135"/>
      <c r="P2592" s="135"/>
      <c r="Q2592" s="135"/>
      <c r="R2592" s="135"/>
      <c r="S2592" s="137"/>
      <c r="T2592" s="324"/>
      <c r="U2592" s="30"/>
    </row>
    <row r="2593" spans="1:21">
      <c r="G2593" s="74" t="s">
        <v>310</v>
      </c>
      <c r="H2593" s="30"/>
      <c r="I2593" s="58"/>
      <c r="J2593" s="125"/>
      <c r="K2593" s="125"/>
      <c r="L2593" s="125"/>
      <c r="M2593" s="125"/>
      <c r="N2593" s="125"/>
      <c r="O2593" s="125"/>
      <c r="P2593" s="125"/>
      <c r="Q2593" s="125"/>
      <c r="R2593" s="125"/>
      <c r="S2593" s="125"/>
      <c r="T2593" s="258"/>
      <c r="U2593" s="30"/>
    </row>
    <row r="2594" spans="1:21">
      <c r="B2594" s="1" t="s">
        <v>233</v>
      </c>
      <c r="G2594" s="33" t="s">
        <v>17</v>
      </c>
      <c r="I2594" s="172">
        <f xml:space="preserve"> I2577 - I2576</f>
        <v>0</v>
      </c>
      <c r="J2594" s="172">
        <f xml:space="preserve"> J2576 + J2579 - J2578 - J2577</f>
        <v>0</v>
      </c>
      <c r="K2594" s="172">
        <f>K2578 - K2579</f>
        <v>0</v>
      </c>
      <c r="L2594" s="172">
        <f>L2578 - L2579</f>
        <v>0</v>
      </c>
      <c r="M2594" s="172">
        <f>M2577-M2578-M2579</f>
        <v>0</v>
      </c>
      <c r="N2594" s="172">
        <f>N2579-N2580-N2581</f>
        <v>0</v>
      </c>
      <c r="O2594" s="172">
        <f>O2581-O2582-O2583</f>
        <v>0</v>
      </c>
      <c r="P2594" s="172">
        <f>P2583-P2584-P2585</f>
        <v>0</v>
      </c>
      <c r="Q2594" s="172">
        <f>Q2585+Q2588-Q2587-Q2586</f>
        <v>0</v>
      </c>
      <c r="R2594" s="172">
        <f>R2587-R2588+R2590</f>
        <v>0</v>
      </c>
      <c r="S2594" s="172">
        <f>S2589-S2590-S2591</f>
        <v>-500</v>
      </c>
      <c r="T2594" s="172">
        <f>T2591-T2592-T2593</f>
        <v>500</v>
      </c>
    </row>
    <row r="2595" spans="1:21">
      <c r="G2595" s="6"/>
      <c r="I2595" s="172"/>
      <c r="J2595" s="172"/>
      <c r="K2595" s="172"/>
      <c r="L2595" s="172"/>
      <c r="M2595" s="172"/>
      <c r="N2595" s="172"/>
      <c r="O2595" s="172"/>
      <c r="P2595" s="172"/>
      <c r="Q2595" s="172"/>
      <c r="R2595" s="172"/>
      <c r="S2595" s="172"/>
      <c r="T2595" s="172"/>
    </row>
    <row r="2596" spans="1:21">
      <c r="G2596" s="71" t="s">
        <v>12</v>
      </c>
      <c r="H2596" s="66"/>
      <c r="I2596" s="173"/>
      <c r="J2596" s="174"/>
      <c r="K2596" s="174"/>
      <c r="L2596" s="174"/>
      <c r="M2596" s="174"/>
      <c r="N2596" s="174"/>
      <c r="O2596" s="174"/>
      <c r="P2596" s="174"/>
      <c r="Q2596" s="174"/>
      <c r="R2596" s="174"/>
      <c r="S2596" s="174"/>
      <c r="T2596" s="320"/>
    </row>
    <row r="2597" spans="1:21">
      <c r="G2597" s="6"/>
      <c r="I2597" s="172"/>
      <c r="J2597" s="172"/>
      <c r="K2597" s="172"/>
      <c r="L2597" s="172"/>
      <c r="M2597" s="172"/>
      <c r="N2597" s="172"/>
      <c r="O2597" s="172"/>
      <c r="P2597" s="172"/>
      <c r="Q2597" s="172"/>
      <c r="R2597" s="172"/>
      <c r="S2597" s="172"/>
      <c r="T2597" s="172"/>
    </row>
    <row r="2598" spans="1:21" ht="18.5">
      <c r="C2598" s="1" t="s">
        <v>233</v>
      </c>
      <c r="D2598" s="1" t="s">
        <v>252</v>
      </c>
      <c r="E2598" s="1" t="s">
        <v>108</v>
      </c>
      <c r="F2598" s="41" t="s">
        <v>26</v>
      </c>
      <c r="H2598" s="66"/>
      <c r="I2598" s="175">
        <f t="shared" ref="I2598:S2598" si="1261" xml:space="preserve"> I2557 + I2562 - I2568 + I2594 + I2596</f>
        <v>0</v>
      </c>
      <c r="J2598" s="176">
        <f t="shared" si="1261"/>
        <v>0</v>
      </c>
      <c r="K2598" s="176">
        <f t="shared" si="1261"/>
        <v>0</v>
      </c>
      <c r="L2598" s="176">
        <f t="shared" si="1261"/>
        <v>0</v>
      </c>
      <c r="M2598" s="176">
        <f t="shared" si="1261"/>
        <v>0</v>
      </c>
      <c r="N2598" s="176">
        <f t="shared" si="1261"/>
        <v>0</v>
      </c>
      <c r="O2598" s="176">
        <f t="shared" si="1261"/>
        <v>0</v>
      </c>
      <c r="P2598" s="176">
        <f t="shared" si="1261"/>
        <v>0</v>
      </c>
      <c r="Q2598" s="176">
        <f t="shared" si="1261"/>
        <v>0</v>
      </c>
      <c r="R2598" s="176">
        <f t="shared" si="1261"/>
        <v>0</v>
      </c>
      <c r="S2598" s="176">
        <f t="shared" si="1261"/>
        <v>2734.4984639577851</v>
      </c>
      <c r="T2598" s="321">
        <f t="shared" ref="T2598" si="1262" xml:space="preserve"> T2557 + T2562 - T2568 + T2594 + T2596</f>
        <v>4417.4929939168806</v>
      </c>
      <c r="U2598" s="196"/>
    </row>
    <row r="2599" spans="1:21" ht="15" thickBot="1">
      <c r="S2599" s="1"/>
      <c r="T2599" s="1"/>
    </row>
    <row r="2600" spans="1:21" ht="15" thickBot="1">
      <c r="F2600" s="8"/>
      <c r="G2600" s="8"/>
      <c r="H2600" s="8"/>
      <c r="I2600" s="8"/>
      <c r="J2600" s="8"/>
      <c r="K2600" s="8"/>
      <c r="L2600" s="8"/>
      <c r="M2600" s="8"/>
      <c r="N2600" s="8"/>
      <c r="O2600" s="8"/>
      <c r="P2600" s="8"/>
      <c r="Q2600" s="8"/>
      <c r="R2600" s="8"/>
      <c r="S2600" s="8"/>
      <c r="T2600" s="8"/>
    </row>
    <row r="2601" spans="1:21" ht="21.5" thickBot="1">
      <c r="F2601" s="13" t="s">
        <v>4</v>
      </c>
      <c r="G2601" s="13"/>
      <c r="H2601" s="212" t="s">
        <v>267</v>
      </c>
      <c r="I2601" s="209"/>
      <c r="J2601" s="23"/>
      <c r="K2601" s="23"/>
      <c r="S2601" s="1"/>
      <c r="T2601" s="1"/>
    </row>
    <row r="2602" spans="1:21">
      <c r="S2602" s="1"/>
      <c r="T2602" s="1"/>
    </row>
    <row r="2603" spans="1:21" ht="18.5">
      <c r="F2603" s="9" t="s">
        <v>21</v>
      </c>
      <c r="G2603" s="9"/>
      <c r="I2603" s="2">
        <v>2011</v>
      </c>
      <c r="J2603" s="2">
        <f>I2603+1</f>
        <v>2012</v>
      </c>
      <c r="K2603" s="2">
        <f t="shared" ref="K2603" si="1263">J2603+1</f>
        <v>2013</v>
      </c>
      <c r="L2603" s="2">
        <f t="shared" ref="L2603" si="1264">K2603+1</f>
        <v>2014</v>
      </c>
      <c r="M2603" s="2">
        <f t="shared" ref="M2603" si="1265">L2603+1</f>
        <v>2015</v>
      </c>
      <c r="N2603" s="2">
        <f t="shared" ref="N2603" si="1266">M2603+1</f>
        <v>2016</v>
      </c>
      <c r="O2603" s="2">
        <f t="shared" ref="O2603" si="1267">N2603+1</f>
        <v>2017</v>
      </c>
      <c r="P2603" s="2">
        <f t="shared" ref="P2603" si="1268">O2603+1</f>
        <v>2018</v>
      </c>
      <c r="Q2603" s="2">
        <f t="shared" ref="Q2603" si="1269">P2603+1</f>
        <v>2019</v>
      </c>
      <c r="R2603" s="2">
        <f t="shared" ref="R2603" si="1270">Q2603+1</f>
        <v>2020</v>
      </c>
      <c r="S2603" s="2">
        <f>R2603+1</f>
        <v>2021</v>
      </c>
      <c r="T2603" s="2">
        <f>S2603+1</f>
        <v>2022</v>
      </c>
    </row>
    <row r="2604" spans="1:21">
      <c r="G2604" s="74" t="str">
        <f>"Total MWh Produced / Purchased from " &amp; H2601</f>
        <v>Total MWh Produced / Purchased from Sage Solar III</v>
      </c>
      <c r="H2604" s="66"/>
      <c r="I2604" s="3"/>
      <c r="J2604" s="4"/>
      <c r="K2604" s="4"/>
      <c r="L2604" s="4"/>
      <c r="M2604" s="4"/>
      <c r="N2604" s="4"/>
      <c r="O2604" s="4"/>
      <c r="P2604" s="4"/>
      <c r="Q2604" s="4"/>
      <c r="R2604" s="4"/>
      <c r="S2604" s="4">
        <v>39909</v>
      </c>
      <c r="T2604" s="5">
        <v>45093</v>
      </c>
    </row>
    <row r="2605" spans="1:21">
      <c r="G2605" s="74" t="s">
        <v>25</v>
      </c>
      <c r="H2605" s="66"/>
      <c r="I2605" s="325"/>
      <c r="J2605" s="50"/>
      <c r="K2605" s="50"/>
      <c r="L2605" s="50"/>
      <c r="M2605" s="50"/>
      <c r="N2605" s="50"/>
      <c r="O2605" s="50"/>
      <c r="P2605" s="50"/>
      <c r="Q2605" s="50"/>
      <c r="R2605" s="50"/>
      <c r="S2605" s="50">
        <v>1</v>
      </c>
      <c r="T2605" s="51">
        <v>2</v>
      </c>
    </row>
    <row r="2606" spans="1:21">
      <c r="G2606" s="74" t="s">
        <v>20</v>
      </c>
      <c r="H2606" s="66"/>
      <c r="I2606" s="326"/>
      <c r="J2606" s="45"/>
      <c r="K2606" s="45"/>
      <c r="L2606" s="45"/>
      <c r="M2606" s="45"/>
      <c r="N2606" s="45"/>
      <c r="O2606" s="45"/>
      <c r="P2606" s="45"/>
      <c r="Q2606" s="45"/>
      <c r="R2606" s="45"/>
      <c r="S2606" s="45">
        <f>S2</f>
        <v>8.0210749261197395E-2</v>
      </c>
      <c r="T2606" s="46">
        <f>T2</f>
        <v>8.0210749261197395E-2</v>
      </c>
    </row>
    <row r="2607" spans="1:21">
      <c r="A2607" s="1" t="s">
        <v>234</v>
      </c>
      <c r="G2607" s="71" t="s">
        <v>22</v>
      </c>
      <c r="H2607" s="72"/>
      <c r="I2607" s="37">
        <v>0</v>
      </c>
      <c r="J2607" s="37">
        <v>0</v>
      </c>
      <c r="K2607" s="37">
        <v>0</v>
      </c>
      <c r="L2607" s="37">
        <v>0</v>
      </c>
      <c r="M2607" s="37">
        <v>0</v>
      </c>
      <c r="N2607" s="179">
        <v>0</v>
      </c>
      <c r="O2607" s="179">
        <v>0</v>
      </c>
      <c r="P2607" s="179">
        <v>0</v>
      </c>
      <c r="Q2607" s="179">
        <f>Q2604*Q2606</f>
        <v>0</v>
      </c>
      <c r="R2607" s="179">
        <f>R2604*R2606</f>
        <v>0</v>
      </c>
      <c r="S2607" s="179">
        <f>S2604*S2606</f>
        <v>3201.1307922651267</v>
      </c>
      <c r="T2607" s="179">
        <f>T2604*T2606</f>
        <v>3616.943316435174</v>
      </c>
    </row>
    <row r="2608" spans="1:21">
      <c r="G2608" s="23"/>
      <c r="H2608" s="30"/>
      <c r="I2608" s="36"/>
      <c r="J2608" s="36"/>
      <c r="K2608" s="36"/>
      <c r="L2608" s="36"/>
      <c r="M2608" s="36"/>
      <c r="N2608" s="24"/>
      <c r="O2608" s="24"/>
      <c r="P2608" s="24"/>
      <c r="Q2608" s="24"/>
      <c r="R2608" s="24"/>
      <c r="S2608" s="24"/>
      <c r="T2608" s="24"/>
    </row>
    <row r="2609" spans="6:20" ht="18.5">
      <c r="F2609" s="42" t="s">
        <v>118</v>
      </c>
      <c r="H2609" s="30"/>
      <c r="I2609" s="2">
        <v>2011</v>
      </c>
      <c r="J2609" s="2">
        <f>I2609+1</f>
        <v>2012</v>
      </c>
      <c r="K2609" s="2">
        <f t="shared" ref="K2609" si="1271">J2609+1</f>
        <v>2013</v>
      </c>
      <c r="L2609" s="2">
        <f t="shared" ref="L2609" si="1272">K2609+1</f>
        <v>2014</v>
      </c>
      <c r="M2609" s="2">
        <f t="shared" ref="M2609" si="1273">L2609+1</f>
        <v>2015</v>
      </c>
      <c r="N2609" s="2">
        <f t="shared" ref="N2609" si="1274">M2609+1</f>
        <v>2016</v>
      </c>
      <c r="O2609" s="2">
        <f t="shared" ref="O2609" si="1275">N2609+1</f>
        <v>2017</v>
      </c>
      <c r="P2609" s="2">
        <f t="shared" ref="P2609" si="1276">O2609+1</f>
        <v>2018</v>
      </c>
      <c r="Q2609" s="2">
        <f t="shared" ref="Q2609" si="1277">P2609+1</f>
        <v>2019</v>
      </c>
      <c r="R2609" s="2">
        <f t="shared" ref="R2609" si="1278">Q2609+1</f>
        <v>2020</v>
      </c>
      <c r="S2609" s="2">
        <f>R2609+1</f>
        <v>2021</v>
      </c>
      <c r="T2609" s="2">
        <f>S2609+1</f>
        <v>2022</v>
      </c>
    </row>
    <row r="2610" spans="6:20">
      <c r="G2610" s="74" t="s">
        <v>10</v>
      </c>
      <c r="H2610" s="66"/>
      <c r="I2610" s="47">
        <f>IF($J58= "Eligible", I2607 * 'Facility Detail'!$G$3173, 0 )</f>
        <v>0</v>
      </c>
      <c r="J2610" s="11">
        <f>IF($J58= "Eligible", J2607 * 'Facility Detail'!$G$3173, 0 )</f>
        <v>0</v>
      </c>
      <c r="K2610" s="11">
        <f>IF($J58= "Eligible", K2607 * 'Facility Detail'!$G$3173, 0 )</f>
        <v>0</v>
      </c>
      <c r="L2610" s="11">
        <f>IF($J58= "Eligible", L2607 * 'Facility Detail'!$G$3173, 0 )</f>
        <v>0</v>
      </c>
      <c r="M2610" s="11">
        <f>IF($J58= "Eligible", M2607 * 'Facility Detail'!$G$3173, 0 )</f>
        <v>0</v>
      </c>
      <c r="N2610" s="11">
        <f>IF($J58= "Eligible", N2607 * 'Facility Detail'!$G$3173, 0 )</f>
        <v>0</v>
      </c>
      <c r="O2610" s="11">
        <f>IF($J58= "Eligible", O2607 * 'Facility Detail'!$G$3173, 0 )</f>
        <v>0</v>
      </c>
      <c r="P2610" s="11">
        <f>IF($J58= "Eligible", P2607 * 'Facility Detail'!$G$3173, 0 )</f>
        <v>0</v>
      </c>
      <c r="Q2610" s="11">
        <f>IF($J58= "Eligible", Q2607 * 'Facility Detail'!$G$3173, 0 )</f>
        <v>0</v>
      </c>
      <c r="R2610" s="11">
        <f>IF($J58= "Eligible", R2607 * 'Facility Detail'!$G$3173, 0 )</f>
        <v>0</v>
      </c>
      <c r="S2610" s="11">
        <f>IF($J58= "Eligible", S2607 * 'Facility Detail'!$G$3173, 0 )</f>
        <v>0</v>
      </c>
      <c r="T2610" s="264">
        <f>IF($J58= "Eligible", T2607 * 'Facility Detail'!$G$3173, 0 )</f>
        <v>0</v>
      </c>
    </row>
    <row r="2611" spans="6:20">
      <c r="G2611" s="74" t="s">
        <v>6</v>
      </c>
      <c r="H2611" s="66"/>
      <c r="I2611" s="48">
        <f t="shared" ref="I2611:T2611" si="1279">IF($K58= "Eligible", I2607, 0 )</f>
        <v>0</v>
      </c>
      <c r="J2611" s="222">
        <f t="shared" si="1279"/>
        <v>0</v>
      </c>
      <c r="K2611" s="222">
        <f t="shared" si="1279"/>
        <v>0</v>
      </c>
      <c r="L2611" s="222">
        <f t="shared" si="1279"/>
        <v>0</v>
      </c>
      <c r="M2611" s="222">
        <f t="shared" si="1279"/>
        <v>0</v>
      </c>
      <c r="N2611" s="222">
        <f t="shared" si="1279"/>
        <v>0</v>
      </c>
      <c r="O2611" s="222">
        <f t="shared" si="1279"/>
        <v>0</v>
      </c>
      <c r="P2611" s="222">
        <f t="shared" si="1279"/>
        <v>0</v>
      </c>
      <c r="Q2611" s="222">
        <f t="shared" si="1279"/>
        <v>0</v>
      </c>
      <c r="R2611" s="222">
        <f t="shared" si="1279"/>
        <v>0</v>
      </c>
      <c r="S2611" s="222">
        <f t="shared" si="1279"/>
        <v>0</v>
      </c>
      <c r="T2611" s="265">
        <f t="shared" si="1279"/>
        <v>0</v>
      </c>
    </row>
    <row r="2612" spans="6:20">
      <c r="G2612" s="73" t="s">
        <v>120</v>
      </c>
      <c r="H2612" s="72"/>
      <c r="I2612" s="39">
        <f>SUM(I2610:I2611)</f>
        <v>0</v>
      </c>
      <c r="J2612" s="40">
        <f t="shared" ref="J2612:S2612" si="1280">SUM(J2610:J2611)</f>
        <v>0</v>
      </c>
      <c r="K2612" s="40">
        <f t="shared" si="1280"/>
        <v>0</v>
      </c>
      <c r="L2612" s="40">
        <f t="shared" si="1280"/>
        <v>0</v>
      </c>
      <c r="M2612" s="40">
        <f t="shared" si="1280"/>
        <v>0</v>
      </c>
      <c r="N2612" s="40">
        <f t="shared" si="1280"/>
        <v>0</v>
      </c>
      <c r="O2612" s="40">
        <f t="shared" si="1280"/>
        <v>0</v>
      </c>
      <c r="P2612" s="40">
        <f t="shared" si="1280"/>
        <v>0</v>
      </c>
      <c r="Q2612" s="40">
        <f t="shared" si="1280"/>
        <v>0</v>
      </c>
      <c r="R2612" s="40">
        <f t="shared" si="1280"/>
        <v>0</v>
      </c>
      <c r="S2612" s="40">
        <f t="shared" si="1280"/>
        <v>0</v>
      </c>
      <c r="T2612" s="40">
        <f t="shared" ref="T2612" si="1281">SUM(T2610:T2611)</f>
        <v>0</v>
      </c>
    </row>
    <row r="2613" spans="6:20">
      <c r="G2613" s="30"/>
      <c r="H2613" s="30"/>
      <c r="I2613" s="38"/>
      <c r="J2613" s="31"/>
      <c r="K2613" s="31"/>
      <c r="L2613" s="31"/>
      <c r="M2613" s="31"/>
      <c r="N2613" s="31"/>
      <c r="O2613" s="31"/>
      <c r="P2613" s="31"/>
      <c r="Q2613" s="31"/>
      <c r="R2613" s="31"/>
      <c r="S2613" s="31"/>
      <c r="T2613" s="31"/>
    </row>
    <row r="2614" spans="6:20" ht="18.5">
      <c r="F2614" s="41" t="s">
        <v>30</v>
      </c>
      <c r="H2614" s="30"/>
      <c r="I2614" s="2">
        <v>2011</v>
      </c>
      <c r="J2614" s="2">
        <f>I2614+1</f>
        <v>2012</v>
      </c>
      <c r="K2614" s="2">
        <f t="shared" ref="K2614" si="1282">J2614+1</f>
        <v>2013</v>
      </c>
      <c r="L2614" s="2">
        <f t="shared" ref="L2614" si="1283">K2614+1</f>
        <v>2014</v>
      </c>
      <c r="M2614" s="2">
        <f t="shared" ref="M2614" si="1284">L2614+1</f>
        <v>2015</v>
      </c>
      <c r="N2614" s="2">
        <f t="shared" ref="N2614" si="1285">M2614+1</f>
        <v>2016</v>
      </c>
      <c r="O2614" s="2">
        <f t="shared" ref="O2614" si="1286">N2614+1</f>
        <v>2017</v>
      </c>
      <c r="P2614" s="2">
        <f t="shared" ref="P2614" si="1287">O2614+1</f>
        <v>2018</v>
      </c>
      <c r="Q2614" s="2">
        <f t="shared" ref="Q2614" si="1288">P2614+1</f>
        <v>2019</v>
      </c>
      <c r="R2614" s="2">
        <f t="shared" ref="R2614" si="1289">Q2614+1</f>
        <v>2020</v>
      </c>
      <c r="S2614" s="2">
        <f>R2614+1</f>
        <v>2021</v>
      </c>
      <c r="T2614" s="2">
        <f>S2614+1</f>
        <v>2022</v>
      </c>
    </row>
    <row r="2615" spans="6:20">
      <c r="G2615" s="74" t="s">
        <v>47</v>
      </c>
      <c r="H2615" s="66"/>
      <c r="I2615" s="84"/>
      <c r="J2615" s="85"/>
      <c r="K2615" s="85"/>
      <c r="L2615" s="85"/>
      <c r="M2615" s="85"/>
      <c r="N2615" s="85"/>
      <c r="O2615" s="85"/>
      <c r="P2615" s="85"/>
      <c r="Q2615" s="85"/>
      <c r="R2615" s="85"/>
      <c r="S2615" s="85"/>
      <c r="T2615" s="86"/>
    </row>
    <row r="2616" spans="6:20">
      <c r="G2616" s="75" t="s">
        <v>23</v>
      </c>
      <c r="H2616" s="153"/>
      <c r="I2616" s="87"/>
      <c r="J2616" s="88"/>
      <c r="K2616" s="88"/>
      <c r="L2616" s="88"/>
      <c r="M2616" s="88"/>
      <c r="N2616" s="88"/>
      <c r="O2616" s="88"/>
      <c r="P2616" s="88"/>
      <c r="Q2616" s="88"/>
      <c r="R2616" s="88"/>
      <c r="S2616" s="88"/>
      <c r="T2616" s="89"/>
    </row>
    <row r="2617" spans="6:20">
      <c r="G2617" s="90" t="s">
        <v>89</v>
      </c>
      <c r="H2617" s="152"/>
      <c r="I2617" s="52"/>
      <c r="J2617" s="53"/>
      <c r="K2617" s="53"/>
      <c r="L2617" s="53"/>
      <c r="M2617" s="53"/>
      <c r="N2617" s="53"/>
      <c r="O2617" s="53"/>
      <c r="P2617" s="53"/>
      <c r="Q2617" s="53"/>
      <c r="R2617" s="53"/>
      <c r="S2617" s="53"/>
      <c r="T2617" s="54"/>
    </row>
    <row r="2618" spans="6:20">
      <c r="G2618" s="33" t="s">
        <v>90</v>
      </c>
      <c r="I2618" s="7">
        <v>0</v>
      </c>
      <c r="J2618" s="7">
        <v>0</v>
      </c>
      <c r="K2618" s="7">
        <v>0</v>
      </c>
      <c r="L2618" s="7">
        <v>0</v>
      </c>
      <c r="M2618" s="7">
        <v>0</v>
      </c>
      <c r="N2618" s="7">
        <v>0</v>
      </c>
      <c r="O2618" s="7">
        <v>0</v>
      </c>
      <c r="P2618" s="7">
        <v>0</v>
      </c>
      <c r="Q2618" s="7">
        <v>0</v>
      </c>
      <c r="R2618" s="7">
        <v>0</v>
      </c>
      <c r="S2618" s="7">
        <v>0</v>
      </c>
      <c r="T2618" s="7">
        <v>0</v>
      </c>
    </row>
    <row r="2619" spans="6:20">
      <c r="G2619" s="6"/>
      <c r="I2619" s="7"/>
      <c r="J2619" s="7"/>
      <c r="K2619" s="7"/>
      <c r="L2619" s="28"/>
      <c r="M2619" s="28"/>
      <c r="N2619" s="28"/>
      <c r="O2619" s="28"/>
      <c r="P2619" s="28"/>
      <c r="Q2619" s="28"/>
      <c r="R2619" s="28"/>
      <c r="S2619" s="28"/>
      <c r="T2619" s="28"/>
    </row>
    <row r="2620" spans="6:20" ht="18.5">
      <c r="F2620" s="9" t="s">
        <v>100</v>
      </c>
      <c r="I2620" s="2">
        <f>'Facility Detail'!$G$3176</f>
        <v>2011</v>
      </c>
      <c r="J2620" s="2">
        <f>I2620+1</f>
        <v>2012</v>
      </c>
      <c r="K2620" s="2">
        <f t="shared" ref="K2620" si="1290">J2620+1</f>
        <v>2013</v>
      </c>
      <c r="L2620" s="2">
        <f t="shared" ref="L2620" si="1291">K2620+1</f>
        <v>2014</v>
      </c>
      <c r="M2620" s="2">
        <f t="shared" ref="M2620" si="1292">L2620+1</f>
        <v>2015</v>
      </c>
      <c r="N2620" s="2">
        <f t="shared" ref="N2620" si="1293">M2620+1</f>
        <v>2016</v>
      </c>
      <c r="O2620" s="2">
        <f t="shared" ref="O2620" si="1294">N2620+1</f>
        <v>2017</v>
      </c>
      <c r="P2620" s="2">
        <f t="shared" ref="P2620" si="1295">O2620+1</f>
        <v>2018</v>
      </c>
      <c r="Q2620" s="2">
        <f t="shared" ref="Q2620" si="1296">P2620+1</f>
        <v>2019</v>
      </c>
      <c r="R2620" s="2">
        <f t="shared" ref="R2620" si="1297">Q2620+1</f>
        <v>2020</v>
      </c>
      <c r="S2620" s="2">
        <f>R2620+1</f>
        <v>2021</v>
      </c>
      <c r="T2620" s="2">
        <f>S2620+1</f>
        <v>2022</v>
      </c>
    </row>
    <row r="2621" spans="6:20">
      <c r="G2621" s="74" t="s">
        <v>68</v>
      </c>
      <c r="H2621" s="66"/>
      <c r="I2621" s="3"/>
      <c r="J2621" s="55">
        <f>I2621</f>
        <v>0</v>
      </c>
      <c r="K2621" s="123"/>
      <c r="L2621" s="123"/>
      <c r="M2621" s="123"/>
      <c r="N2621" s="123"/>
      <c r="O2621" s="123"/>
      <c r="P2621" s="123"/>
      <c r="Q2621" s="123"/>
      <c r="R2621" s="123"/>
      <c r="S2621" s="123"/>
      <c r="T2621" s="56"/>
    </row>
    <row r="2622" spans="6:20">
      <c r="G2622" s="74" t="s">
        <v>69</v>
      </c>
      <c r="H2622" s="66"/>
      <c r="I2622" s="144">
        <f>J2622</f>
        <v>0</v>
      </c>
      <c r="J2622" s="10"/>
      <c r="K2622" s="69"/>
      <c r="L2622" s="69"/>
      <c r="M2622" s="69"/>
      <c r="N2622" s="69"/>
      <c r="O2622" s="69"/>
      <c r="P2622" s="69"/>
      <c r="Q2622" s="69"/>
      <c r="R2622" s="69"/>
      <c r="S2622" s="69"/>
      <c r="T2622" s="145"/>
    </row>
    <row r="2623" spans="6:20">
      <c r="G2623" s="74" t="s">
        <v>70</v>
      </c>
      <c r="H2623" s="66"/>
      <c r="I2623" s="57"/>
      <c r="J2623" s="10">
        <f>J2607</f>
        <v>0</v>
      </c>
      <c r="K2623" s="65">
        <f>J2623</f>
        <v>0</v>
      </c>
      <c r="L2623" s="69"/>
      <c r="M2623" s="69"/>
      <c r="N2623" s="69"/>
      <c r="O2623" s="69"/>
      <c r="P2623" s="69"/>
      <c r="Q2623" s="69"/>
      <c r="R2623" s="69"/>
      <c r="S2623" s="69"/>
      <c r="T2623" s="145"/>
    </row>
    <row r="2624" spans="6:20">
      <c r="G2624" s="74" t="s">
        <v>71</v>
      </c>
      <c r="H2624" s="66"/>
      <c r="I2624" s="57"/>
      <c r="J2624" s="65">
        <f>K2624</f>
        <v>0</v>
      </c>
      <c r="K2624" s="143"/>
      <c r="L2624" s="69"/>
      <c r="M2624" s="69"/>
      <c r="N2624" s="69"/>
      <c r="O2624" s="69"/>
      <c r="P2624" s="69"/>
      <c r="Q2624" s="69"/>
      <c r="R2624" s="69"/>
      <c r="S2624" s="69"/>
      <c r="T2624" s="145"/>
    </row>
    <row r="2625" spans="7:20">
      <c r="G2625" s="74" t="s">
        <v>171</v>
      </c>
      <c r="H2625" s="30"/>
      <c r="I2625" s="57"/>
      <c r="J2625" s="135"/>
      <c r="K2625" s="10">
        <f>K2607</f>
        <v>0</v>
      </c>
      <c r="L2625" s="136">
        <f>K2625</f>
        <v>0</v>
      </c>
      <c r="M2625" s="69"/>
      <c r="N2625" s="69"/>
      <c r="O2625" s="69"/>
      <c r="P2625" s="69"/>
      <c r="Q2625" s="69"/>
      <c r="R2625" s="69"/>
      <c r="S2625" s="69"/>
      <c r="T2625" s="145"/>
    </row>
    <row r="2626" spans="7:20">
      <c r="G2626" s="74" t="s">
        <v>172</v>
      </c>
      <c r="H2626" s="30"/>
      <c r="I2626" s="57"/>
      <c r="J2626" s="135"/>
      <c r="K2626" s="65">
        <f>L2626</f>
        <v>0</v>
      </c>
      <c r="L2626" s="10"/>
      <c r="M2626" s="69"/>
      <c r="N2626" s="69"/>
      <c r="O2626" s="69"/>
      <c r="P2626" s="69"/>
      <c r="Q2626" s="69"/>
      <c r="R2626" s="69"/>
      <c r="S2626" s="69"/>
      <c r="T2626" s="145"/>
    </row>
    <row r="2627" spans="7:20">
      <c r="G2627" s="74" t="s">
        <v>173</v>
      </c>
      <c r="H2627" s="30"/>
      <c r="I2627" s="57"/>
      <c r="J2627" s="135"/>
      <c r="K2627" s="135"/>
      <c r="L2627" s="10">
        <f>L2607</f>
        <v>0</v>
      </c>
      <c r="M2627" s="136">
        <f>L2627</f>
        <v>0</v>
      </c>
      <c r="N2627" s="135"/>
      <c r="O2627" s="69"/>
      <c r="P2627" s="69"/>
      <c r="Q2627" s="69"/>
      <c r="R2627" s="69"/>
      <c r="S2627" s="69"/>
      <c r="T2627" s="139"/>
    </row>
    <row r="2628" spans="7:20">
      <c r="G2628" s="74" t="s">
        <v>174</v>
      </c>
      <c r="H2628" s="30"/>
      <c r="I2628" s="57"/>
      <c r="J2628" s="135"/>
      <c r="K2628" s="135"/>
      <c r="L2628" s="65"/>
      <c r="M2628" s="10"/>
      <c r="N2628" s="135"/>
      <c r="O2628" s="69"/>
      <c r="P2628" s="69"/>
      <c r="Q2628" s="69"/>
      <c r="R2628" s="69"/>
      <c r="S2628" s="69"/>
      <c r="T2628" s="139"/>
    </row>
    <row r="2629" spans="7:20">
      <c r="G2629" s="74" t="s">
        <v>175</v>
      </c>
      <c r="H2629" s="30"/>
      <c r="I2629" s="57"/>
      <c r="J2629" s="135"/>
      <c r="K2629" s="135"/>
      <c r="L2629" s="135"/>
      <c r="M2629" s="10">
        <v>0</v>
      </c>
      <c r="N2629" s="136">
        <f>M2629</f>
        <v>0</v>
      </c>
      <c r="O2629" s="69"/>
      <c r="P2629" s="69"/>
      <c r="Q2629" s="69"/>
      <c r="R2629" s="69"/>
      <c r="S2629" s="69"/>
      <c r="T2629" s="139"/>
    </row>
    <row r="2630" spans="7:20">
      <c r="G2630" s="74" t="s">
        <v>176</v>
      </c>
      <c r="H2630" s="30"/>
      <c r="I2630" s="57"/>
      <c r="J2630" s="135"/>
      <c r="K2630" s="135"/>
      <c r="L2630" s="135"/>
      <c r="M2630" s="65"/>
      <c r="N2630" s="10"/>
      <c r="O2630" s="69"/>
      <c r="P2630" s="69"/>
      <c r="Q2630" s="69"/>
      <c r="R2630" s="69"/>
      <c r="S2630" s="69"/>
      <c r="T2630" s="139"/>
    </row>
    <row r="2631" spans="7:20">
      <c r="G2631" s="74" t="s">
        <v>177</v>
      </c>
      <c r="H2631" s="30"/>
      <c r="I2631" s="57"/>
      <c r="J2631" s="135"/>
      <c r="K2631" s="135"/>
      <c r="L2631" s="135"/>
      <c r="M2631" s="135"/>
      <c r="N2631" s="167">
        <f>N2607</f>
        <v>0</v>
      </c>
      <c r="O2631" s="137">
        <f>N2631</f>
        <v>0</v>
      </c>
      <c r="P2631" s="69"/>
      <c r="Q2631" s="69"/>
      <c r="R2631" s="69"/>
      <c r="S2631" s="69"/>
      <c r="T2631" s="139"/>
    </row>
    <row r="2632" spans="7:20">
      <c r="G2632" s="74" t="s">
        <v>168</v>
      </c>
      <c r="H2632" s="30"/>
      <c r="I2632" s="57"/>
      <c r="J2632" s="135"/>
      <c r="K2632" s="135"/>
      <c r="L2632" s="135"/>
      <c r="M2632" s="135"/>
      <c r="N2632" s="168"/>
      <c r="O2632" s="138"/>
      <c r="P2632" s="69"/>
      <c r="Q2632" s="69"/>
      <c r="R2632" s="69"/>
      <c r="S2632" s="69"/>
      <c r="T2632" s="139"/>
    </row>
    <row r="2633" spans="7:20">
      <c r="G2633" s="74" t="s">
        <v>169</v>
      </c>
      <c r="H2633" s="30"/>
      <c r="I2633" s="57"/>
      <c r="J2633" s="135"/>
      <c r="K2633" s="135"/>
      <c r="L2633" s="135"/>
      <c r="M2633" s="135"/>
      <c r="N2633" s="135"/>
      <c r="O2633" s="138">
        <f>O2607</f>
        <v>0</v>
      </c>
      <c r="P2633" s="137">
        <f>O2633</f>
        <v>0</v>
      </c>
      <c r="Q2633" s="69"/>
      <c r="R2633" s="69"/>
      <c r="S2633" s="69"/>
      <c r="T2633" s="139"/>
    </row>
    <row r="2634" spans="7:20">
      <c r="G2634" s="74" t="s">
        <v>186</v>
      </c>
      <c r="H2634" s="30"/>
      <c r="I2634" s="57"/>
      <c r="J2634" s="135"/>
      <c r="K2634" s="135"/>
      <c r="L2634" s="135"/>
      <c r="M2634" s="135"/>
      <c r="N2634" s="135"/>
      <c r="O2634" s="137"/>
      <c r="P2634" s="138"/>
      <c r="Q2634" s="69"/>
      <c r="R2634" s="69"/>
      <c r="S2634" s="69"/>
      <c r="T2634" s="139"/>
    </row>
    <row r="2635" spans="7:20">
      <c r="G2635" s="74" t="s">
        <v>187</v>
      </c>
      <c r="H2635" s="30"/>
      <c r="I2635" s="57"/>
      <c r="J2635" s="135"/>
      <c r="K2635" s="135"/>
      <c r="L2635" s="135"/>
      <c r="M2635" s="135"/>
      <c r="N2635" s="135"/>
      <c r="O2635" s="135"/>
      <c r="P2635" s="138"/>
      <c r="Q2635" s="65">
        <f>P2635</f>
        <v>0</v>
      </c>
      <c r="R2635" s="69"/>
      <c r="S2635" s="69"/>
      <c r="T2635" s="139"/>
    </row>
    <row r="2636" spans="7:20">
      <c r="G2636" s="74" t="s">
        <v>188</v>
      </c>
      <c r="H2636" s="30"/>
      <c r="I2636" s="57"/>
      <c r="J2636" s="135"/>
      <c r="K2636" s="135"/>
      <c r="L2636" s="135"/>
      <c r="M2636" s="135"/>
      <c r="N2636" s="135"/>
      <c r="O2636" s="135"/>
      <c r="P2636" s="137"/>
      <c r="Q2636" s="138"/>
      <c r="R2636" s="69"/>
      <c r="S2636" s="69"/>
      <c r="T2636" s="139"/>
    </row>
    <row r="2637" spans="7:20">
      <c r="G2637" s="74" t="s">
        <v>189</v>
      </c>
      <c r="H2637" s="30"/>
      <c r="I2637" s="57"/>
      <c r="J2637" s="135"/>
      <c r="K2637" s="135"/>
      <c r="L2637" s="135"/>
      <c r="M2637" s="135"/>
      <c r="N2637" s="135"/>
      <c r="O2637" s="135"/>
      <c r="P2637" s="135"/>
      <c r="Q2637" s="138"/>
      <c r="R2637" s="65">
        <f>Q2637</f>
        <v>0</v>
      </c>
      <c r="S2637" s="69"/>
      <c r="T2637" s="139"/>
    </row>
    <row r="2638" spans="7:20">
      <c r="G2638" s="74" t="s">
        <v>190</v>
      </c>
      <c r="H2638" s="30"/>
      <c r="I2638" s="57"/>
      <c r="J2638" s="135"/>
      <c r="K2638" s="135"/>
      <c r="L2638" s="135"/>
      <c r="M2638" s="135"/>
      <c r="N2638" s="135"/>
      <c r="O2638" s="135"/>
      <c r="P2638" s="135"/>
      <c r="Q2638" s="169">
        <f>R2607</f>
        <v>0</v>
      </c>
      <c r="R2638" s="197">
        <f>Q2638</f>
        <v>0</v>
      </c>
      <c r="S2638" s="155"/>
      <c r="T2638" s="322"/>
    </row>
    <row r="2639" spans="7:20">
      <c r="G2639" s="74" t="s">
        <v>191</v>
      </c>
      <c r="H2639" s="30"/>
      <c r="I2639" s="57"/>
      <c r="J2639" s="135"/>
      <c r="K2639" s="135"/>
      <c r="L2639" s="135"/>
      <c r="M2639" s="135"/>
      <c r="N2639" s="135"/>
      <c r="O2639" s="135"/>
      <c r="P2639" s="135"/>
      <c r="Q2639" s="135"/>
      <c r="R2639" s="197"/>
      <c r="S2639" s="137">
        <f>R2639</f>
        <v>0</v>
      </c>
      <c r="T2639" s="322">
        <f>S2639</f>
        <v>0</v>
      </c>
    </row>
    <row r="2640" spans="7:20">
      <c r="G2640" s="74" t="s">
        <v>200</v>
      </c>
      <c r="H2640" s="30"/>
      <c r="I2640" s="57"/>
      <c r="J2640" s="135"/>
      <c r="K2640" s="135"/>
      <c r="L2640" s="135"/>
      <c r="M2640" s="135"/>
      <c r="N2640" s="135"/>
      <c r="O2640" s="135"/>
      <c r="P2640" s="135"/>
      <c r="Q2640" s="135"/>
      <c r="R2640" s="137"/>
      <c r="S2640" s="138"/>
      <c r="T2640" s="322"/>
    </row>
    <row r="2641" spans="2:21">
      <c r="G2641" s="74" t="s">
        <v>201</v>
      </c>
      <c r="H2641" s="30"/>
      <c r="I2641" s="57"/>
      <c r="J2641" s="135"/>
      <c r="K2641" s="135"/>
      <c r="L2641" s="135"/>
      <c r="M2641" s="135"/>
      <c r="N2641" s="135"/>
      <c r="O2641" s="135"/>
      <c r="P2641" s="135"/>
      <c r="Q2641" s="135"/>
      <c r="R2641" s="135"/>
      <c r="S2641" s="197">
        <v>500</v>
      </c>
      <c r="T2641" s="323">
        <v>500</v>
      </c>
    </row>
    <row r="2642" spans="2:21">
      <c r="G2642" s="74" t="s">
        <v>311</v>
      </c>
      <c r="H2642" s="30"/>
      <c r="I2642" s="57"/>
      <c r="J2642" s="135"/>
      <c r="K2642" s="135"/>
      <c r="L2642" s="135"/>
      <c r="M2642" s="135"/>
      <c r="N2642" s="135"/>
      <c r="O2642" s="135"/>
      <c r="P2642" s="135"/>
      <c r="Q2642" s="135"/>
      <c r="R2642" s="135"/>
      <c r="S2642" s="137"/>
      <c r="T2642" s="324"/>
      <c r="U2642" s="30"/>
    </row>
    <row r="2643" spans="2:21">
      <c r="G2643" s="74" t="s">
        <v>310</v>
      </c>
      <c r="H2643" s="30"/>
      <c r="I2643" s="58"/>
      <c r="J2643" s="125"/>
      <c r="K2643" s="125"/>
      <c r="L2643" s="125"/>
      <c r="M2643" s="125"/>
      <c r="N2643" s="125"/>
      <c r="O2643" s="125"/>
      <c r="P2643" s="125"/>
      <c r="Q2643" s="125"/>
      <c r="R2643" s="125"/>
      <c r="S2643" s="125"/>
      <c r="T2643" s="258"/>
      <c r="U2643" s="30"/>
    </row>
    <row r="2644" spans="2:21">
      <c r="B2644" s="1" t="s">
        <v>234</v>
      </c>
      <c r="G2644" s="33" t="s">
        <v>17</v>
      </c>
      <c r="I2644" s="172">
        <f xml:space="preserve"> I2627 - I2626</f>
        <v>0</v>
      </c>
      <c r="J2644" s="172">
        <f xml:space="preserve"> J2626 + J2629 - J2628 - J2627</f>
        <v>0</v>
      </c>
      <c r="K2644" s="172">
        <f>K2628 - K2629</f>
        <v>0</v>
      </c>
      <c r="L2644" s="172">
        <f>L2628 - L2629</f>
        <v>0</v>
      </c>
      <c r="M2644" s="172">
        <f>M2627-M2628-M2629</f>
        <v>0</v>
      </c>
      <c r="N2644" s="172">
        <f>N2629-N2630-N2631</f>
        <v>0</v>
      </c>
      <c r="O2644" s="172">
        <f>O2631-O2632-O2633</f>
        <v>0</v>
      </c>
      <c r="P2644" s="172">
        <f>P2633-P2634-P2635</f>
        <v>0</v>
      </c>
      <c r="Q2644" s="172">
        <f>Q2635+Q2638-Q2637-Q2636</f>
        <v>0</v>
      </c>
      <c r="R2644" s="172">
        <f>R2637-R2638+R2640</f>
        <v>0</v>
      </c>
      <c r="S2644" s="172">
        <f>S2639-S2640-S2641</f>
        <v>-500</v>
      </c>
      <c r="T2644" s="172">
        <f>T2641-T2642-T2643</f>
        <v>500</v>
      </c>
    </row>
    <row r="2645" spans="2:21">
      <c r="G2645" s="6"/>
      <c r="I2645" s="172"/>
      <c r="J2645" s="172"/>
      <c r="K2645" s="172"/>
      <c r="L2645" s="172"/>
      <c r="M2645" s="172"/>
      <c r="N2645" s="172"/>
      <c r="O2645" s="172"/>
      <c r="P2645" s="172"/>
      <c r="Q2645" s="172"/>
      <c r="R2645" s="172"/>
      <c r="S2645" s="172"/>
      <c r="T2645" s="172"/>
    </row>
    <row r="2646" spans="2:21">
      <c r="G2646" s="71" t="s">
        <v>12</v>
      </c>
      <c r="H2646" s="66"/>
      <c r="I2646" s="173"/>
      <c r="J2646" s="174"/>
      <c r="K2646" s="174"/>
      <c r="L2646" s="174"/>
      <c r="M2646" s="174"/>
      <c r="N2646" s="174"/>
      <c r="O2646" s="174"/>
      <c r="P2646" s="174"/>
      <c r="Q2646" s="174"/>
      <c r="R2646" s="174"/>
      <c r="S2646" s="174"/>
      <c r="T2646" s="320"/>
    </row>
    <row r="2647" spans="2:21">
      <c r="G2647" s="6"/>
      <c r="I2647" s="172"/>
      <c r="J2647" s="172"/>
      <c r="K2647" s="172"/>
      <c r="L2647" s="172"/>
      <c r="M2647" s="172"/>
      <c r="N2647" s="172"/>
      <c r="O2647" s="172"/>
      <c r="P2647" s="172"/>
      <c r="Q2647" s="172"/>
      <c r="R2647" s="172"/>
      <c r="S2647" s="172"/>
      <c r="T2647" s="172"/>
    </row>
    <row r="2648" spans="2:21" ht="18.5">
      <c r="C2648" s="1" t="s">
        <v>234</v>
      </c>
      <c r="D2648" s="1" t="s">
        <v>253</v>
      </c>
      <c r="E2648" s="1" t="s">
        <v>108</v>
      </c>
      <c r="F2648" s="41" t="s">
        <v>26</v>
      </c>
      <c r="H2648" s="66"/>
      <c r="I2648" s="175">
        <f t="shared" ref="I2648:S2648" si="1298" xml:space="preserve"> I2607 + I2612 - I2618 + I2644 + I2646</f>
        <v>0</v>
      </c>
      <c r="J2648" s="176">
        <f t="shared" si="1298"/>
        <v>0</v>
      </c>
      <c r="K2648" s="176">
        <f t="shared" si="1298"/>
        <v>0</v>
      </c>
      <c r="L2648" s="176">
        <f t="shared" si="1298"/>
        <v>0</v>
      </c>
      <c r="M2648" s="176">
        <f t="shared" si="1298"/>
        <v>0</v>
      </c>
      <c r="N2648" s="176">
        <f t="shared" si="1298"/>
        <v>0</v>
      </c>
      <c r="O2648" s="176">
        <f t="shared" si="1298"/>
        <v>0</v>
      </c>
      <c r="P2648" s="176">
        <f t="shared" si="1298"/>
        <v>0</v>
      </c>
      <c r="Q2648" s="176">
        <f t="shared" si="1298"/>
        <v>0</v>
      </c>
      <c r="R2648" s="176">
        <f t="shared" si="1298"/>
        <v>0</v>
      </c>
      <c r="S2648" s="176">
        <f t="shared" si="1298"/>
        <v>2701.1307922651267</v>
      </c>
      <c r="T2648" s="321">
        <f t="shared" ref="T2648" si="1299" xml:space="preserve"> T2607 + T2612 - T2618 + T2644 + T2646</f>
        <v>4116.943316435174</v>
      </c>
      <c r="U2648" s="196"/>
    </row>
    <row r="2649" spans="2:21" ht="15" thickBot="1">
      <c r="S2649" s="1"/>
      <c r="T2649" s="1"/>
    </row>
    <row r="2650" spans="2:21">
      <c r="F2650" s="8"/>
      <c r="G2650" s="8"/>
      <c r="H2650" s="8"/>
      <c r="I2650" s="8"/>
      <c r="J2650" s="8"/>
      <c r="K2650" s="8"/>
      <c r="L2650" s="8"/>
      <c r="M2650" s="8"/>
      <c r="N2650" s="8"/>
      <c r="O2650" s="8"/>
      <c r="P2650" s="8"/>
      <c r="Q2650" s="8"/>
      <c r="R2650" s="8"/>
      <c r="S2650" s="8"/>
      <c r="T2650" s="8"/>
      <c r="U2650" s="30"/>
    </row>
    <row r="2651" spans="2:21" ht="15" thickBot="1">
      <c r="G2651" s="30"/>
      <c r="H2651" s="30"/>
      <c r="I2651" s="30"/>
      <c r="J2651" s="30"/>
      <c r="K2651" s="30"/>
      <c r="L2651" s="30"/>
      <c r="M2651" s="30"/>
      <c r="N2651" s="30"/>
      <c r="O2651" s="30"/>
      <c r="P2651" s="30"/>
      <c r="Q2651" s="30"/>
      <c r="R2651" s="30"/>
      <c r="S2651" s="30"/>
      <c r="T2651" s="30"/>
      <c r="U2651" s="30"/>
    </row>
    <row r="2652" spans="2:21" ht="21.5" thickBot="1">
      <c r="F2652" s="13" t="s">
        <v>4</v>
      </c>
      <c r="G2652" s="13"/>
      <c r="H2652" s="212" t="str">
        <f>G59</f>
        <v>Seven Mile Hill I</v>
      </c>
      <c r="I2652" s="209"/>
      <c r="J2652" s="23"/>
      <c r="K2652" s="23"/>
      <c r="S2652" s="1"/>
      <c r="T2652" s="1"/>
      <c r="U2652" s="30"/>
    </row>
    <row r="2653" spans="2:21">
      <c r="S2653" s="1"/>
      <c r="T2653" s="1"/>
      <c r="U2653" s="30"/>
    </row>
    <row r="2654" spans="2:21" ht="18.5">
      <c r="F2654" s="9" t="s">
        <v>21</v>
      </c>
      <c r="G2654" s="9"/>
      <c r="I2654" s="2">
        <f>'Facility Detail'!$G$3176</f>
        <v>2011</v>
      </c>
      <c r="J2654" s="2">
        <f t="shared" ref="J2654:P2654" si="1300">I2654+1</f>
        <v>2012</v>
      </c>
      <c r="K2654" s="2">
        <f t="shared" si="1300"/>
        <v>2013</v>
      </c>
      <c r="L2654" s="2">
        <f t="shared" si="1300"/>
        <v>2014</v>
      </c>
      <c r="M2654" s="2">
        <f t="shared" si="1300"/>
        <v>2015</v>
      </c>
      <c r="N2654" s="2">
        <f t="shared" si="1300"/>
        <v>2016</v>
      </c>
      <c r="O2654" s="2">
        <f t="shared" si="1300"/>
        <v>2017</v>
      </c>
      <c r="P2654" s="2">
        <f t="shared" si="1300"/>
        <v>2018</v>
      </c>
      <c r="Q2654" s="2">
        <f t="shared" ref="Q2654" si="1301">P2654+1</f>
        <v>2019</v>
      </c>
      <c r="R2654" s="2">
        <f t="shared" ref="R2654" si="1302">Q2654+1</f>
        <v>2020</v>
      </c>
      <c r="S2654" s="2">
        <f>R2654+1</f>
        <v>2021</v>
      </c>
      <c r="T2654" s="2">
        <f>S2654+1</f>
        <v>2022</v>
      </c>
      <c r="U2654" s="30"/>
    </row>
    <row r="2655" spans="2:21">
      <c r="G2655" s="74" t="str">
        <f>"Total MWh Produced / Purchased from " &amp; H2652</f>
        <v>Total MWh Produced / Purchased from Seven Mile Hill I</v>
      </c>
      <c r="H2655" s="66"/>
      <c r="I2655" s="3"/>
      <c r="J2655" s="4"/>
      <c r="K2655" s="4"/>
      <c r="L2655" s="4"/>
      <c r="M2655" s="4"/>
      <c r="N2655" s="4">
        <v>4353</v>
      </c>
      <c r="O2655" s="4">
        <v>0</v>
      </c>
      <c r="P2655" s="4">
        <v>348285</v>
      </c>
      <c r="Q2655" s="4">
        <v>175949</v>
      </c>
      <c r="R2655" s="4">
        <v>427856</v>
      </c>
      <c r="S2655" s="4">
        <v>396393</v>
      </c>
      <c r="T2655" s="5">
        <v>417245</v>
      </c>
      <c r="U2655" s="30"/>
    </row>
    <row r="2656" spans="2:21">
      <c r="G2656" s="74" t="s">
        <v>25</v>
      </c>
      <c r="H2656" s="66"/>
      <c r="I2656" s="325"/>
      <c r="J2656" s="50"/>
      <c r="K2656" s="50"/>
      <c r="L2656" s="50"/>
      <c r="M2656" s="50"/>
      <c r="N2656" s="50">
        <v>1</v>
      </c>
      <c r="O2656" s="50">
        <v>1</v>
      </c>
      <c r="P2656" s="50">
        <v>1</v>
      </c>
      <c r="Q2656" s="50">
        <v>1</v>
      </c>
      <c r="R2656" s="50">
        <v>1</v>
      </c>
      <c r="S2656" s="50">
        <v>1</v>
      </c>
      <c r="T2656" s="51">
        <v>1</v>
      </c>
      <c r="U2656" s="30"/>
    </row>
    <row r="2657" spans="1:21">
      <c r="G2657" s="74" t="s">
        <v>20</v>
      </c>
      <c r="H2657" s="66"/>
      <c r="I2657" s="326"/>
      <c r="J2657" s="45"/>
      <c r="K2657" s="45"/>
      <c r="L2657" s="45"/>
      <c r="M2657" s="45"/>
      <c r="N2657" s="45">
        <v>8.1698151927344531E-2</v>
      </c>
      <c r="O2657" s="45">
        <v>8.0833713568703974E-2</v>
      </c>
      <c r="P2657" s="45">
        <v>7.9451999999999995E-2</v>
      </c>
      <c r="Q2657" s="45">
        <v>7.6724662968274293E-2</v>
      </c>
      <c r="R2657" s="45">
        <f>R2353</f>
        <v>8.1268700519883177E-2</v>
      </c>
      <c r="S2657" s="45">
        <f>S2</f>
        <v>8.0210749261197395E-2</v>
      </c>
      <c r="T2657" s="46">
        <f>T2</f>
        <v>8.0210749261197395E-2</v>
      </c>
      <c r="U2657" s="30"/>
    </row>
    <row r="2658" spans="1:21">
      <c r="A2658" s="1" t="s">
        <v>166</v>
      </c>
      <c r="G2658" s="71" t="s">
        <v>22</v>
      </c>
      <c r="H2658" s="72"/>
      <c r="I2658" s="37">
        <f>ROUND(I2655 * I2656 * I2657,0)</f>
        <v>0</v>
      </c>
      <c r="J2658" s="37">
        <f t="shared" ref="J2658:M2658" si="1303">ROUND(J2655 * J2656 * J2657,0)</f>
        <v>0</v>
      </c>
      <c r="K2658" s="37">
        <f t="shared" si="1303"/>
        <v>0</v>
      </c>
      <c r="L2658" s="37">
        <f t="shared" si="1303"/>
        <v>0</v>
      </c>
      <c r="M2658" s="37">
        <f t="shared" si="1303"/>
        <v>0</v>
      </c>
      <c r="N2658" s="179">
        <v>4353</v>
      </c>
      <c r="O2658" s="179">
        <v>0</v>
      </c>
      <c r="P2658" s="179">
        <v>11844</v>
      </c>
      <c r="Q2658" s="179">
        <f>Q2655*Q2657</f>
        <v>13499.627724604894</v>
      </c>
      <c r="R2658" s="179">
        <f t="shared" ref="R2658:S2658" si="1304">ROUND(R2655 * R2656 * R2657,0)</f>
        <v>34771</v>
      </c>
      <c r="S2658" s="179">
        <f t="shared" si="1304"/>
        <v>31795</v>
      </c>
      <c r="T2658" s="179">
        <f t="shared" ref="T2658" si="1305">ROUND(T2655 * T2656 * T2657,0)</f>
        <v>33468</v>
      </c>
      <c r="U2658" s="30"/>
    </row>
    <row r="2659" spans="1:21">
      <c r="G2659" s="23"/>
      <c r="H2659" s="30"/>
      <c r="I2659" s="36"/>
      <c r="J2659" s="36"/>
      <c r="K2659" s="36"/>
      <c r="L2659" s="36"/>
      <c r="M2659" s="36"/>
      <c r="N2659" s="24"/>
      <c r="O2659" s="24"/>
      <c r="P2659" s="24"/>
      <c r="Q2659" s="24"/>
      <c r="R2659" s="24"/>
      <c r="S2659" s="24"/>
      <c r="T2659" s="24"/>
      <c r="U2659" s="30"/>
    </row>
    <row r="2660" spans="1:21" ht="18.5">
      <c r="F2660" s="42" t="s">
        <v>118</v>
      </c>
      <c r="H2660" s="30"/>
      <c r="I2660" s="2">
        <f>'Facility Detail'!$G$3176</f>
        <v>2011</v>
      </c>
      <c r="J2660" s="2">
        <f>I2660+1</f>
        <v>2012</v>
      </c>
      <c r="K2660" s="2">
        <f>J2660+1</f>
        <v>2013</v>
      </c>
      <c r="L2660" s="2">
        <f t="shared" ref="L2660:Q2660" si="1306">L2654</f>
        <v>2014</v>
      </c>
      <c r="M2660" s="2">
        <f t="shared" si="1306"/>
        <v>2015</v>
      </c>
      <c r="N2660" s="2">
        <f t="shared" si="1306"/>
        <v>2016</v>
      </c>
      <c r="O2660" s="2">
        <f t="shared" si="1306"/>
        <v>2017</v>
      </c>
      <c r="P2660" s="2">
        <f t="shared" si="1306"/>
        <v>2018</v>
      </c>
      <c r="Q2660" s="2">
        <f t="shared" si="1306"/>
        <v>2019</v>
      </c>
      <c r="R2660" s="2">
        <f t="shared" ref="R2660:S2660" si="1307">R2654</f>
        <v>2020</v>
      </c>
      <c r="S2660" s="2">
        <f t="shared" si="1307"/>
        <v>2021</v>
      </c>
      <c r="T2660" s="2">
        <f t="shared" ref="T2660" si="1308">T2654</f>
        <v>2022</v>
      </c>
      <c r="U2660" s="30"/>
    </row>
    <row r="2661" spans="1:21">
      <c r="G2661" s="74" t="s">
        <v>10</v>
      </c>
      <c r="H2661" s="66"/>
      <c r="I2661" s="47">
        <f>IF($J59= "Eligible", I2658 * 'Facility Detail'!$G$3173, 0 )</f>
        <v>0</v>
      </c>
      <c r="J2661" s="11">
        <f>IF($J59= "Eligible", J2658 * 'Facility Detail'!$G$3173, 0 )</f>
        <v>0</v>
      </c>
      <c r="K2661" s="11">
        <f>IF($J59= "Eligible", K2658 * 'Facility Detail'!$G$3173, 0 )</f>
        <v>0</v>
      </c>
      <c r="L2661" s="11">
        <f>IF($J59= "Eligible", L2658 * 'Facility Detail'!$G$3173, 0 )</f>
        <v>0</v>
      </c>
      <c r="M2661" s="11">
        <f>IF($J59= "Eligible", M2658 * 'Facility Detail'!$G$3173, 0 )</f>
        <v>0</v>
      </c>
      <c r="N2661" s="11">
        <f>IF($J59= "Eligible", N2658 * 'Facility Detail'!$G$3173, 0 )</f>
        <v>0</v>
      </c>
      <c r="O2661" s="11">
        <f>IF($J59= "Eligible", O2658 * 'Facility Detail'!$G$3173, 0 )</f>
        <v>0</v>
      </c>
      <c r="P2661" s="11">
        <f>IF($J59= "Eligible", P2658 * 'Facility Detail'!$G$3173, 0 )</f>
        <v>0</v>
      </c>
      <c r="Q2661" s="11">
        <f>IF($J59= "Eligible", Q2658 * 'Facility Detail'!$G$3173, 0 )</f>
        <v>0</v>
      </c>
      <c r="R2661" s="11">
        <f>IF($J59= "Eligible", R2658 * 'Facility Detail'!$G$3173, 0 )</f>
        <v>0</v>
      </c>
      <c r="S2661" s="11">
        <f>IF($J59= "Eligible", S2658 * 'Facility Detail'!$G$3173, 0 )</f>
        <v>0</v>
      </c>
      <c r="T2661" s="264">
        <f>IF($J59= "Eligible", T2658 * 'Facility Detail'!$G$3173, 0 )</f>
        <v>0</v>
      </c>
      <c r="U2661" s="30"/>
    </row>
    <row r="2662" spans="1:21">
      <c r="G2662" s="74" t="s">
        <v>6</v>
      </c>
      <c r="H2662" s="66"/>
      <c r="I2662" s="48">
        <f t="shared" ref="I2662:T2662" si="1309">IF($K59= "Eligible", I2658, 0 )</f>
        <v>0</v>
      </c>
      <c r="J2662" s="222">
        <f t="shared" si="1309"/>
        <v>0</v>
      </c>
      <c r="K2662" s="222">
        <f t="shared" si="1309"/>
        <v>0</v>
      </c>
      <c r="L2662" s="222">
        <f t="shared" si="1309"/>
        <v>0</v>
      </c>
      <c r="M2662" s="222">
        <f t="shared" si="1309"/>
        <v>0</v>
      </c>
      <c r="N2662" s="222">
        <f t="shared" si="1309"/>
        <v>0</v>
      </c>
      <c r="O2662" s="222">
        <f t="shared" si="1309"/>
        <v>0</v>
      </c>
      <c r="P2662" s="222">
        <f t="shared" si="1309"/>
        <v>0</v>
      </c>
      <c r="Q2662" s="222">
        <f t="shared" si="1309"/>
        <v>0</v>
      </c>
      <c r="R2662" s="222">
        <f t="shared" si="1309"/>
        <v>0</v>
      </c>
      <c r="S2662" s="222">
        <f t="shared" si="1309"/>
        <v>0</v>
      </c>
      <c r="T2662" s="265">
        <f t="shared" si="1309"/>
        <v>0</v>
      </c>
      <c r="U2662" s="30"/>
    </row>
    <row r="2663" spans="1:21">
      <c r="G2663" s="73" t="s">
        <v>120</v>
      </c>
      <c r="H2663" s="72"/>
      <c r="I2663" s="39">
        <f>SUM(I2661:I2662)</f>
        <v>0</v>
      </c>
      <c r="J2663" s="40">
        <f t="shared" ref="J2663:S2663" si="1310">SUM(J2661:J2662)</f>
        <v>0</v>
      </c>
      <c r="K2663" s="40">
        <f t="shared" si="1310"/>
        <v>0</v>
      </c>
      <c r="L2663" s="40">
        <f t="shared" si="1310"/>
        <v>0</v>
      </c>
      <c r="M2663" s="40">
        <f t="shared" si="1310"/>
        <v>0</v>
      </c>
      <c r="N2663" s="40">
        <f t="shared" si="1310"/>
        <v>0</v>
      </c>
      <c r="O2663" s="40">
        <f t="shared" si="1310"/>
        <v>0</v>
      </c>
      <c r="P2663" s="40">
        <f t="shared" si="1310"/>
        <v>0</v>
      </c>
      <c r="Q2663" s="40">
        <f t="shared" si="1310"/>
        <v>0</v>
      </c>
      <c r="R2663" s="40">
        <f t="shared" si="1310"/>
        <v>0</v>
      </c>
      <c r="S2663" s="40">
        <f t="shared" si="1310"/>
        <v>0</v>
      </c>
      <c r="T2663" s="40">
        <f t="shared" ref="T2663" si="1311">SUM(T2661:T2662)</f>
        <v>0</v>
      </c>
      <c r="U2663" s="30"/>
    </row>
    <row r="2664" spans="1:21">
      <c r="G2664" s="30"/>
      <c r="H2664" s="30"/>
      <c r="I2664" s="38"/>
      <c r="J2664" s="31"/>
      <c r="K2664" s="31"/>
      <c r="L2664" s="31"/>
      <c r="M2664" s="31"/>
      <c r="N2664" s="31"/>
      <c r="O2664" s="31"/>
      <c r="P2664" s="31"/>
      <c r="Q2664" s="31"/>
      <c r="R2664" s="31"/>
      <c r="S2664" s="31"/>
      <c r="T2664" s="31"/>
      <c r="U2664" s="30"/>
    </row>
    <row r="2665" spans="1:21" ht="18.5">
      <c r="F2665" s="41" t="s">
        <v>30</v>
      </c>
      <c r="H2665" s="30"/>
      <c r="I2665" s="2">
        <f>'Facility Detail'!$G$3176</f>
        <v>2011</v>
      </c>
      <c r="J2665" s="2">
        <f>I2665+1</f>
        <v>2012</v>
      </c>
      <c r="K2665" s="2">
        <f>J2665+1</f>
        <v>2013</v>
      </c>
      <c r="L2665" s="2">
        <f t="shared" ref="L2665:Q2665" si="1312">L2654</f>
        <v>2014</v>
      </c>
      <c r="M2665" s="2">
        <f t="shared" si="1312"/>
        <v>2015</v>
      </c>
      <c r="N2665" s="2">
        <f t="shared" si="1312"/>
        <v>2016</v>
      </c>
      <c r="O2665" s="2">
        <f t="shared" si="1312"/>
        <v>2017</v>
      </c>
      <c r="P2665" s="2">
        <f t="shared" si="1312"/>
        <v>2018</v>
      </c>
      <c r="Q2665" s="2">
        <f t="shared" si="1312"/>
        <v>2019</v>
      </c>
      <c r="R2665" s="2">
        <f t="shared" ref="R2665:S2665" si="1313">R2654</f>
        <v>2020</v>
      </c>
      <c r="S2665" s="2">
        <f t="shared" si="1313"/>
        <v>2021</v>
      </c>
      <c r="T2665" s="2">
        <f t="shared" ref="T2665" si="1314">T2654</f>
        <v>2022</v>
      </c>
      <c r="U2665" s="30"/>
    </row>
    <row r="2666" spans="1:21">
      <c r="G2666" s="74" t="s">
        <v>47</v>
      </c>
      <c r="H2666" s="66"/>
      <c r="I2666" s="84"/>
      <c r="J2666" s="85"/>
      <c r="K2666" s="85"/>
      <c r="L2666" s="85"/>
      <c r="M2666" s="85"/>
      <c r="N2666" s="85"/>
      <c r="O2666" s="85"/>
      <c r="P2666" s="85"/>
      <c r="Q2666" s="85"/>
      <c r="R2666" s="85"/>
      <c r="S2666" s="85"/>
      <c r="T2666" s="86"/>
      <c r="U2666" s="30"/>
    </row>
    <row r="2667" spans="1:21">
      <c r="G2667" s="75" t="s">
        <v>23</v>
      </c>
      <c r="H2667" s="153"/>
      <c r="I2667" s="87"/>
      <c r="J2667" s="88"/>
      <c r="K2667" s="88"/>
      <c r="L2667" s="88"/>
      <c r="M2667" s="88"/>
      <c r="N2667" s="88"/>
      <c r="O2667" s="88"/>
      <c r="P2667" s="88"/>
      <c r="Q2667" s="88"/>
      <c r="R2667" s="88"/>
      <c r="S2667" s="88"/>
      <c r="T2667" s="89"/>
      <c r="U2667" s="30"/>
    </row>
    <row r="2668" spans="1:21">
      <c r="G2668" s="90" t="s">
        <v>89</v>
      </c>
      <c r="H2668" s="152"/>
      <c r="I2668" s="52"/>
      <c r="J2668" s="53"/>
      <c r="K2668" s="53"/>
      <c r="L2668" s="53"/>
      <c r="M2668" s="53"/>
      <c r="N2668" s="53"/>
      <c r="O2668" s="53"/>
      <c r="P2668" s="53"/>
      <c r="Q2668" s="53"/>
      <c r="R2668" s="53"/>
      <c r="S2668" s="53"/>
      <c r="T2668" s="54"/>
      <c r="U2668" s="30"/>
    </row>
    <row r="2669" spans="1:21">
      <c r="G2669" s="33" t="s">
        <v>90</v>
      </c>
      <c r="I2669" s="7">
        <f t="shared" ref="I2669:O2669" si="1315">SUM(I2666:I2668)</f>
        <v>0</v>
      </c>
      <c r="J2669" s="7">
        <f t="shared" si="1315"/>
        <v>0</v>
      </c>
      <c r="K2669" s="7">
        <f t="shared" si="1315"/>
        <v>0</v>
      </c>
      <c r="L2669" s="7">
        <f t="shared" si="1315"/>
        <v>0</v>
      </c>
      <c r="M2669" s="7">
        <f t="shared" si="1315"/>
        <v>0</v>
      </c>
      <c r="N2669" s="7">
        <f t="shared" si="1315"/>
        <v>0</v>
      </c>
      <c r="O2669" s="7">
        <f t="shared" si="1315"/>
        <v>0</v>
      </c>
      <c r="P2669" s="7">
        <f t="shared" ref="P2669:Q2669" si="1316">SUM(P2666:P2668)</f>
        <v>0</v>
      </c>
      <c r="Q2669" s="7">
        <f t="shared" si="1316"/>
        <v>0</v>
      </c>
      <c r="R2669" s="7">
        <f t="shared" ref="R2669:S2669" si="1317">SUM(R2666:R2668)</f>
        <v>0</v>
      </c>
      <c r="S2669" s="7">
        <f t="shared" si="1317"/>
        <v>0</v>
      </c>
      <c r="T2669" s="7">
        <f t="shared" ref="T2669" si="1318">SUM(T2666:T2668)</f>
        <v>0</v>
      </c>
      <c r="U2669" s="30"/>
    </row>
    <row r="2670" spans="1:21">
      <c r="G2670" s="6"/>
      <c r="I2670" s="7"/>
      <c r="J2670" s="7"/>
      <c r="K2670" s="7"/>
      <c r="L2670" s="28"/>
      <c r="M2670" s="28"/>
      <c r="N2670" s="28"/>
      <c r="O2670" s="28"/>
      <c r="P2670" s="28"/>
      <c r="Q2670" s="28"/>
      <c r="R2670" s="28"/>
      <c r="S2670" s="28"/>
      <c r="T2670" s="28"/>
      <c r="U2670" s="30"/>
    </row>
    <row r="2671" spans="1:21" ht="18.5">
      <c r="F2671" s="9" t="s">
        <v>100</v>
      </c>
      <c r="I2671" s="2">
        <f>'Facility Detail'!$G$3176</f>
        <v>2011</v>
      </c>
      <c r="J2671" s="2">
        <f t="shared" ref="J2671:P2671" si="1319">I2671+1</f>
        <v>2012</v>
      </c>
      <c r="K2671" s="2">
        <f t="shared" si="1319"/>
        <v>2013</v>
      </c>
      <c r="L2671" s="2">
        <f t="shared" si="1319"/>
        <v>2014</v>
      </c>
      <c r="M2671" s="2">
        <f t="shared" si="1319"/>
        <v>2015</v>
      </c>
      <c r="N2671" s="2">
        <f t="shared" si="1319"/>
        <v>2016</v>
      </c>
      <c r="O2671" s="2">
        <f t="shared" si="1319"/>
        <v>2017</v>
      </c>
      <c r="P2671" s="2">
        <f t="shared" si="1319"/>
        <v>2018</v>
      </c>
      <c r="Q2671" s="2">
        <f t="shared" ref="Q2671" si="1320">P2671+1</f>
        <v>2019</v>
      </c>
      <c r="R2671" s="2">
        <f t="shared" ref="R2671" si="1321">Q2671+1</f>
        <v>2020</v>
      </c>
      <c r="S2671" s="2">
        <f>R2671+1</f>
        <v>2021</v>
      </c>
      <c r="T2671" s="2">
        <f>S2671+1</f>
        <v>2022</v>
      </c>
      <c r="U2671" s="30"/>
    </row>
    <row r="2672" spans="1:21">
      <c r="G2672" s="74" t="s">
        <v>68</v>
      </c>
      <c r="H2672" s="30"/>
      <c r="I2672" s="3"/>
      <c r="J2672" s="55">
        <f>I2672</f>
        <v>0</v>
      </c>
      <c r="K2672" s="123"/>
      <c r="L2672" s="123"/>
      <c r="M2672" s="123"/>
      <c r="N2672" s="123"/>
      <c r="O2672" s="123"/>
      <c r="P2672" s="123"/>
      <c r="Q2672" s="123"/>
      <c r="R2672" s="123"/>
      <c r="S2672" s="123"/>
      <c r="T2672" s="56"/>
      <c r="U2672" s="30"/>
    </row>
    <row r="2673" spans="7:21">
      <c r="G2673" s="74" t="s">
        <v>69</v>
      </c>
      <c r="H2673" s="30"/>
      <c r="I2673" s="144">
        <f>J2673</f>
        <v>0</v>
      </c>
      <c r="J2673" s="10"/>
      <c r="K2673" s="69"/>
      <c r="L2673" s="69"/>
      <c r="M2673" s="69"/>
      <c r="N2673" s="69"/>
      <c r="O2673" s="69"/>
      <c r="P2673" s="69"/>
      <c r="Q2673" s="69"/>
      <c r="R2673" s="69"/>
      <c r="S2673" s="69"/>
      <c r="T2673" s="145"/>
      <c r="U2673" s="30"/>
    </row>
    <row r="2674" spans="7:21">
      <c r="G2674" s="74" t="s">
        <v>70</v>
      </c>
      <c r="H2674" s="30"/>
      <c r="I2674" s="57"/>
      <c r="J2674" s="10"/>
      <c r="K2674" s="65">
        <f>J2674</f>
        <v>0</v>
      </c>
      <c r="L2674" s="69"/>
      <c r="M2674" s="69"/>
      <c r="N2674" s="69"/>
      <c r="O2674" s="69"/>
      <c r="P2674" s="69"/>
      <c r="Q2674" s="69"/>
      <c r="R2674" s="69"/>
      <c r="S2674" s="69"/>
      <c r="T2674" s="145"/>
      <c r="U2674" s="30"/>
    </row>
    <row r="2675" spans="7:21">
      <c r="G2675" s="74" t="s">
        <v>71</v>
      </c>
      <c r="H2675" s="30"/>
      <c r="I2675" s="57"/>
      <c r="J2675" s="65">
        <f>K2675</f>
        <v>0</v>
      </c>
      <c r="K2675" s="143"/>
      <c r="L2675" s="69"/>
      <c r="M2675" s="69"/>
      <c r="N2675" s="69"/>
      <c r="O2675" s="69"/>
      <c r="P2675" s="69"/>
      <c r="Q2675" s="69"/>
      <c r="R2675" s="69"/>
      <c r="S2675" s="69"/>
      <c r="T2675" s="145"/>
      <c r="U2675" s="30"/>
    </row>
    <row r="2676" spans="7:21">
      <c r="G2676" s="74" t="s">
        <v>171</v>
      </c>
      <c r="H2676" s="30"/>
      <c r="I2676" s="57"/>
      <c r="J2676" s="135"/>
      <c r="K2676" s="10"/>
      <c r="L2676" s="136">
        <f>K2676</f>
        <v>0</v>
      </c>
      <c r="M2676" s="69"/>
      <c r="N2676" s="69"/>
      <c r="O2676" s="69"/>
      <c r="P2676" s="69"/>
      <c r="Q2676" s="69"/>
      <c r="R2676" s="69"/>
      <c r="S2676" s="69"/>
      <c r="T2676" s="145"/>
      <c r="U2676" s="30"/>
    </row>
    <row r="2677" spans="7:21">
      <c r="G2677" s="74" t="s">
        <v>172</v>
      </c>
      <c r="H2677" s="30"/>
      <c r="I2677" s="57"/>
      <c r="J2677" s="135"/>
      <c r="K2677" s="65">
        <f>L2677</f>
        <v>0</v>
      </c>
      <c r="L2677" s="10"/>
      <c r="M2677" s="69"/>
      <c r="N2677" s="69"/>
      <c r="O2677" s="69" t="s">
        <v>170</v>
      </c>
      <c r="P2677" s="69" t="s">
        <v>170</v>
      </c>
      <c r="Q2677" s="69"/>
      <c r="R2677" s="69"/>
      <c r="S2677" s="69"/>
      <c r="T2677" s="145"/>
      <c r="U2677" s="30"/>
    </row>
    <row r="2678" spans="7:21">
      <c r="G2678" s="74" t="s">
        <v>173</v>
      </c>
      <c r="H2678" s="30"/>
      <c r="I2678" s="57"/>
      <c r="J2678" s="135"/>
      <c r="K2678" s="135"/>
      <c r="L2678" s="10"/>
      <c r="M2678" s="136">
        <f>L2678</f>
        <v>0</v>
      </c>
      <c r="N2678" s="135"/>
      <c r="O2678" s="69"/>
      <c r="P2678" s="69"/>
      <c r="Q2678" s="69"/>
      <c r="R2678" s="69"/>
      <c r="S2678" s="69"/>
      <c r="T2678" s="139"/>
      <c r="U2678" s="30"/>
    </row>
    <row r="2679" spans="7:21">
      <c r="G2679" s="74" t="s">
        <v>174</v>
      </c>
      <c r="H2679" s="30"/>
      <c r="I2679" s="57"/>
      <c r="J2679" s="135"/>
      <c r="K2679" s="135"/>
      <c r="L2679" s="65">
        <f>M2679</f>
        <v>0</v>
      </c>
      <c r="M2679" s="10"/>
      <c r="N2679" s="135"/>
      <c r="O2679" s="69"/>
      <c r="P2679" s="69"/>
      <c r="Q2679" s="69"/>
      <c r="R2679" s="69"/>
      <c r="S2679" s="69"/>
      <c r="T2679" s="139"/>
      <c r="U2679" s="30"/>
    </row>
    <row r="2680" spans="7:21">
      <c r="G2680" s="74" t="s">
        <v>175</v>
      </c>
      <c r="H2680" s="30"/>
      <c r="I2680" s="57"/>
      <c r="J2680" s="135"/>
      <c r="K2680" s="135"/>
      <c r="L2680" s="135"/>
      <c r="M2680" s="10">
        <f>M2658</f>
        <v>0</v>
      </c>
      <c r="N2680" s="136">
        <f>M2680</f>
        <v>0</v>
      </c>
      <c r="O2680" s="69"/>
      <c r="P2680" s="69"/>
      <c r="Q2680" s="69"/>
      <c r="R2680" s="69"/>
      <c r="S2680" s="69"/>
      <c r="T2680" s="139"/>
      <c r="U2680" s="30"/>
    </row>
    <row r="2681" spans="7:21">
      <c r="G2681" s="74" t="s">
        <v>176</v>
      </c>
      <c r="H2681" s="30"/>
      <c r="I2681" s="57"/>
      <c r="J2681" s="135"/>
      <c r="K2681" s="135"/>
      <c r="L2681" s="135"/>
      <c r="M2681" s="65">
        <f>N2681</f>
        <v>0</v>
      </c>
      <c r="N2681" s="10"/>
      <c r="O2681" s="69"/>
      <c r="P2681" s="69"/>
      <c r="Q2681" s="69"/>
      <c r="R2681" s="69"/>
      <c r="S2681" s="69"/>
      <c r="T2681" s="139"/>
      <c r="U2681" s="30"/>
    </row>
    <row r="2682" spans="7:21">
      <c r="G2682" s="74" t="s">
        <v>177</v>
      </c>
      <c r="H2682" s="30"/>
      <c r="I2682" s="57"/>
      <c r="J2682" s="135"/>
      <c r="K2682" s="135"/>
      <c r="L2682" s="135"/>
      <c r="M2682" s="135"/>
      <c r="N2682" s="167">
        <f>N2658</f>
        <v>4353</v>
      </c>
      <c r="O2682" s="137">
        <f>N2682</f>
        <v>4353</v>
      </c>
      <c r="P2682" s="69"/>
      <c r="Q2682" s="69"/>
      <c r="R2682" s="69"/>
      <c r="S2682" s="69"/>
      <c r="T2682" s="139"/>
      <c r="U2682" s="30"/>
    </row>
    <row r="2683" spans="7:21">
      <c r="G2683" s="74" t="s">
        <v>168</v>
      </c>
      <c r="H2683" s="30"/>
      <c r="I2683" s="57"/>
      <c r="J2683" s="135"/>
      <c r="K2683" s="135"/>
      <c r="L2683" s="135"/>
      <c r="M2683" s="135"/>
      <c r="N2683" s="168"/>
      <c r="O2683" s="138"/>
      <c r="P2683" s="69"/>
      <c r="Q2683" s="69"/>
      <c r="R2683" s="69"/>
      <c r="S2683" s="69"/>
      <c r="T2683" s="139"/>
      <c r="U2683" s="30"/>
    </row>
    <row r="2684" spans="7:21">
      <c r="G2684" s="74" t="s">
        <v>169</v>
      </c>
      <c r="H2684" s="30"/>
      <c r="I2684" s="57"/>
      <c r="J2684" s="135"/>
      <c r="K2684" s="135"/>
      <c r="L2684" s="135"/>
      <c r="M2684" s="135"/>
      <c r="N2684" s="135"/>
      <c r="O2684" s="138">
        <v>0</v>
      </c>
      <c r="P2684" s="137">
        <f>O2684</f>
        <v>0</v>
      </c>
      <c r="Q2684" s="69"/>
      <c r="R2684" s="69"/>
      <c r="S2684" s="69"/>
      <c r="T2684" s="139"/>
      <c r="U2684" s="30"/>
    </row>
    <row r="2685" spans="7:21">
      <c r="G2685" s="74" t="s">
        <v>186</v>
      </c>
      <c r="H2685" s="30"/>
      <c r="I2685" s="57"/>
      <c r="J2685" s="135"/>
      <c r="K2685" s="135"/>
      <c r="L2685" s="135"/>
      <c r="M2685" s="135"/>
      <c r="N2685" s="135"/>
      <c r="O2685" s="137"/>
      <c r="P2685" s="138"/>
      <c r="Q2685" s="69"/>
      <c r="R2685" s="69"/>
      <c r="S2685" s="69"/>
      <c r="T2685" s="139"/>
      <c r="U2685" s="30"/>
    </row>
    <row r="2686" spans="7:21">
      <c r="G2686" s="74" t="s">
        <v>187</v>
      </c>
      <c r="H2686" s="30"/>
      <c r="I2686" s="57"/>
      <c r="J2686" s="135"/>
      <c r="K2686" s="135"/>
      <c r="L2686" s="135"/>
      <c r="M2686" s="135"/>
      <c r="N2686" s="135"/>
      <c r="O2686" s="135"/>
      <c r="P2686" s="138">
        <v>0</v>
      </c>
      <c r="Q2686" s="65">
        <f>P2686</f>
        <v>0</v>
      </c>
      <c r="R2686" s="69"/>
      <c r="S2686" s="69"/>
      <c r="T2686" s="139"/>
      <c r="U2686" s="30"/>
    </row>
    <row r="2687" spans="7:21">
      <c r="G2687" s="74" t="s">
        <v>188</v>
      </c>
      <c r="H2687" s="30"/>
      <c r="I2687" s="57"/>
      <c r="J2687" s="135"/>
      <c r="K2687" s="135"/>
      <c r="L2687" s="135"/>
      <c r="M2687" s="135"/>
      <c r="N2687" s="135"/>
      <c r="O2687" s="135"/>
      <c r="P2687" s="137"/>
      <c r="Q2687" s="138"/>
      <c r="R2687" s="69"/>
      <c r="S2687" s="69"/>
      <c r="T2687" s="139"/>
      <c r="U2687" s="30"/>
    </row>
    <row r="2688" spans="7:21">
      <c r="G2688" s="74" t="s">
        <v>189</v>
      </c>
      <c r="H2688" s="30"/>
      <c r="I2688" s="57"/>
      <c r="J2688" s="135"/>
      <c r="K2688" s="135"/>
      <c r="L2688" s="135"/>
      <c r="M2688" s="135"/>
      <c r="N2688" s="135"/>
      <c r="O2688" s="135"/>
      <c r="P2688" s="135"/>
      <c r="Q2688" s="138"/>
      <c r="R2688" s="65">
        <f>P2688</f>
        <v>0</v>
      </c>
      <c r="S2688" s="69">
        <f>Q2688</f>
        <v>0</v>
      </c>
      <c r="T2688" s="139">
        <f>R2688</f>
        <v>0</v>
      </c>
      <c r="U2688" s="30"/>
    </row>
    <row r="2689" spans="2:21">
      <c r="G2689" s="74" t="s">
        <v>190</v>
      </c>
      <c r="H2689" s="30"/>
      <c r="I2689" s="57"/>
      <c r="J2689" s="135"/>
      <c r="K2689" s="135"/>
      <c r="L2689" s="135"/>
      <c r="M2689" s="135"/>
      <c r="N2689" s="135"/>
      <c r="O2689" s="135"/>
      <c r="P2689" s="135"/>
      <c r="Q2689" s="169"/>
      <c r="R2689" s="197">
        <f>Q2689</f>
        <v>0</v>
      </c>
      <c r="S2689" s="155"/>
      <c r="T2689" s="322"/>
    </row>
    <row r="2690" spans="2:21">
      <c r="G2690" s="74" t="s">
        <v>191</v>
      </c>
      <c r="H2690" s="30"/>
      <c r="I2690" s="57"/>
      <c r="J2690" s="135"/>
      <c r="K2690" s="135"/>
      <c r="L2690" s="135"/>
      <c r="M2690" s="135"/>
      <c r="N2690" s="135"/>
      <c r="O2690" s="135"/>
      <c r="P2690" s="135"/>
      <c r="Q2690" s="135"/>
      <c r="R2690" s="197"/>
      <c r="S2690" s="137">
        <f>R2690</f>
        <v>0</v>
      </c>
      <c r="T2690" s="322">
        <f>S2690</f>
        <v>0</v>
      </c>
    </row>
    <row r="2691" spans="2:21">
      <c r="G2691" s="74" t="s">
        <v>200</v>
      </c>
      <c r="H2691" s="30"/>
      <c r="I2691" s="57"/>
      <c r="J2691" s="135"/>
      <c r="K2691" s="135"/>
      <c r="L2691" s="135"/>
      <c r="M2691" s="135"/>
      <c r="N2691" s="135"/>
      <c r="O2691" s="135"/>
      <c r="P2691" s="135"/>
      <c r="Q2691" s="135"/>
      <c r="R2691" s="137"/>
      <c r="S2691" s="138"/>
      <c r="T2691" s="322"/>
    </row>
    <row r="2692" spans="2:21">
      <c r="G2692" s="74" t="s">
        <v>201</v>
      </c>
      <c r="H2692" s="30"/>
      <c r="I2692" s="57"/>
      <c r="J2692" s="135"/>
      <c r="K2692" s="135"/>
      <c r="L2692" s="135"/>
      <c r="M2692" s="135"/>
      <c r="N2692" s="135"/>
      <c r="O2692" s="135"/>
      <c r="P2692" s="135"/>
      <c r="Q2692" s="135"/>
      <c r="R2692" s="135"/>
      <c r="S2692" s="197"/>
      <c r="T2692" s="323"/>
    </row>
    <row r="2693" spans="2:21">
      <c r="G2693" s="74" t="s">
        <v>311</v>
      </c>
      <c r="H2693" s="30"/>
      <c r="I2693" s="57"/>
      <c r="J2693" s="135"/>
      <c r="K2693" s="135"/>
      <c r="L2693" s="135"/>
      <c r="M2693" s="135"/>
      <c r="N2693" s="135"/>
      <c r="O2693" s="135"/>
      <c r="P2693" s="135"/>
      <c r="Q2693" s="135"/>
      <c r="R2693" s="135"/>
      <c r="S2693" s="137"/>
      <c r="T2693" s="324"/>
      <c r="U2693" s="30"/>
    </row>
    <row r="2694" spans="2:21">
      <c r="G2694" s="74" t="s">
        <v>310</v>
      </c>
      <c r="H2694" s="30"/>
      <c r="I2694" s="58"/>
      <c r="J2694" s="125"/>
      <c r="K2694" s="125"/>
      <c r="L2694" s="125"/>
      <c r="M2694" s="125"/>
      <c r="N2694" s="125"/>
      <c r="O2694" s="125"/>
      <c r="P2694" s="125"/>
      <c r="Q2694" s="125"/>
      <c r="R2694" s="125"/>
      <c r="S2694" s="125"/>
      <c r="T2694" s="258">
        <v>25000</v>
      </c>
      <c r="U2694" s="30"/>
    </row>
    <row r="2695" spans="2:21">
      <c r="B2695" s="1" t="s">
        <v>166</v>
      </c>
      <c r="G2695" s="33" t="s">
        <v>17</v>
      </c>
      <c r="I2695" s="172">
        <f xml:space="preserve"> I2673 - I2672</f>
        <v>0</v>
      </c>
      <c r="J2695" s="172">
        <f xml:space="preserve"> J2672 + J2675 - J2674 - J2673</f>
        <v>0</v>
      </c>
      <c r="K2695" s="172">
        <f>K2674 - K2675 -K2676</f>
        <v>0</v>
      </c>
      <c r="L2695" s="172">
        <f>L2676-L2677-L2678</f>
        <v>0</v>
      </c>
      <c r="M2695" s="172">
        <f>M2678-M2679-M2680</f>
        <v>0</v>
      </c>
      <c r="N2695" s="172">
        <f>N2680-N2681-N2682</f>
        <v>-4353</v>
      </c>
      <c r="O2695" s="172">
        <f>O2682-O2683-O2684</f>
        <v>4353</v>
      </c>
      <c r="P2695" s="172">
        <f>P2684-P2685-P2686</f>
        <v>0</v>
      </c>
      <c r="Q2695" s="172">
        <f>Q2686-Q2687-Q2688</f>
        <v>0</v>
      </c>
      <c r="R2695" s="172">
        <f>R2684</f>
        <v>0</v>
      </c>
      <c r="S2695" s="172">
        <f>S2684</f>
        <v>0</v>
      </c>
      <c r="T2695" s="172">
        <f>T2692-T2693-T2694</f>
        <v>-25000</v>
      </c>
      <c r="U2695" s="30"/>
    </row>
    <row r="2696" spans="2:21">
      <c r="G2696" s="6"/>
      <c r="I2696" s="7"/>
      <c r="J2696" s="7"/>
      <c r="K2696" s="7"/>
      <c r="L2696" s="7"/>
      <c r="M2696" s="7"/>
      <c r="N2696" s="7"/>
      <c r="O2696" s="7"/>
      <c r="P2696" s="7"/>
      <c r="Q2696" s="7"/>
      <c r="R2696" s="7"/>
      <c r="S2696" s="7"/>
      <c r="T2696" s="7"/>
      <c r="U2696" s="30"/>
    </row>
    <row r="2697" spans="2:21">
      <c r="G2697" s="71" t="s">
        <v>12</v>
      </c>
      <c r="H2697" s="66"/>
      <c r="I2697" s="173"/>
      <c r="J2697" s="174"/>
      <c r="K2697" s="174"/>
      <c r="L2697" s="174"/>
      <c r="M2697" s="174"/>
      <c r="N2697" s="174"/>
      <c r="O2697" s="174"/>
      <c r="P2697" s="174"/>
      <c r="Q2697" s="174"/>
      <c r="R2697" s="174"/>
      <c r="S2697" s="174"/>
      <c r="T2697" s="320"/>
      <c r="U2697" s="30"/>
    </row>
    <row r="2698" spans="2:21">
      <c r="G2698" s="6"/>
      <c r="I2698" s="172"/>
      <c r="J2698" s="172"/>
      <c r="K2698" s="172"/>
      <c r="L2698" s="172"/>
      <c r="M2698" s="172"/>
      <c r="N2698" s="172"/>
      <c r="O2698" s="172"/>
      <c r="P2698" s="172"/>
      <c r="Q2698" s="172"/>
      <c r="R2698" s="172"/>
      <c r="S2698" s="172"/>
      <c r="T2698" s="172"/>
      <c r="U2698" s="30"/>
    </row>
    <row r="2699" spans="2:21" ht="18.5">
      <c r="C2699" s="1" t="s">
        <v>166</v>
      </c>
      <c r="D2699" s="1" t="s">
        <v>167</v>
      </c>
      <c r="E2699" s="1" t="s">
        <v>107</v>
      </c>
      <c r="F2699" s="41" t="s">
        <v>26</v>
      </c>
      <c r="H2699" s="66"/>
      <c r="I2699" s="175">
        <f t="shared" ref="I2699:S2699" si="1322" xml:space="preserve"> I2658 + I2663 - I2669 + I2695 + I2697</f>
        <v>0</v>
      </c>
      <c r="J2699" s="176">
        <f t="shared" si="1322"/>
        <v>0</v>
      </c>
      <c r="K2699" s="176">
        <f t="shared" si="1322"/>
        <v>0</v>
      </c>
      <c r="L2699" s="176">
        <f t="shared" si="1322"/>
        <v>0</v>
      </c>
      <c r="M2699" s="176">
        <f t="shared" si="1322"/>
        <v>0</v>
      </c>
      <c r="N2699" s="176">
        <f t="shared" si="1322"/>
        <v>0</v>
      </c>
      <c r="O2699" s="176">
        <f t="shared" si="1322"/>
        <v>4353</v>
      </c>
      <c r="P2699" s="176">
        <f t="shared" si="1322"/>
        <v>11844</v>
      </c>
      <c r="Q2699" s="176">
        <f t="shared" si="1322"/>
        <v>13499.627724604894</v>
      </c>
      <c r="R2699" s="176">
        <f t="shared" ref="R2699" si="1323" xml:space="preserve"> R2658 + R2663 - R2669 + R2695 + R2697</f>
        <v>34771</v>
      </c>
      <c r="S2699" s="176">
        <f t="shared" si="1322"/>
        <v>31795</v>
      </c>
      <c r="T2699" s="321">
        <f t="shared" ref="T2699" si="1324" xml:space="preserve"> T2658 + T2663 - T2669 + T2695 + T2697</f>
        <v>8468</v>
      </c>
      <c r="U2699" s="30"/>
    </row>
    <row r="2700" spans="2:21">
      <c r="G2700" s="6"/>
      <c r="I2700" s="7"/>
      <c r="J2700" s="7"/>
      <c r="K2700" s="7"/>
      <c r="L2700" s="28"/>
      <c r="M2700" s="28"/>
      <c r="N2700" s="28"/>
      <c r="O2700" s="28"/>
      <c r="P2700" s="28"/>
      <c r="Q2700" s="28"/>
      <c r="R2700" s="28"/>
      <c r="S2700" s="28"/>
      <c r="T2700" s="28"/>
      <c r="U2700" s="30"/>
    </row>
    <row r="2701" spans="2:21" ht="15" thickBot="1">
      <c r="S2701" s="1"/>
      <c r="T2701" s="1"/>
      <c r="U2701" s="30"/>
    </row>
    <row r="2702" spans="2:21">
      <c r="F2702" s="8"/>
      <c r="G2702" s="8"/>
      <c r="H2702" s="8"/>
      <c r="I2702" s="8"/>
      <c r="J2702" s="8"/>
      <c r="K2702" s="8"/>
      <c r="L2702" s="8"/>
      <c r="M2702" s="8"/>
      <c r="N2702" s="8"/>
      <c r="O2702" s="8"/>
      <c r="P2702" s="8"/>
      <c r="Q2702" s="8"/>
      <c r="R2702" s="8"/>
      <c r="S2702" s="8"/>
      <c r="T2702" s="8"/>
      <c r="U2702" s="30"/>
    </row>
    <row r="2703" spans="2:21" ht="15" thickBot="1">
      <c r="G2703" s="30"/>
      <c r="H2703" s="30"/>
      <c r="I2703" s="30"/>
      <c r="J2703" s="30"/>
      <c r="K2703" s="30"/>
      <c r="L2703" s="30"/>
      <c r="M2703" s="30"/>
      <c r="N2703" s="30"/>
      <c r="O2703" s="30"/>
      <c r="P2703" s="30"/>
      <c r="Q2703" s="30"/>
      <c r="R2703" s="30"/>
      <c r="S2703" s="30"/>
      <c r="T2703" s="30"/>
      <c r="U2703" s="30"/>
    </row>
    <row r="2704" spans="2:21" ht="21.5" thickBot="1">
      <c r="F2704" s="13" t="s">
        <v>4</v>
      </c>
      <c r="G2704" s="13"/>
      <c r="H2704" s="212" t="str">
        <f>G60</f>
        <v>Seven Mile Hill II</v>
      </c>
      <c r="I2704" s="209"/>
      <c r="J2704" s="23"/>
      <c r="K2704" s="23"/>
      <c r="S2704" s="1"/>
      <c r="T2704" s="1"/>
      <c r="U2704" s="30"/>
    </row>
    <row r="2705" spans="1:21">
      <c r="S2705" s="1"/>
      <c r="T2705" s="1"/>
      <c r="U2705" s="30"/>
    </row>
    <row r="2706" spans="1:21" ht="18.5">
      <c r="F2706" s="9" t="s">
        <v>21</v>
      </c>
      <c r="G2706" s="9"/>
      <c r="I2706" s="2">
        <f>'Facility Detail'!$G$3176</f>
        <v>2011</v>
      </c>
      <c r="J2706" s="2">
        <f t="shared" ref="J2706" si="1325">I2706+1</f>
        <v>2012</v>
      </c>
      <c r="K2706" s="2">
        <f t="shared" ref="K2706" si="1326">J2706+1</f>
        <v>2013</v>
      </c>
      <c r="L2706" s="2">
        <f t="shared" ref="L2706" si="1327">K2706+1</f>
        <v>2014</v>
      </c>
      <c r="M2706" s="2">
        <f t="shared" ref="M2706" si="1328">L2706+1</f>
        <v>2015</v>
      </c>
      <c r="N2706" s="2">
        <f t="shared" ref="N2706" si="1329">M2706+1</f>
        <v>2016</v>
      </c>
      <c r="O2706" s="2">
        <f t="shared" ref="O2706" si="1330">N2706+1</f>
        <v>2017</v>
      </c>
      <c r="P2706" s="2">
        <f t="shared" ref="P2706" si="1331">O2706+1</f>
        <v>2018</v>
      </c>
      <c r="Q2706" s="2">
        <f t="shared" ref="Q2706" si="1332">P2706+1</f>
        <v>2019</v>
      </c>
      <c r="R2706" s="2">
        <f t="shared" ref="R2706" si="1333">Q2706+1</f>
        <v>2020</v>
      </c>
      <c r="S2706" s="2">
        <f>R2706+1</f>
        <v>2021</v>
      </c>
      <c r="T2706" s="2">
        <f>S2706+1</f>
        <v>2022</v>
      </c>
      <c r="U2706" s="30"/>
    </row>
    <row r="2707" spans="1:21">
      <c r="G2707" s="74" t="str">
        <f>"Total MWh Produced / Purchased from " &amp; H2704</f>
        <v>Total MWh Produced / Purchased from Seven Mile Hill II</v>
      </c>
      <c r="H2707" s="66"/>
      <c r="I2707" s="3"/>
      <c r="J2707" s="4"/>
      <c r="K2707" s="4"/>
      <c r="L2707" s="4"/>
      <c r="M2707" s="4"/>
      <c r="N2707" s="4"/>
      <c r="O2707" s="4"/>
      <c r="P2707" s="4"/>
      <c r="Q2707" s="4"/>
      <c r="R2707" s="4"/>
      <c r="S2707" s="4">
        <v>82266</v>
      </c>
      <c r="T2707" s="5">
        <v>87678</v>
      </c>
      <c r="U2707" s="30"/>
    </row>
    <row r="2708" spans="1:21">
      <c r="G2708" s="74" t="s">
        <v>25</v>
      </c>
      <c r="H2708" s="66"/>
      <c r="I2708" s="325"/>
      <c r="J2708" s="50"/>
      <c r="K2708" s="50"/>
      <c r="L2708" s="50"/>
      <c r="M2708" s="50"/>
      <c r="N2708" s="50"/>
      <c r="O2708" s="50"/>
      <c r="P2708" s="50"/>
      <c r="Q2708" s="50"/>
      <c r="R2708" s="50"/>
      <c r="S2708" s="50">
        <v>1</v>
      </c>
      <c r="T2708" s="51">
        <v>1</v>
      </c>
      <c r="U2708" s="30"/>
    </row>
    <row r="2709" spans="1:21">
      <c r="G2709" s="74" t="s">
        <v>20</v>
      </c>
      <c r="H2709" s="66"/>
      <c r="I2709" s="326"/>
      <c r="J2709" s="45"/>
      <c r="K2709" s="45"/>
      <c r="L2709" s="45"/>
      <c r="M2709" s="45"/>
      <c r="N2709" s="45"/>
      <c r="O2709" s="45"/>
      <c r="P2709" s="45"/>
      <c r="Q2709" s="45"/>
      <c r="R2709" s="45"/>
      <c r="S2709" s="45">
        <f>S2</f>
        <v>8.0210749261197395E-2</v>
      </c>
      <c r="T2709" s="46">
        <f>T2</f>
        <v>8.0210749261197395E-2</v>
      </c>
      <c r="U2709" s="30"/>
    </row>
    <row r="2710" spans="1:21">
      <c r="A2710" s="1" t="s">
        <v>303</v>
      </c>
      <c r="G2710" s="71" t="s">
        <v>22</v>
      </c>
      <c r="H2710" s="72"/>
      <c r="I2710" s="37">
        <f>ROUND(I2707 * I2708 * I2709,0)</f>
        <v>0</v>
      </c>
      <c r="J2710" s="37">
        <f t="shared" ref="J2710:M2710" si="1334">ROUND(J2707 * J2708 * J2709,0)</f>
        <v>0</v>
      </c>
      <c r="K2710" s="37">
        <f t="shared" si="1334"/>
        <v>0</v>
      </c>
      <c r="L2710" s="37">
        <f t="shared" si="1334"/>
        <v>0</v>
      </c>
      <c r="M2710" s="37">
        <f t="shared" si="1334"/>
        <v>0</v>
      </c>
      <c r="N2710" s="179"/>
      <c r="O2710" s="179">
        <v>0</v>
      </c>
      <c r="P2710" s="179"/>
      <c r="Q2710" s="179">
        <f>Q2707*Q2709</f>
        <v>0</v>
      </c>
      <c r="R2710" s="179">
        <f t="shared" ref="R2710:S2710" si="1335">ROUND(R2707 * R2708 * R2709,0)</f>
        <v>0</v>
      </c>
      <c r="S2710" s="179">
        <f t="shared" si="1335"/>
        <v>6599</v>
      </c>
      <c r="T2710" s="179">
        <f t="shared" ref="T2710" si="1336">ROUND(T2707 * T2708 * T2709,0)</f>
        <v>7033</v>
      </c>
      <c r="U2710" s="30"/>
    </row>
    <row r="2711" spans="1:21">
      <c r="G2711" s="23"/>
      <c r="H2711" s="30"/>
      <c r="I2711" s="36"/>
      <c r="J2711" s="36"/>
      <c r="K2711" s="36"/>
      <c r="L2711" s="36"/>
      <c r="M2711" s="36"/>
      <c r="N2711" s="24"/>
      <c r="O2711" s="24"/>
      <c r="P2711" s="24"/>
      <c r="Q2711" s="24"/>
      <c r="R2711" s="24"/>
      <c r="S2711" s="24"/>
      <c r="T2711" s="24"/>
      <c r="U2711" s="30"/>
    </row>
    <row r="2712" spans="1:21" ht="18.5">
      <c r="F2712" s="42" t="s">
        <v>118</v>
      </c>
      <c r="H2712" s="30"/>
      <c r="I2712" s="2">
        <f>'Facility Detail'!$G$3176</f>
        <v>2011</v>
      </c>
      <c r="J2712" s="2">
        <f>I2712+1</f>
        <v>2012</v>
      </c>
      <c r="K2712" s="2">
        <f>J2712+1</f>
        <v>2013</v>
      </c>
      <c r="L2712" s="2">
        <f t="shared" ref="L2712:S2712" si="1337">L2706</f>
        <v>2014</v>
      </c>
      <c r="M2712" s="2">
        <f t="shared" si="1337"/>
        <v>2015</v>
      </c>
      <c r="N2712" s="2">
        <f t="shared" si="1337"/>
        <v>2016</v>
      </c>
      <c r="O2712" s="2">
        <f t="shared" si="1337"/>
        <v>2017</v>
      </c>
      <c r="P2712" s="2">
        <f t="shared" si="1337"/>
        <v>2018</v>
      </c>
      <c r="Q2712" s="2">
        <f t="shared" si="1337"/>
        <v>2019</v>
      </c>
      <c r="R2712" s="2">
        <f t="shared" si="1337"/>
        <v>2020</v>
      </c>
      <c r="S2712" s="2">
        <f t="shared" si="1337"/>
        <v>2021</v>
      </c>
      <c r="T2712" s="2">
        <f t="shared" ref="T2712" si="1338">T2706</f>
        <v>2022</v>
      </c>
      <c r="U2712" s="30"/>
    </row>
    <row r="2713" spans="1:21">
      <c r="G2713" s="74" t="s">
        <v>10</v>
      </c>
      <c r="H2713" s="66"/>
      <c r="I2713" s="47">
        <f>IF($J109= "Eligible", I2710 * 'Facility Detail'!$G$3173, 0 )</f>
        <v>0</v>
      </c>
      <c r="J2713" s="11">
        <f>IF($J109= "Eligible", J2710 * 'Facility Detail'!$G$3173, 0 )</f>
        <v>0</v>
      </c>
      <c r="K2713" s="11">
        <f>IF($J109= "Eligible", K2710 * 'Facility Detail'!$G$3173, 0 )</f>
        <v>0</v>
      </c>
      <c r="L2713" s="11">
        <f>IF($J109= "Eligible", L2710 * 'Facility Detail'!$G$3173, 0 )</f>
        <v>0</v>
      </c>
      <c r="M2713" s="11">
        <f>IF($J109= "Eligible", M2710 * 'Facility Detail'!$G$3173, 0 )</f>
        <v>0</v>
      </c>
      <c r="N2713" s="11">
        <f>IF($J109= "Eligible", N2710 * 'Facility Detail'!$G$3173, 0 )</f>
        <v>0</v>
      </c>
      <c r="O2713" s="11">
        <f>IF($J109= "Eligible", O2710 * 'Facility Detail'!$G$3173, 0 )</f>
        <v>0</v>
      </c>
      <c r="P2713" s="11">
        <f>IF($J109= "Eligible", P2710 * 'Facility Detail'!$G$3173, 0 )</f>
        <v>0</v>
      </c>
      <c r="Q2713" s="11">
        <f>IF($J109= "Eligible", Q2710 * 'Facility Detail'!$G$3173, 0 )</f>
        <v>0</v>
      </c>
      <c r="R2713" s="11">
        <f>IF($J109= "Eligible", R2710 * 'Facility Detail'!$G$3173, 0 )</f>
        <v>0</v>
      </c>
      <c r="S2713" s="11">
        <f>IF($J109= "Eligible", S2710 * 'Facility Detail'!$G$3173, 0 )</f>
        <v>0</v>
      </c>
      <c r="T2713" s="264">
        <f>IF($J109= "Eligible", T2710 * 'Facility Detail'!$G$3173, 0 )</f>
        <v>0</v>
      </c>
      <c r="U2713" s="30"/>
    </row>
    <row r="2714" spans="1:21">
      <c r="G2714" s="74" t="s">
        <v>6</v>
      </c>
      <c r="H2714" s="66"/>
      <c r="I2714" s="48">
        <f t="shared" ref="I2714:T2714" si="1339">IF($K109= "Eligible", I2710, 0 )</f>
        <v>0</v>
      </c>
      <c r="J2714" s="222">
        <f t="shared" si="1339"/>
        <v>0</v>
      </c>
      <c r="K2714" s="222">
        <f t="shared" si="1339"/>
        <v>0</v>
      </c>
      <c r="L2714" s="222">
        <f t="shared" si="1339"/>
        <v>0</v>
      </c>
      <c r="M2714" s="222">
        <f t="shared" si="1339"/>
        <v>0</v>
      </c>
      <c r="N2714" s="222">
        <f t="shared" si="1339"/>
        <v>0</v>
      </c>
      <c r="O2714" s="222">
        <f t="shared" si="1339"/>
        <v>0</v>
      </c>
      <c r="P2714" s="222">
        <f t="shared" si="1339"/>
        <v>0</v>
      </c>
      <c r="Q2714" s="222">
        <f t="shared" si="1339"/>
        <v>0</v>
      </c>
      <c r="R2714" s="222">
        <f t="shared" si="1339"/>
        <v>0</v>
      </c>
      <c r="S2714" s="222">
        <f t="shared" si="1339"/>
        <v>0</v>
      </c>
      <c r="T2714" s="265">
        <f t="shared" si="1339"/>
        <v>0</v>
      </c>
      <c r="U2714" s="30"/>
    </row>
    <row r="2715" spans="1:21">
      <c r="G2715" s="73" t="s">
        <v>120</v>
      </c>
      <c r="H2715" s="72"/>
      <c r="I2715" s="39">
        <f>SUM(I2713:I2714)</f>
        <v>0</v>
      </c>
      <c r="J2715" s="40">
        <f t="shared" ref="J2715:S2715" si="1340">SUM(J2713:J2714)</f>
        <v>0</v>
      </c>
      <c r="K2715" s="40">
        <f t="shared" si="1340"/>
        <v>0</v>
      </c>
      <c r="L2715" s="40">
        <f t="shared" si="1340"/>
        <v>0</v>
      </c>
      <c r="M2715" s="40">
        <f t="shared" si="1340"/>
        <v>0</v>
      </c>
      <c r="N2715" s="40">
        <f t="shared" si="1340"/>
        <v>0</v>
      </c>
      <c r="O2715" s="40">
        <f t="shared" si="1340"/>
        <v>0</v>
      </c>
      <c r="P2715" s="40">
        <f t="shared" si="1340"/>
        <v>0</v>
      </c>
      <c r="Q2715" s="40">
        <f t="shared" si="1340"/>
        <v>0</v>
      </c>
      <c r="R2715" s="40">
        <f t="shared" si="1340"/>
        <v>0</v>
      </c>
      <c r="S2715" s="40">
        <f t="shared" si="1340"/>
        <v>0</v>
      </c>
      <c r="T2715" s="40">
        <f t="shared" ref="T2715" si="1341">SUM(T2713:T2714)</f>
        <v>0</v>
      </c>
      <c r="U2715" s="30"/>
    </row>
    <row r="2716" spans="1:21">
      <c r="G2716" s="30"/>
      <c r="H2716" s="30"/>
      <c r="I2716" s="38"/>
      <c r="J2716" s="31"/>
      <c r="K2716" s="31"/>
      <c r="L2716" s="31"/>
      <c r="M2716" s="31"/>
      <c r="N2716" s="31"/>
      <c r="O2716" s="31"/>
      <c r="P2716" s="31"/>
      <c r="Q2716" s="31"/>
      <c r="R2716" s="31"/>
      <c r="S2716" s="31"/>
      <c r="T2716" s="31"/>
      <c r="U2716" s="30"/>
    </row>
    <row r="2717" spans="1:21" ht="18.5">
      <c r="F2717" s="41" t="s">
        <v>30</v>
      </c>
      <c r="H2717" s="30"/>
      <c r="I2717" s="2">
        <f>'Facility Detail'!$G$3176</f>
        <v>2011</v>
      </c>
      <c r="J2717" s="2">
        <f>I2717+1</f>
        <v>2012</v>
      </c>
      <c r="K2717" s="2">
        <f>J2717+1</f>
        <v>2013</v>
      </c>
      <c r="L2717" s="2">
        <f t="shared" ref="L2717:S2717" si="1342">L2706</f>
        <v>2014</v>
      </c>
      <c r="M2717" s="2">
        <f t="shared" si="1342"/>
        <v>2015</v>
      </c>
      <c r="N2717" s="2">
        <f t="shared" si="1342"/>
        <v>2016</v>
      </c>
      <c r="O2717" s="2">
        <f t="shared" si="1342"/>
        <v>2017</v>
      </c>
      <c r="P2717" s="2">
        <f t="shared" si="1342"/>
        <v>2018</v>
      </c>
      <c r="Q2717" s="2">
        <f t="shared" si="1342"/>
        <v>2019</v>
      </c>
      <c r="R2717" s="2">
        <f t="shared" si="1342"/>
        <v>2020</v>
      </c>
      <c r="S2717" s="2">
        <f t="shared" si="1342"/>
        <v>2021</v>
      </c>
      <c r="T2717" s="2">
        <f t="shared" ref="T2717" si="1343">T2706</f>
        <v>2022</v>
      </c>
      <c r="U2717" s="30"/>
    </row>
    <row r="2718" spans="1:21">
      <c r="G2718" s="74" t="s">
        <v>47</v>
      </c>
      <c r="H2718" s="66"/>
      <c r="I2718" s="84"/>
      <c r="J2718" s="85"/>
      <c r="K2718" s="85"/>
      <c r="L2718" s="85"/>
      <c r="M2718" s="85"/>
      <c r="N2718" s="85"/>
      <c r="O2718" s="85"/>
      <c r="P2718" s="85"/>
      <c r="Q2718" s="85"/>
      <c r="R2718" s="85"/>
      <c r="S2718" s="85"/>
      <c r="T2718" s="86"/>
      <c r="U2718" s="30"/>
    </row>
    <row r="2719" spans="1:21">
      <c r="G2719" s="75" t="s">
        <v>23</v>
      </c>
      <c r="H2719" s="153"/>
      <c r="I2719" s="87"/>
      <c r="J2719" s="88"/>
      <c r="K2719" s="88"/>
      <c r="L2719" s="88"/>
      <c r="M2719" s="88"/>
      <c r="N2719" s="88"/>
      <c r="O2719" s="88"/>
      <c r="P2719" s="88"/>
      <c r="Q2719" s="88"/>
      <c r="R2719" s="88"/>
      <c r="S2719" s="88"/>
      <c r="T2719" s="89"/>
      <c r="U2719" s="30"/>
    </row>
    <row r="2720" spans="1:21">
      <c r="G2720" s="90" t="s">
        <v>89</v>
      </c>
      <c r="H2720" s="152"/>
      <c r="I2720" s="52"/>
      <c r="J2720" s="53"/>
      <c r="K2720" s="53"/>
      <c r="L2720" s="53"/>
      <c r="M2720" s="53"/>
      <c r="N2720" s="53"/>
      <c r="O2720" s="53"/>
      <c r="P2720" s="53"/>
      <c r="Q2720" s="53"/>
      <c r="R2720" s="53"/>
      <c r="S2720" s="53"/>
      <c r="T2720" s="54"/>
      <c r="U2720" s="30"/>
    </row>
    <row r="2721" spans="6:21">
      <c r="G2721" s="33" t="s">
        <v>90</v>
      </c>
      <c r="I2721" s="7">
        <f t="shared" ref="I2721:S2721" si="1344">SUM(I2718:I2720)</f>
        <v>0</v>
      </c>
      <c r="J2721" s="7">
        <f t="shared" si="1344"/>
        <v>0</v>
      </c>
      <c r="K2721" s="7">
        <f t="shared" si="1344"/>
        <v>0</v>
      </c>
      <c r="L2721" s="7">
        <f t="shared" si="1344"/>
        <v>0</v>
      </c>
      <c r="M2721" s="7">
        <f t="shared" si="1344"/>
        <v>0</v>
      </c>
      <c r="N2721" s="7">
        <f t="shared" si="1344"/>
        <v>0</v>
      </c>
      <c r="O2721" s="7">
        <f t="shared" si="1344"/>
        <v>0</v>
      </c>
      <c r="P2721" s="7">
        <f t="shared" si="1344"/>
        <v>0</v>
      </c>
      <c r="Q2721" s="7">
        <f t="shared" si="1344"/>
        <v>0</v>
      </c>
      <c r="R2721" s="7">
        <f t="shared" si="1344"/>
        <v>0</v>
      </c>
      <c r="S2721" s="7">
        <f t="shared" si="1344"/>
        <v>0</v>
      </c>
      <c r="T2721" s="7">
        <f t="shared" ref="T2721" si="1345">SUM(T2718:T2720)</f>
        <v>0</v>
      </c>
      <c r="U2721" s="30"/>
    </row>
    <row r="2722" spans="6:21">
      <c r="G2722" s="6"/>
      <c r="I2722" s="7"/>
      <c r="J2722" s="7"/>
      <c r="K2722" s="7"/>
      <c r="L2722" s="28"/>
      <c r="M2722" s="28"/>
      <c r="N2722" s="28"/>
      <c r="O2722" s="28"/>
      <c r="P2722" s="28"/>
      <c r="Q2722" s="28"/>
      <c r="R2722" s="28"/>
      <c r="S2722" s="28"/>
      <c r="T2722" s="28"/>
      <c r="U2722" s="30"/>
    </row>
    <row r="2723" spans="6:21" ht="18.5">
      <c r="F2723" s="9" t="s">
        <v>100</v>
      </c>
      <c r="I2723" s="2">
        <f>'Facility Detail'!$G$3176</f>
        <v>2011</v>
      </c>
      <c r="J2723" s="2">
        <f t="shared" ref="J2723" si="1346">I2723+1</f>
        <v>2012</v>
      </c>
      <c r="K2723" s="2">
        <f t="shared" ref="K2723" si="1347">J2723+1</f>
        <v>2013</v>
      </c>
      <c r="L2723" s="2">
        <f t="shared" ref="L2723" si="1348">K2723+1</f>
        <v>2014</v>
      </c>
      <c r="M2723" s="2">
        <f t="shared" ref="M2723" si="1349">L2723+1</f>
        <v>2015</v>
      </c>
      <c r="N2723" s="2">
        <f t="shared" ref="N2723" si="1350">M2723+1</f>
        <v>2016</v>
      </c>
      <c r="O2723" s="2">
        <f t="shared" ref="O2723" si="1351">N2723+1</f>
        <v>2017</v>
      </c>
      <c r="P2723" s="2">
        <f t="shared" ref="P2723" si="1352">O2723+1</f>
        <v>2018</v>
      </c>
      <c r="Q2723" s="2">
        <f t="shared" ref="Q2723" si="1353">P2723+1</f>
        <v>2019</v>
      </c>
      <c r="R2723" s="2">
        <f t="shared" ref="R2723" si="1354">Q2723+1</f>
        <v>2020</v>
      </c>
      <c r="S2723" s="2">
        <f>R2723+1</f>
        <v>2021</v>
      </c>
      <c r="T2723" s="2">
        <f>S2723+1</f>
        <v>2022</v>
      </c>
      <c r="U2723" s="30"/>
    </row>
    <row r="2724" spans="6:21">
      <c r="G2724" s="74" t="s">
        <v>68</v>
      </c>
      <c r="H2724" s="30"/>
      <c r="I2724" s="3"/>
      <c r="J2724" s="55">
        <f>I2724</f>
        <v>0</v>
      </c>
      <c r="K2724" s="123"/>
      <c r="L2724" s="123"/>
      <c r="M2724" s="123"/>
      <c r="N2724" s="123"/>
      <c r="O2724" s="123"/>
      <c r="P2724" s="123"/>
      <c r="Q2724" s="123"/>
      <c r="R2724" s="123"/>
      <c r="S2724" s="123"/>
      <c r="T2724" s="56"/>
      <c r="U2724" s="30"/>
    </row>
    <row r="2725" spans="6:21">
      <c r="G2725" s="74" t="s">
        <v>69</v>
      </c>
      <c r="H2725" s="30"/>
      <c r="I2725" s="144">
        <f>J2725</f>
        <v>0</v>
      </c>
      <c r="J2725" s="10"/>
      <c r="K2725" s="69"/>
      <c r="L2725" s="69"/>
      <c r="M2725" s="69"/>
      <c r="N2725" s="69"/>
      <c r="O2725" s="69"/>
      <c r="P2725" s="69"/>
      <c r="Q2725" s="69"/>
      <c r="R2725" s="69"/>
      <c r="S2725" s="69"/>
      <c r="T2725" s="145"/>
      <c r="U2725" s="30"/>
    </row>
    <row r="2726" spans="6:21">
      <c r="G2726" s="74" t="s">
        <v>70</v>
      </c>
      <c r="H2726" s="30"/>
      <c r="I2726" s="57"/>
      <c r="J2726" s="10"/>
      <c r="K2726" s="65">
        <f>J2726</f>
        <v>0</v>
      </c>
      <c r="L2726" s="69"/>
      <c r="M2726" s="69"/>
      <c r="N2726" s="69"/>
      <c r="O2726" s="69"/>
      <c r="P2726" s="69"/>
      <c r="Q2726" s="69"/>
      <c r="R2726" s="69"/>
      <c r="S2726" s="69"/>
      <c r="T2726" s="145"/>
      <c r="U2726" s="30"/>
    </row>
    <row r="2727" spans="6:21">
      <c r="G2727" s="74" t="s">
        <v>71</v>
      </c>
      <c r="H2727" s="30"/>
      <c r="I2727" s="57"/>
      <c r="J2727" s="65">
        <f>K2727</f>
        <v>0</v>
      </c>
      <c r="K2727" s="143"/>
      <c r="L2727" s="69"/>
      <c r="M2727" s="69"/>
      <c r="N2727" s="69"/>
      <c r="O2727" s="69"/>
      <c r="P2727" s="69"/>
      <c r="Q2727" s="69"/>
      <c r="R2727" s="69"/>
      <c r="S2727" s="69"/>
      <c r="T2727" s="145"/>
      <c r="U2727" s="30"/>
    </row>
    <row r="2728" spans="6:21">
      <c r="G2728" s="74" t="s">
        <v>171</v>
      </c>
      <c r="H2728" s="30"/>
      <c r="I2728" s="57"/>
      <c r="J2728" s="135"/>
      <c r="K2728" s="10"/>
      <c r="L2728" s="136">
        <f>K2728</f>
        <v>0</v>
      </c>
      <c r="M2728" s="69"/>
      <c r="N2728" s="69"/>
      <c r="O2728" s="69"/>
      <c r="P2728" s="69"/>
      <c r="Q2728" s="69"/>
      <c r="R2728" s="69"/>
      <c r="S2728" s="69"/>
      <c r="T2728" s="145"/>
      <c r="U2728" s="30"/>
    </row>
    <row r="2729" spans="6:21">
      <c r="G2729" s="74" t="s">
        <v>172</v>
      </c>
      <c r="H2729" s="30"/>
      <c r="I2729" s="57"/>
      <c r="J2729" s="135"/>
      <c r="K2729" s="65">
        <f>L2729</f>
        <v>0</v>
      </c>
      <c r="L2729" s="10"/>
      <c r="M2729" s="69"/>
      <c r="N2729" s="69"/>
      <c r="O2729" s="69" t="s">
        <v>170</v>
      </c>
      <c r="P2729" s="69" t="s">
        <v>170</v>
      </c>
      <c r="Q2729" s="69"/>
      <c r="R2729" s="69"/>
      <c r="S2729" s="69"/>
      <c r="T2729" s="145"/>
      <c r="U2729" s="30"/>
    </row>
    <row r="2730" spans="6:21">
      <c r="G2730" s="74" t="s">
        <v>173</v>
      </c>
      <c r="H2730" s="30"/>
      <c r="I2730" s="57"/>
      <c r="J2730" s="135"/>
      <c r="K2730" s="135"/>
      <c r="L2730" s="10"/>
      <c r="M2730" s="136">
        <f>L2730</f>
        <v>0</v>
      </c>
      <c r="N2730" s="135"/>
      <c r="O2730" s="69"/>
      <c r="P2730" s="69"/>
      <c r="Q2730" s="69"/>
      <c r="R2730" s="69"/>
      <c r="S2730" s="69"/>
      <c r="T2730" s="139"/>
      <c r="U2730" s="30"/>
    </row>
    <row r="2731" spans="6:21">
      <c r="G2731" s="74" t="s">
        <v>174</v>
      </c>
      <c r="H2731" s="30"/>
      <c r="I2731" s="57"/>
      <c r="J2731" s="135"/>
      <c r="K2731" s="135"/>
      <c r="L2731" s="65">
        <f>M2731</f>
        <v>0</v>
      </c>
      <c r="M2731" s="10"/>
      <c r="N2731" s="135"/>
      <c r="O2731" s="69"/>
      <c r="P2731" s="69"/>
      <c r="Q2731" s="69"/>
      <c r="R2731" s="69"/>
      <c r="S2731" s="69"/>
      <c r="T2731" s="139"/>
      <c r="U2731" s="30"/>
    </row>
    <row r="2732" spans="6:21">
      <c r="G2732" s="74" t="s">
        <v>175</v>
      </c>
      <c r="H2732" s="30"/>
      <c r="I2732" s="57"/>
      <c r="J2732" s="135"/>
      <c r="K2732" s="135"/>
      <c r="L2732" s="135"/>
      <c r="M2732" s="10">
        <f>M2710</f>
        <v>0</v>
      </c>
      <c r="N2732" s="136">
        <f>M2732</f>
        <v>0</v>
      </c>
      <c r="O2732" s="69"/>
      <c r="P2732" s="69"/>
      <c r="Q2732" s="69"/>
      <c r="R2732" s="69"/>
      <c r="S2732" s="69"/>
      <c r="T2732" s="139"/>
      <c r="U2732" s="30"/>
    </row>
    <row r="2733" spans="6:21">
      <c r="G2733" s="74" t="s">
        <v>176</v>
      </c>
      <c r="H2733" s="30"/>
      <c r="I2733" s="57"/>
      <c r="J2733" s="135"/>
      <c r="K2733" s="135"/>
      <c r="L2733" s="135"/>
      <c r="M2733" s="65">
        <f>N2733</f>
        <v>0</v>
      </c>
      <c r="N2733" s="10"/>
      <c r="O2733" s="69"/>
      <c r="P2733" s="69"/>
      <c r="Q2733" s="69"/>
      <c r="R2733" s="69"/>
      <c r="S2733" s="69"/>
      <c r="T2733" s="139"/>
      <c r="U2733" s="30"/>
    </row>
    <row r="2734" spans="6:21">
      <c r="G2734" s="74" t="s">
        <v>177</v>
      </c>
      <c r="H2734" s="30"/>
      <c r="I2734" s="57"/>
      <c r="J2734" s="135"/>
      <c r="K2734" s="135"/>
      <c r="L2734" s="135"/>
      <c r="M2734" s="135"/>
      <c r="N2734" s="167">
        <f>N2710</f>
        <v>0</v>
      </c>
      <c r="O2734" s="137">
        <f>N2734</f>
        <v>0</v>
      </c>
      <c r="P2734" s="69"/>
      <c r="Q2734" s="69"/>
      <c r="R2734" s="69"/>
      <c r="S2734" s="69"/>
      <c r="T2734" s="139"/>
      <c r="U2734" s="30"/>
    </row>
    <row r="2735" spans="6:21">
      <c r="G2735" s="74" t="s">
        <v>168</v>
      </c>
      <c r="H2735" s="30"/>
      <c r="I2735" s="57"/>
      <c r="J2735" s="135"/>
      <c r="K2735" s="135"/>
      <c r="L2735" s="135"/>
      <c r="M2735" s="135"/>
      <c r="N2735" s="168"/>
      <c r="O2735" s="138"/>
      <c r="P2735" s="69"/>
      <c r="Q2735" s="69"/>
      <c r="R2735" s="69"/>
      <c r="S2735" s="69"/>
      <c r="T2735" s="139"/>
      <c r="U2735" s="30"/>
    </row>
    <row r="2736" spans="6:21">
      <c r="G2736" s="74" t="s">
        <v>169</v>
      </c>
      <c r="H2736" s="30"/>
      <c r="I2736" s="57"/>
      <c r="J2736" s="135"/>
      <c r="K2736" s="135"/>
      <c r="L2736" s="135"/>
      <c r="M2736" s="135"/>
      <c r="N2736" s="135"/>
      <c r="O2736" s="138">
        <v>0</v>
      </c>
      <c r="P2736" s="137">
        <f>O2736</f>
        <v>0</v>
      </c>
      <c r="Q2736" s="69"/>
      <c r="R2736" s="69"/>
      <c r="S2736" s="69"/>
      <c r="T2736" s="139"/>
      <c r="U2736" s="30"/>
    </row>
    <row r="2737" spans="2:21">
      <c r="G2737" s="74" t="s">
        <v>186</v>
      </c>
      <c r="H2737" s="30"/>
      <c r="I2737" s="57"/>
      <c r="J2737" s="135"/>
      <c r="K2737" s="135"/>
      <c r="L2737" s="135"/>
      <c r="M2737" s="135"/>
      <c r="N2737" s="135"/>
      <c r="O2737" s="137"/>
      <c r="P2737" s="138"/>
      <c r="Q2737" s="69"/>
      <c r="R2737" s="69"/>
      <c r="S2737" s="69"/>
      <c r="T2737" s="139"/>
      <c r="U2737" s="30"/>
    </row>
    <row r="2738" spans="2:21">
      <c r="G2738" s="74" t="s">
        <v>187</v>
      </c>
      <c r="H2738" s="30"/>
      <c r="I2738" s="57"/>
      <c r="J2738" s="135"/>
      <c r="K2738" s="135"/>
      <c r="L2738" s="135"/>
      <c r="M2738" s="135"/>
      <c r="N2738" s="135"/>
      <c r="O2738" s="135"/>
      <c r="P2738" s="138">
        <v>0</v>
      </c>
      <c r="Q2738" s="65">
        <f>P2738</f>
        <v>0</v>
      </c>
      <c r="R2738" s="69"/>
      <c r="S2738" s="69"/>
      <c r="T2738" s="139"/>
      <c r="U2738" s="30"/>
    </row>
    <row r="2739" spans="2:21">
      <c r="G2739" s="74" t="s">
        <v>188</v>
      </c>
      <c r="H2739" s="30"/>
      <c r="I2739" s="57"/>
      <c r="J2739" s="135"/>
      <c r="K2739" s="135"/>
      <c r="L2739" s="135"/>
      <c r="M2739" s="135"/>
      <c r="N2739" s="135"/>
      <c r="O2739" s="135"/>
      <c r="P2739" s="137"/>
      <c r="Q2739" s="138"/>
      <c r="R2739" s="69"/>
      <c r="S2739" s="69"/>
      <c r="T2739" s="139"/>
      <c r="U2739" s="30"/>
    </row>
    <row r="2740" spans="2:21">
      <c r="G2740" s="74" t="s">
        <v>189</v>
      </c>
      <c r="H2740" s="30"/>
      <c r="I2740" s="57"/>
      <c r="J2740" s="135"/>
      <c r="K2740" s="135"/>
      <c r="L2740" s="135"/>
      <c r="M2740" s="135"/>
      <c r="N2740" s="135"/>
      <c r="O2740" s="135"/>
      <c r="P2740" s="135"/>
      <c r="Q2740" s="138"/>
      <c r="R2740" s="65">
        <f>P2740</f>
        <v>0</v>
      </c>
      <c r="S2740" s="69">
        <f>Q2740</f>
        <v>0</v>
      </c>
      <c r="T2740" s="139">
        <f>R2740</f>
        <v>0</v>
      </c>
      <c r="U2740" s="30"/>
    </row>
    <row r="2741" spans="2:21">
      <c r="G2741" s="74" t="s">
        <v>190</v>
      </c>
      <c r="H2741" s="30"/>
      <c r="I2741" s="57"/>
      <c r="J2741" s="135"/>
      <c r="K2741" s="135"/>
      <c r="L2741" s="135"/>
      <c r="M2741" s="135"/>
      <c r="N2741" s="135"/>
      <c r="O2741" s="135"/>
      <c r="P2741" s="135"/>
      <c r="Q2741" s="169">
        <f>R2710</f>
        <v>0</v>
      </c>
      <c r="R2741" s="197">
        <f>Q2741</f>
        <v>0</v>
      </c>
      <c r="S2741" s="155"/>
      <c r="T2741" s="322"/>
    </row>
    <row r="2742" spans="2:21">
      <c r="G2742" s="74" t="s">
        <v>191</v>
      </c>
      <c r="H2742" s="30"/>
      <c r="I2742" s="57"/>
      <c r="J2742" s="135"/>
      <c r="K2742" s="135"/>
      <c r="L2742" s="135"/>
      <c r="M2742" s="135"/>
      <c r="N2742" s="135"/>
      <c r="O2742" s="135"/>
      <c r="P2742" s="135"/>
      <c r="Q2742" s="135"/>
      <c r="R2742" s="197"/>
      <c r="S2742" s="137">
        <f>R2742</f>
        <v>0</v>
      </c>
      <c r="T2742" s="322">
        <f>S2742</f>
        <v>0</v>
      </c>
    </row>
    <row r="2743" spans="2:21">
      <c r="G2743" s="74" t="s">
        <v>200</v>
      </c>
      <c r="H2743" s="30"/>
      <c r="I2743" s="57"/>
      <c r="J2743" s="135"/>
      <c r="K2743" s="135"/>
      <c r="L2743" s="135"/>
      <c r="M2743" s="135"/>
      <c r="N2743" s="135"/>
      <c r="O2743" s="135"/>
      <c r="P2743" s="135"/>
      <c r="Q2743" s="135"/>
      <c r="R2743" s="137"/>
      <c r="S2743" s="138"/>
      <c r="T2743" s="322"/>
    </row>
    <row r="2744" spans="2:21">
      <c r="G2744" s="74" t="s">
        <v>201</v>
      </c>
      <c r="H2744" s="30"/>
      <c r="I2744" s="57"/>
      <c r="J2744" s="135"/>
      <c r="K2744" s="135"/>
      <c r="L2744" s="135"/>
      <c r="M2744" s="135"/>
      <c r="N2744" s="135"/>
      <c r="O2744" s="135"/>
      <c r="P2744" s="135"/>
      <c r="Q2744" s="135"/>
      <c r="R2744" s="135"/>
      <c r="S2744" s="197"/>
      <c r="T2744" s="323"/>
    </row>
    <row r="2745" spans="2:21">
      <c r="G2745" s="74" t="s">
        <v>311</v>
      </c>
      <c r="H2745" s="30"/>
      <c r="I2745" s="57"/>
      <c r="J2745" s="135"/>
      <c r="K2745" s="135"/>
      <c r="L2745" s="135"/>
      <c r="M2745" s="135"/>
      <c r="N2745" s="135"/>
      <c r="O2745" s="135"/>
      <c r="P2745" s="135"/>
      <c r="Q2745" s="135"/>
      <c r="R2745" s="135"/>
      <c r="S2745" s="137"/>
      <c r="T2745" s="324"/>
      <c r="U2745" s="30"/>
    </row>
    <row r="2746" spans="2:21">
      <c r="G2746" s="74" t="s">
        <v>310</v>
      </c>
      <c r="H2746" s="30"/>
      <c r="I2746" s="58"/>
      <c r="J2746" s="125"/>
      <c r="K2746" s="125"/>
      <c r="L2746" s="125"/>
      <c r="M2746" s="125"/>
      <c r="N2746" s="125"/>
      <c r="O2746" s="125"/>
      <c r="P2746" s="125"/>
      <c r="Q2746" s="125"/>
      <c r="R2746" s="125"/>
      <c r="S2746" s="125"/>
      <c r="T2746" s="258"/>
      <c r="U2746" s="30"/>
    </row>
    <row r="2747" spans="2:21">
      <c r="B2747" s="1" t="s">
        <v>303</v>
      </c>
      <c r="G2747" s="33" t="s">
        <v>17</v>
      </c>
      <c r="I2747" s="172">
        <f xml:space="preserve"> I2725 - I2724</f>
        <v>0</v>
      </c>
      <c r="J2747" s="172">
        <f xml:space="preserve"> J2724 + J2727 - J2726 - J2725</f>
        <v>0</v>
      </c>
      <c r="K2747" s="172">
        <f>K2726 - K2727 -K2728</f>
        <v>0</v>
      </c>
      <c r="L2747" s="172">
        <f>L2728-L2729-L2730</f>
        <v>0</v>
      </c>
      <c r="M2747" s="172">
        <f>M2730-M2731-M2732</f>
        <v>0</v>
      </c>
      <c r="N2747" s="172">
        <f>N2732-N2733-N2734</f>
        <v>0</v>
      </c>
      <c r="O2747" s="172">
        <f>O2734-O2735-O2736</f>
        <v>0</v>
      </c>
      <c r="P2747" s="172">
        <f>P2736-P2737-P2738</f>
        <v>0</v>
      </c>
      <c r="Q2747" s="172">
        <f>Q2738-Q2739-Q2740</f>
        <v>0</v>
      </c>
      <c r="R2747" s="172">
        <f>R2736</f>
        <v>0</v>
      </c>
      <c r="S2747" s="172">
        <f>S2736</f>
        <v>0</v>
      </c>
      <c r="T2747" s="172">
        <f>T2736</f>
        <v>0</v>
      </c>
      <c r="U2747" s="30"/>
    </row>
    <row r="2748" spans="2:21">
      <c r="G2748" s="6"/>
      <c r="I2748" s="7"/>
      <c r="J2748" s="7"/>
      <c r="K2748" s="7"/>
      <c r="L2748" s="7"/>
      <c r="M2748" s="7"/>
      <c r="N2748" s="7"/>
      <c r="O2748" s="7"/>
      <c r="P2748" s="7"/>
      <c r="Q2748" s="7"/>
      <c r="R2748" s="7"/>
      <c r="S2748" s="7"/>
      <c r="T2748" s="7"/>
      <c r="U2748" s="30"/>
    </row>
    <row r="2749" spans="2:21">
      <c r="G2749" s="71" t="s">
        <v>12</v>
      </c>
      <c r="H2749" s="66"/>
      <c r="I2749" s="173"/>
      <c r="J2749" s="174"/>
      <c r="K2749" s="174"/>
      <c r="L2749" s="174"/>
      <c r="M2749" s="174"/>
      <c r="N2749" s="174"/>
      <c r="O2749" s="174"/>
      <c r="P2749" s="174"/>
      <c r="Q2749" s="174"/>
      <c r="R2749" s="174"/>
      <c r="S2749" s="174"/>
      <c r="T2749" s="320"/>
      <c r="U2749" s="30"/>
    </row>
    <row r="2750" spans="2:21">
      <c r="G2750" s="6"/>
      <c r="I2750" s="172"/>
      <c r="J2750" s="172"/>
      <c r="K2750" s="172"/>
      <c r="L2750" s="172"/>
      <c r="M2750" s="172"/>
      <c r="N2750" s="172"/>
      <c r="O2750" s="172"/>
      <c r="P2750" s="172"/>
      <c r="Q2750" s="172"/>
      <c r="R2750" s="172"/>
      <c r="S2750" s="172"/>
      <c r="T2750" s="172"/>
      <c r="U2750" s="30"/>
    </row>
    <row r="2751" spans="2:21" ht="18.5">
      <c r="C2751" s="1" t="s">
        <v>303</v>
      </c>
      <c r="D2751" s="1" t="s">
        <v>304</v>
      </c>
      <c r="E2751" s="1" t="s">
        <v>107</v>
      </c>
      <c r="F2751" s="41" t="s">
        <v>26</v>
      </c>
      <c r="H2751" s="66"/>
      <c r="I2751" s="175">
        <f t="shared" ref="I2751:S2751" si="1355" xml:space="preserve"> I2710 + I2715 - I2721 + I2747 + I2749</f>
        <v>0</v>
      </c>
      <c r="J2751" s="176">
        <f t="shared" si="1355"/>
        <v>0</v>
      </c>
      <c r="K2751" s="176">
        <f t="shared" si="1355"/>
        <v>0</v>
      </c>
      <c r="L2751" s="176">
        <f t="shared" si="1355"/>
        <v>0</v>
      </c>
      <c r="M2751" s="176">
        <f t="shared" si="1355"/>
        <v>0</v>
      </c>
      <c r="N2751" s="176">
        <f t="shared" si="1355"/>
        <v>0</v>
      </c>
      <c r="O2751" s="176">
        <f t="shared" si="1355"/>
        <v>0</v>
      </c>
      <c r="P2751" s="176">
        <f t="shared" si="1355"/>
        <v>0</v>
      </c>
      <c r="Q2751" s="176">
        <f t="shared" si="1355"/>
        <v>0</v>
      </c>
      <c r="R2751" s="176">
        <f t="shared" si="1355"/>
        <v>0</v>
      </c>
      <c r="S2751" s="176">
        <f t="shared" si="1355"/>
        <v>6599</v>
      </c>
      <c r="T2751" s="321">
        <f t="shared" ref="T2751" si="1356" xml:space="preserve"> T2710 + T2715 - T2721 + T2747 + T2749</f>
        <v>7033</v>
      </c>
      <c r="U2751" s="30"/>
    </row>
    <row r="2752" spans="2:21">
      <c r="G2752" s="6"/>
      <c r="I2752" s="7"/>
      <c r="J2752" s="7"/>
      <c r="K2752" s="7"/>
      <c r="L2752" s="28"/>
      <c r="M2752" s="28"/>
      <c r="N2752" s="28"/>
      <c r="O2752" s="28"/>
      <c r="P2752" s="28"/>
      <c r="Q2752" s="28"/>
      <c r="R2752" s="28"/>
      <c r="S2752" s="28"/>
      <c r="T2752" s="28"/>
      <c r="U2752" s="30"/>
    </row>
    <row r="2753" spans="1:21" ht="15" thickBot="1">
      <c r="S2753" s="1"/>
      <c r="T2753" s="1"/>
      <c r="U2753" s="30"/>
    </row>
    <row r="2754" spans="1:21">
      <c r="F2754" s="8"/>
      <c r="G2754" s="8"/>
      <c r="H2754" s="8"/>
      <c r="I2754" s="8"/>
      <c r="J2754" s="8"/>
      <c r="K2754" s="8"/>
      <c r="L2754" s="8"/>
      <c r="M2754" s="8"/>
      <c r="N2754" s="8"/>
      <c r="O2754" s="8"/>
      <c r="P2754" s="8"/>
      <c r="Q2754" s="8"/>
      <c r="R2754" s="8"/>
      <c r="S2754" s="8"/>
      <c r="T2754" s="8"/>
    </row>
    <row r="2755" spans="1:21" ht="15" thickBot="1">
      <c r="S2755" s="1"/>
      <c r="T2755" s="1"/>
    </row>
    <row r="2756" spans="1:21" ht="21.5" thickBot="1">
      <c r="F2756" s="13" t="s">
        <v>4</v>
      </c>
      <c r="G2756" s="13"/>
      <c r="H2756" s="233" t="str">
        <f>G61</f>
        <v>SPI Aberdeen - REC Only</v>
      </c>
      <c r="I2756" s="234"/>
      <c r="S2756" s="1"/>
      <c r="T2756" s="1"/>
    </row>
    <row r="2757" spans="1:21">
      <c r="S2757" s="1"/>
      <c r="T2757" s="1"/>
    </row>
    <row r="2758" spans="1:21" ht="18.5">
      <c r="F2758" s="9" t="s">
        <v>21</v>
      </c>
      <c r="G2758" s="9"/>
      <c r="I2758" s="2">
        <f>'Facility Detail'!$G$3176</f>
        <v>2011</v>
      </c>
      <c r="J2758" s="2">
        <f>I2758+1</f>
        <v>2012</v>
      </c>
      <c r="K2758" s="2">
        <f>J2758+1</f>
        <v>2013</v>
      </c>
      <c r="L2758" s="2">
        <f t="shared" ref="L2758:R2758" si="1357">K2758+1</f>
        <v>2014</v>
      </c>
      <c r="M2758" s="2">
        <f t="shared" si="1357"/>
        <v>2015</v>
      </c>
      <c r="N2758" s="2">
        <f t="shared" si="1357"/>
        <v>2016</v>
      </c>
      <c r="O2758" s="2">
        <f t="shared" si="1357"/>
        <v>2017</v>
      </c>
      <c r="P2758" s="2">
        <f t="shared" si="1357"/>
        <v>2018</v>
      </c>
      <c r="Q2758" s="2">
        <f t="shared" si="1357"/>
        <v>2019</v>
      </c>
      <c r="R2758" s="2">
        <f t="shared" si="1357"/>
        <v>2020</v>
      </c>
      <c r="S2758" s="2">
        <f>R2758+1</f>
        <v>2021</v>
      </c>
      <c r="T2758" s="2">
        <f>S2758+1</f>
        <v>2022</v>
      </c>
    </row>
    <row r="2759" spans="1:21">
      <c r="G2759" s="221" t="str">
        <f>"Total MWh Produced / Purchased from " &amp; H2756</f>
        <v>Total MWh Produced / Purchased from SPI Aberdeen - REC Only</v>
      </c>
      <c r="H2759" s="66"/>
      <c r="I2759" s="3"/>
      <c r="J2759" s="4"/>
      <c r="K2759" s="4"/>
      <c r="L2759" s="4"/>
      <c r="M2759" s="4">
        <v>40000</v>
      </c>
      <c r="N2759" s="4"/>
      <c r="O2759" s="4"/>
      <c r="P2759" s="4"/>
      <c r="Q2759" s="4"/>
      <c r="R2759" s="4"/>
      <c r="S2759" s="4"/>
      <c r="T2759" s="5"/>
    </row>
    <row r="2760" spans="1:21">
      <c r="G2760" s="221" t="s">
        <v>25</v>
      </c>
      <c r="H2760" s="66"/>
      <c r="I2760" s="325"/>
      <c r="J2760" s="50"/>
      <c r="K2760" s="50"/>
      <c r="L2760" s="50"/>
      <c r="M2760" s="50">
        <v>1</v>
      </c>
      <c r="N2760" s="50"/>
      <c r="O2760" s="50"/>
      <c r="P2760" s="50"/>
      <c r="Q2760" s="50"/>
      <c r="R2760" s="50"/>
      <c r="S2760" s="50"/>
      <c r="T2760" s="51"/>
    </row>
    <row r="2761" spans="1:21">
      <c r="G2761" s="221" t="s">
        <v>20</v>
      </c>
      <c r="H2761" s="66"/>
      <c r="I2761" s="326"/>
      <c r="J2761" s="45"/>
      <c r="K2761" s="45"/>
      <c r="L2761" s="45"/>
      <c r="M2761" s="45">
        <v>1</v>
      </c>
      <c r="N2761" s="45"/>
      <c r="O2761" s="45"/>
      <c r="P2761" s="45"/>
      <c r="Q2761" s="45"/>
      <c r="R2761" s="45"/>
      <c r="S2761" s="45"/>
      <c r="T2761" s="46"/>
    </row>
    <row r="2762" spans="1:21">
      <c r="A2762" s="1" t="s">
        <v>279</v>
      </c>
      <c r="G2762" s="33" t="s">
        <v>22</v>
      </c>
      <c r="H2762" s="6"/>
      <c r="I2762" s="37">
        <f xml:space="preserve"> I2759 * I2760 * I2761</f>
        <v>0</v>
      </c>
      <c r="J2762" s="37">
        <f xml:space="preserve"> J2759 * J2760 * J2761</f>
        <v>0</v>
      </c>
      <c r="K2762" s="37">
        <f xml:space="preserve"> K2759 * K2760 * K2761</f>
        <v>0</v>
      </c>
      <c r="L2762" s="37">
        <f t="shared" ref="L2762:S2762" si="1358" xml:space="preserve"> L2759 * L2760 * L2761</f>
        <v>0</v>
      </c>
      <c r="M2762" s="37">
        <v>40000</v>
      </c>
      <c r="N2762" s="179">
        <f t="shared" si="1358"/>
        <v>0</v>
      </c>
      <c r="O2762" s="179">
        <f t="shared" si="1358"/>
        <v>0</v>
      </c>
      <c r="P2762" s="179">
        <f t="shared" si="1358"/>
        <v>0</v>
      </c>
      <c r="Q2762" s="179">
        <f t="shared" si="1358"/>
        <v>0</v>
      </c>
      <c r="R2762" s="179">
        <f t="shared" si="1358"/>
        <v>0</v>
      </c>
      <c r="S2762" s="179">
        <f t="shared" si="1358"/>
        <v>0</v>
      </c>
      <c r="T2762" s="179">
        <f t="shared" ref="T2762" si="1359" xml:space="preserve"> T2759 * T2760 * T2761</f>
        <v>0</v>
      </c>
    </row>
    <row r="2763" spans="1:21">
      <c r="I2763" s="36"/>
      <c r="J2763" s="36"/>
      <c r="K2763" s="36"/>
      <c r="L2763" s="36"/>
      <c r="M2763" s="36"/>
      <c r="N2763" s="24"/>
      <c r="O2763" s="24"/>
      <c r="P2763" s="24"/>
      <c r="Q2763" s="24"/>
      <c r="R2763" s="24"/>
      <c r="S2763" s="24"/>
      <c r="T2763" s="24"/>
    </row>
    <row r="2764" spans="1:21" ht="18.5">
      <c r="F2764" s="9" t="s">
        <v>118</v>
      </c>
      <c r="I2764" s="2">
        <f>'Facility Detail'!$G$3176</f>
        <v>2011</v>
      </c>
      <c r="J2764" s="2">
        <f>I2764+1</f>
        <v>2012</v>
      </c>
      <c r="K2764" s="2">
        <f>J2764+1</f>
        <v>2013</v>
      </c>
      <c r="L2764" s="2">
        <f t="shared" ref="L2764:O2764" si="1360">K2764+1</f>
        <v>2014</v>
      </c>
      <c r="M2764" s="2">
        <f t="shared" si="1360"/>
        <v>2015</v>
      </c>
      <c r="N2764" s="2">
        <f t="shared" si="1360"/>
        <v>2016</v>
      </c>
      <c r="O2764" s="2">
        <f t="shared" si="1360"/>
        <v>2017</v>
      </c>
      <c r="P2764" s="2">
        <f>P2758</f>
        <v>2018</v>
      </c>
      <c r="Q2764" s="2">
        <f t="shared" ref="Q2764:S2764" si="1361">Q2758</f>
        <v>2019</v>
      </c>
      <c r="R2764" s="2">
        <f t="shared" si="1361"/>
        <v>2020</v>
      </c>
      <c r="S2764" s="2">
        <f t="shared" si="1361"/>
        <v>2021</v>
      </c>
      <c r="T2764" s="2">
        <f t="shared" ref="T2764" si="1362">T2758</f>
        <v>2022</v>
      </c>
    </row>
    <row r="2765" spans="1:21">
      <c r="G2765" s="221" t="s">
        <v>10</v>
      </c>
      <c r="H2765" s="66"/>
      <c r="I2765" s="47">
        <f>IF($J61= "Eligible", I2762 * 'Facility Detail'!$G$3173, 0 )</f>
        <v>0</v>
      </c>
      <c r="J2765" s="11">
        <f>IF( $J1590 = "Eligible", J2762 * '[1]Facility Detail'!$B$1914, 0 )</f>
        <v>0</v>
      </c>
      <c r="K2765" s="11">
        <f>IF( $J1590 = "Eligible", K2762 * '[1]Facility Detail'!$B$1914, 0 )</f>
        <v>0</v>
      </c>
      <c r="L2765" s="11">
        <f>IF( $J1590 = "Eligible", L2762 * '[1]Facility Detail'!$B$1914, 0 )</f>
        <v>0</v>
      </c>
      <c r="M2765" s="11">
        <f>IF( $J1590 = "Eligible", M2762 * '[1]Facility Detail'!$B$1914, 0 )</f>
        <v>0</v>
      </c>
      <c r="N2765" s="11">
        <f>IF( $J1590 = "Eligible", N2762 * '[1]Facility Detail'!$B$1914, 0 )</f>
        <v>0</v>
      </c>
      <c r="O2765" s="11">
        <f>IF( $J1590 = "Eligible", O2762 * '[1]Facility Detail'!$B$1914, 0 )</f>
        <v>0</v>
      </c>
      <c r="P2765" s="11"/>
      <c r="Q2765" s="11"/>
      <c r="R2765" s="11"/>
      <c r="S2765" s="11"/>
      <c r="T2765" s="264"/>
    </row>
    <row r="2766" spans="1:21">
      <c r="G2766" s="221" t="s">
        <v>6</v>
      </c>
      <c r="H2766" s="66"/>
      <c r="I2766" s="48">
        <f>IF($K61= "Eligible", I2762, 0 )</f>
        <v>0</v>
      </c>
      <c r="J2766" s="222">
        <f t="shared" ref="J2766:O2766" si="1363">IF( $K1590 = "Eligible", J2762, 0 )</f>
        <v>0</v>
      </c>
      <c r="K2766" s="222">
        <f t="shared" si="1363"/>
        <v>0</v>
      </c>
      <c r="L2766" s="222">
        <f t="shared" si="1363"/>
        <v>0</v>
      </c>
      <c r="M2766" s="222">
        <f t="shared" si="1363"/>
        <v>0</v>
      </c>
      <c r="N2766" s="222">
        <f t="shared" si="1363"/>
        <v>0</v>
      </c>
      <c r="O2766" s="222">
        <f t="shared" si="1363"/>
        <v>0</v>
      </c>
      <c r="P2766" s="222"/>
      <c r="Q2766" s="222"/>
      <c r="R2766" s="222"/>
      <c r="S2766" s="222"/>
      <c r="T2766" s="265"/>
    </row>
    <row r="2767" spans="1:21">
      <c r="G2767" s="33" t="s">
        <v>120</v>
      </c>
      <c r="H2767" s="6"/>
      <c r="I2767" s="39">
        <f>SUM(I2765:I2766)</f>
        <v>0</v>
      </c>
      <c r="J2767" s="40">
        <f>SUM(J2765:J2766)</f>
        <v>0</v>
      </c>
      <c r="K2767" s="40">
        <f>SUM(K2765:K2766)</f>
        <v>0</v>
      </c>
      <c r="L2767" s="40">
        <f t="shared" ref="L2767:O2767" si="1364">SUM(L2765:L2766)</f>
        <v>0</v>
      </c>
      <c r="M2767" s="40">
        <f t="shared" si="1364"/>
        <v>0</v>
      </c>
      <c r="N2767" s="40">
        <f t="shared" si="1364"/>
        <v>0</v>
      </c>
      <c r="O2767" s="40">
        <f t="shared" si="1364"/>
        <v>0</v>
      </c>
      <c r="P2767" s="40"/>
      <c r="Q2767" s="40"/>
      <c r="R2767" s="40"/>
      <c r="S2767" s="40"/>
      <c r="T2767" s="40"/>
    </row>
    <row r="2768" spans="1:21">
      <c r="I2768" s="38"/>
      <c r="J2768" s="31"/>
      <c r="K2768" s="31"/>
      <c r="L2768" s="31"/>
      <c r="M2768" s="31"/>
      <c r="N2768" s="31"/>
      <c r="O2768" s="31"/>
      <c r="P2768" s="31"/>
      <c r="Q2768" s="31"/>
      <c r="R2768" s="31"/>
      <c r="S2768" s="31"/>
      <c r="T2768" s="31"/>
    </row>
    <row r="2769" spans="6:20" ht="18.5">
      <c r="F2769" s="9" t="s">
        <v>30</v>
      </c>
      <c r="I2769" s="2">
        <f>'Facility Detail'!$G$3176</f>
        <v>2011</v>
      </c>
      <c r="J2769" s="2">
        <f>I2769+1</f>
        <v>2012</v>
      </c>
      <c r="K2769" s="2">
        <f>J2769+1</f>
        <v>2013</v>
      </c>
      <c r="L2769" s="2">
        <f t="shared" ref="L2769:O2769" si="1365">K2769+1</f>
        <v>2014</v>
      </c>
      <c r="M2769" s="2">
        <f t="shared" si="1365"/>
        <v>2015</v>
      </c>
      <c r="N2769" s="2">
        <f t="shared" si="1365"/>
        <v>2016</v>
      </c>
      <c r="O2769" s="2">
        <f t="shared" si="1365"/>
        <v>2017</v>
      </c>
      <c r="P2769" s="2">
        <f>P2758</f>
        <v>2018</v>
      </c>
      <c r="Q2769" s="2">
        <f t="shared" ref="Q2769:S2769" si="1366">Q2758</f>
        <v>2019</v>
      </c>
      <c r="R2769" s="2">
        <f t="shared" si="1366"/>
        <v>2020</v>
      </c>
      <c r="S2769" s="2">
        <f t="shared" si="1366"/>
        <v>2021</v>
      </c>
      <c r="T2769" s="2">
        <f t="shared" ref="T2769" si="1367">T2758</f>
        <v>2022</v>
      </c>
    </row>
    <row r="2770" spans="6:20">
      <c r="G2770" s="221" t="s">
        <v>47</v>
      </c>
      <c r="H2770" s="66"/>
      <c r="I2770" s="84"/>
      <c r="J2770" s="85"/>
      <c r="K2770" s="85"/>
      <c r="L2770" s="85"/>
      <c r="M2770" s="85"/>
      <c r="N2770" s="85"/>
      <c r="O2770" s="85"/>
      <c r="P2770" s="85"/>
      <c r="Q2770" s="85"/>
      <c r="R2770" s="85"/>
      <c r="S2770" s="85"/>
      <c r="T2770" s="86"/>
    </row>
    <row r="2771" spans="6:20">
      <c r="G2771" s="223" t="s">
        <v>23</v>
      </c>
      <c r="H2771" s="224"/>
      <c r="I2771" s="87"/>
      <c r="J2771" s="88"/>
      <c r="K2771" s="88"/>
      <c r="L2771" s="88"/>
      <c r="M2771" s="88"/>
      <c r="N2771" s="88"/>
      <c r="O2771" s="88"/>
      <c r="P2771" s="88"/>
      <c r="Q2771" s="88"/>
      <c r="R2771" s="88"/>
      <c r="S2771" s="88"/>
      <c r="T2771" s="89"/>
    </row>
    <row r="2772" spans="6:20">
      <c r="G2772" s="223" t="s">
        <v>89</v>
      </c>
      <c r="H2772" s="225"/>
      <c r="I2772" s="52"/>
      <c r="J2772" s="53"/>
      <c r="K2772" s="53"/>
      <c r="L2772" s="53"/>
      <c r="M2772" s="53"/>
      <c r="N2772" s="53"/>
      <c r="O2772" s="53"/>
      <c r="P2772" s="53"/>
      <c r="Q2772" s="53"/>
      <c r="R2772" s="53"/>
      <c r="S2772" s="53"/>
      <c r="T2772" s="54"/>
    </row>
    <row r="2773" spans="6:20">
      <c r="G2773" s="33" t="s">
        <v>90</v>
      </c>
      <c r="I2773" s="7">
        <f>SUM(I2770:I2772)</f>
        <v>0</v>
      </c>
      <c r="J2773" s="7">
        <f>SUM(J2770:J2772)</f>
        <v>0</v>
      </c>
      <c r="K2773" s="7">
        <f>SUM(K2770:K2772)</f>
        <v>0</v>
      </c>
      <c r="L2773" s="7">
        <f t="shared" ref="L2773:O2773" si="1368">SUM(L2770:L2772)</f>
        <v>0</v>
      </c>
      <c r="M2773" s="7">
        <f t="shared" si="1368"/>
        <v>0</v>
      </c>
      <c r="N2773" s="7">
        <f t="shared" si="1368"/>
        <v>0</v>
      </c>
      <c r="O2773" s="7">
        <f t="shared" si="1368"/>
        <v>0</v>
      </c>
      <c r="P2773" s="7"/>
      <c r="Q2773" s="7"/>
      <c r="R2773" s="7"/>
      <c r="S2773" s="7"/>
      <c r="T2773" s="7"/>
    </row>
    <row r="2774" spans="6:20">
      <c r="G2774" s="6"/>
      <c r="I2774" s="7"/>
      <c r="J2774" s="7"/>
      <c r="K2774" s="7"/>
      <c r="L2774" s="7"/>
      <c r="M2774" s="7"/>
      <c r="N2774" s="7"/>
      <c r="O2774" s="7"/>
      <c r="P2774" s="7"/>
      <c r="Q2774" s="7"/>
      <c r="R2774" s="7"/>
      <c r="S2774" s="7"/>
      <c r="T2774" s="7"/>
    </row>
    <row r="2775" spans="6:20" ht="18.5">
      <c r="F2775" s="9" t="s">
        <v>100</v>
      </c>
      <c r="I2775" s="2">
        <f>'Facility Detail'!$G$3176</f>
        <v>2011</v>
      </c>
      <c r="J2775" s="2">
        <f>I2775+1</f>
        <v>2012</v>
      </c>
      <c r="K2775" s="2">
        <f>J2775+1</f>
        <v>2013</v>
      </c>
      <c r="L2775" s="2">
        <f t="shared" ref="L2775:O2775" si="1369">K2775+1</f>
        <v>2014</v>
      </c>
      <c r="M2775" s="2">
        <f t="shared" si="1369"/>
        <v>2015</v>
      </c>
      <c r="N2775" s="2">
        <f t="shared" si="1369"/>
        <v>2016</v>
      </c>
      <c r="O2775" s="2">
        <f t="shared" si="1369"/>
        <v>2017</v>
      </c>
      <c r="P2775" s="2">
        <f>P2758</f>
        <v>2018</v>
      </c>
      <c r="Q2775" s="2">
        <f t="shared" ref="Q2775:S2775" si="1370">Q2758</f>
        <v>2019</v>
      </c>
      <c r="R2775" s="2">
        <f t="shared" si="1370"/>
        <v>2020</v>
      </c>
      <c r="S2775" s="2">
        <f t="shared" si="1370"/>
        <v>2021</v>
      </c>
      <c r="T2775" s="2">
        <f t="shared" ref="T2775" si="1371">T2758</f>
        <v>2022</v>
      </c>
    </row>
    <row r="2776" spans="6:20" ht="14.25" customHeight="1">
      <c r="F2776" s="9"/>
      <c r="G2776" s="221" t="str">
        <f xml:space="preserve"> '[1]Facility Detail'!$B$1917 &amp; " Surplus Applied to " &amp; ( '[1]Facility Detail'!$B$1917 + 1 )</f>
        <v>2011 Surplus Applied to 2012</v>
      </c>
      <c r="I2776" s="3"/>
      <c r="J2776" s="55">
        <f>I2776</f>
        <v>0</v>
      </c>
      <c r="K2776" s="123"/>
      <c r="L2776" s="123"/>
      <c r="M2776" s="123"/>
      <c r="N2776" s="123"/>
      <c r="O2776" s="123"/>
      <c r="P2776" s="123"/>
      <c r="Q2776" s="123"/>
      <c r="R2776" s="123"/>
      <c r="S2776" s="123"/>
      <c r="T2776" s="56"/>
    </row>
    <row r="2777" spans="6:20" ht="14.25" customHeight="1">
      <c r="F2777" s="9"/>
      <c r="G2777" s="221" t="str">
        <f xml:space="preserve"> ( '[1]Facility Detail'!$B$1917 + 1 ) &amp; " Surplus Applied to " &amp; ( '[1]Facility Detail'!$B$1917 )</f>
        <v>2012 Surplus Applied to 2011</v>
      </c>
      <c r="I2777" s="144">
        <f>J2777</f>
        <v>0</v>
      </c>
      <c r="J2777" s="10"/>
      <c r="K2777" s="69"/>
      <c r="L2777" s="69"/>
      <c r="M2777" s="69"/>
      <c r="N2777" s="69"/>
      <c r="O2777" s="69"/>
      <c r="P2777" s="69"/>
      <c r="Q2777" s="69"/>
      <c r="R2777" s="69"/>
      <c r="S2777" s="69"/>
      <c r="T2777" s="145"/>
    </row>
    <row r="2778" spans="6:20" ht="14.25" customHeight="1">
      <c r="F2778" s="9"/>
      <c r="G2778" s="221" t="str">
        <f xml:space="preserve"> ( '[1]Facility Detail'!$B$1917 + 1 ) &amp; " Surplus Applied to " &amp; ( '[1]Facility Detail'!$B$1917 + 2 )</f>
        <v>2012 Surplus Applied to 2013</v>
      </c>
      <c r="I2778" s="57"/>
      <c r="J2778" s="10">
        <f>J2762</f>
        <v>0</v>
      </c>
      <c r="K2778" s="65">
        <f>J2778</f>
        <v>0</v>
      </c>
      <c r="L2778" s="69"/>
      <c r="M2778" s="69"/>
      <c r="N2778" s="69"/>
      <c r="O2778" s="69"/>
      <c r="P2778" s="69"/>
      <c r="Q2778" s="69"/>
      <c r="R2778" s="69"/>
      <c r="S2778" s="69"/>
      <c r="T2778" s="145"/>
    </row>
    <row r="2779" spans="6:20" ht="14.25" customHeight="1">
      <c r="F2779" s="9"/>
      <c r="G2779" s="221" t="str">
        <f xml:space="preserve"> ( '[1]Facility Detail'!$B$1917 + 2 ) &amp; " Surplus Applied to " &amp; ( '[1]Facility Detail'!$B$1917 + 1 )</f>
        <v>2013 Surplus Applied to 2012</v>
      </c>
      <c r="I2779" s="57"/>
      <c r="J2779" s="65">
        <f>K2779</f>
        <v>0</v>
      </c>
      <c r="K2779" s="143"/>
      <c r="L2779" s="69"/>
      <c r="M2779" s="69"/>
      <c r="N2779" s="69"/>
      <c r="O2779" s="69"/>
      <c r="P2779" s="69"/>
      <c r="Q2779" s="69"/>
      <c r="R2779" s="69"/>
      <c r="S2779" s="69"/>
      <c r="T2779" s="145"/>
    </row>
    <row r="2780" spans="6:20" ht="14.25" customHeight="1">
      <c r="F2780" s="9"/>
      <c r="G2780" s="221" t="str">
        <f xml:space="preserve"> ( '[1]Facility Detail'!$B$1917 + 2 ) &amp; " Surplus Applied to " &amp; ( '[1]Facility Detail'!$B$1917 + 3 )</f>
        <v>2013 Surplus Applied to 2014</v>
      </c>
      <c r="I2780" s="57"/>
      <c r="J2780" s="135"/>
      <c r="K2780" s="10">
        <f>K2762</f>
        <v>0</v>
      </c>
      <c r="L2780" s="136">
        <f>K2780</f>
        <v>0</v>
      </c>
      <c r="M2780" s="69"/>
      <c r="N2780" s="69"/>
      <c r="O2780" s="69"/>
      <c r="P2780" s="69"/>
      <c r="Q2780" s="69"/>
      <c r="R2780" s="69"/>
      <c r="S2780" s="69"/>
      <c r="T2780" s="145"/>
    </row>
    <row r="2781" spans="6:20" ht="14.25" customHeight="1">
      <c r="G2781" s="221" t="str">
        <f xml:space="preserve"> ( '[1]Facility Detail'!$B$1917 + 3 ) &amp; " Surplus Applied to " &amp; ( '[1]Facility Detail'!$B$1917 + 2 )</f>
        <v>2014 Surplus Applied to 2013</v>
      </c>
      <c r="I2781" s="57"/>
      <c r="J2781" s="135"/>
      <c r="K2781" s="65">
        <f>L2781</f>
        <v>0</v>
      </c>
      <c r="L2781" s="10"/>
      <c r="M2781" s="69"/>
      <c r="N2781" s="69"/>
      <c r="O2781" s="69"/>
      <c r="P2781" s="69"/>
      <c r="Q2781" s="69"/>
      <c r="R2781" s="69"/>
      <c r="S2781" s="69"/>
      <c r="T2781" s="145"/>
    </row>
    <row r="2782" spans="6:20" ht="14.25" customHeight="1">
      <c r="G2782" s="221" t="str">
        <f xml:space="preserve"> ( '[1]Facility Detail'!$B$1917 + 3 ) &amp; " Surplus Applied to " &amp; ( '[1]Facility Detail'!$B$1917 + 4 )</f>
        <v>2014 Surplus Applied to 2015</v>
      </c>
      <c r="I2782" s="57"/>
      <c r="J2782" s="135"/>
      <c r="K2782" s="135"/>
      <c r="L2782" s="10">
        <f>L2762</f>
        <v>0</v>
      </c>
      <c r="M2782" s="136">
        <f>L2782</f>
        <v>0</v>
      </c>
      <c r="N2782" s="135">
        <f>M2782</f>
        <v>0</v>
      </c>
      <c r="O2782" s="135"/>
      <c r="P2782" s="135"/>
      <c r="Q2782" s="135"/>
      <c r="R2782" s="135"/>
      <c r="S2782" s="135"/>
      <c r="T2782" s="139"/>
    </row>
    <row r="2783" spans="6:20" ht="14.25" customHeight="1">
      <c r="G2783" s="221" t="str">
        <f xml:space="preserve"> ( '[1]Facility Detail'!$B$1917 + 4 ) &amp; " Surplus Applied to " &amp; ( '[1]Facility Detail'!$B$1917 + 3 )</f>
        <v>2015 Surplus Applied to 2014</v>
      </c>
      <c r="I2783" s="57"/>
      <c r="J2783" s="135"/>
      <c r="K2783" s="135"/>
      <c r="L2783" s="137"/>
      <c r="M2783" s="138"/>
      <c r="N2783" s="135"/>
      <c r="O2783" s="135"/>
      <c r="P2783" s="135"/>
      <c r="Q2783" s="135"/>
      <c r="R2783" s="135"/>
      <c r="S2783" s="135"/>
      <c r="T2783" s="139"/>
    </row>
    <row r="2784" spans="6:20" ht="14.25" customHeight="1">
      <c r="G2784" s="221" t="str">
        <f xml:space="preserve"> ( '[1]Facility Detail'!$B$1917 + 4 ) &amp; " Surplus Applied to " &amp; ( '[1]Facility Detail'!$B$1917 + 5 )</f>
        <v>2015 Surplus Applied to 2016</v>
      </c>
      <c r="I2784" s="57"/>
      <c r="J2784" s="135"/>
      <c r="K2784" s="135"/>
      <c r="L2784" s="135"/>
      <c r="M2784" s="138">
        <v>0</v>
      </c>
      <c r="N2784" s="136">
        <f>M2784</f>
        <v>0</v>
      </c>
      <c r="O2784" s="135"/>
      <c r="P2784" s="69"/>
      <c r="Q2784" s="69"/>
      <c r="R2784" s="69"/>
      <c r="S2784" s="69"/>
      <c r="T2784" s="145"/>
    </row>
    <row r="2785" spans="2:20" ht="14.25" customHeight="1">
      <c r="G2785" s="221" t="str">
        <f xml:space="preserve"> ( '[1]Facility Detail'!$B$1917 + 5 ) &amp; " Surplus Applied to " &amp; ( '[1]Facility Detail'!$B$1917 + 4 )</f>
        <v>2016 Surplus Applied to 2015</v>
      </c>
      <c r="I2785" s="57"/>
      <c r="J2785" s="135"/>
      <c r="K2785" s="135"/>
      <c r="L2785" s="135"/>
      <c r="M2785" s="65"/>
      <c r="N2785" s="138"/>
      <c r="O2785" s="135"/>
      <c r="P2785" s="69"/>
      <c r="Q2785" s="69"/>
      <c r="R2785" s="69"/>
      <c r="S2785" s="69"/>
      <c r="T2785" s="145"/>
    </row>
    <row r="2786" spans="2:20" ht="14.25" customHeight="1">
      <c r="G2786" s="221" t="str">
        <f xml:space="preserve"> ( '[1]Facility Detail'!$B$1917 + 5 ) &amp; " Surplus Applied to " &amp; ( '[1]Facility Detail'!$B$1917 + 6 )</f>
        <v>2016 Surplus Applied to 2017</v>
      </c>
      <c r="I2786" s="58"/>
      <c r="J2786" s="125"/>
      <c r="K2786" s="125"/>
      <c r="L2786" s="125"/>
      <c r="M2786" s="125"/>
      <c r="N2786" s="140">
        <f>N2762</f>
        <v>0</v>
      </c>
      <c r="O2786" s="222"/>
      <c r="P2786" s="228"/>
      <c r="Q2786" s="228"/>
      <c r="R2786" s="228"/>
      <c r="S2786" s="228"/>
      <c r="T2786" s="229"/>
    </row>
    <row r="2787" spans="2:20">
      <c r="B2787" s="1" t="s">
        <v>279</v>
      </c>
      <c r="G2787" s="33" t="s">
        <v>17</v>
      </c>
      <c r="I2787" s="156">
        <f xml:space="preserve"> I2782 - I2781</f>
        <v>0</v>
      </c>
      <c r="J2787" s="156">
        <f xml:space="preserve"> J2781 + J2784 - J2783 - J2782</f>
        <v>0</v>
      </c>
      <c r="K2787" s="156">
        <f>K2783 - K2784</f>
        <v>0</v>
      </c>
      <c r="L2787" s="156">
        <f t="shared" ref="L2787:M2787" si="1372">L2783 - L2784</f>
        <v>0</v>
      </c>
      <c r="M2787" s="156">
        <f t="shared" si="1372"/>
        <v>0</v>
      </c>
      <c r="N2787" s="156">
        <f>N2784</f>
        <v>0</v>
      </c>
      <c r="O2787" s="156">
        <f>O2786</f>
        <v>0</v>
      </c>
      <c r="P2787" s="156">
        <f>P2786</f>
        <v>0</v>
      </c>
      <c r="Q2787" s="156">
        <f t="shared" ref="Q2787:S2787" si="1373">Q2786</f>
        <v>0</v>
      </c>
      <c r="R2787" s="156">
        <f t="shared" si="1373"/>
        <v>0</v>
      </c>
      <c r="S2787" s="156">
        <f t="shared" si="1373"/>
        <v>0</v>
      </c>
      <c r="T2787" s="156">
        <f t="shared" ref="T2787" si="1374">T2786</f>
        <v>0</v>
      </c>
    </row>
    <row r="2788" spans="2:20">
      <c r="G2788" s="6"/>
      <c r="I2788" s="7"/>
      <c r="J2788" s="7"/>
      <c r="K2788" s="7"/>
      <c r="L2788" s="7"/>
      <c r="M2788" s="7"/>
      <c r="N2788" s="7"/>
      <c r="O2788" s="7"/>
      <c r="P2788" s="7"/>
      <c r="Q2788" s="7"/>
      <c r="R2788" s="7"/>
      <c r="S2788" s="7"/>
      <c r="T2788" s="7"/>
    </row>
    <row r="2789" spans="2:20">
      <c r="G2789" s="33" t="s">
        <v>12</v>
      </c>
      <c r="H2789" s="66"/>
      <c r="I2789" s="173"/>
      <c r="J2789" s="174"/>
      <c r="K2789" s="174"/>
      <c r="L2789" s="174"/>
      <c r="M2789" s="174"/>
      <c r="N2789" s="174"/>
      <c r="O2789" s="174"/>
      <c r="P2789" s="174"/>
      <c r="Q2789" s="174"/>
      <c r="R2789" s="174"/>
      <c r="S2789" s="174"/>
      <c r="T2789" s="320"/>
    </row>
    <row r="2790" spans="2:20">
      <c r="G2790" s="6"/>
      <c r="I2790" s="172"/>
      <c r="J2790" s="172"/>
      <c r="K2790" s="172"/>
      <c r="L2790" s="172"/>
      <c r="M2790" s="172"/>
      <c r="N2790" s="172"/>
      <c r="O2790" s="172"/>
      <c r="P2790" s="172"/>
      <c r="Q2790" s="172"/>
      <c r="R2790" s="172"/>
      <c r="S2790" s="172"/>
      <c r="T2790" s="172"/>
    </row>
    <row r="2791" spans="2:20" ht="18.5">
      <c r="C2791" s="1" t="s">
        <v>279</v>
      </c>
      <c r="D2791" s="1" t="s">
        <v>280</v>
      </c>
      <c r="E2791" s="1" t="s">
        <v>112</v>
      </c>
      <c r="F2791" s="9" t="s">
        <v>26</v>
      </c>
      <c r="H2791" s="66"/>
      <c r="I2791" s="175">
        <f xml:space="preserve"> I2762 + I2767 - I2773 + I2787 + I2789</f>
        <v>0</v>
      </c>
      <c r="J2791" s="176">
        <f xml:space="preserve"> J2762 + J2767 - J2773 + J2787 + J2789</f>
        <v>0</v>
      </c>
      <c r="K2791" s="176">
        <f xml:space="preserve"> K2762 + K2767 - K2773 + K2787 + K2789</f>
        <v>0</v>
      </c>
      <c r="L2791" s="176">
        <f t="shared" ref="L2791:S2791" si="1375" xml:space="preserve"> L2762 + L2767 - L2773 + L2787 + L2789</f>
        <v>0</v>
      </c>
      <c r="M2791" s="176">
        <f t="shared" si="1375"/>
        <v>40000</v>
      </c>
      <c r="N2791" s="176">
        <f t="shared" si="1375"/>
        <v>0</v>
      </c>
      <c r="O2791" s="176">
        <f t="shared" si="1375"/>
        <v>0</v>
      </c>
      <c r="P2791" s="176">
        <f t="shared" si="1375"/>
        <v>0</v>
      </c>
      <c r="Q2791" s="176">
        <f t="shared" si="1375"/>
        <v>0</v>
      </c>
      <c r="R2791" s="176">
        <f t="shared" si="1375"/>
        <v>0</v>
      </c>
      <c r="S2791" s="176">
        <f t="shared" si="1375"/>
        <v>0</v>
      </c>
      <c r="T2791" s="321">
        <f t="shared" ref="T2791" si="1376" xml:space="preserve"> T2762 + T2767 - T2773 + T2787 + T2789</f>
        <v>0</v>
      </c>
    </row>
    <row r="2792" spans="2:20">
      <c r="G2792" s="6"/>
      <c r="I2792" s="7"/>
      <c r="J2792" s="7"/>
      <c r="K2792" s="7"/>
      <c r="L2792" s="28"/>
      <c r="M2792" s="28"/>
      <c r="N2792" s="28"/>
      <c r="O2792" s="28"/>
      <c r="P2792" s="28"/>
      <c r="Q2792" s="28"/>
      <c r="R2792" s="28"/>
      <c r="S2792" s="28"/>
      <c r="T2792" s="28"/>
    </row>
    <row r="2793" spans="2:20" ht="15" thickBot="1">
      <c r="S2793" s="1"/>
      <c r="T2793" s="1"/>
    </row>
    <row r="2794" spans="2:20" ht="15" thickBot="1">
      <c r="F2794" s="8"/>
      <c r="G2794" s="8"/>
      <c r="H2794" s="8"/>
      <c r="I2794" s="8"/>
      <c r="J2794" s="8"/>
      <c r="K2794" s="8"/>
      <c r="L2794" s="8"/>
      <c r="M2794" s="8"/>
      <c r="N2794" s="8"/>
      <c r="O2794" s="8"/>
      <c r="P2794" s="8"/>
      <c r="Q2794" s="8"/>
      <c r="R2794" s="8"/>
      <c r="S2794" s="8"/>
      <c r="T2794" s="8"/>
    </row>
    <row r="2795" spans="2:20" ht="21.5" thickBot="1">
      <c r="F2795" s="13" t="s">
        <v>4</v>
      </c>
      <c r="G2795" s="13"/>
      <c r="H2795" s="230" t="str">
        <f>G62</f>
        <v>Stateline (WA) - FPL Energy Vansycle LLC - REC Only</v>
      </c>
      <c r="I2795" s="231"/>
      <c r="J2795" s="235"/>
      <c r="K2795" s="232"/>
      <c r="S2795" s="1"/>
      <c r="T2795" s="1"/>
    </row>
    <row r="2796" spans="2:20">
      <c r="S2796" s="1"/>
      <c r="T2796" s="1"/>
    </row>
    <row r="2797" spans="2:20" ht="18.5">
      <c r="F2797" s="9" t="s">
        <v>21</v>
      </c>
      <c r="G2797" s="9"/>
      <c r="I2797" s="2">
        <f>'Facility Detail'!$G$3176</f>
        <v>2011</v>
      </c>
      <c r="J2797" s="2">
        <f>I2797+1</f>
        <v>2012</v>
      </c>
      <c r="K2797" s="2">
        <f t="shared" ref="K2797:R2797" si="1377">J2797+1</f>
        <v>2013</v>
      </c>
      <c r="L2797" s="2">
        <f t="shared" si="1377"/>
        <v>2014</v>
      </c>
      <c r="M2797" s="2">
        <f t="shared" si="1377"/>
        <v>2015</v>
      </c>
      <c r="N2797" s="2">
        <f t="shared" si="1377"/>
        <v>2016</v>
      </c>
      <c r="O2797" s="2">
        <f t="shared" si="1377"/>
        <v>2017</v>
      </c>
      <c r="P2797" s="2">
        <f t="shared" si="1377"/>
        <v>2018</v>
      </c>
      <c r="Q2797" s="2">
        <f t="shared" si="1377"/>
        <v>2019</v>
      </c>
      <c r="R2797" s="2">
        <f t="shared" si="1377"/>
        <v>2020</v>
      </c>
      <c r="S2797" s="2">
        <f>R2797+1</f>
        <v>2021</v>
      </c>
      <c r="T2797" s="2">
        <f>S2797+1</f>
        <v>2022</v>
      </c>
    </row>
    <row r="2798" spans="2:20">
      <c r="G2798" s="221" t="str">
        <f>"Total MWh Produced / Purchased from " &amp; H2795</f>
        <v>Total MWh Produced / Purchased from Stateline (WA) - FPL Energy Vansycle LLC - REC Only</v>
      </c>
      <c r="H2798" s="66"/>
      <c r="I2798" s="3"/>
      <c r="J2798" s="4"/>
      <c r="K2798" s="4"/>
      <c r="L2798" s="4"/>
      <c r="M2798" s="4"/>
      <c r="N2798" s="4">
        <v>12946</v>
      </c>
      <c r="O2798" s="4"/>
      <c r="P2798" s="4"/>
      <c r="Q2798" s="4"/>
      <c r="R2798" s="4"/>
      <c r="S2798" s="4"/>
      <c r="T2798" s="5"/>
    </row>
    <row r="2799" spans="2:20">
      <c r="G2799" s="221" t="s">
        <v>25</v>
      </c>
      <c r="H2799" s="66"/>
      <c r="I2799" s="325"/>
      <c r="J2799" s="50"/>
      <c r="K2799" s="50"/>
      <c r="L2799" s="50"/>
      <c r="M2799" s="50"/>
      <c r="N2799" s="50">
        <v>1</v>
      </c>
      <c r="O2799" s="50"/>
      <c r="P2799" s="50"/>
      <c r="Q2799" s="50"/>
      <c r="R2799" s="50"/>
      <c r="S2799" s="50"/>
      <c r="T2799" s="51"/>
    </row>
    <row r="2800" spans="2:20">
      <c r="G2800" s="221" t="s">
        <v>20</v>
      </c>
      <c r="H2800" s="66"/>
      <c r="I2800" s="326"/>
      <c r="J2800" s="45"/>
      <c r="K2800" s="45"/>
      <c r="L2800" s="45"/>
      <c r="M2800" s="45"/>
      <c r="N2800" s="45">
        <v>1</v>
      </c>
      <c r="O2800" s="45"/>
      <c r="P2800" s="45"/>
      <c r="Q2800" s="45"/>
      <c r="R2800" s="45"/>
      <c r="S2800" s="45"/>
      <c r="T2800" s="46"/>
    </row>
    <row r="2801" spans="1:20">
      <c r="A2801" s="1" t="s">
        <v>301</v>
      </c>
      <c r="G2801" s="33" t="s">
        <v>22</v>
      </c>
      <c r="H2801" s="6"/>
      <c r="I2801" s="37">
        <v>0</v>
      </c>
      <c r="J2801" s="37">
        <v>0</v>
      </c>
      <c r="K2801" s="37">
        <v>0</v>
      </c>
      <c r="L2801" s="37">
        <v>0</v>
      </c>
      <c r="M2801" s="37">
        <v>0</v>
      </c>
      <c r="N2801" s="179">
        <v>12946</v>
      </c>
      <c r="O2801" s="179">
        <v>0</v>
      </c>
      <c r="P2801" s="179">
        <v>0</v>
      </c>
      <c r="Q2801" s="179">
        <v>0</v>
      </c>
      <c r="R2801" s="179">
        <v>0</v>
      </c>
      <c r="S2801" s="179">
        <v>0</v>
      </c>
      <c r="T2801" s="179">
        <v>0</v>
      </c>
    </row>
    <row r="2802" spans="1:20">
      <c r="I2802" s="36"/>
      <c r="J2802" s="36"/>
      <c r="K2802" s="36"/>
      <c r="L2802" s="36"/>
      <c r="M2802" s="36"/>
      <c r="N2802" s="24"/>
      <c r="O2802" s="24"/>
      <c r="P2802" s="24"/>
      <c r="Q2802" s="24"/>
      <c r="R2802" s="24"/>
      <c r="S2802" s="24"/>
      <c r="T2802" s="24"/>
    </row>
    <row r="2803" spans="1:20" ht="18.5">
      <c r="F2803" s="9" t="s">
        <v>118</v>
      </c>
      <c r="I2803" s="2">
        <f>'Facility Detail'!$G$3176</f>
        <v>2011</v>
      </c>
      <c r="J2803" s="2">
        <f>I2803+1</f>
        <v>2012</v>
      </c>
      <c r="K2803" s="2">
        <f t="shared" ref="K2803:R2803" si="1378">J2803+1</f>
        <v>2013</v>
      </c>
      <c r="L2803" s="2">
        <f t="shared" si="1378"/>
        <v>2014</v>
      </c>
      <c r="M2803" s="2">
        <f t="shared" si="1378"/>
        <v>2015</v>
      </c>
      <c r="N2803" s="2">
        <f t="shared" si="1378"/>
        <v>2016</v>
      </c>
      <c r="O2803" s="2">
        <f t="shared" si="1378"/>
        <v>2017</v>
      </c>
      <c r="P2803" s="2">
        <f t="shared" si="1378"/>
        <v>2018</v>
      </c>
      <c r="Q2803" s="2">
        <f t="shared" si="1378"/>
        <v>2019</v>
      </c>
      <c r="R2803" s="2">
        <f t="shared" si="1378"/>
        <v>2020</v>
      </c>
      <c r="S2803" s="2">
        <f>R2803+1</f>
        <v>2021</v>
      </c>
      <c r="T2803" s="2">
        <f>S2803+1</f>
        <v>2022</v>
      </c>
    </row>
    <row r="2804" spans="1:20">
      <c r="G2804" s="221" t="s">
        <v>10</v>
      </c>
      <c r="H2804" s="66"/>
      <c r="I2804" s="47">
        <f>IF($J62= "Eligible", I2801 * 'Facility Detail'!$G$3173, 0 )</f>
        <v>0</v>
      </c>
      <c r="J2804" s="11">
        <f>IF($J62= "Eligible", J2801 * 'Facility Detail'!$G$3173, 0 )</f>
        <v>0</v>
      </c>
      <c r="K2804" s="11">
        <f>IF($J62= "Eligible", K2801 * 'Facility Detail'!$G$3173, 0 )</f>
        <v>0</v>
      </c>
      <c r="L2804" s="11">
        <f>IF($J62= "Eligible", L2801 * 'Facility Detail'!$G$3173, 0 )</f>
        <v>0</v>
      </c>
      <c r="M2804" s="11">
        <f>IF($J62= "Eligible", M2801 * 'Facility Detail'!$G$3173, 0 )</f>
        <v>0</v>
      </c>
      <c r="N2804" s="11">
        <f>IF($J62= "Eligible", N2801 * 'Facility Detail'!$G$3173, 0 )</f>
        <v>0</v>
      </c>
      <c r="O2804" s="11">
        <f>IF($J62= "Eligible", O2801 * 'Facility Detail'!$G$3173, 0 )</f>
        <v>0</v>
      </c>
      <c r="P2804" s="11">
        <f>IF($J62= "Eligible", P2801 * 'Facility Detail'!$G$3173, 0 )</f>
        <v>0</v>
      </c>
      <c r="Q2804" s="11">
        <f>IF($J62= "Eligible", Q2801 * 'Facility Detail'!$G$3173, 0 )</f>
        <v>0</v>
      </c>
      <c r="R2804" s="11">
        <f>IF($J62= "Eligible", R2801 * 'Facility Detail'!$G$3173, 0 )</f>
        <v>0</v>
      </c>
      <c r="S2804" s="11">
        <f>IF($J62= "Eligible", S2801 * 'Facility Detail'!$G$3173, 0 )</f>
        <v>0</v>
      </c>
      <c r="T2804" s="264">
        <f>IF($J62= "Eligible", T2801 * 'Facility Detail'!$G$3173, 0 )</f>
        <v>0</v>
      </c>
    </row>
    <row r="2805" spans="1:20">
      <c r="G2805" s="221" t="s">
        <v>6</v>
      </c>
      <c r="H2805" s="66"/>
      <c r="I2805" s="48">
        <f t="shared" ref="I2805:T2805" si="1379">IF($K62= "Eligible", I2801, 0 )</f>
        <v>0</v>
      </c>
      <c r="J2805" s="222">
        <f t="shared" si="1379"/>
        <v>0</v>
      </c>
      <c r="K2805" s="222">
        <f t="shared" si="1379"/>
        <v>0</v>
      </c>
      <c r="L2805" s="222">
        <f t="shared" si="1379"/>
        <v>0</v>
      </c>
      <c r="M2805" s="222">
        <f t="shared" si="1379"/>
        <v>0</v>
      </c>
      <c r="N2805" s="222">
        <f t="shared" si="1379"/>
        <v>0</v>
      </c>
      <c r="O2805" s="222">
        <f t="shared" si="1379"/>
        <v>0</v>
      </c>
      <c r="P2805" s="222">
        <f t="shared" si="1379"/>
        <v>0</v>
      </c>
      <c r="Q2805" s="222">
        <f t="shared" si="1379"/>
        <v>0</v>
      </c>
      <c r="R2805" s="222">
        <f t="shared" si="1379"/>
        <v>0</v>
      </c>
      <c r="S2805" s="222">
        <f t="shared" si="1379"/>
        <v>0</v>
      </c>
      <c r="T2805" s="265">
        <f t="shared" si="1379"/>
        <v>0</v>
      </c>
    </row>
    <row r="2806" spans="1:20">
      <c r="G2806" s="33" t="s">
        <v>120</v>
      </c>
      <c r="H2806" s="6"/>
      <c r="I2806" s="39">
        <v>0</v>
      </c>
      <c r="J2806" s="40">
        <v>0</v>
      </c>
      <c r="K2806" s="40">
        <v>0</v>
      </c>
      <c r="L2806" s="40">
        <v>0</v>
      </c>
      <c r="M2806" s="40">
        <v>0</v>
      </c>
      <c r="N2806" s="40">
        <v>0</v>
      </c>
      <c r="O2806" s="40">
        <v>0</v>
      </c>
      <c r="P2806" s="40">
        <v>0</v>
      </c>
      <c r="Q2806" s="40">
        <v>0</v>
      </c>
      <c r="R2806" s="40">
        <v>0</v>
      </c>
      <c r="S2806" s="40">
        <v>0</v>
      </c>
      <c r="T2806" s="40">
        <v>0</v>
      </c>
    </row>
    <row r="2807" spans="1:20">
      <c r="I2807" s="38"/>
      <c r="J2807" s="31"/>
      <c r="K2807" s="31"/>
      <c r="L2807" s="31"/>
      <c r="M2807" s="31"/>
      <c r="N2807" s="31"/>
      <c r="O2807" s="31"/>
      <c r="P2807" s="31"/>
      <c r="Q2807" s="31"/>
      <c r="R2807" s="31"/>
      <c r="S2807" s="31"/>
      <c r="T2807" s="31"/>
    </row>
    <row r="2808" spans="1:20" ht="18.5">
      <c r="F2808" s="9" t="s">
        <v>30</v>
      </c>
      <c r="I2808" s="2">
        <f>'Facility Detail'!$G$3176</f>
        <v>2011</v>
      </c>
      <c r="J2808" s="2">
        <f>I2808+1</f>
        <v>2012</v>
      </c>
      <c r="K2808" s="2">
        <f t="shared" ref="K2808:R2808" si="1380">J2808+1</f>
        <v>2013</v>
      </c>
      <c r="L2808" s="2">
        <f t="shared" si="1380"/>
        <v>2014</v>
      </c>
      <c r="M2808" s="2">
        <f t="shared" si="1380"/>
        <v>2015</v>
      </c>
      <c r="N2808" s="2">
        <f t="shared" si="1380"/>
        <v>2016</v>
      </c>
      <c r="O2808" s="2">
        <f t="shared" si="1380"/>
        <v>2017</v>
      </c>
      <c r="P2808" s="2">
        <f t="shared" si="1380"/>
        <v>2018</v>
      </c>
      <c r="Q2808" s="2">
        <f t="shared" si="1380"/>
        <v>2019</v>
      </c>
      <c r="R2808" s="2">
        <f t="shared" si="1380"/>
        <v>2020</v>
      </c>
      <c r="S2808" s="2">
        <f>R2808+1</f>
        <v>2021</v>
      </c>
      <c r="T2808" s="2">
        <f>S2808+1</f>
        <v>2022</v>
      </c>
    </row>
    <row r="2809" spans="1:20">
      <c r="G2809" s="221" t="s">
        <v>47</v>
      </c>
      <c r="H2809" s="66"/>
      <c r="I2809" s="84"/>
      <c r="J2809" s="85"/>
      <c r="K2809" s="85"/>
      <c r="L2809" s="85"/>
      <c r="M2809" s="85"/>
      <c r="N2809" s="85"/>
      <c r="O2809" s="85"/>
      <c r="P2809" s="85"/>
      <c r="Q2809" s="85"/>
      <c r="R2809" s="85"/>
      <c r="S2809" s="85"/>
      <c r="T2809" s="86"/>
    </row>
    <row r="2810" spans="1:20">
      <c r="G2810" s="223" t="s">
        <v>23</v>
      </c>
      <c r="H2810" s="224"/>
      <c r="I2810" s="87"/>
      <c r="J2810" s="88"/>
      <c r="K2810" s="88"/>
      <c r="L2810" s="88"/>
      <c r="M2810" s="88"/>
      <c r="N2810" s="88"/>
      <c r="O2810" s="88"/>
      <c r="P2810" s="88"/>
      <c r="Q2810" s="88"/>
      <c r="R2810" s="88"/>
      <c r="S2810" s="88"/>
      <c r="T2810" s="89"/>
    </row>
    <row r="2811" spans="1:20">
      <c r="G2811" s="223" t="s">
        <v>89</v>
      </c>
      <c r="H2811" s="225"/>
      <c r="I2811" s="52"/>
      <c r="J2811" s="53"/>
      <c r="K2811" s="53"/>
      <c r="L2811" s="53"/>
      <c r="M2811" s="53"/>
      <c r="N2811" s="53"/>
      <c r="O2811" s="53"/>
      <c r="P2811" s="53"/>
      <c r="Q2811" s="53"/>
      <c r="R2811" s="53"/>
      <c r="S2811" s="53"/>
      <c r="T2811" s="54"/>
    </row>
    <row r="2812" spans="1:20">
      <c r="G2812" s="33" t="s">
        <v>90</v>
      </c>
      <c r="I2812" s="7">
        <v>0</v>
      </c>
      <c r="J2812" s="7">
        <v>0</v>
      </c>
      <c r="K2812" s="7">
        <v>0</v>
      </c>
      <c r="L2812" s="7">
        <v>0</v>
      </c>
      <c r="M2812" s="7">
        <v>0</v>
      </c>
      <c r="N2812" s="7">
        <v>0</v>
      </c>
      <c r="O2812" s="7">
        <v>0</v>
      </c>
      <c r="P2812" s="7">
        <v>0</v>
      </c>
      <c r="Q2812" s="7">
        <v>0</v>
      </c>
      <c r="R2812" s="7">
        <v>0</v>
      </c>
      <c r="S2812" s="7">
        <v>0</v>
      </c>
      <c r="T2812" s="7">
        <v>0</v>
      </c>
    </row>
    <row r="2813" spans="1:20">
      <c r="G2813" s="6"/>
      <c r="I2813" s="7"/>
      <c r="J2813" s="7"/>
      <c r="K2813" s="7"/>
      <c r="L2813" s="28"/>
      <c r="M2813" s="28"/>
      <c r="N2813" s="28"/>
      <c r="O2813" s="28"/>
      <c r="P2813" s="28"/>
      <c r="Q2813" s="28"/>
      <c r="R2813" s="28"/>
      <c r="S2813" s="28"/>
      <c r="T2813" s="28"/>
    </row>
    <row r="2814" spans="1:20" ht="18.5">
      <c r="F2814" s="9" t="s">
        <v>100</v>
      </c>
      <c r="I2814" s="2">
        <f>'Facility Detail'!$G$3176</f>
        <v>2011</v>
      </c>
      <c r="J2814" s="2">
        <f>I2814+1</f>
        <v>2012</v>
      </c>
      <c r="K2814" s="2">
        <f t="shared" ref="K2814:R2814" si="1381">J2814+1</f>
        <v>2013</v>
      </c>
      <c r="L2814" s="2">
        <f t="shared" si="1381"/>
        <v>2014</v>
      </c>
      <c r="M2814" s="2">
        <f t="shared" si="1381"/>
        <v>2015</v>
      </c>
      <c r="N2814" s="2">
        <f t="shared" si="1381"/>
        <v>2016</v>
      </c>
      <c r="O2814" s="2">
        <f t="shared" si="1381"/>
        <v>2017</v>
      </c>
      <c r="P2814" s="2">
        <f t="shared" si="1381"/>
        <v>2018</v>
      </c>
      <c r="Q2814" s="2">
        <f t="shared" si="1381"/>
        <v>2019</v>
      </c>
      <c r="R2814" s="2">
        <f t="shared" si="1381"/>
        <v>2020</v>
      </c>
      <c r="S2814" s="2">
        <f>R2814+1</f>
        <v>2021</v>
      </c>
      <c r="T2814" s="2">
        <f>S2814+1</f>
        <v>2022</v>
      </c>
    </row>
    <row r="2815" spans="1:20">
      <c r="G2815" s="221" t="s">
        <v>68</v>
      </c>
      <c r="H2815" s="66"/>
      <c r="I2815" s="238"/>
      <c r="J2815" s="64">
        <f>I2815</f>
        <v>0</v>
      </c>
      <c r="K2815" s="239"/>
      <c r="L2815" s="239"/>
      <c r="M2815" s="239"/>
      <c r="N2815" s="239"/>
      <c r="O2815" s="239"/>
      <c r="P2815" s="239"/>
      <c r="Q2815" s="239"/>
      <c r="R2815" s="239"/>
      <c r="S2815" s="239"/>
      <c r="T2815" s="332"/>
    </row>
    <row r="2816" spans="1:20">
      <c r="G2816" s="221" t="s">
        <v>69</v>
      </c>
      <c r="H2816" s="66"/>
      <c r="I2816" s="240">
        <f>J2816</f>
        <v>0</v>
      </c>
      <c r="J2816" s="241"/>
      <c r="K2816" s="242"/>
      <c r="L2816" s="242"/>
      <c r="M2816" s="242"/>
      <c r="N2816" s="242"/>
      <c r="O2816" s="242"/>
      <c r="P2816" s="242"/>
      <c r="Q2816" s="242"/>
      <c r="R2816" s="242"/>
      <c r="S2816" s="242"/>
      <c r="T2816" s="333"/>
    </row>
    <row r="2817" spans="2:20">
      <c r="G2817" s="221" t="s">
        <v>70</v>
      </c>
      <c r="H2817" s="66"/>
      <c r="I2817" s="243"/>
      <c r="J2817" s="241">
        <f>J2801</f>
        <v>0</v>
      </c>
      <c r="K2817" s="244">
        <f>J2817</f>
        <v>0</v>
      </c>
      <c r="L2817" s="242"/>
      <c r="M2817" s="242"/>
      <c r="N2817" s="242"/>
      <c r="O2817" s="242"/>
      <c r="P2817" s="242"/>
      <c r="Q2817" s="242"/>
      <c r="R2817" s="242"/>
      <c r="S2817" s="242"/>
      <c r="T2817" s="333"/>
    </row>
    <row r="2818" spans="2:20">
      <c r="G2818" s="221" t="s">
        <v>71</v>
      </c>
      <c r="H2818" s="66"/>
      <c r="I2818" s="243"/>
      <c r="J2818" s="244">
        <f>K2818</f>
        <v>0</v>
      </c>
      <c r="K2818" s="245"/>
      <c r="L2818" s="242"/>
      <c r="M2818" s="242"/>
      <c r="N2818" s="242"/>
      <c r="O2818" s="242"/>
      <c r="P2818" s="242"/>
      <c r="Q2818" s="242"/>
      <c r="R2818" s="242"/>
      <c r="S2818" s="242"/>
      <c r="T2818" s="333"/>
    </row>
    <row r="2819" spans="2:20">
      <c r="G2819" s="221" t="s">
        <v>171</v>
      </c>
      <c r="I2819" s="243"/>
      <c r="J2819" s="246"/>
      <c r="K2819" s="241">
        <f>K2801</f>
        <v>0</v>
      </c>
      <c r="L2819" s="247">
        <f>K2819</f>
        <v>0</v>
      </c>
      <c r="M2819" s="242"/>
      <c r="N2819" s="242"/>
      <c r="O2819" s="242"/>
      <c r="P2819" s="242"/>
      <c r="Q2819" s="242"/>
      <c r="R2819" s="242"/>
      <c r="S2819" s="242"/>
      <c r="T2819" s="333"/>
    </row>
    <row r="2820" spans="2:20">
      <c r="G2820" s="221" t="s">
        <v>172</v>
      </c>
      <c r="I2820" s="243"/>
      <c r="J2820" s="246"/>
      <c r="K2820" s="244">
        <f>L2820</f>
        <v>0</v>
      </c>
      <c r="L2820" s="241"/>
      <c r="M2820" s="242"/>
      <c r="N2820" s="242"/>
      <c r="O2820" s="242"/>
      <c r="P2820" s="242"/>
      <c r="Q2820" s="242"/>
      <c r="R2820" s="242"/>
      <c r="S2820" s="242"/>
      <c r="T2820" s="333"/>
    </row>
    <row r="2821" spans="2:20">
      <c r="G2821" s="221" t="s">
        <v>173</v>
      </c>
      <c r="I2821" s="243"/>
      <c r="J2821" s="246"/>
      <c r="K2821" s="246"/>
      <c r="L2821" s="241">
        <f>L2801</f>
        <v>0</v>
      </c>
      <c r="M2821" s="247">
        <f>L2821</f>
        <v>0</v>
      </c>
      <c r="N2821" s="246"/>
      <c r="O2821" s="246"/>
      <c r="P2821" s="246"/>
      <c r="Q2821" s="246"/>
      <c r="R2821" s="246"/>
      <c r="S2821" s="246"/>
      <c r="T2821" s="334"/>
    </row>
    <row r="2822" spans="2:20">
      <c r="G2822" s="221" t="s">
        <v>174</v>
      </c>
      <c r="I2822" s="243"/>
      <c r="J2822" s="246"/>
      <c r="K2822" s="246"/>
      <c r="L2822" s="248"/>
      <c r="M2822" s="249"/>
      <c r="N2822" s="246"/>
      <c r="O2822" s="246"/>
      <c r="P2822" s="246"/>
      <c r="Q2822" s="246"/>
      <c r="R2822" s="246"/>
      <c r="S2822" s="246"/>
      <c r="T2822" s="334"/>
    </row>
    <row r="2823" spans="2:20">
      <c r="G2823" s="221" t="s">
        <v>175</v>
      </c>
      <c r="I2823" s="243"/>
      <c r="J2823" s="246"/>
      <c r="K2823" s="246"/>
      <c r="L2823" s="246"/>
      <c r="M2823" s="249">
        <v>0</v>
      </c>
      <c r="N2823" s="247">
        <f>M2823</f>
        <v>0</v>
      </c>
      <c r="O2823" s="247"/>
      <c r="P2823" s="242"/>
      <c r="Q2823" s="242"/>
      <c r="R2823" s="242"/>
      <c r="S2823" s="242"/>
      <c r="T2823" s="333"/>
    </row>
    <row r="2824" spans="2:20">
      <c r="G2824" s="221" t="s">
        <v>176</v>
      </c>
      <c r="I2824" s="243"/>
      <c r="J2824" s="246"/>
      <c r="K2824" s="246"/>
      <c r="L2824" s="246"/>
      <c r="M2824" s="244"/>
      <c r="N2824" s="249"/>
      <c r="O2824" s="249"/>
      <c r="P2824" s="242"/>
      <c r="Q2824" s="242"/>
      <c r="R2824" s="242"/>
      <c r="S2824" s="242"/>
      <c r="T2824" s="333"/>
    </row>
    <row r="2825" spans="2:20">
      <c r="G2825" s="221" t="s">
        <v>177</v>
      </c>
      <c r="I2825" s="243"/>
      <c r="J2825" s="246"/>
      <c r="K2825" s="246"/>
      <c r="L2825" s="246"/>
      <c r="M2825" s="246"/>
      <c r="N2825" s="249">
        <f>N2801</f>
        <v>12946</v>
      </c>
      <c r="O2825" s="249">
        <f>N2825</f>
        <v>12946</v>
      </c>
      <c r="P2825" s="247"/>
      <c r="Q2825" s="246"/>
      <c r="R2825" s="246"/>
      <c r="S2825" s="246"/>
      <c r="T2825" s="334"/>
    </row>
    <row r="2826" spans="2:20">
      <c r="G2826" s="221" t="s">
        <v>168</v>
      </c>
      <c r="I2826" s="243"/>
      <c r="J2826" s="246"/>
      <c r="K2826" s="246"/>
      <c r="L2826" s="246"/>
      <c r="M2826" s="246"/>
      <c r="N2826" s="250"/>
      <c r="O2826" s="136"/>
      <c r="P2826" s="249"/>
      <c r="Q2826" s="246"/>
      <c r="R2826" s="246"/>
      <c r="S2826" s="246"/>
      <c r="T2826" s="334"/>
    </row>
    <row r="2827" spans="2:20">
      <c r="G2827" s="221" t="s">
        <v>169</v>
      </c>
      <c r="I2827" s="251"/>
      <c r="J2827" s="252"/>
      <c r="K2827" s="252"/>
      <c r="L2827" s="252"/>
      <c r="M2827" s="252"/>
      <c r="N2827" s="252"/>
      <c r="O2827" s="252"/>
      <c r="P2827" s="335"/>
      <c r="Q2827" s="336"/>
      <c r="R2827" s="252"/>
      <c r="S2827" s="252"/>
      <c r="T2827" s="337"/>
    </row>
    <row r="2828" spans="2:20">
      <c r="B2828" s="1" t="s">
        <v>301</v>
      </c>
      <c r="G2828" s="33" t="s">
        <v>17</v>
      </c>
      <c r="I2828" s="172">
        <f xml:space="preserve"> I2821 - I2820</f>
        <v>0</v>
      </c>
      <c r="J2828" s="172">
        <f xml:space="preserve"> J2820 + J2823 - J2822 - J2821</f>
        <v>0</v>
      </c>
      <c r="K2828" s="172">
        <f>K2822 - K2823</f>
        <v>0</v>
      </c>
      <c r="L2828" s="172">
        <f t="shared" ref="L2828" si="1382">L2822 - L2823</f>
        <v>0</v>
      </c>
      <c r="M2828" s="172">
        <f>M2821-M2822-M2823</f>
        <v>0</v>
      </c>
      <c r="N2828" s="183">
        <f>N2823-N2824-N2825</f>
        <v>-12946</v>
      </c>
      <c r="O2828" s="183">
        <f>O2825-O2826-O2827</f>
        <v>12946</v>
      </c>
      <c r="P2828" s="183">
        <f>P2827</f>
        <v>0</v>
      </c>
      <c r="Q2828" s="183">
        <f t="shared" ref="Q2828:S2828" si="1383">Q2827</f>
        <v>0</v>
      </c>
      <c r="R2828" s="183">
        <f t="shared" si="1383"/>
        <v>0</v>
      </c>
      <c r="S2828" s="183">
        <f t="shared" si="1383"/>
        <v>0</v>
      </c>
      <c r="T2828" s="183">
        <f t="shared" ref="T2828" si="1384">T2827</f>
        <v>0</v>
      </c>
    </row>
    <row r="2829" spans="2:20">
      <c r="G2829" s="6"/>
      <c r="I2829" s="172"/>
      <c r="J2829" s="172"/>
      <c r="K2829" s="172"/>
      <c r="L2829" s="172"/>
      <c r="M2829" s="172"/>
      <c r="N2829" s="172"/>
      <c r="O2829" s="172"/>
      <c r="P2829" s="172"/>
      <c r="Q2829" s="172"/>
      <c r="R2829" s="172"/>
      <c r="S2829" s="172"/>
      <c r="T2829" s="172"/>
    </row>
    <row r="2830" spans="2:20">
      <c r="G2830" s="33" t="s">
        <v>12</v>
      </c>
      <c r="H2830" s="66"/>
      <c r="I2830" s="173"/>
      <c r="J2830" s="174"/>
      <c r="K2830" s="174"/>
      <c r="L2830" s="174"/>
      <c r="M2830" s="174"/>
      <c r="N2830" s="174"/>
      <c r="O2830" s="174"/>
      <c r="P2830" s="174"/>
      <c r="Q2830" s="174"/>
      <c r="R2830" s="174"/>
      <c r="S2830" s="174"/>
      <c r="T2830" s="320"/>
    </row>
    <row r="2831" spans="2:20">
      <c r="G2831" s="6"/>
      <c r="I2831" s="172"/>
      <c r="J2831" s="172"/>
      <c r="K2831" s="172"/>
      <c r="L2831" s="172"/>
      <c r="M2831" s="172"/>
      <c r="N2831" s="172"/>
      <c r="O2831" s="172"/>
      <c r="P2831" s="172"/>
      <c r="Q2831" s="172"/>
      <c r="R2831" s="172"/>
      <c r="S2831" s="172"/>
      <c r="T2831" s="172"/>
    </row>
    <row r="2832" spans="2:20" ht="18.5">
      <c r="C2832" s="1" t="s">
        <v>301</v>
      </c>
      <c r="D2832" s="1" t="s">
        <v>302</v>
      </c>
      <c r="E2832" s="1" t="s">
        <v>107</v>
      </c>
      <c r="F2832" s="9" t="s">
        <v>26</v>
      </c>
      <c r="H2832" s="66"/>
      <c r="I2832" s="175">
        <f xml:space="preserve"> I2801 + I2806 - I2812 + I2828 + I2830</f>
        <v>0</v>
      </c>
      <c r="J2832" s="176">
        <f xml:space="preserve"> J2801 + J2806 - J2812 + J2828 + J2830</f>
        <v>0</v>
      </c>
      <c r="K2832" s="176">
        <f xml:space="preserve"> K2801 + K2806 - K2812 + K2828 + K2830</f>
        <v>0</v>
      </c>
      <c r="L2832" s="176">
        <f t="shared" ref="L2832:S2832" si="1385" xml:space="preserve"> L2801 + L2806 - L2812 + L2828 + L2830</f>
        <v>0</v>
      </c>
      <c r="M2832" s="176">
        <f t="shared" si="1385"/>
        <v>0</v>
      </c>
      <c r="N2832" s="176">
        <f t="shared" si="1385"/>
        <v>0</v>
      </c>
      <c r="O2832" s="176">
        <f t="shared" si="1385"/>
        <v>12946</v>
      </c>
      <c r="P2832" s="176">
        <f t="shared" si="1385"/>
        <v>0</v>
      </c>
      <c r="Q2832" s="176">
        <f t="shared" si="1385"/>
        <v>0</v>
      </c>
      <c r="R2832" s="176">
        <f t="shared" si="1385"/>
        <v>0</v>
      </c>
      <c r="S2832" s="176">
        <f t="shared" si="1385"/>
        <v>0</v>
      </c>
      <c r="T2832" s="321">
        <f t="shared" ref="T2832" si="1386" xml:space="preserve"> T2801 + T2806 - T2812 + T2828 + T2830</f>
        <v>0</v>
      </c>
    </row>
    <row r="2833" spans="1:20">
      <c r="G2833" s="6"/>
      <c r="I2833" s="7"/>
      <c r="J2833" s="7"/>
      <c r="K2833" s="7"/>
      <c r="L2833" s="28"/>
      <c r="M2833" s="28"/>
      <c r="N2833" s="28"/>
      <c r="O2833" s="28"/>
      <c r="P2833" s="28"/>
      <c r="Q2833" s="28"/>
      <c r="R2833" s="28"/>
      <c r="S2833" s="28"/>
      <c r="T2833" s="28"/>
    </row>
    <row r="2834" spans="1:20" ht="15" thickBot="1">
      <c r="S2834" s="1"/>
      <c r="T2834" s="1"/>
    </row>
    <row r="2835" spans="1:20" ht="15" thickBot="1">
      <c r="F2835" s="8"/>
      <c r="G2835" s="8"/>
      <c r="H2835" s="8"/>
      <c r="I2835" s="8"/>
      <c r="J2835" s="8"/>
      <c r="K2835" s="8"/>
      <c r="L2835" s="8"/>
      <c r="M2835" s="8"/>
      <c r="N2835" s="8"/>
      <c r="O2835" s="8"/>
      <c r="P2835" s="8"/>
      <c r="Q2835" s="8"/>
      <c r="R2835" s="8"/>
      <c r="S2835" s="8"/>
      <c r="T2835" s="8"/>
    </row>
    <row r="2836" spans="1:20" ht="21.5" thickBot="1">
      <c r="F2836" s="13" t="s">
        <v>4</v>
      </c>
      <c r="G2836" s="13"/>
      <c r="H2836" s="212" t="s">
        <v>268</v>
      </c>
      <c r="I2836" s="209"/>
      <c r="J2836" s="23"/>
      <c r="K2836" s="23"/>
      <c r="S2836" s="1"/>
      <c r="T2836" s="1"/>
    </row>
    <row r="2837" spans="1:20">
      <c r="S2837" s="1"/>
      <c r="T2837" s="1"/>
    </row>
    <row r="2838" spans="1:20" ht="18.5">
      <c r="F2838" s="9" t="s">
        <v>21</v>
      </c>
      <c r="G2838" s="9"/>
      <c r="I2838" s="2">
        <v>2011</v>
      </c>
      <c r="J2838" s="2">
        <f>I2838+1</f>
        <v>2012</v>
      </c>
      <c r="K2838" s="2">
        <f t="shared" ref="K2838" si="1387">J2838+1</f>
        <v>2013</v>
      </c>
      <c r="L2838" s="2">
        <f t="shared" ref="L2838" si="1388">K2838+1</f>
        <v>2014</v>
      </c>
      <c r="M2838" s="2">
        <f t="shared" ref="M2838" si="1389">L2838+1</f>
        <v>2015</v>
      </c>
      <c r="N2838" s="2">
        <f t="shared" ref="N2838" si="1390">M2838+1</f>
        <v>2016</v>
      </c>
      <c r="O2838" s="2">
        <f t="shared" ref="O2838" si="1391">N2838+1</f>
        <v>2017</v>
      </c>
      <c r="P2838" s="2">
        <f t="shared" ref="P2838" si="1392">O2838+1</f>
        <v>2018</v>
      </c>
      <c r="Q2838" s="2">
        <f t="shared" ref="Q2838" si="1393">P2838+1</f>
        <v>2019</v>
      </c>
      <c r="R2838" s="2">
        <f t="shared" ref="R2838" si="1394">Q2838+1</f>
        <v>2020</v>
      </c>
      <c r="S2838" s="2">
        <f>R2838+1</f>
        <v>2021</v>
      </c>
      <c r="T2838" s="2">
        <f>S2838+1</f>
        <v>2022</v>
      </c>
    </row>
    <row r="2839" spans="1:20">
      <c r="G2839" s="74" t="str">
        <f>"Total MWh Produced / Purchased from " &amp; H2836</f>
        <v>Total MWh Produced / Purchased from Sweetwater Solar</v>
      </c>
      <c r="H2839" s="66"/>
      <c r="I2839" s="3"/>
      <c r="J2839" s="4"/>
      <c r="K2839" s="4"/>
      <c r="L2839" s="4"/>
      <c r="M2839" s="4"/>
      <c r="N2839" s="4"/>
      <c r="O2839" s="4"/>
      <c r="P2839" s="4"/>
      <c r="Q2839" s="4"/>
      <c r="R2839" s="4"/>
      <c r="S2839" s="4">
        <v>179694</v>
      </c>
      <c r="T2839" s="5">
        <v>193002</v>
      </c>
    </row>
    <row r="2840" spans="1:20">
      <c r="G2840" s="74" t="s">
        <v>25</v>
      </c>
      <c r="H2840" s="66"/>
      <c r="I2840" s="325"/>
      <c r="J2840" s="50"/>
      <c r="K2840" s="50"/>
      <c r="L2840" s="50"/>
      <c r="M2840" s="50"/>
      <c r="N2840" s="50"/>
      <c r="O2840" s="50"/>
      <c r="P2840" s="50"/>
      <c r="Q2840" s="50"/>
      <c r="R2840" s="50"/>
      <c r="S2840" s="50">
        <v>1</v>
      </c>
      <c r="T2840" s="51">
        <v>1</v>
      </c>
    </row>
    <row r="2841" spans="1:20">
      <c r="G2841" s="74" t="s">
        <v>20</v>
      </c>
      <c r="H2841" s="66"/>
      <c r="I2841" s="326"/>
      <c r="J2841" s="45"/>
      <c r="K2841" s="45"/>
      <c r="L2841" s="45"/>
      <c r="M2841" s="45"/>
      <c r="N2841" s="45"/>
      <c r="O2841" s="45"/>
      <c r="P2841" s="45"/>
      <c r="Q2841" s="45"/>
      <c r="R2841" s="45"/>
      <c r="S2841" s="45">
        <f>S2</f>
        <v>8.0210749261197395E-2</v>
      </c>
      <c r="T2841" s="46">
        <f>T2</f>
        <v>8.0210749261197395E-2</v>
      </c>
    </row>
    <row r="2842" spans="1:20">
      <c r="A2842" s="1" t="s">
        <v>235</v>
      </c>
      <c r="G2842" s="71" t="s">
        <v>22</v>
      </c>
      <c r="H2842" s="72"/>
      <c r="I2842" s="37">
        <v>0</v>
      </c>
      <c r="J2842" s="37">
        <v>0</v>
      </c>
      <c r="K2842" s="37">
        <v>0</v>
      </c>
      <c r="L2842" s="37">
        <v>0</v>
      </c>
      <c r="M2842" s="37">
        <v>0</v>
      </c>
      <c r="N2842" s="179">
        <v>0</v>
      </c>
      <c r="O2842" s="179">
        <v>0</v>
      </c>
      <c r="P2842" s="179">
        <v>0</v>
      </c>
      <c r="Q2842" s="179">
        <f>Q2839*Q2841</f>
        <v>0</v>
      </c>
      <c r="R2842" s="179">
        <f>R2839*R2841</f>
        <v>0</v>
      </c>
      <c r="S2842" s="179">
        <f>S2839*S2841</f>
        <v>14413.390377741605</v>
      </c>
      <c r="T2842" s="179">
        <f>T2839*T2841</f>
        <v>15480.83502890962</v>
      </c>
    </row>
    <row r="2843" spans="1:20">
      <c r="G2843" s="23"/>
      <c r="H2843" s="30"/>
      <c r="I2843" s="36"/>
      <c r="J2843" s="36"/>
      <c r="K2843" s="36"/>
      <c r="L2843" s="36"/>
      <c r="M2843" s="36"/>
      <c r="N2843" s="24"/>
      <c r="O2843" s="24"/>
      <c r="P2843" s="24"/>
      <c r="Q2843" s="24"/>
      <c r="R2843" s="24"/>
      <c r="S2843" s="24"/>
      <c r="T2843" s="24"/>
    </row>
    <row r="2844" spans="1:20" ht="18.5">
      <c r="F2844" s="42" t="s">
        <v>118</v>
      </c>
      <c r="H2844" s="30"/>
      <c r="I2844" s="2">
        <v>2011</v>
      </c>
      <c r="J2844" s="2">
        <f>I2844+1</f>
        <v>2012</v>
      </c>
      <c r="K2844" s="2">
        <f t="shared" ref="K2844" si="1395">J2844+1</f>
        <v>2013</v>
      </c>
      <c r="L2844" s="2">
        <f t="shared" ref="L2844" si="1396">K2844+1</f>
        <v>2014</v>
      </c>
      <c r="M2844" s="2">
        <f t="shared" ref="M2844" si="1397">L2844+1</f>
        <v>2015</v>
      </c>
      <c r="N2844" s="2">
        <f t="shared" ref="N2844" si="1398">M2844+1</f>
        <v>2016</v>
      </c>
      <c r="O2844" s="2">
        <f t="shared" ref="O2844" si="1399">N2844+1</f>
        <v>2017</v>
      </c>
      <c r="P2844" s="2">
        <f t="shared" ref="P2844" si="1400">O2844+1</f>
        <v>2018</v>
      </c>
      <c r="Q2844" s="2">
        <f t="shared" ref="Q2844" si="1401">P2844+1</f>
        <v>2019</v>
      </c>
      <c r="R2844" s="2">
        <f t="shared" ref="R2844" si="1402">Q2844+1</f>
        <v>2020</v>
      </c>
      <c r="S2844" s="2">
        <f>R2844+1</f>
        <v>2021</v>
      </c>
      <c r="T2844" s="2">
        <f>S2844+1</f>
        <v>2022</v>
      </c>
    </row>
    <row r="2845" spans="1:20">
      <c r="G2845" s="74" t="s">
        <v>10</v>
      </c>
      <c r="H2845" s="66"/>
      <c r="I2845" s="47">
        <f>IF($J63= "Eligible", I2842 * 'Facility Detail'!$G$3173, 0 )</f>
        <v>0</v>
      </c>
      <c r="J2845" s="11">
        <f>IF($J63= "Eligible", J2842 * 'Facility Detail'!$G$3173, 0 )</f>
        <v>0</v>
      </c>
      <c r="K2845" s="11">
        <f>IF($J63= "Eligible", K2842 * 'Facility Detail'!$G$3173, 0 )</f>
        <v>0</v>
      </c>
      <c r="L2845" s="11">
        <f>IF($J63= "Eligible", L2842 * 'Facility Detail'!$G$3173, 0 )</f>
        <v>0</v>
      </c>
      <c r="M2845" s="11">
        <f>IF($J63= "Eligible", M2842 * 'Facility Detail'!$G$3173, 0 )</f>
        <v>0</v>
      </c>
      <c r="N2845" s="11">
        <f>IF($J63= "Eligible", N2842 * 'Facility Detail'!$G$3173, 0 )</f>
        <v>0</v>
      </c>
      <c r="O2845" s="11">
        <f>IF($J63= "Eligible", O2842 * 'Facility Detail'!$G$3173, 0 )</f>
        <v>0</v>
      </c>
      <c r="P2845" s="11">
        <f>IF($J63= "Eligible", P2842 * 'Facility Detail'!$G$3173, 0 )</f>
        <v>0</v>
      </c>
      <c r="Q2845" s="11">
        <f>IF($J63= "Eligible", Q2842 * 'Facility Detail'!$G$3173, 0 )</f>
        <v>0</v>
      </c>
      <c r="R2845" s="11">
        <f>IF($J63= "Eligible", R2842 * 'Facility Detail'!$G$3173, 0 )</f>
        <v>0</v>
      </c>
      <c r="S2845" s="11">
        <f>IF($J63= "Eligible", S2842 * 'Facility Detail'!$G$3173, 0 )</f>
        <v>0</v>
      </c>
      <c r="T2845" s="264">
        <f>IF($J63= "Eligible", T2842 * 'Facility Detail'!$G$3173, 0 )</f>
        <v>0</v>
      </c>
    </row>
    <row r="2846" spans="1:20">
      <c r="G2846" s="74" t="s">
        <v>6</v>
      </c>
      <c r="H2846" s="66"/>
      <c r="I2846" s="48">
        <f t="shared" ref="I2846:T2846" si="1403">IF($K63= "Eligible", I2842, 0 )</f>
        <v>0</v>
      </c>
      <c r="J2846" s="222">
        <f t="shared" si="1403"/>
        <v>0</v>
      </c>
      <c r="K2846" s="222">
        <f t="shared" si="1403"/>
        <v>0</v>
      </c>
      <c r="L2846" s="222">
        <f t="shared" si="1403"/>
        <v>0</v>
      </c>
      <c r="M2846" s="222">
        <f t="shared" si="1403"/>
        <v>0</v>
      </c>
      <c r="N2846" s="222">
        <f t="shared" si="1403"/>
        <v>0</v>
      </c>
      <c r="O2846" s="222">
        <f t="shared" si="1403"/>
        <v>0</v>
      </c>
      <c r="P2846" s="222">
        <f t="shared" si="1403"/>
        <v>0</v>
      </c>
      <c r="Q2846" s="222">
        <f t="shared" si="1403"/>
        <v>0</v>
      </c>
      <c r="R2846" s="222">
        <f t="shared" si="1403"/>
        <v>0</v>
      </c>
      <c r="S2846" s="222">
        <f t="shared" si="1403"/>
        <v>0</v>
      </c>
      <c r="T2846" s="265">
        <f t="shared" si="1403"/>
        <v>0</v>
      </c>
    </row>
    <row r="2847" spans="1:20">
      <c r="G2847" s="73" t="s">
        <v>120</v>
      </c>
      <c r="H2847" s="72"/>
      <c r="I2847" s="39">
        <f>SUM(I2845:I2846)</f>
        <v>0</v>
      </c>
      <c r="J2847" s="40">
        <f t="shared" ref="J2847:S2847" si="1404">SUM(J2845:J2846)</f>
        <v>0</v>
      </c>
      <c r="K2847" s="40">
        <f t="shared" si="1404"/>
        <v>0</v>
      </c>
      <c r="L2847" s="40">
        <f t="shared" si="1404"/>
        <v>0</v>
      </c>
      <c r="M2847" s="40">
        <f t="shared" si="1404"/>
        <v>0</v>
      </c>
      <c r="N2847" s="40">
        <f t="shared" si="1404"/>
        <v>0</v>
      </c>
      <c r="O2847" s="40">
        <f t="shared" si="1404"/>
        <v>0</v>
      </c>
      <c r="P2847" s="40">
        <f t="shared" si="1404"/>
        <v>0</v>
      </c>
      <c r="Q2847" s="40">
        <f t="shared" si="1404"/>
        <v>0</v>
      </c>
      <c r="R2847" s="40">
        <f t="shared" si="1404"/>
        <v>0</v>
      </c>
      <c r="S2847" s="40">
        <f t="shared" si="1404"/>
        <v>0</v>
      </c>
      <c r="T2847" s="40">
        <f t="shared" ref="T2847" si="1405">SUM(T2845:T2846)</f>
        <v>0</v>
      </c>
    </row>
    <row r="2848" spans="1:20">
      <c r="G2848" s="30"/>
      <c r="H2848" s="30"/>
      <c r="I2848" s="38"/>
      <c r="J2848" s="31"/>
      <c r="K2848" s="31"/>
      <c r="L2848" s="31"/>
      <c r="M2848" s="31"/>
      <c r="N2848" s="31"/>
      <c r="O2848" s="31"/>
      <c r="P2848" s="31"/>
      <c r="Q2848" s="31"/>
      <c r="R2848" s="31"/>
      <c r="S2848" s="31"/>
      <c r="T2848" s="31"/>
    </row>
    <row r="2849" spans="6:20" ht="18.5">
      <c r="F2849" s="41" t="s">
        <v>30</v>
      </c>
      <c r="H2849" s="30"/>
      <c r="I2849" s="2">
        <v>2011</v>
      </c>
      <c r="J2849" s="2">
        <f>I2849+1</f>
        <v>2012</v>
      </c>
      <c r="K2849" s="2">
        <f t="shared" ref="K2849" si="1406">J2849+1</f>
        <v>2013</v>
      </c>
      <c r="L2849" s="2">
        <f t="shared" ref="L2849" si="1407">K2849+1</f>
        <v>2014</v>
      </c>
      <c r="M2849" s="2">
        <f t="shared" ref="M2849" si="1408">L2849+1</f>
        <v>2015</v>
      </c>
      <c r="N2849" s="2">
        <f t="shared" ref="N2849" si="1409">M2849+1</f>
        <v>2016</v>
      </c>
      <c r="O2849" s="2">
        <f t="shared" ref="O2849" si="1410">N2849+1</f>
        <v>2017</v>
      </c>
      <c r="P2849" s="2">
        <f t="shared" ref="P2849" si="1411">O2849+1</f>
        <v>2018</v>
      </c>
      <c r="Q2849" s="2">
        <f t="shared" ref="Q2849" si="1412">P2849+1</f>
        <v>2019</v>
      </c>
      <c r="R2849" s="2">
        <f t="shared" ref="R2849" si="1413">Q2849+1</f>
        <v>2020</v>
      </c>
      <c r="S2849" s="2">
        <f>R2849+1</f>
        <v>2021</v>
      </c>
      <c r="T2849" s="2">
        <f>S2849+1</f>
        <v>2022</v>
      </c>
    </row>
    <row r="2850" spans="6:20">
      <c r="G2850" s="74" t="s">
        <v>47</v>
      </c>
      <c r="H2850" s="66"/>
      <c r="I2850" s="84"/>
      <c r="J2850" s="85"/>
      <c r="K2850" s="85"/>
      <c r="L2850" s="85"/>
      <c r="M2850" s="85"/>
      <c r="N2850" s="85"/>
      <c r="O2850" s="85"/>
      <c r="P2850" s="85"/>
      <c r="Q2850" s="85"/>
      <c r="R2850" s="85"/>
      <c r="S2850" s="85"/>
      <c r="T2850" s="86"/>
    </row>
    <row r="2851" spans="6:20">
      <c r="G2851" s="75" t="s">
        <v>23</v>
      </c>
      <c r="H2851" s="153"/>
      <c r="I2851" s="87"/>
      <c r="J2851" s="88"/>
      <c r="K2851" s="88"/>
      <c r="L2851" s="88"/>
      <c r="M2851" s="88"/>
      <c r="N2851" s="88"/>
      <c r="O2851" s="88"/>
      <c r="P2851" s="88"/>
      <c r="Q2851" s="88"/>
      <c r="R2851" s="88"/>
      <c r="S2851" s="88"/>
      <c r="T2851" s="89"/>
    </row>
    <row r="2852" spans="6:20">
      <c r="G2852" s="90" t="s">
        <v>89</v>
      </c>
      <c r="H2852" s="152"/>
      <c r="I2852" s="52"/>
      <c r="J2852" s="53"/>
      <c r="K2852" s="53"/>
      <c r="L2852" s="53"/>
      <c r="M2852" s="53"/>
      <c r="N2852" s="53"/>
      <c r="O2852" s="53"/>
      <c r="P2852" s="53"/>
      <c r="Q2852" s="53"/>
      <c r="R2852" s="53"/>
      <c r="S2852" s="53"/>
      <c r="T2852" s="54"/>
    </row>
    <row r="2853" spans="6:20">
      <c r="G2853" s="33" t="s">
        <v>90</v>
      </c>
      <c r="I2853" s="7">
        <v>0</v>
      </c>
      <c r="J2853" s="7">
        <v>0</v>
      </c>
      <c r="K2853" s="7">
        <v>0</v>
      </c>
      <c r="L2853" s="7">
        <v>0</v>
      </c>
      <c r="M2853" s="7">
        <v>0</v>
      </c>
      <c r="N2853" s="7">
        <v>0</v>
      </c>
      <c r="O2853" s="7">
        <v>0</v>
      </c>
      <c r="P2853" s="7">
        <v>0</v>
      </c>
      <c r="Q2853" s="7">
        <v>0</v>
      </c>
      <c r="R2853" s="7">
        <v>0</v>
      </c>
      <c r="S2853" s="7">
        <v>0</v>
      </c>
      <c r="T2853" s="7">
        <v>0</v>
      </c>
    </row>
    <row r="2854" spans="6:20">
      <c r="G2854" s="6"/>
      <c r="I2854" s="7"/>
      <c r="J2854" s="7"/>
      <c r="K2854" s="7"/>
      <c r="L2854" s="28"/>
      <c r="M2854" s="28"/>
      <c r="N2854" s="28"/>
      <c r="O2854" s="28"/>
      <c r="P2854" s="28"/>
      <c r="Q2854" s="28"/>
      <c r="R2854" s="28"/>
      <c r="S2854" s="28"/>
      <c r="T2854" s="28"/>
    </row>
    <row r="2855" spans="6:20" ht="18.5">
      <c r="F2855" s="9" t="s">
        <v>100</v>
      </c>
      <c r="I2855" s="2">
        <f>'Facility Detail'!$G$3176</f>
        <v>2011</v>
      </c>
      <c r="J2855" s="2">
        <f>I2855+1</f>
        <v>2012</v>
      </c>
      <c r="K2855" s="2">
        <f t="shared" ref="K2855" si="1414">J2855+1</f>
        <v>2013</v>
      </c>
      <c r="L2855" s="2">
        <f t="shared" ref="L2855" si="1415">K2855+1</f>
        <v>2014</v>
      </c>
      <c r="M2855" s="2">
        <f t="shared" ref="M2855" si="1416">L2855+1</f>
        <v>2015</v>
      </c>
      <c r="N2855" s="2">
        <f t="shared" ref="N2855" si="1417">M2855+1</f>
        <v>2016</v>
      </c>
      <c r="O2855" s="2">
        <f t="shared" ref="O2855" si="1418">N2855+1</f>
        <v>2017</v>
      </c>
      <c r="P2855" s="2">
        <f t="shared" ref="P2855" si="1419">O2855+1</f>
        <v>2018</v>
      </c>
      <c r="Q2855" s="2">
        <f t="shared" ref="Q2855" si="1420">P2855+1</f>
        <v>2019</v>
      </c>
      <c r="R2855" s="2">
        <f t="shared" ref="R2855" si="1421">Q2855+1</f>
        <v>2020</v>
      </c>
      <c r="S2855" s="2">
        <f>R2855+1</f>
        <v>2021</v>
      </c>
      <c r="T2855" s="2">
        <f>S2855+1</f>
        <v>2022</v>
      </c>
    </row>
    <row r="2856" spans="6:20">
      <c r="G2856" s="74" t="s">
        <v>68</v>
      </c>
      <c r="H2856" s="66"/>
      <c r="I2856" s="3"/>
      <c r="J2856" s="55">
        <f>I2856</f>
        <v>0</v>
      </c>
      <c r="K2856" s="123"/>
      <c r="L2856" s="123"/>
      <c r="M2856" s="123"/>
      <c r="N2856" s="123"/>
      <c r="O2856" s="123"/>
      <c r="P2856" s="123"/>
      <c r="Q2856" s="123"/>
      <c r="R2856" s="123"/>
      <c r="S2856" s="123"/>
      <c r="T2856" s="56"/>
    </row>
    <row r="2857" spans="6:20">
      <c r="G2857" s="74" t="s">
        <v>69</v>
      </c>
      <c r="H2857" s="66"/>
      <c r="I2857" s="144">
        <f>J2857</f>
        <v>0</v>
      </c>
      <c r="J2857" s="10"/>
      <c r="K2857" s="69"/>
      <c r="L2857" s="69"/>
      <c r="M2857" s="69"/>
      <c r="N2857" s="69"/>
      <c r="O2857" s="69"/>
      <c r="P2857" s="69"/>
      <c r="Q2857" s="69"/>
      <c r="R2857" s="69"/>
      <c r="S2857" s="69"/>
      <c r="T2857" s="145"/>
    </row>
    <row r="2858" spans="6:20">
      <c r="G2858" s="74" t="s">
        <v>70</v>
      </c>
      <c r="H2858" s="66"/>
      <c r="I2858" s="57"/>
      <c r="J2858" s="10">
        <f>J2842</f>
        <v>0</v>
      </c>
      <c r="K2858" s="65">
        <f>J2858</f>
        <v>0</v>
      </c>
      <c r="L2858" s="69"/>
      <c r="M2858" s="69"/>
      <c r="N2858" s="69"/>
      <c r="O2858" s="69"/>
      <c r="P2858" s="69"/>
      <c r="Q2858" s="69"/>
      <c r="R2858" s="69"/>
      <c r="S2858" s="69"/>
      <c r="T2858" s="145"/>
    </row>
    <row r="2859" spans="6:20">
      <c r="G2859" s="74" t="s">
        <v>71</v>
      </c>
      <c r="H2859" s="66"/>
      <c r="I2859" s="57"/>
      <c r="J2859" s="65">
        <f>K2859</f>
        <v>0</v>
      </c>
      <c r="K2859" s="143"/>
      <c r="L2859" s="69"/>
      <c r="M2859" s="69"/>
      <c r="N2859" s="69"/>
      <c r="O2859" s="69"/>
      <c r="P2859" s="69"/>
      <c r="Q2859" s="69"/>
      <c r="R2859" s="69"/>
      <c r="S2859" s="69"/>
      <c r="T2859" s="145"/>
    </row>
    <row r="2860" spans="6:20">
      <c r="G2860" s="74" t="s">
        <v>171</v>
      </c>
      <c r="H2860" s="30"/>
      <c r="I2860" s="57"/>
      <c r="J2860" s="135"/>
      <c r="K2860" s="10">
        <f>K2842</f>
        <v>0</v>
      </c>
      <c r="L2860" s="136">
        <f>K2860</f>
        <v>0</v>
      </c>
      <c r="M2860" s="69"/>
      <c r="N2860" s="69"/>
      <c r="O2860" s="69"/>
      <c r="P2860" s="69"/>
      <c r="Q2860" s="69"/>
      <c r="R2860" s="69"/>
      <c r="S2860" s="69"/>
      <c r="T2860" s="145"/>
    </row>
    <row r="2861" spans="6:20">
      <c r="G2861" s="74" t="s">
        <v>172</v>
      </c>
      <c r="H2861" s="30"/>
      <c r="I2861" s="57"/>
      <c r="J2861" s="135"/>
      <c r="K2861" s="65">
        <f>L2861</f>
        <v>0</v>
      </c>
      <c r="L2861" s="10"/>
      <c r="M2861" s="69"/>
      <c r="N2861" s="69"/>
      <c r="O2861" s="69"/>
      <c r="P2861" s="69"/>
      <c r="Q2861" s="69"/>
      <c r="R2861" s="69"/>
      <c r="S2861" s="69"/>
      <c r="T2861" s="145"/>
    </row>
    <row r="2862" spans="6:20">
      <c r="G2862" s="74" t="s">
        <v>173</v>
      </c>
      <c r="H2862" s="30"/>
      <c r="I2862" s="57"/>
      <c r="J2862" s="135"/>
      <c r="K2862" s="135"/>
      <c r="L2862" s="10">
        <f>L2842</f>
        <v>0</v>
      </c>
      <c r="M2862" s="136">
        <f>L2862</f>
        <v>0</v>
      </c>
      <c r="N2862" s="135"/>
      <c r="O2862" s="69"/>
      <c r="P2862" s="69"/>
      <c r="Q2862" s="69"/>
      <c r="R2862" s="69"/>
      <c r="S2862" s="69"/>
      <c r="T2862" s="139"/>
    </row>
    <row r="2863" spans="6:20">
      <c r="G2863" s="74" t="s">
        <v>174</v>
      </c>
      <c r="H2863" s="30"/>
      <c r="I2863" s="57"/>
      <c r="J2863" s="135"/>
      <c r="K2863" s="135"/>
      <c r="L2863" s="65"/>
      <c r="M2863" s="10"/>
      <c r="N2863" s="135"/>
      <c r="O2863" s="69"/>
      <c r="P2863" s="69"/>
      <c r="Q2863" s="69"/>
      <c r="R2863" s="69"/>
      <c r="S2863" s="69"/>
      <c r="T2863" s="139"/>
    </row>
    <row r="2864" spans="6:20">
      <c r="G2864" s="74" t="s">
        <v>175</v>
      </c>
      <c r="H2864" s="30"/>
      <c r="I2864" s="57"/>
      <c r="J2864" s="135"/>
      <c r="K2864" s="135"/>
      <c r="L2864" s="135"/>
      <c r="M2864" s="10">
        <v>0</v>
      </c>
      <c r="N2864" s="136">
        <f>M2864</f>
        <v>0</v>
      </c>
      <c r="O2864" s="69"/>
      <c r="P2864" s="69"/>
      <c r="Q2864" s="69"/>
      <c r="R2864" s="69"/>
      <c r="S2864" s="69"/>
      <c r="T2864" s="139"/>
    </row>
    <row r="2865" spans="2:21">
      <c r="G2865" s="74" t="s">
        <v>176</v>
      </c>
      <c r="H2865" s="30"/>
      <c r="I2865" s="57"/>
      <c r="J2865" s="135"/>
      <c r="K2865" s="135"/>
      <c r="L2865" s="135"/>
      <c r="M2865" s="65"/>
      <c r="N2865" s="10"/>
      <c r="O2865" s="69"/>
      <c r="P2865" s="69"/>
      <c r="Q2865" s="69"/>
      <c r="R2865" s="69"/>
      <c r="S2865" s="69"/>
      <c r="T2865" s="139"/>
    </row>
    <row r="2866" spans="2:21">
      <c r="G2866" s="74" t="s">
        <v>177</v>
      </c>
      <c r="H2866" s="30"/>
      <c r="I2866" s="57"/>
      <c r="J2866" s="135"/>
      <c r="K2866" s="135"/>
      <c r="L2866" s="135"/>
      <c r="M2866" s="135"/>
      <c r="N2866" s="167">
        <f>N2842</f>
        <v>0</v>
      </c>
      <c r="O2866" s="137">
        <f>N2866</f>
        <v>0</v>
      </c>
      <c r="P2866" s="69"/>
      <c r="Q2866" s="69"/>
      <c r="R2866" s="69"/>
      <c r="S2866" s="69"/>
      <c r="T2866" s="139"/>
    </row>
    <row r="2867" spans="2:21">
      <c r="G2867" s="74" t="s">
        <v>168</v>
      </c>
      <c r="H2867" s="30"/>
      <c r="I2867" s="57"/>
      <c r="J2867" s="135"/>
      <c r="K2867" s="135"/>
      <c r="L2867" s="135"/>
      <c r="M2867" s="135"/>
      <c r="N2867" s="168"/>
      <c r="O2867" s="138"/>
      <c r="P2867" s="69"/>
      <c r="Q2867" s="69"/>
      <c r="R2867" s="69"/>
      <c r="S2867" s="69"/>
      <c r="T2867" s="139"/>
    </row>
    <row r="2868" spans="2:21">
      <c r="G2868" s="74" t="s">
        <v>169</v>
      </c>
      <c r="H2868" s="30"/>
      <c r="I2868" s="57"/>
      <c r="J2868" s="135"/>
      <c r="K2868" s="135"/>
      <c r="L2868" s="135"/>
      <c r="M2868" s="135"/>
      <c r="N2868" s="135"/>
      <c r="O2868" s="138">
        <f>O2842</f>
        <v>0</v>
      </c>
      <c r="P2868" s="137">
        <f>O2868</f>
        <v>0</v>
      </c>
      <c r="Q2868" s="69"/>
      <c r="R2868" s="69"/>
      <c r="S2868" s="69"/>
      <c r="T2868" s="139"/>
    </row>
    <row r="2869" spans="2:21">
      <c r="G2869" s="74" t="s">
        <v>186</v>
      </c>
      <c r="H2869" s="30"/>
      <c r="I2869" s="57"/>
      <c r="J2869" s="135"/>
      <c r="K2869" s="135"/>
      <c r="L2869" s="135"/>
      <c r="M2869" s="135"/>
      <c r="N2869" s="135"/>
      <c r="O2869" s="137"/>
      <c r="P2869" s="138"/>
      <c r="Q2869" s="69"/>
      <c r="R2869" s="69"/>
      <c r="S2869" s="69"/>
      <c r="T2869" s="139"/>
    </row>
    <row r="2870" spans="2:21">
      <c r="G2870" s="74" t="s">
        <v>187</v>
      </c>
      <c r="H2870" s="30"/>
      <c r="I2870" s="57"/>
      <c r="J2870" s="135"/>
      <c r="K2870" s="135"/>
      <c r="L2870" s="135"/>
      <c r="M2870" s="135"/>
      <c r="N2870" s="135"/>
      <c r="O2870" s="135"/>
      <c r="P2870" s="138"/>
      <c r="Q2870" s="65">
        <f>P2870</f>
        <v>0</v>
      </c>
      <c r="R2870" s="69"/>
      <c r="S2870" s="69"/>
      <c r="T2870" s="139"/>
    </row>
    <row r="2871" spans="2:21">
      <c r="G2871" s="74" t="s">
        <v>188</v>
      </c>
      <c r="H2871" s="30"/>
      <c r="I2871" s="57"/>
      <c r="J2871" s="135"/>
      <c r="K2871" s="135"/>
      <c r="L2871" s="135"/>
      <c r="M2871" s="135"/>
      <c r="N2871" s="135"/>
      <c r="O2871" s="135"/>
      <c r="P2871" s="137"/>
      <c r="Q2871" s="138"/>
      <c r="R2871" s="69"/>
      <c r="S2871" s="69"/>
      <c r="T2871" s="139"/>
    </row>
    <row r="2872" spans="2:21">
      <c r="G2872" s="74" t="s">
        <v>189</v>
      </c>
      <c r="H2872" s="30"/>
      <c r="I2872" s="57"/>
      <c r="J2872" s="135"/>
      <c r="K2872" s="135"/>
      <c r="L2872" s="135"/>
      <c r="M2872" s="135"/>
      <c r="N2872" s="135"/>
      <c r="O2872" s="135"/>
      <c r="P2872" s="135"/>
      <c r="Q2872" s="138"/>
      <c r="R2872" s="65">
        <f>Q2872</f>
        <v>0</v>
      </c>
      <c r="S2872" s="69"/>
      <c r="T2872" s="139"/>
    </row>
    <row r="2873" spans="2:21">
      <c r="G2873" s="74" t="s">
        <v>190</v>
      </c>
      <c r="H2873" s="30"/>
      <c r="I2873" s="57"/>
      <c r="J2873" s="135"/>
      <c r="K2873" s="135"/>
      <c r="L2873" s="135"/>
      <c r="M2873" s="135"/>
      <c r="N2873" s="135"/>
      <c r="O2873" s="135"/>
      <c r="P2873" s="135"/>
      <c r="Q2873" s="169">
        <f>R2842</f>
        <v>0</v>
      </c>
      <c r="R2873" s="197">
        <f>Q2873</f>
        <v>0</v>
      </c>
      <c r="S2873" s="155"/>
      <c r="T2873" s="322"/>
    </row>
    <row r="2874" spans="2:21">
      <c r="G2874" s="74" t="s">
        <v>191</v>
      </c>
      <c r="H2874" s="30"/>
      <c r="I2874" s="57"/>
      <c r="J2874" s="135"/>
      <c r="K2874" s="135"/>
      <c r="L2874" s="135"/>
      <c r="M2874" s="135"/>
      <c r="N2874" s="135"/>
      <c r="O2874" s="135"/>
      <c r="P2874" s="135"/>
      <c r="Q2874" s="135"/>
      <c r="R2874" s="197"/>
      <c r="S2874" s="137">
        <f>R2874</f>
        <v>0</v>
      </c>
      <c r="T2874" s="322">
        <f>S2874</f>
        <v>0</v>
      </c>
    </row>
    <row r="2875" spans="2:21">
      <c r="G2875" s="74" t="s">
        <v>200</v>
      </c>
      <c r="H2875" s="30"/>
      <c r="I2875" s="57"/>
      <c r="J2875" s="135"/>
      <c r="K2875" s="135"/>
      <c r="L2875" s="135"/>
      <c r="M2875" s="135"/>
      <c r="N2875" s="135"/>
      <c r="O2875" s="135"/>
      <c r="P2875" s="135"/>
      <c r="Q2875" s="135"/>
      <c r="R2875" s="137"/>
      <c r="S2875" s="138"/>
      <c r="T2875" s="322"/>
    </row>
    <row r="2876" spans="2:21">
      <c r="G2876" s="74" t="s">
        <v>201</v>
      </c>
      <c r="H2876" s="30"/>
      <c r="I2876" s="57"/>
      <c r="J2876" s="135"/>
      <c r="K2876" s="135"/>
      <c r="L2876" s="135"/>
      <c r="M2876" s="135"/>
      <c r="N2876" s="135"/>
      <c r="O2876" s="135"/>
      <c r="P2876" s="135"/>
      <c r="Q2876" s="135"/>
      <c r="R2876" s="135"/>
      <c r="S2876" s="197"/>
      <c r="T2876" s="323"/>
    </row>
    <row r="2877" spans="2:21">
      <c r="G2877" s="74" t="s">
        <v>311</v>
      </c>
      <c r="H2877" s="30"/>
      <c r="I2877" s="57"/>
      <c r="J2877" s="135"/>
      <c r="K2877" s="135"/>
      <c r="L2877" s="135"/>
      <c r="M2877" s="135"/>
      <c r="N2877" s="135"/>
      <c r="O2877" s="135"/>
      <c r="P2877" s="135"/>
      <c r="Q2877" s="135"/>
      <c r="R2877" s="135"/>
      <c r="S2877" s="137"/>
      <c r="T2877" s="324"/>
      <c r="U2877" s="30"/>
    </row>
    <row r="2878" spans="2:21">
      <c r="G2878" s="74" t="s">
        <v>310</v>
      </c>
      <c r="H2878" s="30"/>
      <c r="I2878" s="58"/>
      <c r="J2878" s="125"/>
      <c r="K2878" s="125"/>
      <c r="L2878" s="125"/>
      <c r="M2878" s="125"/>
      <c r="N2878" s="125"/>
      <c r="O2878" s="125"/>
      <c r="P2878" s="125"/>
      <c r="Q2878" s="125"/>
      <c r="R2878" s="125"/>
      <c r="S2878" s="125"/>
      <c r="T2878" s="258"/>
      <c r="U2878" s="30"/>
    </row>
    <row r="2879" spans="2:21">
      <c r="B2879" s="1" t="s">
        <v>235</v>
      </c>
      <c r="G2879" s="33" t="s">
        <v>17</v>
      </c>
      <c r="I2879" s="172">
        <f xml:space="preserve"> I2862 - I2861</f>
        <v>0</v>
      </c>
      <c r="J2879" s="172">
        <f xml:space="preserve"> J2861 + J2864 - J2863 - J2862</f>
        <v>0</v>
      </c>
      <c r="K2879" s="172">
        <f>K2863 - K2864</f>
        <v>0</v>
      </c>
      <c r="L2879" s="172">
        <f>L2863 - L2864</f>
        <v>0</v>
      </c>
      <c r="M2879" s="172">
        <f>M2862-M2863-M2864</f>
        <v>0</v>
      </c>
      <c r="N2879" s="172">
        <f>N2864-N2865-N2866</f>
        <v>0</v>
      </c>
      <c r="O2879" s="172">
        <f>O2866-O2867-O2868</f>
        <v>0</v>
      </c>
      <c r="P2879" s="172">
        <f>P2868-P2869-P2870</f>
        <v>0</v>
      </c>
      <c r="Q2879" s="172">
        <f>Q2870+Q2873-Q2872-Q2871</f>
        <v>0</v>
      </c>
      <c r="R2879" s="172">
        <f>R2872-R2873+R2875</f>
        <v>0</v>
      </c>
      <c r="S2879" s="172">
        <f>S2874-S2875-S2876</f>
        <v>0</v>
      </c>
      <c r="T2879" s="172">
        <f>T2874-T2875-T2876</f>
        <v>0</v>
      </c>
    </row>
    <row r="2880" spans="2:21">
      <c r="G2880" s="6"/>
      <c r="I2880" s="172"/>
      <c r="J2880" s="172"/>
      <c r="K2880" s="172"/>
      <c r="L2880" s="172"/>
      <c r="M2880" s="172"/>
      <c r="N2880" s="172"/>
      <c r="O2880" s="172"/>
      <c r="P2880" s="172"/>
      <c r="Q2880" s="172"/>
      <c r="R2880" s="172"/>
      <c r="S2880" s="172"/>
      <c r="T2880" s="172"/>
    </row>
    <row r="2881" spans="1:21">
      <c r="G2881" s="71" t="s">
        <v>12</v>
      </c>
      <c r="H2881" s="66"/>
      <c r="I2881" s="173"/>
      <c r="J2881" s="174"/>
      <c r="K2881" s="174"/>
      <c r="L2881" s="174"/>
      <c r="M2881" s="174"/>
      <c r="N2881" s="174"/>
      <c r="O2881" s="174"/>
      <c r="P2881" s="174"/>
      <c r="Q2881" s="174"/>
      <c r="R2881" s="174"/>
      <c r="S2881" s="174"/>
      <c r="T2881" s="320"/>
    </row>
    <row r="2882" spans="1:21">
      <c r="G2882" s="6"/>
      <c r="I2882" s="172"/>
      <c r="J2882" s="172"/>
      <c r="K2882" s="172"/>
      <c r="L2882" s="172"/>
      <c r="M2882" s="172"/>
      <c r="N2882" s="172"/>
      <c r="O2882" s="172"/>
      <c r="P2882" s="172"/>
      <c r="Q2882" s="172"/>
      <c r="R2882" s="172"/>
      <c r="S2882" s="172"/>
      <c r="T2882" s="172"/>
    </row>
    <row r="2883" spans="1:21" ht="18.5">
      <c r="C2883" s="1" t="s">
        <v>235</v>
      </c>
      <c r="D2883" s="1" t="s">
        <v>254</v>
      </c>
      <c r="E2883" s="1" t="s">
        <v>108</v>
      </c>
      <c r="F2883" s="41" t="s">
        <v>26</v>
      </c>
      <c r="H2883" s="66"/>
      <c r="I2883" s="175">
        <f t="shared" ref="I2883:S2883" si="1422" xml:space="preserve"> I2842 + I2847 - I2853 + I2879 + I2881</f>
        <v>0</v>
      </c>
      <c r="J2883" s="176">
        <f t="shared" si="1422"/>
        <v>0</v>
      </c>
      <c r="K2883" s="176">
        <f t="shared" si="1422"/>
        <v>0</v>
      </c>
      <c r="L2883" s="176">
        <f t="shared" si="1422"/>
        <v>0</v>
      </c>
      <c r="M2883" s="176">
        <f t="shared" si="1422"/>
        <v>0</v>
      </c>
      <c r="N2883" s="176">
        <f t="shared" si="1422"/>
        <v>0</v>
      </c>
      <c r="O2883" s="176">
        <f t="shared" si="1422"/>
        <v>0</v>
      </c>
      <c r="P2883" s="176">
        <f t="shared" si="1422"/>
        <v>0</v>
      </c>
      <c r="Q2883" s="176">
        <f t="shared" si="1422"/>
        <v>0</v>
      </c>
      <c r="R2883" s="176">
        <f t="shared" si="1422"/>
        <v>0</v>
      </c>
      <c r="S2883" s="176">
        <f t="shared" si="1422"/>
        <v>14413.390377741605</v>
      </c>
      <c r="T2883" s="321">
        <f t="shared" ref="T2883" si="1423" xml:space="preserve"> T2842 + T2847 - T2853 + T2879 + T2881</f>
        <v>15480.83502890962</v>
      </c>
      <c r="U2883" s="196"/>
    </row>
    <row r="2884" spans="1:21" ht="15" thickBot="1">
      <c r="S2884" s="1"/>
      <c r="T2884" s="1"/>
    </row>
    <row r="2885" spans="1:21">
      <c r="F2885" s="8"/>
      <c r="G2885" s="8"/>
      <c r="H2885" s="8"/>
      <c r="I2885" s="8"/>
      <c r="J2885" s="8"/>
      <c r="K2885" s="8"/>
      <c r="L2885" s="8"/>
      <c r="M2885" s="8"/>
      <c r="N2885" s="8"/>
      <c r="O2885" s="8"/>
      <c r="P2885" s="8"/>
      <c r="Q2885" s="8"/>
      <c r="R2885" s="8"/>
      <c r="S2885" s="8"/>
      <c r="T2885" s="8"/>
      <c r="U2885" s="30"/>
    </row>
    <row r="2886" spans="1:21" ht="15" thickBot="1">
      <c r="G2886" s="30"/>
      <c r="H2886" s="30"/>
      <c r="I2886" s="30"/>
      <c r="J2886" s="30"/>
      <c r="K2886" s="30"/>
      <c r="L2886" s="30"/>
      <c r="M2886" s="30"/>
      <c r="N2886" s="30"/>
      <c r="O2886" s="30"/>
      <c r="P2886" s="30"/>
      <c r="Q2886" s="30"/>
      <c r="R2886" s="30"/>
      <c r="S2886" s="30"/>
      <c r="T2886" s="30"/>
      <c r="U2886" s="30"/>
    </row>
    <row r="2887" spans="1:21" ht="21.5" thickBot="1">
      <c r="F2887" s="13" t="s">
        <v>4</v>
      </c>
      <c r="G2887" s="13"/>
      <c r="H2887" s="212" t="s">
        <v>155</v>
      </c>
      <c r="I2887" s="209"/>
      <c r="J2887" s="23"/>
      <c r="K2887" s="23"/>
      <c r="S2887" s="1"/>
      <c r="T2887" s="1"/>
      <c r="U2887" s="30"/>
    </row>
    <row r="2888" spans="1:21">
      <c r="S2888" s="1"/>
      <c r="T2888" s="1"/>
      <c r="U2888" s="30"/>
    </row>
    <row r="2889" spans="1:21" ht="18.5">
      <c r="F2889" s="9" t="s">
        <v>21</v>
      </c>
      <c r="G2889" s="9"/>
      <c r="I2889" s="2">
        <f>'Facility Detail'!$G$3176</f>
        <v>2011</v>
      </c>
      <c r="J2889" s="2">
        <f t="shared" ref="J2889:P2889" si="1424">I2889+1</f>
        <v>2012</v>
      </c>
      <c r="K2889" s="2">
        <f t="shared" si="1424"/>
        <v>2013</v>
      </c>
      <c r="L2889" s="2">
        <f t="shared" si="1424"/>
        <v>2014</v>
      </c>
      <c r="M2889" s="2">
        <f t="shared" si="1424"/>
        <v>2015</v>
      </c>
      <c r="N2889" s="2">
        <f t="shared" si="1424"/>
        <v>2016</v>
      </c>
      <c r="O2889" s="2">
        <f t="shared" si="1424"/>
        <v>2017</v>
      </c>
      <c r="P2889" s="2">
        <f t="shared" si="1424"/>
        <v>2018</v>
      </c>
      <c r="Q2889" s="2">
        <f t="shared" ref="Q2889" si="1425">P2889+1</f>
        <v>2019</v>
      </c>
      <c r="R2889" s="2">
        <f t="shared" ref="R2889" si="1426">Q2889+1</f>
        <v>2020</v>
      </c>
      <c r="S2889" s="2">
        <f>R2889+1</f>
        <v>2021</v>
      </c>
      <c r="T2889" s="2">
        <f>S2889+1</f>
        <v>2022</v>
      </c>
      <c r="U2889" s="30"/>
    </row>
    <row r="2890" spans="1:21">
      <c r="G2890" s="74" t="str">
        <f>"Total MWh Produced / Purchased from " &amp; H2887</f>
        <v>Total MWh Produced / Purchased from Top of the World</v>
      </c>
      <c r="H2890" s="66"/>
      <c r="I2890" s="3"/>
      <c r="J2890" s="4"/>
      <c r="K2890" s="4"/>
      <c r="L2890" s="4"/>
      <c r="M2890" s="4">
        <v>570069</v>
      </c>
      <c r="N2890" s="4">
        <v>651049</v>
      </c>
      <c r="O2890" s="4">
        <v>611543</v>
      </c>
      <c r="P2890" s="4">
        <v>532188.39900000009</v>
      </c>
      <c r="Q2890" s="4">
        <v>263927</v>
      </c>
      <c r="R2890" s="4">
        <v>519246</v>
      </c>
      <c r="S2890" s="4">
        <v>392340</v>
      </c>
      <c r="T2890" s="5">
        <v>522199</v>
      </c>
      <c r="U2890" s="30"/>
    </row>
    <row r="2891" spans="1:21">
      <c r="G2891" s="74" t="s">
        <v>25</v>
      </c>
      <c r="H2891" s="66"/>
      <c r="I2891" s="325"/>
      <c r="J2891" s="50"/>
      <c r="K2891" s="50"/>
      <c r="L2891" s="50"/>
      <c r="M2891" s="50">
        <v>1</v>
      </c>
      <c r="N2891" s="50">
        <v>1</v>
      </c>
      <c r="O2891" s="50">
        <v>1</v>
      </c>
      <c r="P2891" s="50">
        <v>1</v>
      </c>
      <c r="Q2891" s="50">
        <v>1</v>
      </c>
      <c r="R2891" s="50">
        <v>1</v>
      </c>
      <c r="S2891" s="50">
        <v>1</v>
      </c>
      <c r="T2891" s="51">
        <v>1</v>
      </c>
      <c r="U2891" s="30"/>
    </row>
    <row r="2892" spans="1:21">
      <c r="G2892" s="74" t="s">
        <v>20</v>
      </c>
      <c r="H2892" s="66"/>
      <c r="I2892" s="326">
        <v>7.8921000000000005E-2</v>
      </c>
      <c r="J2892" s="45">
        <v>7.9619999999999996E-2</v>
      </c>
      <c r="K2892" s="45">
        <v>7.8747999999999999E-2</v>
      </c>
      <c r="L2892" s="45">
        <v>8.0235000000000001E-2</v>
      </c>
      <c r="M2892" s="45">
        <v>8.0535999999999996E-2</v>
      </c>
      <c r="N2892" s="45">
        <v>8.1698151927344531E-2</v>
      </c>
      <c r="O2892" s="45">
        <v>8.0833713568703974E-2</v>
      </c>
      <c r="P2892" s="45">
        <v>7.9451999999999995E-2</v>
      </c>
      <c r="Q2892" s="45">
        <v>7.6724662968274293E-2</v>
      </c>
      <c r="R2892" s="45">
        <f>R2657</f>
        <v>8.1268700519883177E-2</v>
      </c>
      <c r="S2892" s="45">
        <f>S2</f>
        <v>8.0210749261197395E-2</v>
      </c>
      <c r="T2892" s="46">
        <f>T2</f>
        <v>8.0210749261197395E-2</v>
      </c>
      <c r="U2892" s="30"/>
    </row>
    <row r="2893" spans="1:21">
      <c r="A2893" s="1" t="s">
        <v>155</v>
      </c>
      <c r="G2893" s="71" t="s">
        <v>22</v>
      </c>
      <c r="H2893" s="72"/>
      <c r="I2893" s="37">
        <f xml:space="preserve"> ROUND(I2890 * I2891 * I2892,0)</f>
        <v>0</v>
      </c>
      <c r="J2893" s="37">
        <f t="shared" ref="J2893:L2893" si="1427" xml:space="preserve"> ROUND(J2890 * J2891 * J2892,0)</f>
        <v>0</v>
      </c>
      <c r="K2893" s="37">
        <f t="shared" si="1427"/>
        <v>0</v>
      </c>
      <c r="L2893" s="37">
        <f t="shared" si="1427"/>
        <v>0</v>
      </c>
      <c r="M2893" s="37">
        <v>45911</v>
      </c>
      <c r="N2893" s="179">
        <v>53189</v>
      </c>
      <c r="O2893" s="179">
        <v>49434</v>
      </c>
      <c r="P2893" s="179">
        <v>42284</v>
      </c>
      <c r="Q2893" s="179">
        <f>Q2890*Q2892</f>
        <v>20249.710123227731</v>
      </c>
      <c r="R2893" s="179">
        <f>R2890*R2892</f>
        <v>42198.447670147259</v>
      </c>
      <c r="S2893" s="179">
        <f>S2890*S2892</f>
        <v>31469.885365138187</v>
      </c>
      <c r="T2893" s="179">
        <f>T2890*T2892</f>
        <v>41885.973053448019</v>
      </c>
      <c r="U2893" s="30"/>
    </row>
    <row r="2894" spans="1:21">
      <c r="G2894" s="23"/>
      <c r="H2894" s="30"/>
      <c r="I2894" s="36"/>
      <c r="J2894" s="36"/>
      <c r="K2894" s="36"/>
      <c r="L2894" s="36"/>
      <c r="M2894" s="36"/>
      <c r="N2894" s="24"/>
      <c r="O2894" s="24"/>
      <c r="P2894" s="24"/>
      <c r="Q2894" s="24"/>
      <c r="R2894" s="24"/>
      <c r="S2894" s="24"/>
      <c r="T2894" s="24"/>
      <c r="U2894" s="30"/>
    </row>
    <row r="2895" spans="1:21" ht="18.5">
      <c r="F2895" s="42" t="s">
        <v>118</v>
      </c>
      <c r="H2895" s="30"/>
      <c r="I2895" s="2">
        <f>'Facility Detail'!$G$3176</f>
        <v>2011</v>
      </c>
      <c r="J2895" s="2">
        <f t="shared" ref="J2895:O2895" si="1428">I2895+1</f>
        <v>2012</v>
      </c>
      <c r="K2895" s="2">
        <f t="shared" si="1428"/>
        <v>2013</v>
      </c>
      <c r="L2895" s="2">
        <f t="shared" si="1428"/>
        <v>2014</v>
      </c>
      <c r="M2895" s="2">
        <f t="shared" si="1428"/>
        <v>2015</v>
      </c>
      <c r="N2895" s="2">
        <f t="shared" si="1428"/>
        <v>2016</v>
      </c>
      <c r="O2895" s="2">
        <f t="shared" si="1428"/>
        <v>2017</v>
      </c>
      <c r="P2895" s="2">
        <f>P2889</f>
        <v>2018</v>
      </c>
      <c r="Q2895" s="2">
        <f t="shared" ref="Q2895" si="1429">P2895+1</f>
        <v>2019</v>
      </c>
      <c r="R2895" s="2">
        <f t="shared" ref="R2895" si="1430">Q2895+1</f>
        <v>2020</v>
      </c>
      <c r="S2895" s="2">
        <f>R2895+1</f>
        <v>2021</v>
      </c>
      <c r="T2895" s="2">
        <f>S2895+1</f>
        <v>2022</v>
      </c>
      <c r="U2895" s="30"/>
    </row>
    <row r="2896" spans="1:21">
      <c r="G2896" s="74" t="s">
        <v>10</v>
      </c>
      <c r="H2896" s="66"/>
      <c r="I2896" s="47">
        <f>IF($J64= "Eligible", I2893 * 'Facility Detail'!$G$3173, 0 )</f>
        <v>0</v>
      </c>
      <c r="J2896" s="11">
        <f>IF($J64= "Eligible", J2893 * 'Facility Detail'!$G$3173, 0 )</f>
        <v>0</v>
      </c>
      <c r="K2896" s="11">
        <f>IF($J64= "Eligible", K2893 * 'Facility Detail'!$G$3173, 0 )</f>
        <v>0</v>
      </c>
      <c r="L2896" s="11">
        <f>IF($J64= "Eligible", L2893 * 'Facility Detail'!$G$3173, 0 )</f>
        <v>0</v>
      </c>
      <c r="M2896" s="11">
        <f>IF($J64= "Eligible", M2893 * 'Facility Detail'!$G$3173, 0 )</f>
        <v>0</v>
      </c>
      <c r="N2896" s="11">
        <f>IF($J64= "Eligible", N2893 * 'Facility Detail'!$G$3173, 0 )</f>
        <v>0</v>
      </c>
      <c r="O2896" s="11">
        <f>IF($J64= "Eligible", O2893 * 'Facility Detail'!$G$3173, 0 )</f>
        <v>0</v>
      </c>
      <c r="P2896" s="11">
        <f>IF($J64= "Eligible", P2893 * 'Facility Detail'!$G$3173, 0 )</f>
        <v>0</v>
      </c>
      <c r="Q2896" s="11">
        <f>IF($J64= "Eligible", Q2893 * 'Facility Detail'!$G$3173, 0 )</f>
        <v>0</v>
      </c>
      <c r="R2896" s="11">
        <f>IF($J64= "Eligible", R2893 * 'Facility Detail'!$G$3173, 0 )</f>
        <v>0</v>
      </c>
      <c r="S2896" s="11">
        <f>IF($J64= "Eligible", S2893 * 'Facility Detail'!$G$3173, 0 )</f>
        <v>0</v>
      </c>
      <c r="T2896" s="264">
        <f>IF($J64= "Eligible", T2893 * 'Facility Detail'!$G$3173, 0 )</f>
        <v>0</v>
      </c>
      <c r="U2896" s="30"/>
    </row>
    <row r="2897" spans="6:21">
      <c r="G2897" s="74" t="s">
        <v>6</v>
      </c>
      <c r="H2897" s="66"/>
      <c r="I2897" s="48">
        <f t="shared" ref="I2897:T2897" si="1431">IF($K64= "Eligible", I2893, 0 )</f>
        <v>0</v>
      </c>
      <c r="J2897" s="222">
        <f t="shared" si="1431"/>
        <v>0</v>
      </c>
      <c r="K2897" s="222">
        <f t="shared" si="1431"/>
        <v>0</v>
      </c>
      <c r="L2897" s="222">
        <f t="shared" si="1431"/>
        <v>0</v>
      </c>
      <c r="M2897" s="222">
        <f t="shared" si="1431"/>
        <v>0</v>
      </c>
      <c r="N2897" s="222">
        <f t="shared" si="1431"/>
        <v>0</v>
      </c>
      <c r="O2897" s="222">
        <f t="shared" si="1431"/>
        <v>0</v>
      </c>
      <c r="P2897" s="222">
        <f t="shared" si="1431"/>
        <v>0</v>
      </c>
      <c r="Q2897" s="222">
        <f t="shared" si="1431"/>
        <v>0</v>
      </c>
      <c r="R2897" s="222">
        <f t="shared" si="1431"/>
        <v>0</v>
      </c>
      <c r="S2897" s="222">
        <f t="shared" si="1431"/>
        <v>0</v>
      </c>
      <c r="T2897" s="265">
        <f t="shared" si="1431"/>
        <v>0</v>
      </c>
      <c r="U2897" s="30"/>
    </row>
    <row r="2898" spans="6:21">
      <c r="G2898" s="73" t="s">
        <v>120</v>
      </c>
      <c r="H2898" s="72"/>
      <c r="I2898" s="39">
        <f>SUM(I2896:I2897)</f>
        <v>0</v>
      </c>
      <c r="J2898" s="40">
        <f t="shared" ref="J2898:S2898" si="1432">SUM(J2896:J2897)</f>
        <v>0</v>
      </c>
      <c r="K2898" s="40">
        <f t="shared" si="1432"/>
        <v>0</v>
      </c>
      <c r="L2898" s="40">
        <f t="shared" si="1432"/>
        <v>0</v>
      </c>
      <c r="M2898" s="40">
        <f t="shared" si="1432"/>
        <v>0</v>
      </c>
      <c r="N2898" s="40">
        <f t="shared" si="1432"/>
        <v>0</v>
      </c>
      <c r="O2898" s="40">
        <f t="shared" si="1432"/>
        <v>0</v>
      </c>
      <c r="P2898" s="40">
        <f t="shared" si="1432"/>
        <v>0</v>
      </c>
      <c r="Q2898" s="40">
        <f t="shared" si="1432"/>
        <v>0</v>
      </c>
      <c r="R2898" s="40">
        <f t="shared" si="1432"/>
        <v>0</v>
      </c>
      <c r="S2898" s="40">
        <f t="shared" si="1432"/>
        <v>0</v>
      </c>
      <c r="T2898" s="40">
        <f t="shared" ref="T2898" si="1433">SUM(T2896:T2897)</f>
        <v>0</v>
      </c>
      <c r="U2898" s="30"/>
    </row>
    <row r="2899" spans="6:21">
      <c r="G2899" s="30"/>
      <c r="H2899" s="30"/>
      <c r="I2899" s="38"/>
      <c r="J2899" s="31"/>
      <c r="K2899" s="31"/>
      <c r="L2899" s="31"/>
      <c r="M2899" s="31"/>
      <c r="N2899" s="31"/>
      <c r="O2899" s="31"/>
      <c r="P2899" s="31"/>
      <c r="Q2899" s="31"/>
      <c r="R2899" s="31"/>
      <c r="S2899" s="31"/>
      <c r="T2899" s="31"/>
      <c r="U2899" s="30"/>
    </row>
    <row r="2900" spans="6:21" ht="18.5">
      <c r="F2900" s="41" t="s">
        <v>30</v>
      </c>
      <c r="H2900" s="30"/>
      <c r="I2900" s="2">
        <f>'Facility Detail'!$G$3176</f>
        <v>2011</v>
      </c>
      <c r="J2900" s="2">
        <f t="shared" ref="J2900:O2900" si="1434">I2900+1</f>
        <v>2012</v>
      </c>
      <c r="K2900" s="2">
        <f t="shared" si="1434"/>
        <v>2013</v>
      </c>
      <c r="L2900" s="2">
        <f t="shared" si="1434"/>
        <v>2014</v>
      </c>
      <c r="M2900" s="2">
        <f t="shared" si="1434"/>
        <v>2015</v>
      </c>
      <c r="N2900" s="2">
        <f t="shared" si="1434"/>
        <v>2016</v>
      </c>
      <c r="O2900" s="2">
        <f t="shared" si="1434"/>
        <v>2017</v>
      </c>
      <c r="P2900" s="2">
        <f>P2889</f>
        <v>2018</v>
      </c>
      <c r="Q2900" s="2">
        <f t="shared" ref="Q2900:S2900" si="1435">Q2889</f>
        <v>2019</v>
      </c>
      <c r="R2900" s="2">
        <f t="shared" si="1435"/>
        <v>2020</v>
      </c>
      <c r="S2900" s="2">
        <f t="shared" si="1435"/>
        <v>2021</v>
      </c>
      <c r="T2900" s="2">
        <f t="shared" ref="T2900" si="1436">T2889</f>
        <v>2022</v>
      </c>
      <c r="U2900" s="30"/>
    </row>
    <row r="2901" spans="6:21">
      <c r="G2901" s="74" t="s">
        <v>47</v>
      </c>
      <c r="H2901" s="66"/>
      <c r="I2901" s="84"/>
      <c r="J2901" s="85"/>
      <c r="K2901" s="85"/>
      <c r="L2901" s="85"/>
      <c r="M2901" s="85"/>
      <c r="N2901" s="85"/>
      <c r="O2901" s="85"/>
      <c r="P2901" s="85"/>
      <c r="Q2901" s="85"/>
      <c r="R2901" s="85"/>
      <c r="S2901" s="85"/>
      <c r="T2901" s="86"/>
      <c r="U2901" s="30"/>
    </row>
    <row r="2902" spans="6:21">
      <c r="G2902" s="75" t="s">
        <v>23</v>
      </c>
      <c r="H2902" s="153"/>
      <c r="I2902" s="87"/>
      <c r="J2902" s="88"/>
      <c r="K2902" s="88"/>
      <c r="L2902" s="88"/>
      <c r="M2902" s="88"/>
      <c r="N2902" s="88"/>
      <c r="O2902" s="88"/>
      <c r="P2902" s="88"/>
      <c r="Q2902" s="88"/>
      <c r="R2902" s="88"/>
      <c r="S2902" s="88"/>
      <c r="T2902" s="89"/>
      <c r="U2902" s="30"/>
    </row>
    <row r="2903" spans="6:21">
      <c r="G2903" s="90" t="s">
        <v>89</v>
      </c>
      <c r="H2903" s="152"/>
      <c r="I2903" s="52"/>
      <c r="J2903" s="53"/>
      <c r="K2903" s="53"/>
      <c r="L2903" s="53"/>
      <c r="M2903" s="53"/>
      <c r="N2903" s="53"/>
      <c r="O2903" s="53"/>
      <c r="P2903" s="53"/>
      <c r="Q2903" s="53"/>
      <c r="R2903" s="53"/>
      <c r="S2903" s="53"/>
      <c r="T2903" s="54"/>
      <c r="U2903" s="30"/>
    </row>
    <row r="2904" spans="6:21">
      <c r="G2904" s="33" t="s">
        <v>90</v>
      </c>
      <c r="I2904" s="7">
        <f t="shared" ref="I2904:O2904" si="1437">SUM(I2901:I2903)</f>
        <v>0</v>
      </c>
      <c r="J2904" s="7">
        <f t="shared" si="1437"/>
        <v>0</v>
      </c>
      <c r="K2904" s="7">
        <f t="shared" si="1437"/>
        <v>0</v>
      </c>
      <c r="L2904" s="7">
        <f t="shared" si="1437"/>
        <v>0</v>
      </c>
      <c r="M2904" s="7">
        <f t="shared" si="1437"/>
        <v>0</v>
      </c>
      <c r="N2904" s="7">
        <f t="shared" si="1437"/>
        <v>0</v>
      </c>
      <c r="O2904" s="7">
        <f t="shared" si="1437"/>
        <v>0</v>
      </c>
      <c r="P2904" s="7">
        <f t="shared" ref="P2904:Q2904" si="1438">SUM(P2901:P2903)</f>
        <v>0</v>
      </c>
      <c r="Q2904" s="7">
        <f t="shared" si="1438"/>
        <v>0</v>
      </c>
      <c r="R2904" s="7">
        <f t="shared" ref="R2904:S2904" si="1439">SUM(R2901:R2903)</f>
        <v>0</v>
      </c>
      <c r="S2904" s="7">
        <f t="shared" si="1439"/>
        <v>0</v>
      </c>
      <c r="T2904" s="7">
        <f t="shared" ref="T2904" si="1440">SUM(T2901:T2903)</f>
        <v>0</v>
      </c>
      <c r="U2904" s="30"/>
    </row>
    <row r="2905" spans="6:21">
      <c r="G2905" s="6"/>
      <c r="I2905" s="7"/>
      <c r="J2905" s="7"/>
      <c r="K2905" s="7"/>
      <c r="L2905" s="28"/>
      <c r="M2905" s="28"/>
      <c r="N2905" s="28"/>
      <c r="O2905" s="28"/>
      <c r="P2905" s="28"/>
      <c r="Q2905" s="28"/>
      <c r="R2905" s="28"/>
      <c r="S2905" s="28"/>
      <c r="T2905" s="28"/>
      <c r="U2905" s="30"/>
    </row>
    <row r="2906" spans="6:21" ht="18.5">
      <c r="F2906" s="9" t="s">
        <v>100</v>
      </c>
      <c r="I2906" s="2">
        <f>'Facility Detail'!$G$3176</f>
        <v>2011</v>
      </c>
      <c r="J2906" s="2">
        <f t="shared" ref="J2906:O2906" si="1441">I2906+1</f>
        <v>2012</v>
      </c>
      <c r="K2906" s="2">
        <f t="shared" si="1441"/>
        <v>2013</v>
      </c>
      <c r="L2906" s="2">
        <f t="shared" si="1441"/>
        <v>2014</v>
      </c>
      <c r="M2906" s="2">
        <f t="shared" si="1441"/>
        <v>2015</v>
      </c>
      <c r="N2906" s="2">
        <f t="shared" si="1441"/>
        <v>2016</v>
      </c>
      <c r="O2906" s="2">
        <f t="shared" si="1441"/>
        <v>2017</v>
      </c>
      <c r="P2906" s="2">
        <f>P2889</f>
        <v>2018</v>
      </c>
      <c r="Q2906" s="2">
        <f t="shared" ref="Q2906:S2906" si="1442">Q2889</f>
        <v>2019</v>
      </c>
      <c r="R2906" s="2">
        <f t="shared" si="1442"/>
        <v>2020</v>
      </c>
      <c r="S2906" s="2">
        <f t="shared" si="1442"/>
        <v>2021</v>
      </c>
      <c r="T2906" s="2">
        <f t="shared" ref="T2906" si="1443">T2889</f>
        <v>2022</v>
      </c>
      <c r="U2906" s="30"/>
    </row>
    <row r="2907" spans="6:21">
      <c r="G2907" s="74" t="s">
        <v>68</v>
      </c>
      <c r="H2907" s="30"/>
      <c r="I2907" s="3">
        <f>I2893</f>
        <v>0</v>
      </c>
      <c r="J2907" s="55">
        <f>I2907</f>
        <v>0</v>
      </c>
      <c r="K2907" s="123"/>
      <c r="L2907" s="123"/>
      <c r="M2907" s="123"/>
      <c r="N2907" s="123"/>
      <c r="O2907" s="123"/>
      <c r="P2907" s="123"/>
      <c r="Q2907" s="123"/>
      <c r="R2907" s="123"/>
      <c r="S2907" s="123"/>
      <c r="T2907" s="56"/>
      <c r="U2907" s="30"/>
    </row>
    <row r="2908" spans="6:21">
      <c r="G2908" s="74" t="s">
        <v>69</v>
      </c>
      <c r="H2908" s="30"/>
      <c r="I2908" s="144">
        <f>J2908</f>
        <v>0</v>
      </c>
      <c r="J2908" s="10"/>
      <c r="K2908" s="69"/>
      <c r="L2908" s="69"/>
      <c r="M2908" s="69"/>
      <c r="N2908" s="69"/>
      <c r="O2908" s="69"/>
      <c r="P2908" s="69"/>
      <c r="Q2908" s="69"/>
      <c r="R2908" s="69"/>
      <c r="S2908" s="69"/>
      <c r="T2908" s="145"/>
      <c r="U2908" s="30"/>
    </row>
    <row r="2909" spans="6:21">
      <c r="G2909" s="74" t="s">
        <v>70</v>
      </c>
      <c r="H2909" s="30"/>
      <c r="I2909" s="57"/>
      <c r="J2909" s="10">
        <f>J2893</f>
        <v>0</v>
      </c>
      <c r="K2909" s="65">
        <f>J2909</f>
        <v>0</v>
      </c>
      <c r="L2909" s="69"/>
      <c r="M2909" s="69"/>
      <c r="N2909" s="69"/>
      <c r="O2909" s="69"/>
      <c r="P2909" s="69"/>
      <c r="Q2909" s="69"/>
      <c r="R2909" s="69"/>
      <c r="S2909" s="69"/>
      <c r="T2909" s="145"/>
      <c r="U2909" s="30"/>
    </row>
    <row r="2910" spans="6:21">
      <c r="G2910" s="74" t="s">
        <v>71</v>
      </c>
      <c r="H2910" s="30"/>
      <c r="I2910" s="57"/>
      <c r="J2910" s="65">
        <f>K2910</f>
        <v>0</v>
      </c>
      <c r="K2910" s="143"/>
      <c r="L2910" s="69"/>
      <c r="M2910" s="69"/>
      <c r="N2910" s="69"/>
      <c r="O2910" s="69"/>
      <c r="P2910" s="69"/>
      <c r="Q2910" s="69"/>
      <c r="R2910" s="69"/>
      <c r="S2910" s="69"/>
      <c r="T2910" s="145"/>
      <c r="U2910" s="30"/>
    </row>
    <row r="2911" spans="6:21">
      <c r="G2911" s="74" t="s">
        <v>171</v>
      </c>
      <c r="H2911" s="30"/>
      <c r="I2911" s="57"/>
      <c r="J2911" s="135"/>
      <c r="K2911" s="10">
        <f>K2893</f>
        <v>0</v>
      </c>
      <c r="L2911" s="136">
        <f>K2911</f>
        <v>0</v>
      </c>
      <c r="M2911" s="69"/>
      <c r="N2911" s="69"/>
      <c r="O2911" s="69"/>
      <c r="P2911" s="69"/>
      <c r="Q2911" s="69"/>
      <c r="R2911" s="69"/>
      <c r="S2911" s="69"/>
      <c r="T2911" s="145"/>
      <c r="U2911" s="30"/>
    </row>
    <row r="2912" spans="6:21">
      <c r="G2912" s="74" t="s">
        <v>172</v>
      </c>
      <c r="H2912" s="30"/>
      <c r="I2912" s="57"/>
      <c r="J2912" s="135"/>
      <c r="K2912" s="65">
        <f>L2912</f>
        <v>0</v>
      </c>
      <c r="L2912" s="10"/>
      <c r="M2912" s="69"/>
      <c r="N2912" s="69"/>
      <c r="O2912" s="69" t="s">
        <v>170</v>
      </c>
      <c r="P2912" s="69"/>
      <c r="Q2912" s="69"/>
      <c r="R2912" s="69"/>
      <c r="S2912" s="69"/>
      <c r="T2912" s="145"/>
      <c r="U2912" s="30"/>
    </row>
    <row r="2913" spans="7:21">
      <c r="G2913" s="74" t="s">
        <v>173</v>
      </c>
      <c r="H2913" s="30"/>
      <c r="I2913" s="57"/>
      <c r="J2913" s="135"/>
      <c r="K2913" s="135"/>
      <c r="L2913" s="10">
        <f>L2893</f>
        <v>0</v>
      </c>
      <c r="M2913" s="136">
        <f>L2913</f>
        <v>0</v>
      </c>
      <c r="N2913" s="135"/>
      <c r="O2913" s="69"/>
      <c r="P2913" s="69"/>
      <c r="Q2913" s="69"/>
      <c r="R2913" s="69"/>
      <c r="S2913" s="69"/>
      <c r="T2913" s="139"/>
      <c r="U2913" s="30"/>
    </row>
    <row r="2914" spans="7:21">
      <c r="G2914" s="74" t="s">
        <v>174</v>
      </c>
      <c r="H2914" s="30"/>
      <c r="I2914" s="57"/>
      <c r="J2914" s="135"/>
      <c r="K2914" s="135"/>
      <c r="L2914" s="65"/>
      <c r="M2914" s="10"/>
      <c r="N2914" s="135"/>
      <c r="O2914" s="69"/>
      <c r="P2914" s="69"/>
      <c r="Q2914" s="69"/>
      <c r="R2914" s="69"/>
      <c r="S2914" s="69"/>
      <c r="T2914" s="139"/>
      <c r="U2914" s="30"/>
    </row>
    <row r="2915" spans="7:21">
      <c r="G2915" s="74" t="s">
        <v>175</v>
      </c>
      <c r="H2915" s="30"/>
      <c r="I2915" s="57"/>
      <c r="J2915" s="135"/>
      <c r="K2915" s="135"/>
      <c r="L2915" s="135"/>
      <c r="M2915" s="10">
        <f>M2893</f>
        <v>45911</v>
      </c>
      <c r="N2915" s="136">
        <f>M2915</f>
        <v>45911</v>
      </c>
      <c r="O2915" s="69"/>
      <c r="P2915" s="69"/>
      <c r="Q2915" s="69"/>
      <c r="R2915" s="69"/>
      <c r="S2915" s="69"/>
      <c r="T2915" s="139"/>
      <c r="U2915" s="30"/>
    </row>
    <row r="2916" spans="7:21">
      <c r="G2916" s="74" t="s">
        <v>176</v>
      </c>
      <c r="H2916" s="30"/>
      <c r="I2916" s="57"/>
      <c r="J2916" s="135"/>
      <c r="K2916" s="135"/>
      <c r="L2916" s="135"/>
      <c r="M2916" s="65"/>
      <c r="N2916" s="10"/>
      <c r="O2916" s="69"/>
      <c r="P2916" s="69"/>
      <c r="Q2916" s="69"/>
      <c r="R2916" s="69"/>
      <c r="S2916" s="69"/>
      <c r="T2916" s="139"/>
      <c r="U2916" s="30"/>
    </row>
    <row r="2917" spans="7:21">
      <c r="G2917" s="74" t="s">
        <v>177</v>
      </c>
      <c r="H2917" s="30"/>
      <c r="I2917" s="57"/>
      <c r="J2917" s="135"/>
      <c r="K2917" s="135"/>
      <c r="L2917" s="135"/>
      <c r="M2917" s="135"/>
      <c r="N2917" s="167">
        <f>N2893</f>
        <v>53189</v>
      </c>
      <c r="O2917" s="137">
        <f>N2917</f>
        <v>53189</v>
      </c>
      <c r="P2917" s="69"/>
      <c r="Q2917" s="69"/>
      <c r="R2917" s="69"/>
      <c r="S2917" s="69"/>
      <c r="T2917" s="139"/>
      <c r="U2917" s="30"/>
    </row>
    <row r="2918" spans="7:21">
      <c r="G2918" s="74" t="s">
        <v>168</v>
      </c>
      <c r="H2918" s="30"/>
      <c r="I2918" s="57"/>
      <c r="J2918" s="135"/>
      <c r="K2918" s="135"/>
      <c r="L2918" s="135"/>
      <c r="M2918" s="135"/>
      <c r="N2918" s="168"/>
      <c r="O2918" s="138"/>
      <c r="P2918" s="69"/>
      <c r="Q2918" s="69"/>
      <c r="R2918" s="69"/>
      <c r="S2918" s="69"/>
      <c r="T2918" s="139"/>
      <c r="U2918" s="30"/>
    </row>
    <row r="2919" spans="7:21">
      <c r="G2919" s="74" t="s">
        <v>169</v>
      </c>
      <c r="H2919" s="30"/>
      <c r="I2919" s="57"/>
      <c r="J2919" s="135"/>
      <c r="K2919" s="135"/>
      <c r="L2919" s="135"/>
      <c r="M2919" s="135"/>
      <c r="N2919" s="135"/>
      <c r="O2919" s="138">
        <v>0</v>
      </c>
      <c r="P2919" s="137">
        <f>O2919</f>
        <v>0</v>
      </c>
      <c r="Q2919" s="69"/>
      <c r="R2919" s="69"/>
      <c r="S2919" s="69"/>
      <c r="T2919" s="139"/>
      <c r="U2919" s="30"/>
    </row>
    <row r="2920" spans="7:21">
      <c r="G2920" s="74" t="s">
        <v>186</v>
      </c>
      <c r="H2920" s="30"/>
      <c r="I2920" s="57"/>
      <c r="J2920" s="135"/>
      <c r="K2920" s="135"/>
      <c r="L2920" s="135"/>
      <c r="M2920" s="135"/>
      <c r="N2920" s="135"/>
      <c r="O2920" s="137"/>
      <c r="P2920" s="138"/>
      <c r="Q2920" s="69"/>
      <c r="R2920" s="69"/>
      <c r="S2920" s="69"/>
      <c r="T2920" s="139"/>
      <c r="U2920" s="30"/>
    </row>
    <row r="2921" spans="7:21">
      <c r="G2921" s="74" t="s">
        <v>187</v>
      </c>
      <c r="H2921" s="30"/>
      <c r="I2921" s="57"/>
      <c r="J2921" s="135"/>
      <c r="K2921" s="135"/>
      <c r="L2921" s="135"/>
      <c r="M2921" s="135"/>
      <c r="N2921" s="135"/>
      <c r="O2921" s="135"/>
      <c r="P2921" s="138"/>
      <c r="Q2921" s="65"/>
      <c r="R2921" s="69"/>
      <c r="S2921" s="69"/>
      <c r="T2921" s="139"/>
      <c r="U2921" s="30"/>
    </row>
    <row r="2922" spans="7:21">
      <c r="G2922" s="74" t="s">
        <v>188</v>
      </c>
      <c r="H2922" s="30"/>
      <c r="I2922" s="57"/>
      <c r="J2922" s="135"/>
      <c r="K2922" s="135"/>
      <c r="L2922" s="135"/>
      <c r="M2922" s="135"/>
      <c r="N2922" s="135"/>
      <c r="O2922" s="135"/>
      <c r="P2922" s="137"/>
      <c r="Q2922" s="138"/>
      <c r="R2922" s="69"/>
      <c r="S2922" s="69"/>
      <c r="T2922" s="139"/>
      <c r="U2922" s="30"/>
    </row>
    <row r="2923" spans="7:21">
      <c r="G2923" s="74" t="s">
        <v>189</v>
      </c>
      <c r="H2923" s="30"/>
      <c r="I2923" s="57"/>
      <c r="J2923" s="135"/>
      <c r="K2923" s="135"/>
      <c r="L2923" s="135"/>
      <c r="M2923" s="135"/>
      <c r="N2923" s="135"/>
      <c r="O2923" s="135"/>
      <c r="P2923" s="135"/>
      <c r="Q2923" s="138"/>
      <c r="R2923" s="65"/>
      <c r="S2923" s="69"/>
      <c r="T2923" s="139"/>
      <c r="U2923" s="30"/>
    </row>
    <row r="2924" spans="7:21">
      <c r="G2924" s="74" t="s">
        <v>190</v>
      </c>
      <c r="H2924" s="30"/>
      <c r="I2924" s="57"/>
      <c r="J2924" s="135"/>
      <c r="K2924" s="135"/>
      <c r="L2924" s="135"/>
      <c r="M2924" s="135"/>
      <c r="N2924" s="135"/>
      <c r="O2924" s="135"/>
      <c r="P2924" s="135"/>
      <c r="Q2924" s="169"/>
      <c r="R2924" s="197"/>
      <c r="S2924" s="155"/>
      <c r="T2924" s="322"/>
      <c r="U2924" s="30"/>
    </row>
    <row r="2925" spans="7:21">
      <c r="G2925" s="74" t="s">
        <v>191</v>
      </c>
      <c r="H2925" s="30"/>
      <c r="I2925" s="57"/>
      <c r="J2925" s="135"/>
      <c r="K2925" s="135"/>
      <c r="L2925" s="135"/>
      <c r="M2925" s="135"/>
      <c r="N2925" s="135"/>
      <c r="O2925" s="135"/>
      <c r="P2925" s="135"/>
      <c r="Q2925" s="135"/>
      <c r="R2925" s="197">
        <v>0</v>
      </c>
      <c r="S2925" s="137">
        <f>R2925</f>
        <v>0</v>
      </c>
      <c r="T2925" s="322">
        <f>S2925</f>
        <v>0</v>
      </c>
      <c r="U2925" s="30"/>
    </row>
    <row r="2926" spans="7:21">
      <c r="G2926" s="74" t="s">
        <v>200</v>
      </c>
      <c r="H2926" s="30"/>
      <c r="I2926" s="57"/>
      <c r="J2926" s="135"/>
      <c r="K2926" s="135"/>
      <c r="L2926" s="135"/>
      <c r="M2926" s="135"/>
      <c r="N2926" s="135"/>
      <c r="O2926" s="135"/>
      <c r="P2926" s="135"/>
      <c r="Q2926" s="135"/>
      <c r="R2926" s="137"/>
      <c r="S2926" s="138"/>
      <c r="T2926" s="322"/>
      <c r="U2926" s="30"/>
    </row>
    <row r="2927" spans="7:21">
      <c r="G2927" s="74" t="s">
        <v>201</v>
      </c>
      <c r="H2927" s="30"/>
      <c r="I2927" s="57"/>
      <c r="J2927" s="135"/>
      <c r="K2927" s="135"/>
      <c r="L2927" s="135"/>
      <c r="M2927" s="135"/>
      <c r="N2927" s="135"/>
      <c r="O2927" s="135"/>
      <c r="P2927" s="135"/>
      <c r="Q2927" s="135"/>
      <c r="R2927" s="135"/>
      <c r="S2927" s="197"/>
      <c r="T2927" s="323"/>
      <c r="U2927" s="30"/>
    </row>
    <row r="2928" spans="7:21">
      <c r="G2928" s="74" t="s">
        <v>311</v>
      </c>
      <c r="H2928" s="30"/>
      <c r="I2928" s="57"/>
      <c r="J2928" s="135"/>
      <c r="K2928" s="135"/>
      <c r="L2928" s="135"/>
      <c r="M2928" s="135"/>
      <c r="N2928" s="135"/>
      <c r="O2928" s="135"/>
      <c r="P2928" s="135"/>
      <c r="Q2928" s="135"/>
      <c r="R2928" s="135"/>
      <c r="S2928" s="137"/>
      <c r="T2928" s="324"/>
      <c r="U2928" s="30"/>
    </row>
    <row r="2929" spans="1:21">
      <c r="G2929" s="74" t="s">
        <v>310</v>
      </c>
      <c r="H2929" s="30"/>
      <c r="I2929" s="58"/>
      <c r="J2929" s="125"/>
      <c r="K2929" s="125"/>
      <c r="L2929" s="125"/>
      <c r="M2929" s="125"/>
      <c r="N2929" s="125"/>
      <c r="O2929" s="125"/>
      <c r="P2929" s="125"/>
      <c r="Q2929" s="125"/>
      <c r="R2929" s="125"/>
      <c r="S2929" s="125"/>
      <c r="T2929" s="258">
        <v>35000</v>
      </c>
      <c r="U2929" s="30"/>
    </row>
    <row r="2930" spans="1:21">
      <c r="B2930" s="1" t="s">
        <v>155</v>
      </c>
      <c r="G2930" s="33" t="s">
        <v>17</v>
      </c>
      <c r="I2930" s="172">
        <f xml:space="preserve"> I2913 - I2912</f>
        <v>0</v>
      </c>
      <c r="J2930" s="172">
        <f xml:space="preserve"> J2912 + J2915 - J2914 - J2913</f>
        <v>0</v>
      </c>
      <c r="K2930" s="172">
        <v>0</v>
      </c>
      <c r="L2930" s="172">
        <f>L2911-L2912-L2913</f>
        <v>0</v>
      </c>
      <c r="M2930" s="172">
        <f>M2913-M2914-M2915</f>
        <v>-45911</v>
      </c>
      <c r="N2930" s="172">
        <f>N2915-N2916-N2917</f>
        <v>-7278</v>
      </c>
      <c r="O2930" s="172">
        <f>O2917-O2918-O2919</f>
        <v>53189</v>
      </c>
      <c r="P2930" s="172">
        <f>P2919-P2920-P2921</f>
        <v>0</v>
      </c>
      <c r="Q2930" s="172">
        <f>Q2921-Q2922-Q2923</f>
        <v>0</v>
      </c>
      <c r="R2930" s="172">
        <f>R2926</f>
        <v>0</v>
      </c>
      <c r="S2930" s="172">
        <f>S2927*-1</f>
        <v>0</v>
      </c>
      <c r="T2930" s="172">
        <f>T2927-T2928-T2929</f>
        <v>-35000</v>
      </c>
      <c r="U2930" s="30"/>
    </row>
    <row r="2931" spans="1:21">
      <c r="G2931" s="6"/>
      <c r="I2931" s="7"/>
      <c r="J2931" s="7"/>
      <c r="K2931" s="7"/>
      <c r="L2931" s="28"/>
      <c r="M2931" s="28"/>
      <c r="N2931" s="28"/>
      <c r="O2931" s="28"/>
      <c r="P2931" s="28"/>
      <c r="Q2931" s="28"/>
      <c r="R2931" s="28"/>
      <c r="S2931" s="28"/>
      <c r="T2931" s="28"/>
      <c r="U2931" s="30"/>
    </row>
    <row r="2932" spans="1:21">
      <c r="G2932" s="71" t="s">
        <v>12</v>
      </c>
      <c r="H2932" s="66"/>
      <c r="I2932" s="173"/>
      <c r="J2932" s="174"/>
      <c r="K2932" s="174"/>
      <c r="L2932" s="174"/>
      <c r="M2932" s="174"/>
      <c r="N2932" s="174"/>
      <c r="O2932" s="174"/>
      <c r="P2932" s="174"/>
      <c r="Q2932" s="174"/>
      <c r="R2932" s="174"/>
      <c r="S2932" s="174"/>
      <c r="T2932" s="320"/>
      <c r="U2932" s="30"/>
    </row>
    <row r="2933" spans="1:21">
      <c r="G2933" s="6"/>
      <c r="I2933" s="172"/>
      <c r="J2933" s="172"/>
      <c r="K2933" s="172"/>
      <c r="L2933" s="172"/>
      <c r="M2933" s="172"/>
      <c r="N2933" s="172"/>
      <c r="O2933" s="172"/>
      <c r="P2933" s="172"/>
      <c r="Q2933" s="172"/>
      <c r="R2933" s="172"/>
      <c r="S2933" s="172"/>
      <c r="T2933" s="172"/>
      <c r="U2933" s="30"/>
    </row>
    <row r="2934" spans="1:21" ht="18.5">
      <c r="C2934" s="1" t="s">
        <v>155</v>
      </c>
      <c r="D2934" s="1" t="s">
        <v>156</v>
      </c>
      <c r="E2934" s="1" t="s">
        <v>107</v>
      </c>
      <c r="F2934" s="41" t="s">
        <v>26</v>
      </c>
      <c r="H2934" s="66"/>
      <c r="I2934" s="175">
        <f t="shared" ref="I2934:S2934" si="1444" xml:space="preserve"> I2893 + I2898 - I2904 + I2930 + I2932</f>
        <v>0</v>
      </c>
      <c r="J2934" s="176">
        <f t="shared" si="1444"/>
        <v>0</v>
      </c>
      <c r="K2934" s="176">
        <f t="shared" si="1444"/>
        <v>0</v>
      </c>
      <c r="L2934" s="176">
        <f t="shared" si="1444"/>
        <v>0</v>
      </c>
      <c r="M2934" s="176">
        <f t="shared" si="1444"/>
        <v>0</v>
      </c>
      <c r="N2934" s="176">
        <f t="shared" si="1444"/>
        <v>45911</v>
      </c>
      <c r="O2934" s="176">
        <f t="shared" si="1444"/>
        <v>102623</v>
      </c>
      <c r="P2934" s="176">
        <f t="shared" si="1444"/>
        <v>42284</v>
      </c>
      <c r="Q2934" s="176">
        <f t="shared" si="1444"/>
        <v>20249.710123227731</v>
      </c>
      <c r="R2934" s="176">
        <f t="shared" si="1444"/>
        <v>42198.447670147259</v>
      </c>
      <c r="S2934" s="176">
        <f t="shared" si="1444"/>
        <v>31469.885365138187</v>
      </c>
      <c r="T2934" s="321">
        <f t="shared" ref="T2934" si="1445" xml:space="preserve"> T2893 + T2898 - T2904 + T2930 + T2932</f>
        <v>6885.9730534480186</v>
      </c>
      <c r="U2934" s="30"/>
    </row>
    <row r="2935" spans="1:21">
      <c r="G2935" s="6"/>
      <c r="I2935" s="7"/>
      <c r="J2935" s="7"/>
      <c r="K2935" s="7"/>
      <c r="L2935" s="28"/>
      <c r="M2935" s="28"/>
      <c r="N2935" s="28"/>
      <c r="O2935" s="28"/>
      <c r="P2935" s="28"/>
      <c r="Q2935" s="28"/>
      <c r="R2935" s="28"/>
      <c r="S2935" s="28"/>
      <c r="T2935" s="28"/>
      <c r="U2935" s="30"/>
    </row>
    <row r="2936" spans="1:21" ht="15" thickBot="1">
      <c r="S2936" s="1"/>
      <c r="T2936" s="1"/>
      <c r="U2936" s="30"/>
    </row>
    <row r="2937" spans="1:21" ht="15" thickBot="1">
      <c r="F2937" s="8"/>
      <c r="G2937" s="8"/>
      <c r="H2937" s="8"/>
      <c r="I2937" s="8"/>
      <c r="J2937" s="8"/>
      <c r="K2937" s="8"/>
      <c r="L2937" s="8"/>
      <c r="M2937" s="8"/>
      <c r="N2937" s="8"/>
      <c r="O2937" s="8"/>
      <c r="P2937" s="8"/>
      <c r="Q2937" s="8"/>
      <c r="R2937" s="8"/>
      <c r="S2937" s="8"/>
      <c r="T2937" s="8"/>
    </row>
    <row r="2938" spans="1:21" ht="21.5" thickBot="1">
      <c r="F2938" s="13" t="s">
        <v>4</v>
      </c>
      <c r="G2938" s="13"/>
      <c r="H2938" s="212" t="s">
        <v>269</v>
      </c>
      <c r="I2938" s="209"/>
      <c r="J2938" s="23"/>
      <c r="K2938" s="23"/>
      <c r="S2938" s="1"/>
      <c r="T2938" s="1"/>
    </row>
    <row r="2939" spans="1:21">
      <c r="S2939" s="1"/>
      <c r="T2939" s="1"/>
    </row>
    <row r="2940" spans="1:21" ht="18.5">
      <c r="F2940" s="9" t="s">
        <v>21</v>
      </c>
      <c r="G2940" s="9"/>
      <c r="I2940" s="2">
        <v>2011</v>
      </c>
      <c r="J2940" s="2">
        <f>I2940+1</f>
        <v>2012</v>
      </c>
      <c r="K2940" s="2">
        <f t="shared" ref="K2940" si="1446">J2940+1</f>
        <v>2013</v>
      </c>
      <c r="L2940" s="2">
        <f t="shared" ref="L2940" si="1447">K2940+1</f>
        <v>2014</v>
      </c>
      <c r="M2940" s="2">
        <f t="shared" ref="M2940" si="1448">L2940+1</f>
        <v>2015</v>
      </c>
      <c r="N2940" s="2">
        <f t="shared" ref="N2940" si="1449">M2940+1</f>
        <v>2016</v>
      </c>
      <c r="O2940" s="2">
        <f t="shared" ref="O2940" si="1450">N2940+1</f>
        <v>2017</v>
      </c>
      <c r="P2940" s="2">
        <f t="shared" ref="P2940" si="1451">O2940+1</f>
        <v>2018</v>
      </c>
      <c r="Q2940" s="2">
        <f t="shared" ref="Q2940" si="1452">P2940+1</f>
        <v>2019</v>
      </c>
      <c r="R2940" s="2">
        <f t="shared" ref="R2940" si="1453">Q2940+1</f>
        <v>2020</v>
      </c>
      <c r="S2940" s="2">
        <f>R2940+1</f>
        <v>2021</v>
      </c>
      <c r="T2940" s="2">
        <f>S2940+1</f>
        <v>2022</v>
      </c>
    </row>
    <row r="2941" spans="1:21">
      <c r="G2941" s="74" t="str">
        <f>"Total MWh Produced / Purchased from " &amp; H2938</f>
        <v>Total MWh Produced / Purchased from TB Flats Wind I</v>
      </c>
      <c r="H2941" s="66"/>
      <c r="I2941" s="3"/>
      <c r="J2941" s="4"/>
      <c r="K2941" s="4"/>
      <c r="L2941" s="4"/>
      <c r="M2941" s="4"/>
      <c r="N2941" s="4"/>
      <c r="O2941" s="4"/>
      <c r="P2941" s="4"/>
      <c r="Q2941" s="4"/>
      <c r="R2941" s="4"/>
      <c r="S2941" s="4">
        <v>764615</v>
      </c>
      <c r="T2941" s="5">
        <v>834553</v>
      </c>
    </row>
    <row r="2942" spans="1:21">
      <c r="G2942" s="74" t="s">
        <v>25</v>
      </c>
      <c r="H2942" s="66"/>
      <c r="I2942" s="325"/>
      <c r="J2942" s="50"/>
      <c r="K2942" s="50"/>
      <c r="L2942" s="50"/>
      <c r="M2942" s="50"/>
      <c r="N2942" s="50"/>
      <c r="O2942" s="50"/>
      <c r="P2942" s="50"/>
      <c r="Q2942" s="50"/>
      <c r="R2942" s="50"/>
      <c r="S2942" s="50">
        <v>1</v>
      </c>
      <c r="T2942" s="51">
        <v>1</v>
      </c>
    </row>
    <row r="2943" spans="1:21">
      <c r="G2943" s="74" t="s">
        <v>20</v>
      </c>
      <c r="H2943" s="66"/>
      <c r="I2943" s="326"/>
      <c r="J2943" s="45"/>
      <c r="K2943" s="45"/>
      <c r="L2943" s="45"/>
      <c r="M2943" s="45"/>
      <c r="N2943" s="45"/>
      <c r="O2943" s="45"/>
      <c r="P2943" s="45"/>
      <c r="Q2943" s="45"/>
      <c r="R2943" s="45"/>
      <c r="S2943" s="45">
        <f>S2</f>
        <v>8.0210749261197395E-2</v>
      </c>
      <c r="T2943" s="46">
        <f>T2</f>
        <v>8.0210749261197395E-2</v>
      </c>
    </row>
    <row r="2944" spans="1:21">
      <c r="A2944" s="1" t="s">
        <v>269</v>
      </c>
      <c r="G2944" s="71" t="s">
        <v>22</v>
      </c>
      <c r="H2944" s="72"/>
      <c r="I2944" s="37">
        <v>0</v>
      </c>
      <c r="J2944" s="37">
        <v>0</v>
      </c>
      <c r="K2944" s="37">
        <v>0</v>
      </c>
      <c r="L2944" s="37">
        <v>0</v>
      </c>
      <c r="M2944" s="37">
        <v>0</v>
      </c>
      <c r="N2944" s="179">
        <v>0</v>
      </c>
      <c r="O2944" s="179">
        <v>0</v>
      </c>
      <c r="P2944" s="179">
        <v>0</v>
      </c>
      <c r="Q2944" s="179">
        <f>Q2941*Q2943</f>
        <v>0</v>
      </c>
      <c r="R2944" s="179">
        <f>R2941*R2943</f>
        <v>0</v>
      </c>
      <c r="S2944" s="179">
        <f>S2941*S2943</f>
        <v>61330.342046350444</v>
      </c>
      <c r="T2944" s="179">
        <f>T2941*T2943</f>
        <v>66940.121428180064</v>
      </c>
    </row>
    <row r="2945" spans="6:20">
      <c r="G2945" s="23"/>
      <c r="H2945" s="30"/>
      <c r="I2945" s="36"/>
      <c r="J2945" s="36"/>
      <c r="K2945" s="36"/>
      <c r="L2945" s="36"/>
      <c r="M2945" s="36"/>
      <c r="N2945" s="24"/>
      <c r="O2945" s="24"/>
      <c r="P2945" s="24"/>
      <c r="Q2945" s="24"/>
      <c r="R2945" s="24"/>
      <c r="S2945" s="24"/>
      <c r="T2945" s="24"/>
    </row>
    <row r="2946" spans="6:20" ht="18.5">
      <c r="F2946" s="42" t="s">
        <v>118</v>
      </c>
      <c r="H2946" s="30"/>
      <c r="I2946" s="2">
        <v>2011</v>
      </c>
      <c r="J2946" s="2">
        <f>I2946+1</f>
        <v>2012</v>
      </c>
      <c r="K2946" s="2">
        <f t="shared" ref="K2946" si="1454">J2946+1</f>
        <v>2013</v>
      </c>
      <c r="L2946" s="2">
        <f t="shared" ref="L2946" si="1455">K2946+1</f>
        <v>2014</v>
      </c>
      <c r="M2946" s="2">
        <f t="shared" ref="M2946" si="1456">L2946+1</f>
        <v>2015</v>
      </c>
      <c r="N2946" s="2">
        <f t="shared" ref="N2946" si="1457">M2946+1</f>
        <v>2016</v>
      </c>
      <c r="O2946" s="2">
        <f t="shared" ref="O2946" si="1458">N2946+1</f>
        <v>2017</v>
      </c>
      <c r="P2946" s="2">
        <f t="shared" ref="P2946" si="1459">O2946+1</f>
        <v>2018</v>
      </c>
      <c r="Q2946" s="2">
        <f t="shared" ref="Q2946" si="1460">P2946+1</f>
        <v>2019</v>
      </c>
      <c r="R2946" s="2">
        <f t="shared" ref="R2946" si="1461">Q2946+1</f>
        <v>2020</v>
      </c>
      <c r="S2946" s="2">
        <f>R2946+1</f>
        <v>2021</v>
      </c>
      <c r="T2946" s="2">
        <f>S2946+1</f>
        <v>2022</v>
      </c>
    </row>
    <row r="2947" spans="6:20">
      <c r="G2947" s="74" t="s">
        <v>10</v>
      </c>
      <c r="H2947" s="66"/>
      <c r="I2947" s="47">
        <f>IF($J65= "Eligible", I2944 * 'Facility Detail'!$G$3173, 0 )</f>
        <v>0</v>
      </c>
      <c r="J2947" s="11">
        <f>IF($J65= "Eligible", J2944 * 'Facility Detail'!$G$3173, 0 )</f>
        <v>0</v>
      </c>
      <c r="K2947" s="11">
        <f>IF($J65= "Eligible", K2944 * 'Facility Detail'!$G$3173, 0 )</f>
        <v>0</v>
      </c>
      <c r="L2947" s="11">
        <f>IF($J65= "Eligible", L2944 * 'Facility Detail'!$G$3173, 0 )</f>
        <v>0</v>
      </c>
      <c r="M2947" s="11">
        <f>IF($J65= "Eligible", M2944 * 'Facility Detail'!$G$3173, 0 )</f>
        <v>0</v>
      </c>
      <c r="N2947" s="11">
        <f>IF($J65= "Eligible", N2944 * 'Facility Detail'!$G$3173, 0 )</f>
        <v>0</v>
      </c>
      <c r="O2947" s="11">
        <f>IF($J65= "Eligible", O2944 * 'Facility Detail'!$G$3173, 0 )</f>
        <v>0</v>
      </c>
      <c r="P2947" s="11">
        <f>IF($J65= "Eligible", P2944 * 'Facility Detail'!$G$3173, 0 )</f>
        <v>0</v>
      </c>
      <c r="Q2947" s="11">
        <f>IF($J65= "Eligible", Q2944 * 'Facility Detail'!$G$3173, 0 )</f>
        <v>0</v>
      </c>
      <c r="R2947" s="11">
        <f>IF($J65= "Eligible", R2944 * 'Facility Detail'!$G$3173, 0 )</f>
        <v>0</v>
      </c>
      <c r="S2947" s="11">
        <f>IF($J65= "Eligible", S2944 * 'Facility Detail'!$G$3173, 0 )</f>
        <v>0</v>
      </c>
      <c r="T2947" s="264">
        <f>IF($J65= "Eligible", T2944 * 'Facility Detail'!$G$3173, 0 )</f>
        <v>0</v>
      </c>
    </row>
    <row r="2948" spans="6:20">
      <c r="G2948" s="74" t="s">
        <v>6</v>
      </c>
      <c r="H2948" s="66"/>
      <c r="I2948" s="48">
        <f t="shared" ref="I2948:T2948" si="1462">IF($K65= "Eligible", I2944, 0 )</f>
        <v>0</v>
      </c>
      <c r="J2948" s="222">
        <f t="shared" si="1462"/>
        <v>0</v>
      </c>
      <c r="K2948" s="222">
        <f t="shared" si="1462"/>
        <v>0</v>
      </c>
      <c r="L2948" s="222">
        <f t="shared" si="1462"/>
        <v>0</v>
      </c>
      <c r="M2948" s="222">
        <f t="shared" si="1462"/>
        <v>0</v>
      </c>
      <c r="N2948" s="222">
        <f t="shared" si="1462"/>
        <v>0</v>
      </c>
      <c r="O2948" s="222">
        <f t="shared" si="1462"/>
        <v>0</v>
      </c>
      <c r="P2948" s="222">
        <f t="shared" si="1462"/>
        <v>0</v>
      </c>
      <c r="Q2948" s="222">
        <f t="shared" si="1462"/>
        <v>0</v>
      </c>
      <c r="R2948" s="222">
        <f t="shared" si="1462"/>
        <v>0</v>
      </c>
      <c r="S2948" s="222">
        <f t="shared" si="1462"/>
        <v>0</v>
      </c>
      <c r="T2948" s="265">
        <f t="shared" si="1462"/>
        <v>0</v>
      </c>
    </row>
    <row r="2949" spans="6:20">
      <c r="G2949" s="73" t="s">
        <v>120</v>
      </c>
      <c r="H2949" s="72"/>
      <c r="I2949" s="39">
        <f>SUM(I2947:I2948)</f>
        <v>0</v>
      </c>
      <c r="J2949" s="40">
        <f t="shared" ref="J2949:S2949" si="1463">SUM(J2947:J2948)</f>
        <v>0</v>
      </c>
      <c r="K2949" s="40">
        <f t="shared" si="1463"/>
        <v>0</v>
      </c>
      <c r="L2949" s="40">
        <f t="shared" si="1463"/>
        <v>0</v>
      </c>
      <c r="M2949" s="40">
        <f t="shared" si="1463"/>
        <v>0</v>
      </c>
      <c r="N2949" s="40">
        <f t="shared" si="1463"/>
        <v>0</v>
      </c>
      <c r="O2949" s="40">
        <f t="shared" si="1463"/>
        <v>0</v>
      </c>
      <c r="P2949" s="40">
        <f t="shared" si="1463"/>
        <v>0</v>
      </c>
      <c r="Q2949" s="40">
        <f t="shared" si="1463"/>
        <v>0</v>
      </c>
      <c r="R2949" s="40">
        <f t="shared" si="1463"/>
        <v>0</v>
      </c>
      <c r="S2949" s="40">
        <f t="shared" si="1463"/>
        <v>0</v>
      </c>
      <c r="T2949" s="40">
        <f t="shared" ref="T2949" si="1464">SUM(T2947:T2948)</f>
        <v>0</v>
      </c>
    </row>
    <row r="2950" spans="6:20">
      <c r="G2950" s="30"/>
      <c r="H2950" s="30"/>
      <c r="I2950" s="38"/>
      <c r="J2950" s="31"/>
      <c r="K2950" s="31"/>
      <c r="L2950" s="31"/>
      <c r="M2950" s="31"/>
      <c r="N2950" s="31"/>
      <c r="O2950" s="31"/>
      <c r="P2950" s="31"/>
      <c r="Q2950" s="31"/>
      <c r="R2950" s="31"/>
      <c r="S2950" s="31"/>
      <c r="T2950" s="31"/>
    </row>
    <row r="2951" spans="6:20" ht="18.5">
      <c r="F2951" s="41" t="s">
        <v>30</v>
      </c>
      <c r="H2951" s="30"/>
      <c r="I2951" s="2">
        <v>2011</v>
      </c>
      <c r="J2951" s="2">
        <f>I2951+1</f>
        <v>2012</v>
      </c>
      <c r="K2951" s="2">
        <f t="shared" ref="K2951" si="1465">J2951+1</f>
        <v>2013</v>
      </c>
      <c r="L2951" s="2">
        <f t="shared" ref="L2951" si="1466">K2951+1</f>
        <v>2014</v>
      </c>
      <c r="M2951" s="2">
        <f t="shared" ref="M2951" si="1467">L2951+1</f>
        <v>2015</v>
      </c>
      <c r="N2951" s="2">
        <f t="shared" ref="N2951" si="1468">M2951+1</f>
        <v>2016</v>
      </c>
      <c r="O2951" s="2">
        <f t="shared" ref="O2951" si="1469">N2951+1</f>
        <v>2017</v>
      </c>
      <c r="P2951" s="2">
        <f t="shared" ref="P2951" si="1470">O2951+1</f>
        <v>2018</v>
      </c>
      <c r="Q2951" s="2">
        <f t="shared" ref="Q2951" si="1471">P2951+1</f>
        <v>2019</v>
      </c>
      <c r="R2951" s="2">
        <f t="shared" ref="R2951" si="1472">Q2951+1</f>
        <v>2020</v>
      </c>
      <c r="S2951" s="2">
        <f>R2951+1</f>
        <v>2021</v>
      </c>
      <c r="T2951" s="2">
        <f>S2951+1</f>
        <v>2022</v>
      </c>
    </row>
    <row r="2952" spans="6:20">
      <c r="G2952" s="74" t="s">
        <v>47</v>
      </c>
      <c r="H2952" s="66"/>
      <c r="I2952" s="84"/>
      <c r="J2952" s="85"/>
      <c r="K2952" s="85"/>
      <c r="L2952" s="85"/>
      <c r="M2952" s="85"/>
      <c r="N2952" s="85"/>
      <c r="O2952" s="85"/>
      <c r="P2952" s="85"/>
      <c r="Q2952" s="85"/>
      <c r="R2952" s="85"/>
      <c r="S2952" s="85"/>
      <c r="T2952" s="86"/>
    </row>
    <row r="2953" spans="6:20">
      <c r="G2953" s="75" t="s">
        <v>23</v>
      </c>
      <c r="H2953" s="153"/>
      <c r="I2953" s="87"/>
      <c r="J2953" s="88"/>
      <c r="K2953" s="88"/>
      <c r="L2953" s="88"/>
      <c r="M2953" s="88"/>
      <c r="N2953" s="88"/>
      <c r="O2953" s="88"/>
      <c r="P2953" s="88"/>
      <c r="Q2953" s="88"/>
      <c r="R2953" s="88"/>
      <c r="S2953" s="88"/>
      <c r="T2953" s="89"/>
    </row>
    <row r="2954" spans="6:20">
      <c r="G2954" s="90" t="s">
        <v>89</v>
      </c>
      <c r="H2954" s="152"/>
      <c r="I2954" s="52"/>
      <c r="J2954" s="53"/>
      <c r="K2954" s="53"/>
      <c r="L2954" s="53"/>
      <c r="M2954" s="53"/>
      <c r="N2954" s="53"/>
      <c r="O2954" s="53"/>
      <c r="P2954" s="53"/>
      <c r="Q2954" s="53"/>
      <c r="R2954" s="53"/>
      <c r="S2954" s="53"/>
      <c r="T2954" s="54"/>
    </row>
    <row r="2955" spans="6:20">
      <c r="G2955" s="33" t="s">
        <v>90</v>
      </c>
      <c r="I2955" s="7">
        <v>0</v>
      </c>
      <c r="J2955" s="7">
        <v>0</v>
      </c>
      <c r="K2955" s="7">
        <v>0</v>
      </c>
      <c r="L2955" s="7">
        <v>0</v>
      </c>
      <c r="M2955" s="7">
        <v>0</v>
      </c>
      <c r="N2955" s="7">
        <v>0</v>
      </c>
      <c r="O2955" s="7">
        <v>0</v>
      </c>
      <c r="P2955" s="7">
        <v>0</v>
      </c>
      <c r="Q2955" s="7">
        <v>0</v>
      </c>
      <c r="R2955" s="7">
        <v>0</v>
      </c>
      <c r="S2955" s="7">
        <v>0</v>
      </c>
      <c r="T2955" s="7">
        <v>0</v>
      </c>
    </row>
    <row r="2956" spans="6:20">
      <c r="G2956" s="6"/>
      <c r="I2956" s="7"/>
      <c r="J2956" s="7"/>
      <c r="K2956" s="7"/>
      <c r="L2956" s="28"/>
      <c r="M2956" s="28"/>
      <c r="N2956" s="28"/>
      <c r="O2956" s="28"/>
      <c r="P2956" s="28"/>
      <c r="Q2956" s="28"/>
      <c r="R2956" s="28"/>
      <c r="S2956" s="28"/>
      <c r="T2956" s="28"/>
    </row>
    <row r="2957" spans="6:20" ht="18.5">
      <c r="F2957" s="9" t="s">
        <v>100</v>
      </c>
      <c r="I2957" s="2">
        <f>'Facility Detail'!$G$3176</f>
        <v>2011</v>
      </c>
      <c r="J2957" s="2">
        <f>I2957+1</f>
        <v>2012</v>
      </c>
      <c r="K2957" s="2">
        <f t="shared" ref="K2957" si="1473">J2957+1</f>
        <v>2013</v>
      </c>
      <c r="L2957" s="2">
        <f t="shared" ref="L2957" si="1474">K2957+1</f>
        <v>2014</v>
      </c>
      <c r="M2957" s="2">
        <f t="shared" ref="M2957" si="1475">L2957+1</f>
        <v>2015</v>
      </c>
      <c r="N2957" s="2">
        <f t="shared" ref="N2957" si="1476">M2957+1</f>
        <v>2016</v>
      </c>
      <c r="O2957" s="2">
        <f t="shared" ref="O2957" si="1477">N2957+1</f>
        <v>2017</v>
      </c>
      <c r="P2957" s="2">
        <f t="shared" ref="P2957" si="1478">O2957+1</f>
        <v>2018</v>
      </c>
      <c r="Q2957" s="2">
        <f t="shared" ref="Q2957" si="1479">P2957+1</f>
        <v>2019</v>
      </c>
      <c r="R2957" s="2">
        <f t="shared" ref="R2957" si="1480">Q2957+1</f>
        <v>2020</v>
      </c>
      <c r="S2957" s="2">
        <f>R2957+1</f>
        <v>2021</v>
      </c>
      <c r="T2957" s="2">
        <f>S2957+1</f>
        <v>2022</v>
      </c>
    </row>
    <row r="2958" spans="6:20">
      <c r="G2958" s="74" t="s">
        <v>68</v>
      </c>
      <c r="H2958" s="66"/>
      <c r="I2958" s="3"/>
      <c r="J2958" s="55">
        <f>I2958</f>
        <v>0</v>
      </c>
      <c r="K2958" s="123"/>
      <c r="L2958" s="123"/>
      <c r="M2958" s="123"/>
      <c r="N2958" s="123"/>
      <c r="O2958" s="123"/>
      <c r="P2958" s="123"/>
      <c r="Q2958" s="123"/>
      <c r="R2958" s="123"/>
      <c r="S2958" s="123"/>
      <c r="T2958" s="56"/>
    </row>
    <row r="2959" spans="6:20">
      <c r="G2959" s="74" t="s">
        <v>69</v>
      </c>
      <c r="H2959" s="66"/>
      <c r="I2959" s="144">
        <f>J2959</f>
        <v>0</v>
      </c>
      <c r="J2959" s="10"/>
      <c r="K2959" s="69"/>
      <c r="L2959" s="69"/>
      <c r="M2959" s="69"/>
      <c r="N2959" s="69"/>
      <c r="O2959" s="69"/>
      <c r="P2959" s="69"/>
      <c r="Q2959" s="69"/>
      <c r="R2959" s="69"/>
      <c r="S2959" s="69"/>
      <c r="T2959" s="145"/>
    </row>
    <row r="2960" spans="6:20">
      <c r="G2960" s="74" t="s">
        <v>70</v>
      </c>
      <c r="H2960" s="66"/>
      <c r="I2960" s="57"/>
      <c r="J2960" s="10">
        <f>J2944</f>
        <v>0</v>
      </c>
      <c r="K2960" s="65">
        <f>J2960</f>
        <v>0</v>
      </c>
      <c r="L2960" s="69"/>
      <c r="M2960" s="69"/>
      <c r="N2960" s="69"/>
      <c r="O2960" s="69"/>
      <c r="P2960" s="69"/>
      <c r="Q2960" s="69"/>
      <c r="R2960" s="69"/>
      <c r="S2960" s="69"/>
      <c r="T2960" s="145"/>
    </row>
    <row r="2961" spans="7:20">
      <c r="G2961" s="74" t="s">
        <v>71</v>
      </c>
      <c r="H2961" s="66"/>
      <c r="I2961" s="57"/>
      <c r="J2961" s="65">
        <f>K2961</f>
        <v>0</v>
      </c>
      <c r="K2961" s="143"/>
      <c r="L2961" s="69"/>
      <c r="M2961" s="69"/>
      <c r="N2961" s="69"/>
      <c r="O2961" s="69"/>
      <c r="P2961" s="69"/>
      <c r="Q2961" s="69"/>
      <c r="R2961" s="69"/>
      <c r="S2961" s="69"/>
      <c r="T2961" s="145"/>
    </row>
    <row r="2962" spans="7:20">
      <c r="G2962" s="74" t="s">
        <v>171</v>
      </c>
      <c r="H2962" s="30"/>
      <c r="I2962" s="57"/>
      <c r="J2962" s="135"/>
      <c r="K2962" s="10">
        <f>K2944</f>
        <v>0</v>
      </c>
      <c r="L2962" s="136">
        <f>K2962</f>
        <v>0</v>
      </c>
      <c r="M2962" s="69"/>
      <c r="N2962" s="69"/>
      <c r="O2962" s="69"/>
      <c r="P2962" s="69"/>
      <c r="Q2962" s="69"/>
      <c r="R2962" s="69"/>
      <c r="S2962" s="69"/>
      <c r="T2962" s="145"/>
    </row>
    <row r="2963" spans="7:20">
      <c r="G2963" s="74" t="s">
        <v>172</v>
      </c>
      <c r="H2963" s="30"/>
      <c r="I2963" s="57"/>
      <c r="J2963" s="135"/>
      <c r="K2963" s="65">
        <f>L2963</f>
        <v>0</v>
      </c>
      <c r="L2963" s="10"/>
      <c r="M2963" s="69"/>
      <c r="N2963" s="69"/>
      <c r="O2963" s="69"/>
      <c r="P2963" s="69"/>
      <c r="Q2963" s="69"/>
      <c r="R2963" s="69"/>
      <c r="S2963" s="69"/>
      <c r="T2963" s="145"/>
    </row>
    <row r="2964" spans="7:20">
      <c r="G2964" s="74" t="s">
        <v>173</v>
      </c>
      <c r="H2964" s="30"/>
      <c r="I2964" s="57"/>
      <c r="J2964" s="135"/>
      <c r="K2964" s="135"/>
      <c r="L2964" s="10">
        <f>L2944</f>
        <v>0</v>
      </c>
      <c r="M2964" s="136">
        <f>L2964</f>
        <v>0</v>
      </c>
      <c r="N2964" s="135"/>
      <c r="O2964" s="69"/>
      <c r="P2964" s="69"/>
      <c r="Q2964" s="69"/>
      <c r="R2964" s="69"/>
      <c r="S2964" s="69"/>
      <c r="T2964" s="139"/>
    </row>
    <row r="2965" spans="7:20">
      <c r="G2965" s="74" t="s">
        <v>174</v>
      </c>
      <c r="H2965" s="30"/>
      <c r="I2965" s="57"/>
      <c r="J2965" s="135"/>
      <c r="K2965" s="135"/>
      <c r="L2965" s="65"/>
      <c r="M2965" s="10"/>
      <c r="N2965" s="135"/>
      <c r="O2965" s="69"/>
      <c r="P2965" s="69"/>
      <c r="Q2965" s="69"/>
      <c r="R2965" s="69"/>
      <c r="S2965" s="69"/>
      <c r="T2965" s="139"/>
    </row>
    <row r="2966" spans="7:20">
      <c r="G2966" s="74" t="s">
        <v>175</v>
      </c>
      <c r="H2966" s="30"/>
      <c r="I2966" s="57"/>
      <c r="J2966" s="135"/>
      <c r="K2966" s="135"/>
      <c r="L2966" s="135"/>
      <c r="M2966" s="10">
        <v>0</v>
      </c>
      <c r="N2966" s="136">
        <f>M2966</f>
        <v>0</v>
      </c>
      <c r="O2966" s="69"/>
      <c r="P2966" s="69"/>
      <c r="Q2966" s="69"/>
      <c r="R2966" s="69"/>
      <c r="S2966" s="69"/>
      <c r="T2966" s="139"/>
    </row>
    <row r="2967" spans="7:20">
      <c r="G2967" s="74" t="s">
        <v>176</v>
      </c>
      <c r="H2967" s="30"/>
      <c r="I2967" s="57"/>
      <c r="J2967" s="135"/>
      <c r="K2967" s="135"/>
      <c r="L2967" s="135"/>
      <c r="M2967" s="65"/>
      <c r="N2967" s="10"/>
      <c r="O2967" s="69"/>
      <c r="P2967" s="69"/>
      <c r="Q2967" s="69"/>
      <c r="R2967" s="69"/>
      <c r="S2967" s="69"/>
      <c r="T2967" s="139"/>
    </row>
    <row r="2968" spans="7:20">
      <c r="G2968" s="74" t="s">
        <v>177</v>
      </c>
      <c r="H2968" s="30"/>
      <c r="I2968" s="57"/>
      <c r="J2968" s="135"/>
      <c r="K2968" s="135"/>
      <c r="L2968" s="135"/>
      <c r="M2968" s="135"/>
      <c r="N2968" s="167">
        <f>N2944</f>
        <v>0</v>
      </c>
      <c r="O2968" s="137">
        <f>N2968</f>
        <v>0</v>
      </c>
      <c r="P2968" s="69"/>
      <c r="Q2968" s="69"/>
      <c r="R2968" s="69"/>
      <c r="S2968" s="69"/>
      <c r="T2968" s="139"/>
    </row>
    <row r="2969" spans="7:20">
      <c r="G2969" s="74" t="s">
        <v>168</v>
      </c>
      <c r="H2969" s="30"/>
      <c r="I2969" s="57"/>
      <c r="J2969" s="135"/>
      <c r="K2969" s="135"/>
      <c r="L2969" s="135"/>
      <c r="M2969" s="135"/>
      <c r="N2969" s="168"/>
      <c r="O2969" s="138"/>
      <c r="P2969" s="69"/>
      <c r="Q2969" s="69"/>
      <c r="R2969" s="69"/>
      <c r="S2969" s="69"/>
      <c r="T2969" s="139"/>
    </row>
    <row r="2970" spans="7:20">
      <c r="G2970" s="74" t="s">
        <v>169</v>
      </c>
      <c r="H2970" s="30"/>
      <c r="I2970" s="57"/>
      <c r="J2970" s="135"/>
      <c r="K2970" s="135"/>
      <c r="L2970" s="135"/>
      <c r="M2970" s="135"/>
      <c r="N2970" s="135"/>
      <c r="O2970" s="138">
        <f>O2944</f>
        <v>0</v>
      </c>
      <c r="P2970" s="137">
        <f>O2970</f>
        <v>0</v>
      </c>
      <c r="Q2970" s="69"/>
      <c r="R2970" s="69"/>
      <c r="S2970" s="69"/>
      <c r="T2970" s="139"/>
    </row>
    <row r="2971" spans="7:20">
      <c r="G2971" s="74" t="s">
        <v>186</v>
      </c>
      <c r="H2971" s="30"/>
      <c r="I2971" s="57"/>
      <c r="J2971" s="135"/>
      <c r="K2971" s="135"/>
      <c r="L2971" s="135"/>
      <c r="M2971" s="135"/>
      <c r="N2971" s="135"/>
      <c r="O2971" s="137"/>
      <c r="P2971" s="138"/>
      <c r="Q2971" s="69"/>
      <c r="R2971" s="69"/>
      <c r="S2971" s="69"/>
      <c r="T2971" s="139"/>
    </row>
    <row r="2972" spans="7:20">
      <c r="G2972" s="74" t="s">
        <v>187</v>
      </c>
      <c r="H2972" s="30"/>
      <c r="I2972" s="57"/>
      <c r="J2972" s="135"/>
      <c r="K2972" s="135"/>
      <c r="L2972" s="135"/>
      <c r="M2972" s="135"/>
      <c r="N2972" s="135"/>
      <c r="O2972" s="135"/>
      <c r="P2972" s="138"/>
      <c r="Q2972" s="65">
        <f>P2972</f>
        <v>0</v>
      </c>
      <c r="R2972" s="69"/>
      <c r="S2972" s="69"/>
      <c r="T2972" s="139"/>
    </row>
    <row r="2973" spans="7:20">
      <c r="G2973" s="74" t="s">
        <v>188</v>
      </c>
      <c r="H2973" s="30"/>
      <c r="I2973" s="57"/>
      <c r="J2973" s="135"/>
      <c r="K2973" s="135"/>
      <c r="L2973" s="135"/>
      <c r="M2973" s="135"/>
      <c r="N2973" s="135"/>
      <c r="O2973" s="135"/>
      <c r="P2973" s="137"/>
      <c r="Q2973" s="138"/>
      <c r="R2973" s="69"/>
      <c r="S2973" s="69"/>
      <c r="T2973" s="139"/>
    </row>
    <row r="2974" spans="7:20">
      <c r="G2974" s="74" t="s">
        <v>189</v>
      </c>
      <c r="H2974" s="30"/>
      <c r="I2974" s="57"/>
      <c r="J2974" s="135"/>
      <c r="K2974" s="135"/>
      <c r="L2974" s="135"/>
      <c r="M2974" s="135"/>
      <c r="N2974" s="135"/>
      <c r="O2974" s="135"/>
      <c r="P2974" s="135"/>
      <c r="Q2974" s="138"/>
      <c r="R2974" s="65">
        <f>Q2974</f>
        <v>0</v>
      </c>
      <c r="S2974" s="69"/>
      <c r="T2974" s="139"/>
    </row>
    <row r="2975" spans="7:20">
      <c r="G2975" s="74" t="s">
        <v>190</v>
      </c>
      <c r="H2975" s="30"/>
      <c r="I2975" s="57"/>
      <c r="J2975" s="135"/>
      <c r="K2975" s="135"/>
      <c r="L2975" s="135"/>
      <c r="M2975" s="135"/>
      <c r="N2975" s="135"/>
      <c r="O2975" s="135"/>
      <c r="P2975" s="135"/>
      <c r="Q2975" s="169">
        <f>R2944</f>
        <v>0</v>
      </c>
      <c r="R2975" s="197">
        <f>Q2975</f>
        <v>0</v>
      </c>
      <c r="S2975" s="155"/>
      <c r="T2975" s="322"/>
    </row>
    <row r="2976" spans="7:20">
      <c r="G2976" s="74" t="s">
        <v>191</v>
      </c>
      <c r="H2976" s="30"/>
      <c r="I2976" s="57"/>
      <c r="J2976" s="135"/>
      <c r="K2976" s="135"/>
      <c r="L2976" s="135"/>
      <c r="M2976" s="135"/>
      <c r="N2976" s="135"/>
      <c r="O2976" s="135"/>
      <c r="P2976" s="135"/>
      <c r="Q2976" s="135"/>
      <c r="R2976" s="197"/>
      <c r="S2976" s="137">
        <f>R2976</f>
        <v>0</v>
      </c>
      <c r="T2976" s="322"/>
    </row>
    <row r="2977" spans="2:21">
      <c r="G2977" s="74" t="s">
        <v>200</v>
      </c>
      <c r="H2977" s="30"/>
      <c r="I2977" s="57"/>
      <c r="J2977" s="135"/>
      <c r="K2977" s="135"/>
      <c r="L2977" s="135"/>
      <c r="M2977" s="135"/>
      <c r="N2977" s="135"/>
      <c r="O2977" s="135"/>
      <c r="P2977" s="135"/>
      <c r="Q2977" s="135"/>
      <c r="R2977" s="137"/>
      <c r="S2977" s="138"/>
      <c r="T2977" s="322"/>
    </row>
    <row r="2978" spans="2:21">
      <c r="G2978" s="74" t="s">
        <v>201</v>
      </c>
      <c r="H2978" s="30"/>
      <c r="I2978" s="57"/>
      <c r="J2978" s="135"/>
      <c r="K2978" s="135"/>
      <c r="L2978" s="135"/>
      <c r="M2978" s="135"/>
      <c r="N2978" s="135"/>
      <c r="O2978" s="135"/>
      <c r="P2978" s="135"/>
      <c r="Q2978" s="135"/>
      <c r="R2978" s="135"/>
      <c r="S2978" s="197"/>
      <c r="T2978" s="323"/>
    </row>
    <row r="2979" spans="2:21">
      <c r="G2979" s="74" t="s">
        <v>311</v>
      </c>
      <c r="H2979" s="30"/>
      <c r="I2979" s="57"/>
      <c r="J2979" s="135"/>
      <c r="K2979" s="135"/>
      <c r="L2979" s="135"/>
      <c r="M2979" s="135"/>
      <c r="N2979" s="135"/>
      <c r="O2979" s="135"/>
      <c r="P2979" s="135"/>
      <c r="Q2979" s="135"/>
      <c r="R2979" s="135"/>
      <c r="S2979" s="137"/>
      <c r="T2979" s="324"/>
      <c r="U2979" s="30"/>
    </row>
    <row r="2980" spans="2:21">
      <c r="G2980" s="74" t="s">
        <v>310</v>
      </c>
      <c r="H2980" s="30"/>
      <c r="I2980" s="58"/>
      <c r="J2980" s="125"/>
      <c r="K2980" s="125"/>
      <c r="L2980" s="125"/>
      <c r="M2980" s="125"/>
      <c r="N2980" s="125"/>
      <c r="O2980" s="125"/>
      <c r="P2980" s="125"/>
      <c r="Q2980" s="125"/>
      <c r="R2980" s="125"/>
      <c r="S2980" s="125"/>
      <c r="T2980" s="258">
        <v>60000</v>
      </c>
      <c r="U2980" s="30"/>
    </row>
    <row r="2981" spans="2:21">
      <c r="B2981" s="1" t="s">
        <v>269</v>
      </c>
      <c r="G2981" s="33" t="s">
        <v>17</v>
      </c>
      <c r="I2981" s="172">
        <f xml:space="preserve"> I2964 - I2963</f>
        <v>0</v>
      </c>
      <c r="J2981" s="172">
        <f xml:space="preserve"> J2963 + J2966 - J2965 - J2964</f>
        <v>0</v>
      </c>
      <c r="K2981" s="172">
        <f>K2965 - K2966</f>
        <v>0</v>
      </c>
      <c r="L2981" s="172">
        <f>L2965 - L2966</f>
        <v>0</v>
      </c>
      <c r="M2981" s="172">
        <f>M2964-M2965-M2966</f>
        <v>0</v>
      </c>
      <c r="N2981" s="172">
        <f>N2966-N2967-N2968</f>
        <v>0</v>
      </c>
      <c r="O2981" s="172">
        <f>O2968-O2969-O2970</f>
        <v>0</v>
      </c>
      <c r="P2981" s="172">
        <f>P2970-P2971-P2972</f>
        <v>0</v>
      </c>
      <c r="Q2981" s="172">
        <f>Q2972+Q2975-Q2974-Q2973</f>
        <v>0</v>
      </c>
      <c r="R2981" s="172">
        <f>R2974-R2975+R2977</f>
        <v>0</v>
      </c>
      <c r="S2981" s="172">
        <f>S2976-S2977-S2978</f>
        <v>0</v>
      </c>
      <c r="T2981" s="172">
        <f>T2978-T2979-T2980</f>
        <v>-60000</v>
      </c>
    </row>
    <row r="2982" spans="2:21">
      <c r="G2982" s="6"/>
      <c r="I2982" s="172"/>
      <c r="J2982" s="172"/>
      <c r="K2982" s="172"/>
      <c r="L2982" s="172"/>
      <c r="M2982" s="172"/>
      <c r="N2982" s="172"/>
      <c r="O2982" s="172"/>
      <c r="P2982" s="172"/>
      <c r="Q2982" s="172"/>
      <c r="R2982" s="172"/>
      <c r="S2982" s="172"/>
      <c r="T2982" s="172"/>
    </row>
    <row r="2983" spans="2:21">
      <c r="G2983" s="71" t="s">
        <v>12</v>
      </c>
      <c r="H2983" s="66"/>
      <c r="I2983" s="173"/>
      <c r="J2983" s="174"/>
      <c r="K2983" s="174"/>
      <c r="L2983" s="174"/>
      <c r="M2983" s="174"/>
      <c r="N2983" s="174"/>
      <c r="O2983" s="174"/>
      <c r="P2983" s="174"/>
      <c r="Q2983" s="174"/>
      <c r="R2983" s="174"/>
      <c r="S2983" s="174"/>
      <c r="T2983" s="320"/>
    </row>
    <row r="2984" spans="2:21">
      <c r="G2984" s="6"/>
      <c r="I2984" s="172"/>
      <c r="J2984" s="172"/>
      <c r="K2984" s="172"/>
      <c r="L2984" s="172"/>
      <c r="M2984" s="172"/>
      <c r="N2984" s="172"/>
      <c r="O2984" s="172"/>
      <c r="P2984" s="172"/>
      <c r="Q2984" s="172"/>
      <c r="R2984" s="172"/>
      <c r="S2984" s="172"/>
      <c r="T2984" s="172"/>
    </row>
    <row r="2985" spans="2:21" ht="18.5">
      <c r="C2985" s="1" t="s">
        <v>269</v>
      </c>
      <c r="D2985" s="1" t="s">
        <v>165</v>
      </c>
      <c r="E2985" s="1" t="s">
        <v>107</v>
      </c>
      <c r="F2985" s="41" t="s">
        <v>26</v>
      </c>
      <c r="H2985" s="66"/>
      <c r="I2985" s="175">
        <f t="shared" ref="I2985:S2985" si="1481" xml:space="preserve"> I2944 + I2949 - I2955 + I2981 + I2983</f>
        <v>0</v>
      </c>
      <c r="J2985" s="176">
        <f t="shared" si="1481"/>
        <v>0</v>
      </c>
      <c r="K2985" s="176">
        <f t="shared" si="1481"/>
        <v>0</v>
      </c>
      <c r="L2985" s="176">
        <f t="shared" si="1481"/>
        <v>0</v>
      </c>
      <c r="M2985" s="176">
        <f t="shared" si="1481"/>
        <v>0</v>
      </c>
      <c r="N2985" s="176">
        <f t="shared" si="1481"/>
        <v>0</v>
      </c>
      <c r="O2985" s="176">
        <f t="shared" si="1481"/>
        <v>0</v>
      </c>
      <c r="P2985" s="176">
        <f t="shared" si="1481"/>
        <v>0</v>
      </c>
      <c r="Q2985" s="176">
        <f t="shared" si="1481"/>
        <v>0</v>
      </c>
      <c r="R2985" s="176">
        <f t="shared" si="1481"/>
        <v>0</v>
      </c>
      <c r="S2985" s="176">
        <f t="shared" si="1481"/>
        <v>61330.342046350444</v>
      </c>
      <c r="T2985" s="321">
        <f t="shared" ref="T2985" si="1482" xml:space="preserve"> T2944 + T2949 - T2955 + T2981 + T2983</f>
        <v>6940.121428180064</v>
      </c>
      <c r="U2985" s="196"/>
    </row>
    <row r="2986" spans="2:21" ht="15" thickBot="1">
      <c r="S2986" s="1"/>
      <c r="T2986" s="1"/>
    </row>
    <row r="2987" spans="2:21" ht="15" thickBot="1">
      <c r="F2987" s="8"/>
      <c r="G2987" s="8"/>
      <c r="H2987" s="8"/>
      <c r="I2987" s="8"/>
      <c r="J2987" s="8"/>
      <c r="K2987" s="8"/>
      <c r="L2987" s="8"/>
      <c r="M2987" s="8"/>
      <c r="N2987" s="8"/>
      <c r="O2987" s="8"/>
      <c r="P2987" s="8"/>
      <c r="Q2987" s="8"/>
      <c r="R2987" s="8"/>
      <c r="S2987" s="8"/>
      <c r="T2987" s="8"/>
    </row>
    <row r="2988" spans="2:21" ht="21.5" thickBot="1">
      <c r="F2988" s="13" t="s">
        <v>4</v>
      </c>
      <c r="G2988" s="13"/>
      <c r="H2988" s="212" t="s">
        <v>270</v>
      </c>
      <c r="I2988" s="209"/>
      <c r="J2988" s="23"/>
      <c r="K2988" s="23"/>
      <c r="S2988" s="1"/>
      <c r="T2988" s="1"/>
    </row>
    <row r="2989" spans="2:21">
      <c r="S2989" s="1"/>
      <c r="T2989" s="1"/>
    </row>
    <row r="2990" spans="2:21" ht="18.5">
      <c r="F2990" s="9" t="s">
        <v>21</v>
      </c>
      <c r="G2990" s="9"/>
      <c r="I2990" s="2">
        <v>2011</v>
      </c>
      <c r="J2990" s="2">
        <f>I2990+1</f>
        <v>2012</v>
      </c>
      <c r="K2990" s="2">
        <f t="shared" ref="K2990" si="1483">J2990+1</f>
        <v>2013</v>
      </c>
      <c r="L2990" s="2">
        <f t="shared" ref="L2990" si="1484">K2990+1</f>
        <v>2014</v>
      </c>
      <c r="M2990" s="2">
        <f t="shared" ref="M2990" si="1485">L2990+1</f>
        <v>2015</v>
      </c>
      <c r="N2990" s="2">
        <f t="shared" ref="N2990" si="1486">M2990+1</f>
        <v>2016</v>
      </c>
      <c r="O2990" s="2">
        <f t="shared" ref="O2990" si="1487">N2990+1</f>
        <v>2017</v>
      </c>
      <c r="P2990" s="2">
        <f t="shared" ref="P2990" si="1488">O2990+1</f>
        <v>2018</v>
      </c>
      <c r="Q2990" s="2">
        <f t="shared" ref="Q2990" si="1489">P2990+1</f>
        <v>2019</v>
      </c>
      <c r="R2990" s="2">
        <f t="shared" ref="R2990" si="1490">Q2990+1</f>
        <v>2020</v>
      </c>
      <c r="S2990" s="2">
        <f>R2990+1</f>
        <v>2021</v>
      </c>
      <c r="T2990" s="2">
        <f>S2990+1</f>
        <v>2022</v>
      </c>
    </row>
    <row r="2991" spans="2:21">
      <c r="G2991" s="74" t="str">
        <f>"Total MWh Produced / Purchased from " &amp; H2988</f>
        <v>Total MWh Produced / Purchased from TB Flats Wind II</v>
      </c>
      <c r="H2991" s="66"/>
      <c r="I2991" s="3"/>
      <c r="J2991" s="4"/>
      <c r="K2991" s="4"/>
      <c r="L2991" s="4"/>
      <c r="M2991" s="4"/>
      <c r="N2991" s="4"/>
      <c r="O2991" s="4"/>
      <c r="P2991" s="4"/>
      <c r="Q2991" s="4"/>
      <c r="R2991" s="4"/>
      <c r="S2991" s="4">
        <v>315288</v>
      </c>
      <c r="T2991" s="5">
        <v>737484</v>
      </c>
    </row>
    <row r="2992" spans="2:21">
      <c r="G2992" s="74" t="s">
        <v>25</v>
      </c>
      <c r="H2992" s="66"/>
      <c r="I2992" s="325"/>
      <c r="J2992" s="50"/>
      <c r="K2992" s="50"/>
      <c r="L2992" s="50"/>
      <c r="M2992" s="50"/>
      <c r="N2992" s="50"/>
      <c r="O2992" s="50"/>
      <c r="P2992" s="50"/>
      <c r="Q2992" s="50"/>
      <c r="R2992" s="50"/>
      <c r="S2992" s="50">
        <v>1</v>
      </c>
      <c r="T2992" s="51">
        <v>2</v>
      </c>
    </row>
    <row r="2993" spans="1:20">
      <c r="G2993" s="74" t="s">
        <v>20</v>
      </c>
      <c r="H2993" s="66"/>
      <c r="I2993" s="326"/>
      <c r="J2993" s="45"/>
      <c r="K2993" s="45"/>
      <c r="L2993" s="45"/>
      <c r="M2993" s="45"/>
      <c r="N2993" s="45"/>
      <c r="O2993" s="45"/>
      <c r="P2993" s="45"/>
      <c r="Q2993" s="45"/>
      <c r="R2993" s="45"/>
      <c r="S2993" s="45">
        <f>S2</f>
        <v>8.0210749261197395E-2</v>
      </c>
      <c r="T2993" s="46">
        <f>T2</f>
        <v>8.0210749261197395E-2</v>
      </c>
    </row>
    <row r="2994" spans="1:20">
      <c r="A2994" s="1" t="s">
        <v>270</v>
      </c>
      <c r="G2994" s="71" t="s">
        <v>22</v>
      </c>
      <c r="H2994" s="72"/>
      <c r="I2994" s="37">
        <v>0</v>
      </c>
      <c r="J2994" s="37">
        <v>0</v>
      </c>
      <c r="K2994" s="37">
        <v>0</v>
      </c>
      <c r="L2994" s="37">
        <v>0</v>
      </c>
      <c r="M2994" s="37">
        <v>0</v>
      </c>
      <c r="N2994" s="179">
        <v>0</v>
      </c>
      <c r="O2994" s="179">
        <v>0</v>
      </c>
      <c r="P2994" s="179">
        <v>0</v>
      </c>
      <c r="Q2994" s="179">
        <f>Q2991*Q2993</f>
        <v>0</v>
      </c>
      <c r="R2994" s="179">
        <f>R2991*R2993</f>
        <v>0</v>
      </c>
      <c r="S2994" s="179">
        <f>S2991*S2993</f>
        <v>25289.486713064405</v>
      </c>
      <c r="T2994" s="179">
        <f>T2991*T2993</f>
        <v>59154.144208144899</v>
      </c>
    </row>
    <row r="2995" spans="1:20">
      <c r="G2995" s="23"/>
      <c r="H2995" s="30"/>
      <c r="I2995" s="36"/>
      <c r="J2995" s="36"/>
      <c r="K2995" s="36"/>
      <c r="L2995" s="36"/>
      <c r="M2995" s="36"/>
      <c r="N2995" s="24"/>
      <c r="O2995" s="24"/>
      <c r="P2995" s="24"/>
      <c r="Q2995" s="24"/>
      <c r="R2995" s="24"/>
      <c r="S2995" s="24"/>
      <c r="T2995" s="24"/>
    </row>
    <row r="2996" spans="1:20" ht="18.5">
      <c r="F2996" s="42" t="s">
        <v>118</v>
      </c>
      <c r="H2996" s="30"/>
      <c r="I2996" s="2">
        <v>2011</v>
      </c>
      <c r="J2996" s="2">
        <f>I2996+1</f>
        <v>2012</v>
      </c>
      <c r="K2996" s="2">
        <f t="shared" ref="K2996" si="1491">J2996+1</f>
        <v>2013</v>
      </c>
      <c r="L2996" s="2">
        <f t="shared" ref="L2996" si="1492">K2996+1</f>
        <v>2014</v>
      </c>
      <c r="M2996" s="2">
        <f t="shared" ref="M2996" si="1493">L2996+1</f>
        <v>2015</v>
      </c>
      <c r="N2996" s="2">
        <f t="shared" ref="N2996" si="1494">M2996+1</f>
        <v>2016</v>
      </c>
      <c r="O2996" s="2">
        <f t="shared" ref="O2996" si="1495">N2996+1</f>
        <v>2017</v>
      </c>
      <c r="P2996" s="2">
        <f t="shared" ref="P2996" si="1496">O2996+1</f>
        <v>2018</v>
      </c>
      <c r="Q2996" s="2">
        <f t="shared" ref="Q2996" si="1497">P2996+1</f>
        <v>2019</v>
      </c>
      <c r="R2996" s="2">
        <f t="shared" ref="R2996" si="1498">Q2996+1</f>
        <v>2020</v>
      </c>
      <c r="S2996" s="2">
        <f>R2996+1</f>
        <v>2021</v>
      </c>
      <c r="T2996" s="2">
        <f>S2996+1</f>
        <v>2022</v>
      </c>
    </row>
    <row r="2997" spans="1:20">
      <c r="G2997" s="74" t="s">
        <v>10</v>
      </c>
      <c r="H2997" s="66"/>
      <c r="I2997" s="47">
        <f>IF($J66= "Eligible", I2994 * 'Facility Detail'!$G$3173, 0 )</f>
        <v>0</v>
      </c>
      <c r="J2997" s="11">
        <f>IF($J66= "Eligible", J2994 * 'Facility Detail'!$G$3173, 0 )</f>
        <v>0</v>
      </c>
      <c r="K2997" s="11">
        <f>IF($J66= "Eligible", K2994 * 'Facility Detail'!$G$3173, 0 )</f>
        <v>0</v>
      </c>
      <c r="L2997" s="11">
        <f>IF($J66= "Eligible", L2994 * 'Facility Detail'!$G$3173, 0 )</f>
        <v>0</v>
      </c>
      <c r="M2997" s="11">
        <f>IF($J66= "Eligible", M2994 * 'Facility Detail'!$G$3173, 0 )</f>
        <v>0</v>
      </c>
      <c r="N2997" s="11">
        <f>IF($J66= "Eligible", N2994 * 'Facility Detail'!$G$3173, 0 )</f>
        <v>0</v>
      </c>
      <c r="O2997" s="11">
        <f>IF($J66= "Eligible", O2994 * 'Facility Detail'!$G$3173, 0 )</f>
        <v>0</v>
      </c>
      <c r="P2997" s="11">
        <f>IF($J66= "Eligible", P2994 * 'Facility Detail'!$G$3173, 0 )</f>
        <v>0</v>
      </c>
      <c r="Q2997" s="11">
        <f>IF($J66= "Eligible", Q2994 * 'Facility Detail'!$G$3173, 0 )</f>
        <v>0</v>
      </c>
      <c r="R2997" s="11">
        <f>IF($J66= "Eligible", R2994 * 'Facility Detail'!$G$3173, 0 )</f>
        <v>0</v>
      </c>
      <c r="S2997" s="11">
        <f>IF($J66= "Eligible", S2994 * 'Facility Detail'!$G$3173, 0 )</f>
        <v>0</v>
      </c>
      <c r="T2997" s="264">
        <f>IF($J66= "Eligible", T2994 * 'Facility Detail'!$G$3173, 0 )</f>
        <v>0</v>
      </c>
    </row>
    <row r="2998" spans="1:20">
      <c r="G2998" s="74" t="s">
        <v>6</v>
      </c>
      <c r="H2998" s="66"/>
      <c r="I2998" s="48">
        <f t="shared" ref="I2998:T2998" si="1499">IF($K66= "Eligible", I2994, 0 )</f>
        <v>0</v>
      </c>
      <c r="J2998" s="222">
        <f t="shared" si="1499"/>
        <v>0</v>
      </c>
      <c r="K2998" s="222">
        <f t="shared" si="1499"/>
        <v>0</v>
      </c>
      <c r="L2998" s="222">
        <f t="shared" si="1499"/>
        <v>0</v>
      </c>
      <c r="M2998" s="222">
        <f t="shared" si="1499"/>
        <v>0</v>
      </c>
      <c r="N2998" s="222">
        <f t="shared" si="1499"/>
        <v>0</v>
      </c>
      <c r="O2998" s="222">
        <f t="shared" si="1499"/>
        <v>0</v>
      </c>
      <c r="P2998" s="222">
        <f t="shared" si="1499"/>
        <v>0</v>
      </c>
      <c r="Q2998" s="222">
        <f t="shared" si="1499"/>
        <v>0</v>
      </c>
      <c r="R2998" s="222">
        <f t="shared" si="1499"/>
        <v>0</v>
      </c>
      <c r="S2998" s="222">
        <f t="shared" si="1499"/>
        <v>0</v>
      </c>
      <c r="T2998" s="265">
        <f t="shared" si="1499"/>
        <v>0</v>
      </c>
    </row>
    <row r="2999" spans="1:20">
      <c r="G2999" s="73" t="s">
        <v>120</v>
      </c>
      <c r="H2999" s="72"/>
      <c r="I2999" s="39">
        <f>SUM(I2997:I2998)</f>
        <v>0</v>
      </c>
      <c r="J2999" s="40">
        <f t="shared" ref="J2999:S2999" si="1500">SUM(J2997:J2998)</f>
        <v>0</v>
      </c>
      <c r="K2999" s="40">
        <f t="shared" si="1500"/>
        <v>0</v>
      </c>
      <c r="L2999" s="40">
        <f t="shared" si="1500"/>
        <v>0</v>
      </c>
      <c r="M2999" s="40">
        <f t="shared" si="1500"/>
        <v>0</v>
      </c>
      <c r="N2999" s="40">
        <f t="shared" si="1500"/>
        <v>0</v>
      </c>
      <c r="O2999" s="40">
        <f t="shared" si="1500"/>
        <v>0</v>
      </c>
      <c r="P2999" s="40">
        <f t="shared" si="1500"/>
        <v>0</v>
      </c>
      <c r="Q2999" s="40">
        <f t="shared" si="1500"/>
        <v>0</v>
      </c>
      <c r="R2999" s="40">
        <f t="shared" si="1500"/>
        <v>0</v>
      </c>
      <c r="S2999" s="40">
        <f t="shared" si="1500"/>
        <v>0</v>
      </c>
      <c r="T2999" s="40">
        <f t="shared" ref="T2999" si="1501">SUM(T2997:T2998)</f>
        <v>0</v>
      </c>
    </row>
    <row r="3000" spans="1:20">
      <c r="G3000" s="30"/>
      <c r="H3000" s="30"/>
      <c r="I3000" s="38"/>
      <c r="J3000" s="31"/>
      <c r="K3000" s="31"/>
      <c r="L3000" s="31"/>
      <c r="M3000" s="31"/>
      <c r="N3000" s="31"/>
      <c r="O3000" s="31"/>
      <c r="P3000" s="31"/>
      <c r="Q3000" s="31"/>
      <c r="R3000" s="31"/>
      <c r="S3000" s="31"/>
      <c r="T3000" s="31"/>
    </row>
    <row r="3001" spans="1:20" ht="18.5">
      <c r="F3001" s="41" t="s">
        <v>30</v>
      </c>
      <c r="H3001" s="30"/>
      <c r="I3001" s="2">
        <v>2011</v>
      </c>
      <c r="J3001" s="2">
        <f>I3001+1</f>
        <v>2012</v>
      </c>
      <c r="K3001" s="2">
        <f t="shared" ref="K3001" si="1502">J3001+1</f>
        <v>2013</v>
      </c>
      <c r="L3001" s="2">
        <f t="shared" ref="L3001" si="1503">K3001+1</f>
        <v>2014</v>
      </c>
      <c r="M3001" s="2">
        <f t="shared" ref="M3001" si="1504">L3001+1</f>
        <v>2015</v>
      </c>
      <c r="N3001" s="2">
        <f t="shared" ref="N3001" si="1505">M3001+1</f>
        <v>2016</v>
      </c>
      <c r="O3001" s="2">
        <f t="shared" ref="O3001" si="1506">N3001+1</f>
        <v>2017</v>
      </c>
      <c r="P3001" s="2">
        <f t="shared" ref="P3001" si="1507">O3001+1</f>
        <v>2018</v>
      </c>
      <c r="Q3001" s="2">
        <f t="shared" ref="Q3001" si="1508">P3001+1</f>
        <v>2019</v>
      </c>
      <c r="R3001" s="2">
        <f t="shared" ref="R3001" si="1509">Q3001+1</f>
        <v>2020</v>
      </c>
      <c r="S3001" s="2">
        <f>R3001+1</f>
        <v>2021</v>
      </c>
      <c r="T3001" s="2">
        <f>S3001+1</f>
        <v>2022</v>
      </c>
    </row>
    <row r="3002" spans="1:20">
      <c r="G3002" s="74" t="s">
        <v>47</v>
      </c>
      <c r="H3002" s="66"/>
      <c r="I3002" s="84"/>
      <c r="J3002" s="85"/>
      <c r="K3002" s="85"/>
      <c r="L3002" s="85"/>
      <c r="M3002" s="85"/>
      <c r="N3002" s="85"/>
      <c r="O3002" s="85"/>
      <c r="P3002" s="85"/>
      <c r="Q3002" s="85"/>
      <c r="R3002" s="85"/>
      <c r="S3002" s="85"/>
      <c r="T3002" s="86"/>
    </row>
    <row r="3003" spans="1:20">
      <c r="G3003" s="75" t="s">
        <v>23</v>
      </c>
      <c r="H3003" s="153"/>
      <c r="I3003" s="87"/>
      <c r="J3003" s="88"/>
      <c r="K3003" s="88"/>
      <c r="L3003" s="88"/>
      <c r="M3003" s="88"/>
      <c r="N3003" s="88"/>
      <c r="O3003" s="88"/>
      <c r="P3003" s="88"/>
      <c r="Q3003" s="88"/>
      <c r="R3003" s="88"/>
      <c r="S3003" s="88"/>
      <c r="T3003" s="89"/>
    </row>
    <row r="3004" spans="1:20">
      <c r="G3004" s="90" t="s">
        <v>89</v>
      </c>
      <c r="H3004" s="152"/>
      <c r="I3004" s="52"/>
      <c r="J3004" s="53"/>
      <c r="K3004" s="53"/>
      <c r="L3004" s="53"/>
      <c r="M3004" s="53"/>
      <c r="N3004" s="53"/>
      <c r="O3004" s="53"/>
      <c r="P3004" s="53"/>
      <c r="Q3004" s="53"/>
      <c r="R3004" s="53"/>
      <c r="S3004" s="53"/>
      <c r="T3004" s="54"/>
    </row>
    <row r="3005" spans="1:20">
      <c r="G3005" s="33" t="s">
        <v>90</v>
      </c>
      <c r="I3005" s="7">
        <v>0</v>
      </c>
      <c r="J3005" s="7">
        <v>0</v>
      </c>
      <c r="K3005" s="7">
        <v>0</v>
      </c>
      <c r="L3005" s="7">
        <v>0</v>
      </c>
      <c r="M3005" s="7">
        <v>0</v>
      </c>
      <c r="N3005" s="7">
        <v>0</v>
      </c>
      <c r="O3005" s="7">
        <v>0</v>
      </c>
      <c r="P3005" s="7">
        <v>0</v>
      </c>
      <c r="Q3005" s="7">
        <v>0</v>
      </c>
      <c r="R3005" s="7">
        <v>0</v>
      </c>
      <c r="S3005" s="7">
        <v>0</v>
      </c>
      <c r="T3005" s="7">
        <v>0</v>
      </c>
    </row>
    <row r="3006" spans="1:20">
      <c r="G3006" s="6"/>
      <c r="I3006" s="7"/>
      <c r="J3006" s="7"/>
      <c r="K3006" s="7"/>
      <c r="L3006" s="28"/>
      <c r="M3006" s="28"/>
      <c r="N3006" s="28"/>
      <c r="O3006" s="28"/>
      <c r="P3006" s="28"/>
      <c r="Q3006" s="28"/>
      <c r="R3006" s="28"/>
      <c r="S3006" s="28"/>
      <c r="T3006" s="28"/>
    </row>
    <row r="3007" spans="1:20" ht="18.5">
      <c r="F3007" s="9" t="s">
        <v>100</v>
      </c>
      <c r="I3007" s="2">
        <f>'Facility Detail'!$G$3176</f>
        <v>2011</v>
      </c>
      <c r="J3007" s="2">
        <f>I3007+1</f>
        <v>2012</v>
      </c>
      <c r="K3007" s="2">
        <f t="shared" ref="K3007" si="1510">J3007+1</f>
        <v>2013</v>
      </c>
      <c r="L3007" s="2">
        <f t="shared" ref="L3007" si="1511">K3007+1</f>
        <v>2014</v>
      </c>
      <c r="M3007" s="2">
        <f t="shared" ref="M3007" si="1512">L3007+1</f>
        <v>2015</v>
      </c>
      <c r="N3007" s="2">
        <f t="shared" ref="N3007" si="1513">M3007+1</f>
        <v>2016</v>
      </c>
      <c r="O3007" s="2">
        <f t="shared" ref="O3007" si="1514">N3007+1</f>
        <v>2017</v>
      </c>
      <c r="P3007" s="2">
        <f t="shared" ref="P3007" si="1515">O3007+1</f>
        <v>2018</v>
      </c>
      <c r="Q3007" s="2">
        <f t="shared" ref="Q3007" si="1516">P3007+1</f>
        <v>2019</v>
      </c>
      <c r="R3007" s="2">
        <f t="shared" ref="R3007" si="1517">Q3007+1</f>
        <v>2020</v>
      </c>
      <c r="S3007" s="2">
        <f>R3007+1</f>
        <v>2021</v>
      </c>
      <c r="T3007" s="2">
        <f>S3007+1</f>
        <v>2022</v>
      </c>
    </row>
    <row r="3008" spans="1:20">
      <c r="G3008" s="74" t="s">
        <v>68</v>
      </c>
      <c r="H3008" s="66"/>
      <c r="I3008" s="3"/>
      <c r="J3008" s="55">
        <f>I3008</f>
        <v>0</v>
      </c>
      <c r="K3008" s="123"/>
      <c r="L3008" s="123"/>
      <c r="M3008" s="123"/>
      <c r="N3008" s="123"/>
      <c r="O3008" s="123"/>
      <c r="P3008" s="123"/>
      <c r="Q3008" s="123"/>
      <c r="R3008" s="123"/>
      <c r="S3008" s="123"/>
      <c r="T3008" s="56"/>
    </row>
    <row r="3009" spans="7:20">
      <c r="G3009" s="74" t="s">
        <v>69</v>
      </c>
      <c r="H3009" s="66"/>
      <c r="I3009" s="144">
        <f>J3009</f>
        <v>0</v>
      </c>
      <c r="J3009" s="10"/>
      <c r="K3009" s="69"/>
      <c r="L3009" s="69"/>
      <c r="M3009" s="69"/>
      <c r="N3009" s="69"/>
      <c r="O3009" s="69"/>
      <c r="P3009" s="69"/>
      <c r="Q3009" s="69"/>
      <c r="R3009" s="69"/>
      <c r="S3009" s="69"/>
      <c r="T3009" s="145"/>
    </row>
    <row r="3010" spans="7:20">
      <c r="G3010" s="74" t="s">
        <v>70</v>
      </c>
      <c r="H3010" s="66"/>
      <c r="I3010" s="57"/>
      <c r="J3010" s="10">
        <f>J2994</f>
        <v>0</v>
      </c>
      <c r="K3010" s="65">
        <f>J3010</f>
        <v>0</v>
      </c>
      <c r="L3010" s="69"/>
      <c r="M3010" s="69"/>
      <c r="N3010" s="69"/>
      <c r="O3010" s="69"/>
      <c r="P3010" s="69"/>
      <c r="Q3010" s="69"/>
      <c r="R3010" s="69"/>
      <c r="S3010" s="69"/>
      <c r="T3010" s="145"/>
    </row>
    <row r="3011" spans="7:20">
      <c r="G3011" s="74" t="s">
        <v>71</v>
      </c>
      <c r="H3011" s="66"/>
      <c r="I3011" s="57"/>
      <c r="J3011" s="65">
        <f>K3011</f>
        <v>0</v>
      </c>
      <c r="K3011" s="143"/>
      <c r="L3011" s="69"/>
      <c r="M3011" s="69"/>
      <c r="N3011" s="69"/>
      <c r="O3011" s="69"/>
      <c r="P3011" s="69"/>
      <c r="Q3011" s="69"/>
      <c r="R3011" s="69"/>
      <c r="S3011" s="69"/>
      <c r="T3011" s="145"/>
    </row>
    <row r="3012" spans="7:20">
      <c r="G3012" s="74" t="s">
        <v>171</v>
      </c>
      <c r="H3012" s="30"/>
      <c r="I3012" s="57"/>
      <c r="J3012" s="135"/>
      <c r="K3012" s="10">
        <f>K2994</f>
        <v>0</v>
      </c>
      <c r="L3012" s="136">
        <f>K3012</f>
        <v>0</v>
      </c>
      <c r="M3012" s="69"/>
      <c r="N3012" s="69"/>
      <c r="O3012" s="69"/>
      <c r="P3012" s="69"/>
      <c r="Q3012" s="69"/>
      <c r="R3012" s="69"/>
      <c r="S3012" s="69"/>
      <c r="T3012" s="145"/>
    </row>
    <row r="3013" spans="7:20">
      <c r="G3013" s="74" t="s">
        <v>172</v>
      </c>
      <c r="H3013" s="30"/>
      <c r="I3013" s="57"/>
      <c r="J3013" s="135"/>
      <c r="K3013" s="65">
        <f>L3013</f>
        <v>0</v>
      </c>
      <c r="L3013" s="10"/>
      <c r="M3013" s="69"/>
      <c r="N3013" s="69"/>
      <c r="O3013" s="69"/>
      <c r="P3013" s="69"/>
      <c r="Q3013" s="69"/>
      <c r="R3013" s="69"/>
      <c r="S3013" s="69"/>
      <c r="T3013" s="145"/>
    </row>
    <row r="3014" spans="7:20">
      <c r="G3014" s="74" t="s">
        <v>173</v>
      </c>
      <c r="H3014" s="30"/>
      <c r="I3014" s="57"/>
      <c r="J3014" s="135"/>
      <c r="K3014" s="135"/>
      <c r="L3014" s="10">
        <f>L2994</f>
        <v>0</v>
      </c>
      <c r="M3014" s="136">
        <f>L3014</f>
        <v>0</v>
      </c>
      <c r="N3014" s="135"/>
      <c r="O3014" s="69"/>
      <c r="P3014" s="69"/>
      <c r="Q3014" s="69"/>
      <c r="R3014" s="69"/>
      <c r="S3014" s="69"/>
      <c r="T3014" s="139"/>
    </row>
    <row r="3015" spans="7:20">
      <c r="G3015" s="74" t="s">
        <v>174</v>
      </c>
      <c r="H3015" s="30"/>
      <c r="I3015" s="57"/>
      <c r="J3015" s="135"/>
      <c r="K3015" s="135"/>
      <c r="L3015" s="65"/>
      <c r="M3015" s="10"/>
      <c r="N3015" s="135"/>
      <c r="O3015" s="69"/>
      <c r="P3015" s="69"/>
      <c r="Q3015" s="69"/>
      <c r="R3015" s="69"/>
      <c r="S3015" s="69"/>
      <c r="T3015" s="139"/>
    </row>
    <row r="3016" spans="7:20">
      <c r="G3016" s="74" t="s">
        <v>175</v>
      </c>
      <c r="H3016" s="30"/>
      <c r="I3016" s="57"/>
      <c r="J3016" s="135"/>
      <c r="K3016" s="135"/>
      <c r="L3016" s="135"/>
      <c r="M3016" s="10">
        <v>0</v>
      </c>
      <c r="N3016" s="136">
        <f>M3016</f>
        <v>0</v>
      </c>
      <c r="O3016" s="69"/>
      <c r="P3016" s="69"/>
      <c r="Q3016" s="69"/>
      <c r="R3016" s="69"/>
      <c r="S3016" s="69"/>
      <c r="T3016" s="139"/>
    </row>
    <row r="3017" spans="7:20">
      <c r="G3017" s="74" t="s">
        <v>176</v>
      </c>
      <c r="H3017" s="30"/>
      <c r="I3017" s="57"/>
      <c r="J3017" s="135"/>
      <c r="K3017" s="135"/>
      <c r="L3017" s="135"/>
      <c r="M3017" s="65"/>
      <c r="N3017" s="10"/>
      <c r="O3017" s="69"/>
      <c r="P3017" s="69"/>
      <c r="Q3017" s="69"/>
      <c r="R3017" s="69"/>
      <c r="S3017" s="69"/>
      <c r="T3017" s="139"/>
    </row>
    <row r="3018" spans="7:20">
      <c r="G3018" s="74" t="s">
        <v>177</v>
      </c>
      <c r="H3018" s="30"/>
      <c r="I3018" s="57"/>
      <c r="J3018" s="135"/>
      <c r="K3018" s="135"/>
      <c r="L3018" s="135"/>
      <c r="M3018" s="135"/>
      <c r="N3018" s="167">
        <f>N2994</f>
        <v>0</v>
      </c>
      <c r="O3018" s="137">
        <f>N3018</f>
        <v>0</v>
      </c>
      <c r="P3018" s="69"/>
      <c r="Q3018" s="69"/>
      <c r="R3018" s="69"/>
      <c r="S3018" s="69"/>
      <c r="T3018" s="139"/>
    </row>
    <row r="3019" spans="7:20">
      <c r="G3019" s="74" t="s">
        <v>168</v>
      </c>
      <c r="H3019" s="30"/>
      <c r="I3019" s="57"/>
      <c r="J3019" s="135"/>
      <c r="K3019" s="135"/>
      <c r="L3019" s="135"/>
      <c r="M3019" s="135"/>
      <c r="N3019" s="168"/>
      <c r="O3019" s="138"/>
      <c r="P3019" s="69"/>
      <c r="Q3019" s="69"/>
      <c r="R3019" s="69"/>
      <c r="S3019" s="69"/>
      <c r="T3019" s="139"/>
    </row>
    <row r="3020" spans="7:20">
      <c r="G3020" s="74" t="s">
        <v>169</v>
      </c>
      <c r="H3020" s="30"/>
      <c r="I3020" s="57"/>
      <c r="J3020" s="135"/>
      <c r="K3020" s="135"/>
      <c r="L3020" s="135"/>
      <c r="M3020" s="135"/>
      <c r="N3020" s="135"/>
      <c r="O3020" s="138">
        <f>O2994</f>
        <v>0</v>
      </c>
      <c r="P3020" s="137">
        <f>O3020</f>
        <v>0</v>
      </c>
      <c r="Q3020" s="69"/>
      <c r="R3020" s="69"/>
      <c r="S3020" s="69"/>
      <c r="T3020" s="139"/>
    </row>
    <row r="3021" spans="7:20">
      <c r="G3021" s="74" t="s">
        <v>186</v>
      </c>
      <c r="H3021" s="30"/>
      <c r="I3021" s="57"/>
      <c r="J3021" s="135"/>
      <c r="K3021" s="135"/>
      <c r="L3021" s="135"/>
      <c r="M3021" s="135"/>
      <c r="N3021" s="135"/>
      <c r="O3021" s="137"/>
      <c r="P3021" s="138"/>
      <c r="Q3021" s="69"/>
      <c r="R3021" s="69"/>
      <c r="S3021" s="69"/>
      <c r="T3021" s="139"/>
    </row>
    <row r="3022" spans="7:20">
      <c r="G3022" s="74" t="s">
        <v>187</v>
      </c>
      <c r="H3022" s="30"/>
      <c r="I3022" s="57"/>
      <c r="J3022" s="135"/>
      <c r="K3022" s="135"/>
      <c r="L3022" s="135"/>
      <c r="M3022" s="135"/>
      <c r="N3022" s="135"/>
      <c r="O3022" s="135"/>
      <c r="P3022" s="138"/>
      <c r="Q3022" s="65">
        <f>P3022</f>
        <v>0</v>
      </c>
      <c r="R3022" s="69"/>
      <c r="S3022" s="69"/>
      <c r="T3022" s="139"/>
    </row>
    <row r="3023" spans="7:20">
      <c r="G3023" s="74" t="s">
        <v>188</v>
      </c>
      <c r="H3023" s="30"/>
      <c r="I3023" s="57"/>
      <c r="J3023" s="135"/>
      <c r="K3023" s="135"/>
      <c r="L3023" s="135"/>
      <c r="M3023" s="135"/>
      <c r="N3023" s="135"/>
      <c r="O3023" s="135"/>
      <c r="P3023" s="137"/>
      <c r="Q3023" s="138"/>
      <c r="R3023" s="69"/>
      <c r="S3023" s="69"/>
      <c r="T3023" s="139"/>
    </row>
    <row r="3024" spans="7:20">
      <c r="G3024" s="74" t="s">
        <v>189</v>
      </c>
      <c r="H3024" s="30"/>
      <c r="I3024" s="57"/>
      <c r="J3024" s="135"/>
      <c r="K3024" s="135"/>
      <c r="L3024" s="135"/>
      <c r="M3024" s="135"/>
      <c r="N3024" s="135"/>
      <c r="O3024" s="135"/>
      <c r="P3024" s="135"/>
      <c r="Q3024" s="138"/>
      <c r="R3024" s="65">
        <f>Q3024</f>
        <v>0</v>
      </c>
      <c r="S3024" s="69"/>
      <c r="T3024" s="139"/>
    </row>
    <row r="3025" spans="2:21">
      <c r="G3025" s="74" t="s">
        <v>190</v>
      </c>
      <c r="H3025" s="30"/>
      <c r="I3025" s="57"/>
      <c r="J3025" s="135"/>
      <c r="K3025" s="135"/>
      <c r="L3025" s="135"/>
      <c r="M3025" s="135"/>
      <c r="N3025" s="135"/>
      <c r="O3025" s="135"/>
      <c r="P3025" s="135"/>
      <c r="Q3025" s="169">
        <f>R2994</f>
        <v>0</v>
      </c>
      <c r="R3025" s="197">
        <f>Q3025</f>
        <v>0</v>
      </c>
      <c r="S3025" s="155"/>
      <c r="T3025" s="322"/>
    </row>
    <row r="3026" spans="2:21">
      <c r="G3026" s="74" t="s">
        <v>191</v>
      </c>
      <c r="H3026" s="30"/>
      <c r="I3026" s="57"/>
      <c r="J3026" s="135"/>
      <c r="K3026" s="135"/>
      <c r="L3026" s="135"/>
      <c r="M3026" s="135"/>
      <c r="N3026" s="135"/>
      <c r="O3026" s="135"/>
      <c r="P3026" s="135"/>
      <c r="Q3026" s="135"/>
      <c r="R3026" s="197"/>
      <c r="S3026" s="137">
        <f>R3026</f>
        <v>0</v>
      </c>
      <c r="T3026" s="322">
        <f>S3026</f>
        <v>0</v>
      </c>
    </row>
    <row r="3027" spans="2:21">
      <c r="G3027" s="74" t="s">
        <v>200</v>
      </c>
      <c r="H3027" s="30"/>
      <c r="I3027" s="57"/>
      <c r="J3027" s="135"/>
      <c r="K3027" s="135"/>
      <c r="L3027" s="135"/>
      <c r="M3027" s="135"/>
      <c r="N3027" s="135"/>
      <c r="O3027" s="135"/>
      <c r="P3027" s="135"/>
      <c r="Q3027" s="135"/>
      <c r="R3027" s="137"/>
      <c r="S3027" s="138"/>
      <c r="T3027" s="322"/>
    </row>
    <row r="3028" spans="2:21">
      <c r="G3028" s="74" t="s">
        <v>201</v>
      </c>
      <c r="H3028" s="30"/>
      <c r="I3028" s="57"/>
      <c r="J3028" s="135"/>
      <c r="K3028" s="135"/>
      <c r="L3028" s="135"/>
      <c r="M3028" s="135"/>
      <c r="N3028" s="135"/>
      <c r="O3028" s="135"/>
      <c r="P3028" s="135"/>
      <c r="Q3028" s="135"/>
      <c r="R3028" s="135"/>
      <c r="S3028" s="197"/>
      <c r="T3028" s="323"/>
    </row>
    <row r="3029" spans="2:21">
      <c r="G3029" s="74" t="s">
        <v>311</v>
      </c>
      <c r="H3029" s="30"/>
      <c r="I3029" s="57"/>
      <c r="J3029" s="135"/>
      <c r="K3029" s="135"/>
      <c r="L3029" s="135"/>
      <c r="M3029" s="135"/>
      <c r="N3029" s="135"/>
      <c r="O3029" s="135"/>
      <c r="P3029" s="135"/>
      <c r="Q3029" s="135"/>
      <c r="R3029" s="135"/>
      <c r="S3029" s="137"/>
      <c r="T3029" s="324"/>
      <c r="U3029" s="30"/>
    </row>
    <row r="3030" spans="2:21">
      <c r="G3030" s="74" t="s">
        <v>310</v>
      </c>
      <c r="H3030" s="30"/>
      <c r="I3030" s="58"/>
      <c r="J3030" s="125"/>
      <c r="K3030" s="125"/>
      <c r="L3030" s="125"/>
      <c r="M3030" s="125"/>
      <c r="N3030" s="125"/>
      <c r="O3030" s="125"/>
      <c r="P3030" s="125"/>
      <c r="Q3030" s="125"/>
      <c r="R3030" s="125"/>
      <c r="S3030" s="125"/>
      <c r="T3030" s="258">
        <v>50000</v>
      </c>
      <c r="U3030" s="30"/>
    </row>
    <row r="3031" spans="2:21">
      <c r="B3031" s="1" t="s">
        <v>270</v>
      </c>
      <c r="G3031" s="33" t="s">
        <v>17</v>
      </c>
      <c r="I3031" s="172">
        <f xml:space="preserve"> I3014 - I3013</f>
        <v>0</v>
      </c>
      <c r="J3031" s="172">
        <f xml:space="preserve"> J3013 + J3016 - J3015 - J3014</f>
        <v>0</v>
      </c>
      <c r="K3031" s="172">
        <f>K3015 - K3016</f>
        <v>0</v>
      </c>
      <c r="L3031" s="172">
        <f>L3015 - L3016</f>
        <v>0</v>
      </c>
      <c r="M3031" s="172">
        <f>M3014-M3015-M3016</f>
        <v>0</v>
      </c>
      <c r="N3031" s="172">
        <f>N3016-N3017-N3018</f>
        <v>0</v>
      </c>
      <c r="O3031" s="172">
        <f>O3018-O3019-O3020</f>
        <v>0</v>
      </c>
      <c r="P3031" s="172">
        <f>P3020-P3021-P3022</f>
        <v>0</v>
      </c>
      <c r="Q3031" s="172">
        <f>Q3022+Q3025-Q3024-Q3023</f>
        <v>0</v>
      </c>
      <c r="R3031" s="172">
        <f>R3024-R3025+R3027</f>
        <v>0</v>
      </c>
      <c r="S3031" s="172">
        <f>S3026-S3027-S3028</f>
        <v>0</v>
      </c>
      <c r="T3031" s="172">
        <f>T3028-T3029-T3030</f>
        <v>-50000</v>
      </c>
    </row>
    <row r="3032" spans="2:21">
      <c r="G3032" s="6"/>
      <c r="I3032" s="172"/>
      <c r="J3032" s="172"/>
      <c r="K3032" s="172"/>
      <c r="L3032" s="172"/>
      <c r="M3032" s="172"/>
      <c r="N3032" s="172"/>
      <c r="O3032" s="172"/>
      <c r="P3032" s="172"/>
      <c r="Q3032" s="172"/>
      <c r="R3032" s="172"/>
      <c r="S3032" s="172"/>
      <c r="T3032" s="172"/>
    </row>
    <row r="3033" spans="2:21">
      <c r="G3033" s="71" t="s">
        <v>12</v>
      </c>
      <c r="H3033" s="66"/>
      <c r="I3033" s="173"/>
      <c r="J3033" s="174"/>
      <c r="K3033" s="174"/>
      <c r="L3033" s="174"/>
      <c r="M3033" s="174"/>
      <c r="N3033" s="174"/>
      <c r="O3033" s="174"/>
      <c r="P3033" s="174"/>
      <c r="Q3033" s="174"/>
      <c r="R3033" s="174"/>
      <c r="S3033" s="174"/>
      <c r="T3033" s="320"/>
    </row>
    <row r="3034" spans="2:21">
      <c r="G3034" s="6"/>
      <c r="I3034" s="172"/>
      <c r="J3034" s="172"/>
      <c r="K3034" s="172"/>
      <c r="L3034" s="172"/>
      <c r="M3034" s="172"/>
      <c r="N3034" s="172"/>
      <c r="O3034" s="172"/>
      <c r="P3034" s="172"/>
      <c r="Q3034" s="172"/>
      <c r="R3034" s="172"/>
      <c r="S3034" s="172"/>
      <c r="T3034" s="172"/>
    </row>
    <row r="3035" spans="2:21" ht="18.5">
      <c r="C3035" s="1" t="s">
        <v>270</v>
      </c>
      <c r="D3035" s="1" t="s">
        <v>165</v>
      </c>
      <c r="E3035" s="1" t="s">
        <v>107</v>
      </c>
      <c r="F3035" s="41" t="s">
        <v>26</v>
      </c>
      <c r="H3035" s="66"/>
      <c r="I3035" s="175">
        <f t="shared" ref="I3035:S3035" si="1518" xml:space="preserve"> I2994 + I2999 - I3005 + I3031 + I3033</f>
        <v>0</v>
      </c>
      <c r="J3035" s="176">
        <f t="shared" si="1518"/>
        <v>0</v>
      </c>
      <c r="K3035" s="176">
        <f t="shared" si="1518"/>
        <v>0</v>
      </c>
      <c r="L3035" s="176">
        <f t="shared" si="1518"/>
        <v>0</v>
      </c>
      <c r="M3035" s="176">
        <f t="shared" si="1518"/>
        <v>0</v>
      </c>
      <c r="N3035" s="176">
        <f t="shared" si="1518"/>
        <v>0</v>
      </c>
      <c r="O3035" s="176">
        <f t="shared" si="1518"/>
        <v>0</v>
      </c>
      <c r="P3035" s="176">
        <f t="shared" si="1518"/>
        <v>0</v>
      </c>
      <c r="Q3035" s="176">
        <f t="shared" si="1518"/>
        <v>0</v>
      </c>
      <c r="R3035" s="176">
        <f t="shared" si="1518"/>
        <v>0</v>
      </c>
      <c r="S3035" s="176">
        <f t="shared" si="1518"/>
        <v>25289.486713064405</v>
      </c>
      <c r="T3035" s="321">
        <f t="shared" ref="T3035" si="1519" xml:space="preserve"> T2994 + T2999 - T3005 + T3031 + T3033</f>
        <v>9154.1442081448986</v>
      </c>
      <c r="U3035" s="196"/>
    </row>
    <row r="3036" spans="2:21" ht="15" thickBot="1">
      <c r="S3036" s="1"/>
      <c r="T3036" s="1"/>
    </row>
    <row r="3037" spans="2:21">
      <c r="F3037" s="8"/>
      <c r="G3037" s="8"/>
      <c r="H3037" s="8"/>
      <c r="I3037" s="8"/>
      <c r="J3037" s="8"/>
      <c r="K3037" s="8"/>
      <c r="L3037" s="8"/>
      <c r="M3037" s="8"/>
      <c r="N3037" s="8"/>
      <c r="O3037" s="8"/>
      <c r="P3037" s="8"/>
      <c r="Q3037" s="8"/>
      <c r="R3037" s="8"/>
      <c r="S3037" s="8"/>
      <c r="T3037" s="8"/>
    </row>
    <row r="3038" spans="2:21" ht="15" thickBot="1">
      <c r="S3038" s="1"/>
      <c r="T3038" s="1"/>
    </row>
    <row r="3039" spans="2:21" ht="21.5" thickBot="1">
      <c r="F3039" s="13" t="s">
        <v>4</v>
      </c>
      <c r="G3039" s="13"/>
      <c r="H3039" s="233" t="str">
        <f>G67</f>
        <v>*Tuana Springs - REC Only</v>
      </c>
      <c r="I3039" s="234"/>
      <c r="S3039" s="1"/>
      <c r="T3039" s="1"/>
    </row>
    <row r="3040" spans="2:21">
      <c r="S3040" s="1"/>
      <c r="T3040" s="1"/>
    </row>
    <row r="3041" spans="1:20" ht="18.5">
      <c r="F3041" s="9" t="s">
        <v>21</v>
      </c>
      <c r="G3041" s="9"/>
      <c r="I3041" s="2">
        <f>'Facility Detail'!$G$3176</f>
        <v>2011</v>
      </c>
      <c r="J3041" s="2">
        <f t="shared" ref="J3041:R3041" si="1520">I3041+1</f>
        <v>2012</v>
      </c>
      <c r="K3041" s="2">
        <f t="shared" si="1520"/>
        <v>2013</v>
      </c>
      <c r="L3041" s="2">
        <f t="shared" si="1520"/>
        <v>2014</v>
      </c>
      <c r="M3041" s="2">
        <f t="shared" si="1520"/>
        <v>2015</v>
      </c>
      <c r="N3041" s="2">
        <f t="shared" si="1520"/>
        <v>2016</v>
      </c>
      <c r="O3041" s="2">
        <f t="shared" si="1520"/>
        <v>2017</v>
      </c>
      <c r="P3041" s="2">
        <f t="shared" si="1520"/>
        <v>2018</v>
      </c>
      <c r="Q3041" s="2">
        <f t="shared" si="1520"/>
        <v>2019</v>
      </c>
      <c r="R3041" s="2">
        <f t="shared" si="1520"/>
        <v>2020</v>
      </c>
      <c r="S3041" s="2">
        <f>R3041+1</f>
        <v>2021</v>
      </c>
      <c r="T3041" s="2">
        <f>S3041+1</f>
        <v>2022</v>
      </c>
    </row>
    <row r="3042" spans="1:20">
      <c r="G3042" s="221" t="str">
        <f>"Total MWh Produced / Purchased from " &amp; H3039</f>
        <v>Total MWh Produced / Purchased from *Tuana Springs - REC Only</v>
      </c>
      <c r="H3042" s="66"/>
      <c r="I3042" s="3"/>
      <c r="J3042" s="4">
        <v>29430</v>
      </c>
      <c r="K3042" s="4">
        <v>32556</v>
      </c>
      <c r="L3042" s="4">
        <v>35021</v>
      </c>
      <c r="M3042" s="4"/>
      <c r="N3042" s="4"/>
      <c r="O3042" s="4"/>
      <c r="P3042" s="4"/>
      <c r="Q3042" s="4"/>
      <c r="R3042" s="4"/>
      <c r="S3042" s="4"/>
      <c r="T3042" s="5"/>
    </row>
    <row r="3043" spans="1:20">
      <c r="G3043" s="221" t="s">
        <v>25</v>
      </c>
      <c r="H3043" s="66"/>
      <c r="I3043" s="325"/>
      <c r="J3043" s="50">
        <v>1</v>
      </c>
      <c r="K3043" s="50">
        <v>1</v>
      </c>
      <c r="L3043" s="50">
        <v>1</v>
      </c>
      <c r="M3043" s="50"/>
      <c r="N3043" s="50"/>
      <c r="O3043" s="50"/>
      <c r="P3043" s="50"/>
      <c r="Q3043" s="50"/>
      <c r="R3043" s="50"/>
      <c r="S3043" s="50"/>
      <c r="T3043" s="51"/>
    </row>
    <row r="3044" spans="1:20">
      <c r="G3044" s="221" t="s">
        <v>20</v>
      </c>
      <c r="H3044" s="66"/>
      <c r="I3044" s="326"/>
      <c r="J3044" s="45">
        <v>1</v>
      </c>
      <c r="K3044" s="45">
        <v>1</v>
      </c>
      <c r="L3044" s="45">
        <v>1</v>
      </c>
      <c r="M3044" s="45"/>
      <c r="N3044" s="45"/>
      <c r="O3044" s="45"/>
      <c r="P3044" s="45"/>
      <c r="Q3044" s="45"/>
      <c r="R3044" s="45"/>
      <c r="S3044" s="45"/>
      <c r="T3044" s="46"/>
    </row>
    <row r="3045" spans="1:20">
      <c r="A3045" s="1" t="s">
        <v>272</v>
      </c>
      <c r="G3045" s="33" t="s">
        <v>22</v>
      </c>
      <c r="H3045" s="6"/>
      <c r="I3045" s="37">
        <v>0</v>
      </c>
      <c r="J3045" s="37">
        <v>29430</v>
      </c>
      <c r="K3045" s="37">
        <v>32556</v>
      </c>
      <c r="L3045" s="37">
        <v>35021</v>
      </c>
      <c r="M3045" s="37">
        <f t="shared" ref="M3045:S3045" si="1521">ROUND(M3042 * M3043 * M3044,0)</f>
        <v>0</v>
      </c>
      <c r="N3045" s="179">
        <f t="shared" si="1521"/>
        <v>0</v>
      </c>
      <c r="O3045" s="179">
        <f t="shared" si="1521"/>
        <v>0</v>
      </c>
      <c r="P3045" s="179">
        <f t="shared" si="1521"/>
        <v>0</v>
      </c>
      <c r="Q3045" s="179">
        <f t="shared" si="1521"/>
        <v>0</v>
      </c>
      <c r="R3045" s="179">
        <f t="shared" si="1521"/>
        <v>0</v>
      </c>
      <c r="S3045" s="179">
        <f t="shared" si="1521"/>
        <v>0</v>
      </c>
      <c r="T3045" s="179">
        <f t="shared" ref="T3045" si="1522">ROUND(T3042 * T3043 * T3044,0)</f>
        <v>0</v>
      </c>
    </row>
    <row r="3046" spans="1:20">
      <c r="I3046" s="36"/>
      <c r="J3046" s="36"/>
      <c r="K3046" s="36"/>
      <c r="L3046" s="36"/>
      <c r="M3046" s="36"/>
      <c r="N3046" s="24"/>
      <c r="O3046" s="24"/>
      <c r="P3046" s="24"/>
      <c r="Q3046" s="24"/>
      <c r="R3046" s="24"/>
      <c r="S3046" s="24"/>
      <c r="T3046" s="24"/>
    </row>
    <row r="3047" spans="1:20" ht="18.5">
      <c r="F3047" s="9" t="s">
        <v>118</v>
      </c>
      <c r="I3047" s="2">
        <f>'Facility Detail'!$G$3176</f>
        <v>2011</v>
      </c>
      <c r="J3047" s="2">
        <f>I3047+1</f>
        <v>2012</v>
      </c>
      <c r="K3047" s="2">
        <f>J3047+1</f>
        <v>2013</v>
      </c>
      <c r="L3047" s="2">
        <f>L3041</f>
        <v>2014</v>
      </c>
      <c r="M3047" s="2">
        <f>M3041</f>
        <v>2015</v>
      </c>
      <c r="N3047" s="2">
        <f>N3041</f>
        <v>2016</v>
      </c>
      <c r="O3047" s="2">
        <f>O3041</f>
        <v>2017</v>
      </c>
      <c r="P3047" s="2">
        <f t="shared" ref="P3047:S3047" si="1523">P3041</f>
        <v>2018</v>
      </c>
      <c r="Q3047" s="2">
        <f t="shared" si="1523"/>
        <v>2019</v>
      </c>
      <c r="R3047" s="2">
        <f t="shared" si="1523"/>
        <v>2020</v>
      </c>
      <c r="S3047" s="2">
        <f t="shared" si="1523"/>
        <v>2021</v>
      </c>
      <c r="T3047" s="2">
        <f t="shared" ref="T3047" si="1524">T3041</f>
        <v>2022</v>
      </c>
    </row>
    <row r="3048" spans="1:20">
      <c r="G3048" s="221" t="s">
        <v>10</v>
      </c>
      <c r="H3048" s="66"/>
      <c r="I3048" s="47">
        <f>IF($J67= "Eligible", I3045 * 'Facility Detail'!$G$3173, 0 )</f>
        <v>0</v>
      </c>
      <c r="J3048" s="11">
        <f>IF($J67= "Eligible", J3045 * 'Facility Detail'!$G$3173, 0 )</f>
        <v>0</v>
      </c>
      <c r="K3048" s="11">
        <f>IF($J67= "Eligible", K3045 * 'Facility Detail'!$G$3173, 0 )</f>
        <v>0</v>
      </c>
      <c r="L3048" s="11">
        <f>IF($J67= "Eligible", L3045 * 'Facility Detail'!$G$3173, 0 )</f>
        <v>0</v>
      </c>
      <c r="M3048" s="11">
        <f>IF($J67= "Eligible", M3045 * 'Facility Detail'!$G$3173, 0 )</f>
        <v>0</v>
      </c>
      <c r="N3048" s="11">
        <f>IF($J67= "Eligible", N3045 * 'Facility Detail'!$G$3173, 0 )</f>
        <v>0</v>
      </c>
      <c r="O3048" s="11">
        <f>IF($J67= "Eligible", O3045 * 'Facility Detail'!$G$3173, 0 )</f>
        <v>0</v>
      </c>
      <c r="P3048" s="11">
        <f>IF($J67= "Eligible", P3045 * 'Facility Detail'!$G$3173, 0 )</f>
        <v>0</v>
      </c>
      <c r="Q3048" s="11">
        <f>IF($J67= "Eligible", Q3045 * 'Facility Detail'!$G$3173, 0 )</f>
        <v>0</v>
      </c>
      <c r="R3048" s="11">
        <f>IF($J67= "Eligible", R3045 * 'Facility Detail'!$G$3173, 0 )</f>
        <v>0</v>
      </c>
      <c r="S3048" s="11">
        <f>IF($J67= "Eligible", S3045 * 'Facility Detail'!$G$3173, 0 )</f>
        <v>0</v>
      </c>
      <c r="T3048" s="264">
        <f>IF($J67= "Eligible", T3045 * 'Facility Detail'!$G$3173, 0 )</f>
        <v>0</v>
      </c>
    </row>
    <row r="3049" spans="1:20">
      <c r="G3049" s="221" t="s">
        <v>6</v>
      </c>
      <c r="H3049" s="66"/>
      <c r="I3049" s="48">
        <f t="shared" ref="I3049:T3049" si="1525">IF($K67= "Eligible", I3045, 0 )</f>
        <v>0</v>
      </c>
      <c r="J3049" s="222">
        <f t="shared" si="1525"/>
        <v>0</v>
      </c>
      <c r="K3049" s="222">
        <f t="shared" si="1525"/>
        <v>0</v>
      </c>
      <c r="L3049" s="222">
        <f t="shared" si="1525"/>
        <v>0</v>
      </c>
      <c r="M3049" s="222">
        <f t="shared" si="1525"/>
        <v>0</v>
      </c>
      <c r="N3049" s="222">
        <f t="shared" si="1525"/>
        <v>0</v>
      </c>
      <c r="O3049" s="222">
        <f t="shared" si="1525"/>
        <v>0</v>
      </c>
      <c r="P3049" s="222">
        <f t="shared" si="1525"/>
        <v>0</v>
      </c>
      <c r="Q3049" s="222">
        <f t="shared" si="1525"/>
        <v>0</v>
      </c>
      <c r="R3049" s="222">
        <f t="shared" si="1525"/>
        <v>0</v>
      </c>
      <c r="S3049" s="222">
        <f t="shared" si="1525"/>
        <v>0</v>
      </c>
      <c r="T3049" s="265">
        <f t="shared" si="1525"/>
        <v>0</v>
      </c>
    </row>
    <row r="3050" spans="1:20">
      <c r="G3050" s="33" t="s">
        <v>120</v>
      </c>
      <c r="H3050" s="6"/>
      <c r="I3050" s="39">
        <f t="shared" ref="I3050:N3050" si="1526">SUM(I3048:I3049)</f>
        <v>0</v>
      </c>
      <c r="J3050" s="40">
        <f t="shared" si="1526"/>
        <v>0</v>
      </c>
      <c r="K3050" s="40">
        <f t="shared" si="1526"/>
        <v>0</v>
      </c>
      <c r="L3050" s="40">
        <f t="shared" si="1526"/>
        <v>0</v>
      </c>
      <c r="M3050" s="40">
        <f t="shared" si="1526"/>
        <v>0</v>
      </c>
      <c r="N3050" s="40">
        <f t="shared" si="1526"/>
        <v>0</v>
      </c>
      <c r="O3050" s="40">
        <f t="shared" ref="O3050:S3050" si="1527">SUM(O3048:O3049)</f>
        <v>0</v>
      </c>
      <c r="P3050" s="40">
        <f t="shared" si="1527"/>
        <v>0</v>
      </c>
      <c r="Q3050" s="40">
        <f t="shared" si="1527"/>
        <v>0</v>
      </c>
      <c r="R3050" s="40">
        <f t="shared" si="1527"/>
        <v>0</v>
      </c>
      <c r="S3050" s="40">
        <f t="shared" si="1527"/>
        <v>0</v>
      </c>
      <c r="T3050" s="40">
        <f t="shared" ref="T3050" si="1528">SUM(T3048:T3049)</f>
        <v>0</v>
      </c>
    </row>
    <row r="3051" spans="1:20">
      <c r="I3051" s="38"/>
      <c r="J3051" s="31"/>
      <c r="K3051" s="31"/>
      <c r="L3051" s="31"/>
      <c r="M3051" s="31"/>
      <c r="N3051" s="31"/>
      <c r="O3051" s="31"/>
      <c r="P3051" s="31"/>
      <c r="Q3051" s="31"/>
      <c r="R3051" s="31"/>
      <c r="S3051" s="31"/>
      <c r="T3051" s="31"/>
    </row>
    <row r="3052" spans="1:20" ht="18.5">
      <c r="F3052" s="9" t="s">
        <v>30</v>
      </c>
      <c r="I3052" s="2">
        <f>'Facility Detail'!$G$3176</f>
        <v>2011</v>
      </c>
      <c r="J3052" s="2">
        <f>I3052+1</f>
        <v>2012</v>
      </c>
      <c r="K3052" s="2">
        <f>J3052+1</f>
        <v>2013</v>
      </c>
      <c r="L3052" s="2">
        <f>L3041</f>
        <v>2014</v>
      </c>
      <c r="M3052" s="2">
        <f>M3041</f>
        <v>2015</v>
      </c>
      <c r="N3052" s="2">
        <f>N3041</f>
        <v>2016</v>
      </c>
      <c r="O3052" s="2">
        <f>O3041</f>
        <v>2017</v>
      </c>
      <c r="P3052" s="2">
        <f t="shared" ref="P3052:S3052" si="1529">P3041</f>
        <v>2018</v>
      </c>
      <c r="Q3052" s="2">
        <f t="shared" si="1529"/>
        <v>2019</v>
      </c>
      <c r="R3052" s="2">
        <f t="shared" si="1529"/>
        <v>2020</v>
      </c>
      <c r="S3052" s="2">
        <f t="shared" si="1529"/>
        <v>2021</v>
      </c>
      <c r="T3052" s="2">
        <f t="shared" ref="T3052" si="1530">T3041</f>
        <v>2022</v>
      </c>
    </row>
    <row r="3053" spans="1:20">
      <c r="G3053" s="221" t="s">
        <v>47</v>
      </c>
      <c r="H3053" s="66"/>
      <c r="I3053" s="84"/>
      <c r="J3053" s="85"/>
      <c r="K3053" s="85"/>
      <c r="L3053" s="85"/>
      <c r="M3053" s="85"/>
      <c r="N3053" s="85"/>
      <c r="O3053" s="85"/>
      <c r="P3053" s="85"/>
      <c r="Q3053" s="85"/>
      <c r="R3053" s="85"/>
      <c r="S3053" s="85"/>
      <c r="T3053" s="86"/>
    </row>
    <row r="3054" spans="1:20">
      <c r="G3054" s="223" t="s">
        <v>23</v>
      </c>
      <c r="H3054" s="224"/>
      <c r="I3054" s="87"/>
      <c r="J3054" s="88"/>
      <c r="K3054" s="88"/>
      <c r="L3054" s="88"/>
      <c r="M3054" s="88"/>
      <c r="N3054" s="88"/>
      <c r="O3054" s="88"/>
      <c r="P3054" s="88"/>
      <c r="Q3054" s="88"/>
      <c r="R3054" s="88"/>
      <c r="S3054" s="88"/>
      <c r="T3054" s="89"/>
    </row>
    <row r="3055" spans="1:20">
      <c r="G3055" s="223" t="s">
        <v>89</v>
      </c>
      <c r="H3055" s="225"/>
      <c r="I3055" s="52"/>
      <c r="J3055" s="53"/>
      <c r="K3055" s="53"/>
      <c r="L3055" s="53"/>
      <c r="M3055" s="53"/>
      <c r="N3055" s="53"/>
      <c r="O3055" s="53"/>
      <c r="P3055" s="53"/>
      <c r="Q3055" s="53"/>
      <c r="R3055" s="53"/>
      <c r="S3055" s="53"/>
      <c r="T3055" s="54"/>
    </row>
    <row r="3056" spans="1:20">
      <c r="G3056" s="33" t="s">
        <v>90</v>
      </c>
      <c r="I3056" s="7">
        <f t="shared" ref="I3056:S3056" si="1531">SUM(I3053:I3055)</f>
        <v>0</v>
      </c>
      <c r="J3056" s="7">
        <f t="shared" si="1531"/>
        <v>0</v>
      </c>
      <c r="K3056" s="7">
        <f t="shared" si="1531"/>
        <v>0</v>
      </c>
      <c r="L3056" s="7">
        <f t="shared" si="1531"/>
        <v>0</v>
      </c>
      <c r="M3056" s="7">
        <f t="shared" si="1531"/>
        <v>0</v>
      </c>
      <c r="N3056" s="7">
        <f t="shared" si="1531"/>
        <v>0</v>
      </c>
      <c r="O3056" s="7">
        <f t="shared" si="1531"/>
        <v>0</v>
      </c>
      <c r="P3056" s="7">
        <f t="shared" si="1531"/>
        <v>0</v>
      </c>
      <c r="Q3056" s="7">
        <f t="shared" si="1531"/>
        <v>0</v>
      </c>
      <c r="R3056" s="7">
        <f t="shared" si="1531"/>
        <v>0</v>
      </c>
      <c r="S3056" s="7">
        <f t="shared" si="1531"/>
        <v>0</v>
      </c>
      <c r="T3056" s="7">
        <f t="shared" ref="T3056" si="1532">SUM(T3053:T3055)</f>
        <v>0</v>
      </c>
    </row>
    <row r="3057" spans="2:20">
      <c r="G3057" s="6"/>
      <c r="I3057" s="7"/>
      <c r="J3057" s="7"/>
      <c r="K3057" s="7"/>
      <c r="L3057" s="28"/>
      <c r="M3057" s="28"/>
      <c r="N3057" s="28"/>
      <c r="O3057" s="28"/>
      <c r="P3057" s="28"/>
      <c r="Q3057" s="28"/>
      <c r="R3057" s="28"/>
      <c r="S3057" s="28"/>
      <c r="T3057" s="28"/>
    </row>
    <row r="3058" spans="2:20" ht="18.5">
      <c r="F3058" s="9" t="s">
        <v>100</v>
      </c>
      <c r="I3058" s="2">
        <f>'Facility Detail'!$G$3176</f>
        <v>2011</v>
      </c>
      <c r="J3058" s="2">
        <f t="shared" ref="J3058:R3058" si="1533">I3058+1</f>
        <v>2012</v>
      </c>
      <c r="K3058" s="2">
        <f t="shared" si="1533"/>
        <v>2013</v>
      </c>
      <c r="L3058" s="2">
        <f t="shared" si="1533"/>
        <v>2014</v>
      </c>
      <c r="M3058" s="2">
        <f t="shared" si="1533"/>
        <v>2015</v>
      </c>
      <c r="N3058" s="2">
        <f t="shared" si="1533"/>
        <v>2016</v>
      </c>
      <c r="O3058" s="2">
        <f t="shared" si="1533"/>
        <v>2017</v>
      </c>
      <c r="P3058" s="2">
        <f t="shared" si="1533"/>
        <v>2018</v>
      </c>
      <c r="Q3058" s="2">
        <f t="shared" si="1533"/>
        <v>2019</v>
      </c>
      <c r="R3058" s="2">
        <f t="shared" si="1533"/>
        <v>2020</v>
      </c>
      <c r="S3058" s="2">
        <f>R3058+1</f>
        <v>2021</v>
      </c>
      <c r="T3058" s="2">
        <f>S3058+1</f>
        <v>2022</v>
      </c>
    </row>
    <row r="3059" spans="2:20">
      <c r="G3059" s="221" t="str">
        <f xml:space="preserve"> '[1]Facility Detail'!$B$1917 &amp; " Surplus Applied to " &amp; ( '[1]Facility Detail'!$B$1917 + 1 )</f>
        <v>2011 Surplus Applied to 2012</v>
      </c>
      <c r="I3059" s="3"/>
      <c r="J3059" s="55">
        <f>I3059</f>
        <v>0</v>
      </c>
      <c r="K3059" s="123"/>
      <c r="L3059" s="123"/>
      <c r="M3059" s="123"/>
      <c r="N3059" s="123"/>
      <c r="O3059" s="123"/>
      <c r="P3059" s="123"/>
      <c r="Q3059" s="123"/>
      <c r="R3059" s="123"/>
      <c r="S3059" s="123"/>
      <c r="T3059" s="56"/>
    </row>
    <row r="3060" spans="2:20">
      <c r="G3060" s="221" t="str">
        <f xml:space="preserve"> ( '[1]Facility Detail'!$B$1917 + 1 ) &amp; " Surplus Applied to " &amp; ( '[1]Facility Detail'!$B$1917 )</f>
        <v>2012 Surplus Applied to 2011</v>
      </c>
      <c r="I3060" s="44">
        <f>J3060</f>
        <v>0</v>
      </c>
      <c r="J3060" s="49"/>
      <c r="K3060" s="124"/>
      <c r="L3060" s="124"/>
      <c r="M3060" s="124"/>
      <c r="N3060" s="124"/>
      <c r="O3060" s="124"/>
      <c r="P3060" s="124"/>
      <c r="Q3060" s="124"/>
      <c r="R3060" s="124"/>
      <c r="S3060" s="124"/>
      <c r="T3060" s="226"/>
    </row>
    <row r="3061" spans="2:20">
      <c r="G3061" s="221" t="str">
        <f xml:space="preserve"> ( '[1]Facility Detail'!$B$1917 + 1 ) &amp; " Surplus Applied to " &amp; ( '[1]Facility Detail'!$B$1917 + 2 )</f>
        <v>2012 Surplus Applied to 2013</v>
      </c>
      <c r="I3061" s="57"/>
      <c r="J3061" s="10">
        <v>17177</v>
      </c>
      <c r="K3061" s="65">
        <f>J3061</f>
        <v>17177</v>
      </c>
      <c r="L3061" s="124"/>
      <c r="M3061" s="124"/>
      <c r="N3061" s="124"/>
      <c r="O3061" s="124"/>
      <c r="P3061" s="124"/>
      <c r="Q3061" s="124"/>
      <c r="R3061" s="124"/>
      <c r="S3061" s="124"/>
      <c r="T3061" s="226"/>
    </row>
    <row r="3062" spans="2:20">
      <c r="G3062" s="221" t="str">
        <f xml:space="preserve"> ( '[1]Facility Detail'!$B$1917 + 2 ) &amp; " Surplus Applied to " &amp; ( '[1]Facility Detail'!$B$1917 + 1 )</f>
        <v>2013 Surplus Applied to 2012</v>
      </c>
      <c r="I3062" s="57"/>
      <c r="J3062" s="65">
        <f>K3062</f>
        <v>0</v>
      </c>
      <c r="K3062" s="130"/>
      <c r="L3062" s="124"/>
      <c r="M3062" s="124"/>
      <c r="N3062" s="124"/>
      <c r="O3062" s="124"/>
      <c r="P3062" s="124"/>
      <c r="Q3062" s="124"/>
      <c r="R3062" s="124"/>
      <c r="S3062" s="124"/>
      <c r="T3062" s="226"/>
    </row>
    <row r="3063" spans="2:20">
      <c r="G3063" s="221" t="str">
        <f xml:space="preserve"> ( '[1]Facility Detail'!$B$1917 + 2 ) &amp; " Surplus Applied to " &amp; ( '[1]Facility Detail'!$B$1917 + 3 )</f>
        <v>2013 Surplus Applied to 2014</v>
      </c>
      <c r="I3063" s="131"/>
      <c r="J3063" s="133"/>
      <c r="K3063" s="49">
        <v>6731</v>
      </c>
      <c r="L3063" s="134">
        <f>K3063</f>
        <v>6731</v>
      </c>
      <c r="M3063" s="124"/>
      <c r="N3063" s="124"/>
      <c r="O3063" s="124"/>
      <c r="P3063" s="124"/>
      <c r="Q3063" s="124"/>
      <c r="R3063" s="124"/>
      <c r="S3063" s="124"/>
      <c r="T3063" s="226"/>
    </row>
    <row r="3064" spans="2:20">
      <c r="G3064" s="221" t="str">
        <f xml:space="preserve"> ( '[1]Facility Detail'!$B$1917 + 3 ) &amp; " Surplus Applied to " &amp; ( '[1]Facility Detail'!$B$1917 + 2 )</f>
        <v>2014 Surplus Applied to 2013</v>
      </c>
      <c r="I3064" s="131"/>
      <c r="J3064" s="133"/>
      <c r="K3064" s="132">
        <f>L3064</f>
        <v>0</v>
      </c>
      <c r="L3064" s="49"/>
      <c r="M3064" s="124"/>
      <c r="N3064" s="133"/>
      <c r="O3064" s="133"/>
      <c r="P3064" s="133"/>
      <c r="Q3064" s="133"/>
      <c r="R3064" s="133"/>
      <c r="S3064" s="133"/>
      <c r="T3064" s="182"/>
    </row>
    <row r="3065" spans="2:20">
      <c r="G3065" s="221" t="str">
        <f xml:space="preserve"> ( '[1]Facility Detail'!$B$1917 + 3 ) &amp; " Surplus Applied to " &amp; ( '[1]Facility Detail'!$B$1917 + 4 )</f>
        <v>2014 Surplus Applied to 2015</v>
      </c>
      <c r="I3065" s="131"/>
      <c r="J3065" s="133"/>
      <c r="K3065" s="133"/>
      <c r="L3065" s="49">
        <v>0</v>
      </c>
      <c r="M3065" s="141">
        <f>L3065</f>
        <v>0</v>
      </c>
      <c r="N3065" s="133"/>
      <c r="O3065" s="133"/>
      <c r="P3065" s="133"/>
      <c r="Q3065" s="133"/>
      <c r="R3065" s="133"/>
      <c r="S3065" s="133"/>
      <c r="T3065" s="182"/>
    </row>
    <row r="3066" spans="2:20">
      <c r="G3066" s="221" t="str">
        <f xml:space="preserve"> ( '[1]Facility Detail'!$B$1917 + 4 ) &amp; " Surplus Applied to " &amp; ( '[1]Facility Detail'!$B$1917 + 3 )</f>
        <v>2015 Surplus Applied to 2014</v>
      </c>
      <c r="I3066" s="57"/>
      <c r="J3066" s="135"/>
      <c r="K3066" s="135"/>
      <c r="L3066" s="65">
        <f>M3066</f>
        <v>0</v>
      </c>
      <c r="M3066" s="138"/>
      <c r="N3066" s="135"/>
      <c r="O3066" s="135"/>
      <c r="P3066" s="135"/>
      <c r="Q3066" s="135"/>
      <c r="R3066" s="135"/>
      <c r="S3066" s="135"/>
      <c r="T3066" s="139"/>
    </row>
    <row r="3067" spans="2:20">
      <c r="G3067" s="221" t="str">
        <f xml:space="preserve"> ( '[1]Facility Detail'!$B$1917 + 4 ) &amp; " Surplus Applied to " &amp; ( '[1]Facility Detail'!$B$1917 + 5 )</f>
        <v>2015 Surplus Applied to 2016</v>
      </c>
      <c r="I3067" s="58"/>
      <c r="J3067" s="125"/>
      <c r="K3067" s="125"/>
      <c r="L3067" s="125"/>
      <c r="M3067" s="140"/>
      <c r="N3067" s="222">
        <f>M3067</f>
        <v>0</v>
      </c>
      <c r="O3067" s="125"/>
      <c r="P3067" s="125"/>
      <c r="Q3067" s="125"/>
      <c r="R3067" s="125"/>
      <c r="S3067" s="125"/>
      <c r="T3067" s="227"/>
    </row>
    <row r="3068" spans="2:20">
      <c r="B3068" s="1" t="s">
        <v>272</v>
      </c>
      <c r="G3068" s="33" t="s">
        <v>17</v>
      </c>
      <c r="I3068" s="7">
        <f xml:space="preserve"> I3060 - I3059</f>
        <v>0</v>
      </c>
      <c r="J3068" s="7">
        <f xml:space="preserve"> J3059 + J3062 - J3061 - J3060</f>
        <v>-17177</v>
      </c>
      <c r="K3068" s="7">
        <f>K3061 - K3062 -K3063</f>
        <v>10446</v>
      </c>
      <c r="L3068" s="7">
        <f>L3063-L3064-L3065</f>
        <v>6731</v>
      </c>
      <c r="M3068" s="7">
        <f>M3065-M3066-M3067</f>
        <v>0</v>
      </c>
      <c r="N3068" s="7">
        <f>N3065</f>
        <v>0</v>
      </c>
      <c r="O3068" s="7"/>
      <c r="P3068" s="7"/>
      <c r="Q3068" s="7"/>
      <c r="R3068" s="7"/>
      <c r="S3068" s="7"/>
      <c r="T3068" s="7"/>
    </row>
    <row r="3069" spans="2:20">
      <c r="G3069" s="6"/>
      <c r="I3069" s="7"/>
      <c r="J3069" s="7"/>
      <c r="K3069" s="7"/>
      <c r="L3069" s="7"/>
      <c r="M3069" s="7"/>
      <c r="N3069" s="7"/>
      <c r="O3069" s="7"/>
      <c r="P3069" s="7"/>
      <c r="Q3069" s="7"/>
      <c r="R3069" s="7"/>
      <c r="S3069" s="7"/>
      <c r="T3069" s="7"/>
    </row>
    <row r="3070" spans="2:20">
      <c r="G3070" s="33" t="s">
        <v>12</v>
      </c>
      <c r="H3070" s="66"/>
      <c r="I3070" s="173"/>
      <c r="J3070" s="174"/>
      <c r="K3070" s="174"/>
      <c r="L3070" s="174"/>
      <c r="M3070" s="174"/>
      <c r="N3070" s="174"/>
      <c r="O3070" s="174"/>
      <c r="P3070" s="174"/>
      <c r="Q3070" s="174"/>
      <c r="R3070" s="174"/>
      <c r="S3070" s="174"/>
      <c r="T3070" s="320"/>
    </row>
    <row r="3071" spans="2:20">
      <c r="G3071" s="6"/>
      <c r="I3071" s="172"/>
      <c r="J3071" s="172"/>
      <c r="K3071" s="172"/>
      <c r="L3071" s="172"/>
      <c r="M3071" s="172"/>
      <c r="N3071" s="172"/>
      <c r="O3071" s="172"/>
      <c r="P3071" s="172"/>
      <c r="Q3071" s="172"/>
      <c r="R3071" s="172"/>
      <c r="S3071" s="172"/>
      <c r="T3071" s="172"/>
    </row>
    <row r="3072" spans="2:20" ht="18.5">
      <c r="C3072" s="1" t="s">
        <v>272</v>
      </c>
      <c r="D3072" s="1" t="s">
        <v>273</v>
      </c>
      <c r="E3072" s="1" t="s">
        <v>107</v>
      </c>
      <c r="F3072" s="9" t="s">
        <v>26</v>
      </c>
      <c r="H3072" s="66"/>
      <c r="I3072" s="175">
        <f t="shared" ref="I3072:S3072" si="1534" xml:space="preserve"> I3045 + I3050 - I3056 + I3068 + I3070</f>
        <v>0</v>
      </c>
      <c r="J3072" s="176">
        <f t="shared" si="1534"/>
        <v>12253</v>
      </c>
      <c r="K3072" s="176">
        <f t="shared" si="1534"/>
        <v>43002</v>
      </c>
      <c r="L3072" s="176">
        <f t="shared" si="1534"/>
        <v>41752</v>
      </c>
      <c r="M3072" s="176">
        <f t="shared" si="1534"/>
        <v>0</v>
      </c>
      <c r="N3072" s="176">
        <f t="shared" si="1534"/>
        <v>0</v>
      </c>
      <c r="O3072" s="176">
        <f t="shared" si="1534"/>
        <v>0</v>
      </c>
      <c r="P3072" s="176">
        <f t="shared" si="1534"/>
        <v>0</v>
      </c>
      <c r="Q3072" s="176">
        <f t="shared" si="1534"/>
        <v>0</v>
      </c>
      <c r="R3072" s="176">
        <f t="shared" si="1534"/>
        <v>0</v>
      </c>
      <c r="S3072" s="176">
        <f t="shared" si="1534"/>
        <v>0</v>
      </c>
      <c r="T3072" s="321">
        <f t="shared" ref="T3072" si="1535" xml:space="preserve"> T3045 + T3050 - T3056 + T3068 + T3070</f>
        <v>0</v>
      </c>
    </row>
    <row r="3073" spans="1:20">
      <c r="G3073" s="6"/>
      <c r="I3073" s="7"/>
      <c r="J3073" s="7"/>
      <c r="K3073" s="7"/>
      <c r="L3073" s="28" t="s">
        <v>274</v>
      </c>
      <c r="M3073" s="28"/>
      <c r="N3073" s="28"/>
      <c r="O3073" s="28"/>
      <c r="P3073" s="28"/>
      <c r="Q3073" s="28"/>
      <c r="R3073" s="28"/>
      <c r="S3073" s="28"/>
      <c r="T3073" s="28"/>
    </row>
    <row r="3074" spans="1:20" ht="15" thickBot="1">
      <c r="S3074" s="1"/>
      <c r="T3074" s="1"/>
    </row>
    <row r="3075" spans="1:20">
      <c r="F3075" s="8"/>
      <c r="G3075" s="8"/>
      <c r="H3075" s="8"/>
      <c r="I3075" s="8"/>
      <c r="J3075" s="8"/>
      <c r="K3075" s="8"/>
      <c r="L3075" s="8"/>
      <c r="M3075" s="8"/>
      <c r="N3075" s="8"/>
      <c r="O3075" s="8"/>
      <c r="P3075" s="8"/>
      <c r="Q3075" s="8"/>
      <c r="R3075" s="8"/>
      <c r="S3075" s="8"/>
      <c r="T3075" s="8"/>
    </row>
    <row r="3076" spans="1:20" ht="15" thickBot="1">
      <c r="S3076" s="1"/>
      <c r="T3076" s="1"/>
    </row>
    <row r="3077" spans="1:20" ht="21.5" thickBot="1">
      <c r="F3077" s="13" t="s">
        <v>4</v>
      </c>
      <c r="G3077" s="13"/>
      <c r="H3077" s="233" t="str">
        <f>G68</f>
        <v>Wanapum (Upgrade)</v>
      </c>
      <c r="I3077" s="234"/>
      <c r="S3077" s="1"/>
      <c r="T3077" s="1"/>
    </row>
    <row r="3078" spans="1:20">
      <c r="S3078" s="1"/>
      <c r="T3078" s="1"/>
    </row>
    <row r="3079" spans="1:20" ht="18.5">
      <c r="F3079" s="9" t="s">
        <v>21</v>
      </c>
      <c r="G3079" s="9"/>
      <c r="I3079" s="2">
        <f>'Facility Detail'!$G$3176</f>
        <v>2011</v>
      </c>
      <c r="J3079" s="2">
        <f t="shared" ref="J3079:R3079" si="1536">I3079+1</f>
        <v>2012</v>
      </c>
      <c r="K3079" s="2">
        <f t="shared" si="1536"/>
        <v>2013</v>
      </c>
      <c r="L3079" s="2">
        <f t="shared" si="1536"/>
        <v>2014</v>
      </c>
      <c r="M3079" s="2">
        <f t="shared" si="1536"/>
        <v>2015</v>
      </c>
      <c r="N3079" s="2">
        <f t="shared" si="1536"/>
        <v>2016</v>
      </c>
      <c r="O3079" s="2">
        <f t="shared" si="1536"/>
        <v>2017</v>
      </c>
      <c r="P3079" s="2">
        <f t="shared" si="1536"/>
        <v>2018</v>
      </c>
      <c r="Q3079" s="2">
        <f t="shared" si="1536"/>
        <v>2019</v>
      </c>
      <c r="R3079" s="2">
        <f t="shared" si="1536"/>
        <v>2020</v>
      </c>
      <c r="S3079" s="2">
        <f>R3079+1</f>
        <v>2021</v>
      </c>
      <c r="T3079" s="2">
        <f>S3079+1</f>
        <v>2022</v>
      </c>
    </row>
    <row r="3080" spans="1:20">
      <c r="G3080" s="221" t="str">
        <f>"Total MWh Produced / Purchased from " &amp; H3077</f>
        <v>Total MWh Produced / Purchased from Wanapum (Upgrade)</v>
      </c>
      <c r="H3080" s="66"/>
      <c r="I3080" s="3"/>
      <c r="J3080" s="4">
        <v>8509.334807773188</v>
      </c>
      <c r="K3080" s="4">
        <v>8015.2443995799058</v>
      </c>
      <c r="L3080" s="4"/>
      <c r="M3080" s="4"/>
      <c r="N3080" s="4"/>
      <c r="O3080" s="4"/>
      <c r="P3080" s="4"/>
      <c r="Q3080" s="4"/>
      <c r="R3080" s="4"/>
      <c r="S3080" s="4"/>
      <c r="T3080" s="5"/>
    </row>
    <row r="3081" spans="1:20">
      <c r="G3081" s="221" t="s">
        <v>25</v>
      </c>
      <c r="H3081" s="66"/>
      <c r="I3081" s="325"/>
      <c r="J3081" s="50">
        <v>1</v>
      </c>
      <c r="K3081" s="50">
        <v>1</v>
      </c>
      <c r="L3081" s="50"/>
      <c r="M3081" s="50"/>
      <c r="N3081" s="50"/>
      <c r="O3081" s="50"/>
      <c r="P3081" s="50"/>
      <c r="Q3081" s="50"/>
      <c r="R3081" s="50"/>
      <c r="S3081" s="50"/>
      <c r="T3081" s="51"/>
    </row>
    <row r="3082" spans="1:20">
      <c r="G3082" s="221" t="s">
        <v>20</v>
      </c>
      <c r="H3082" s="66"/>
      <c r="I3082" s="326"/>
      <c r="J3082" s="45">
        <v>7.9619999999999996E-2</v>
      </c>
      <c r="K3082" s="45">
        <v>7.8747999999999999E-2</v>
      </c>
      <c r="L3082" s="45"/>
      <c r="M3082" s="45"/>
      <c r="N3082" s="45"/>
      <c r="O3082" s="45"/>
      <c r="P3082" s="45"/>
      <c r="Q3082" s="45"/>
      <c r="R3082" s="45"/>
      <c r="S3082" s="45"/>
      <c r="T3082" s="46"/>
    </row>
    <row r="3083" spans="1:20">
      <c r="A3083" s="1" t="s">
        <v>275</v>
      </c>
      <c r="G3083" s="33" t="s">
        <v>22</v>
      </c>
      <c r="H3083" s="6"/>
      <c r="I3083" s="37">
        <f>ROUND(I3080 * I3081 * I3082,0)</f>
        <v>0</v>
      </c>
      <c r="J3083" s="37">
        <v>678</v>
      </c>
      <c r="K3083" s="37">
        <v>631</v>
      </c>
      <c r="L3083" s="37">
        <f t="shared" ref="L3083:S3083" si="1537">ROUND(L3080 * L3081 * L3082,0)</f>
        <v>0</v>
      </c>
      <c r="M3083" s="37">
        <f t="shared" si="1537"/>
        <v>0</v>
      </c>
      <c r="N3083" s="179">
        <f t="shared" si="1537"/>
        <v>0</v>
      </c>
      <c r="O3083" s="179">
        <f t="shared" si="1537"/>
        <v>0</v>
      </c>
      <c r="P3083" s="179">
        <f t="shared" si="1537"/>
        <v>0</v>
      </c>
      <c r="Q3083" s="179">
        <f t="shared" si="1537"/>
        <v>0</v>
      </c>
      <c r="R3083" s="179">
        <f t="shared" si="1537"/>
        <v>0</v>
      </c>
      <c r="S3083" s="179">
        <f t="shared" si="1537"/>
        <v>0</v>
      </c>
      <c r="T3083" s="179">
        <f t="shared" ref="T3083" si="1538">ROUND(T3080 * T3081 * T3082,0)</f>
        <v>0</v>
      </c>
    </row>
    <row r="3084" spans="1:20">
      <c r="I3084" s="36"/>
      <c r="J3084" s="36"/>
      <c r="K3084" s="36"/>
      <c r="L3084" s="36"/>
      <c r="M3084" s="36"/>
      <c r="N3084" s="24"/>
      <c r="O3084" s="24"/>
      <c r="P3084" s="24"/>
      <c r="Q3084" s="24"/>
      <c r="R3084" s="24"/>
      <c r="S3084" s="24"/>
      <c r="T3084" s="24"/>
    </row>
    <row r="3085" spans="1:20" ht="18.5">
      <c r="F3085" s="9" t="s">
        <v>118</v>
      </c>
      <c r="I3085" s="2">
        <f>'Facility Detail'!$G$3176</f>
        <v>2011</v>
      </c>
      <c r="J3085" s="2">
        <f>I3085+1</f>
        <v>2012</v>
      </c>
      <c r="K3085" s="2">
        <f>J3085+1</f>
        <v>2013</v>
      </c>
      <c r="L3085" s="2">
        <f>L3079</f>
        <v>2014</v>
      </c>
      <c r="M3085" s="2">
        <f>M3079</f>
        <v>2015</v>
      </c>
      <c r="N3085" s="2">
        <f>N3079</f>
        <v>2016</v>
      </c>
      <c r="O3085" s="2">
        <f t="shared" ref="O3085:S3085" si="1539">O3079</f>
        <v>2017</v>
      </c>
      <c r="P3085" s="2">
        <f t="shared" si="1539"/>
        <v>2018</v>
      </c>
      <c r="Q3085" s="2">
        <f t="shared" si="1539"/>
        <v>2019</v>
      </c>
      <c r="R3085" s="2">
        <f t="shared" si="1539"/>
        <v>2020</v>
      </c>
      <c r="S3085" s="2">
        <f t="shared" si="1539"/>
        <v>2021</v>
      </c>
      <c r="T3085" s="2">
        <f t="shared" ref="T3085" si="1540">T3079</f>
        <v>2022</v>
      </c>
    </row>
    <row r="3086" spans="1:20">
      <c r="G3086" s="221" t="s">
        <v>10</v>
      </c>
      <c r="H3086" s="66"/>
      <c r="I3086" s="47">
        <f>IF($J68= "Eligible", I3083 * 'Facility Detail'!$G$3173, 0 )</f>
        <v>0</v>
      </c>
      <c r="J3086" s="11">
        <f>IF($J68= "Eligible", J3083 * 'Facility Detail'!$G$3173, 0 )</f>
        <v>0</v>
      </c>
      <c r="K3086" s="11">
        <f>IF($J68= "Eligible", K3083 * 'Facility Detail'!$G$3173, 0 )</f>
        <v>0</v>
      </c>
      <c r="L3086" s="11">
        <f>IF($J68= "Eligible", L3083 * 'Facility Detail'!$G$3173, 0 )</f>
        <v>0</v>
      </c>
      <c r="M3086" s="11">
        <f>IF($J68= "Eligible", M3083 * 'Facility Detail'!$G$3173, 0 )</f>
        <v>0</v>
      </c>
      <c r="N3086" s="11">
        <f>IF($J68= "Eligible", N3083 * 'Facility Detail'!$G$3173, 0 )</f>
        <v>0</v>
      </c>
      <c r="O3086" s="11">
        <f>IF($J68= "Eligible", O3083 * 'Facility Detail'!$G$3173, 0 )</f>
        <v>0</v>
      </c>
      <c r="P3086" s="11">
        <f>IF($J68= "Eligible", P3083 * 'Facility Detail'!$G$3173, 0 )</f>
        <v>0</v>
      </c>
      <c r="Q3086" s="11">
        <f>IF($J68= "Eligible", Q3083 * 'Facility Detail'!$G$3173, 0 )</f>
        <v>0</v>
      </c>
      <c r="R3086" s="11">
        <f>IF($J68= "Eligible", R3083 * 'Facility Detail'!$G$3173, 0 )</f>
        <v>0</v>
      </c>
      <c r="S3086" s="11">
        <f>IF($J68= "Eligible", S3083 * 'Facility Detail'!$G$3173, 0 )</f>
        <v>0</v>
      </c>
      <c r="T3086" s="264">
        <f>IF($J68= "Eligible", T3083 * 'Facility Detail'!$G$3173, 0 )</f>
        <v>0</v>
      </c>
    </row>
    <row r="3087" spans="1:20">
      <c r="G3087" s="221" t="s">
        <v>6</v>
      </c>
      <c r="H3087" s="66"/>
      <c r="I3087" s="48">
        <f t="shared" ref="I3087:T3087" si="1541">IF($K68= "Eligible", I3083, 0 )</f>
        <v>0</v>
      </c>
      <c r="J3087" s="222">
        <f t="shared" si="1541"/>
        <v>0</v>
      </c>
      <c r="K3087" s="222">
        <f t="shared" si="1541"/>
        <v>0</v>
      </c>
      <c r="L3087" s="222">
        <f t="shared" si="1541"/>
        <v>0</v>
      </c>
      <c r="M3087" s="222">
        <f t="shared" si="1541"/>
        <v>0</v>
      </c>
      <c r="N3087" s="222">
        <f t="shared" si="1541"/>
        <v>0</v>
      </c>
      <c r="O3087" s="222">
        <f t="shared" si="1541"/>
        <v>0</v>
      </c>
      <c r="P3087" s="222">
        <f t="shared" si="1541"/>
        <v>0</v>
      </c>
      <c r="Q3087" s="222">
        <f t="shared" si="1541"/>
        <v>0</v>
      </c>
      <c r="R3087" s="222">
        <f t="shared" si="1541"/>
        <v>0</v>
      </c>
      <c r="S3087" s="222">
        <f t="shared" si="1541"/>
        <v>0</v>
      </c>
      <c r="T3087" s="265">
        <f t="shared" si="1541"/>
        <v>0</v>
      </c>
    </row>
    <row r="3088" spans="1:20">
      <c r="G3088" s="33" t="s">
        <v>120</v>
      </c>
      <c r="H3088" s="6"/>
      <c r="I3088" s="39">
        <f t="shared" ref="I3088:N3088" si="1542">SUM(I3086:I3087)</f>
        <v>0</v>
      </c>
      <c r="J3088" s="40">
        <f t="shared" si="1542"/>
        <v>0</v>
      </c>
      <c r="K3088" s="40">
        <f t="shared" si="1542"/>
        <v>0</v>
      </c>
      <c r="L3088" s="40">
        <f t="shared" si="1542"/>
        <v>0</v>
      </c>
      <c r="M3088" s="40">
        <f t="shared" si="1542"/>
        <v>0</v>
      </c>
      <c r="N3088" s="40">
        <f t="shared" si="1542"/>
        <v>0</v>
      </c>
      <c r="O3088" s="40">
        <f t="shared" ref="O3088:S3088" si="1543">SUM(O3086:O3087)</f>
        <v>0</v>
      </c>
      <c r="P3088" s="40">
        <f t="shared" si="1543"/>
        <v>0</v>
      </c>
      <c r="Q3088" s="40">
        <f t="shared" si="1543"/>
        <v>0</v>
      </c>
      <c r="R3088" s="40">
        <f t="shared" si="1543"/>
        <v>0</v>
      </c>
      <c r="S3088" s="40">
        <f t="shared" si="1543"/>
        <v>0</v>
      </c>
      <c r="T3088" s="40">
        <f t="shared" ref="T3088" si="1544">SUM(T3086:T3087)</f>
        <v>0</v>
      </c>
    </row>
    <row r="3089" spans="6:20">
      <c r="I3089" s="38"/>
      <c r="J3089" s="31"/>
      <c r="K3089" s="31"/>
      <c r="L3089" s="31"/>
      <c r="M3089" s="31"/>
      <c r="N3089" s="31"/>
      <c r="O3089" s="31"/>
      <c r="P3089" s="31"/>
      <c r="Q3089" s="31"/>
      <c r="R3089" s="31"/>
      <c r="S3089" s="31"/>
      <c r="T3089" s="31"/>
    </row>
    <row r="3090" spans="6:20" ht="18.5">
      <c r="F3090" s="9" t="s">
        <v>30</v>
      </c>
      <c r="I3090" s="2">
        <f>'Facility Detail'!$G$3176</f>
        <v>2011</v>
      </c>
      <c r="J3090" s="2">
        <f>I3090+1</f>
        <v>2012</v>
      </c>
      <c r="K3090" s="2">
        <f>J3090+1</f>
        <v>2013</v>
      </c>
      <c r="L3090" s="2">
        <f>L3079</f>
        <v>2014</v>
      </c>
      <c r="M3090" s="2">
        <f>M3079</f>
        <v>2015</v>
      </c>
      <c r="N3090" s="2">
        <f>N3079</f>
        <v>2016</v>
      </c>
      <c r="O3090" s="2">
        <f t="shared" ref="O3090:S3090" si="1545">O3079</f>
        <v>2017</v>
      </c>
      <c r="P3090" s="2">
        <f t="shared" si="1545"/>
        <v>2018</v>
      </c>
      <c r="Q3090" s="2">
        <f t="shared" si="1545"/>
        <v>2019</v>
      </c>
      <c r="R3090" s="2">
        <f t="shared" si="1545"/>
        <v>2020</v>
      </c>
      <c r="S3090" s="2">
        <f t="shared" si="1545"/>
        <v>2021</v>
      </c>
      <c r="T3090" s="2">
        <f t="shared" ref="T3090" si="1546">T3079</f>
        <v>2022</v>
      </c>
    </row>
    <row r="3091" spans="6:20">
      <c r="G3091" s="221" t="s">
        <v>47</v>
      </c>
      <c r="H3091" s="66"/>
      <c r="I3091" s="84"/>
      <c r="J3091" s="85"/>
      <c r="K3091" s="85"/>
      <c r="L3091" s="85"/>
      <c r="M3091" s="85"/>
      <c r="N3091" s="85"/>
      <c r="O3091" s="85"/>
      <c r="P3091" s="85"/>
      <c r="Q3091" s="85"/>
      <c r="R3091" s="85"/>
      <c r="S3091" s="85"/>
      <c r="T3091" s="86"/>
    </row>
    <row r="3092" spans="6:20">
      <c r="G3092" s="223" t="s">
        <v>23</v>
      </c>
      <c r="H3092" s="224"/>
      <c r="I3092" s="87"/>
      <c r="J3092" s="88"/>
      <c r="K3092" s="88"/>
      <c r="L3092" s="88"/>
      <c r="M3092" s="88"/>
      <c r="N3092" s="88"/>
      <c r="O3092" s="88"/>
      <c r="P3092" s="88"/>
      <c r="Q3092" s="88"/>
      <c r="R3092" s="88"/>
      <c r="S3092" s="88"/>
      <c r="T3092" s="89"/>
    </row>
    <row r="3093" spans="6:20">
      <c r="G3093" s="223" t="s">
        <v>89</v>
      </c>
      <c r="H3093" s="225"/>
      <c r="I3093" s="52"/>
      <c r="J3093" s="53"/>
      <c r="K3093" s="53"/>
      <c r="L3093" s="53"/>
      <c r="M3093" s="53"/>
      <c r="N3093" s="53"/>
      <c r="O3093" s="53"/>
      <c r="P3093" s="53"/>
      <c r="Q3093" s="53"/>
      <c r="R3093" s="53"/>
      <c r="S3093" s="53"/>
      <c r="T3093" s="54"/>
    </row>
    <row r="3094" spans="6:20">
      <c r="G3094" s="33" t="s">
        <v>90</v>
      </c>
      <c r="I3094" s="7">
        <f t="shared" ref="I3094:S3094" si="1547">SUM(I3091:I3093)</f>
        <v>0</v>
      </c>
      <c r="J3094" s="7">
        <f t="shared" si="1547"/>
        <v>0</v>
      </c>
      <c r="K3094" s="7">
        <f t="shared" si="1547"/>
        <v>0</v>
      </c>
      <c r="L3094" s="7">
        <f t="shared" si="1547"/>
        <v>0</v>
      </c>
      <c r="M3094" s="7">
        <f t="shared" si="1547"/>
        <v>0</v>
      </c>
      <c r="N3094" s="7">
        <f t="shared" si="1547"/>
        <v>0</v>
      </c>
      <c r="O3094" s="7">
        <f t="shared" si="1547"/>
        <v>0</v>
      </c>
      <c r="P3094" s="7">
        <f t="shared" si="1547"/>
        <v>0</v>
      </c>
      <c r="Q3094" s="7">
        <f t="shared" si="1547"/>
        <v>0</v>
      </c>
      <c r="R3094" s="7">
        <f t="shared" si="1547"/>
        <v>0</v>
      </c>
      <c r="S3094" s="7">
        <f t="shared" si="1547"/>
        <v>0</v>
      </c>
      <c r="T3094" s="7">
        <f t="shared" ref="T3094" si="1548">SUM(T3091:T3093)</f>
        <v>0</v>
      </c>
    </row>
    <row r="3095" spans="6:20">
      <c r="G3095" s="6"/>
      <c r="I3095" s="7"/>
      <c r="J3095" s="7"/>
      <c r="K3095" s="7"/>
      <c r="L3095" s="28"/>
      <c r="M3095" s="28"/>
      <c r="N3095" s="28"/>
      <c r="O3095" s="28"/>
      <c r="P3095" s="28"/>
      <c r="Q3095" s="28"/>
      <c r="R3095" s="28"/>
      <c r="S3095" s="28"/>
      <c r="T3095" s="28"/>
    </row>
    <row r="3096" spans="6:20" ht="18.5">
      <c r="F3096" s="9" t="s">
        <v>100</v>
      </c>
      <c r="I3096" s="2">
        <f>'Facility Detail'!$G$3176</f>
        <v>2011</v>
      </c>
      <c r="J3096" s="2">
        <f>I3096+1</f>
        <v>2012</v>
      </c>
      <c r="K3096" s="2">
        <f>J3096+1</f>
        <v>2013</v>
      </c>
      <c r="L3096" s="2">
        <f>K3096+1</f>
        <v>2014</v>
      </c>
      <c r="M3096" s="2">
        <f>L3096+1</f>
        <v>2015</v>
      </c>
      <c r="N3096" s="2">
        <f>M3096+1</f>
        <v>2016</v>
      </c>
      <c r="O3096" s="2">
        <f t="shared" ref="O3096:R3096" si="1549">N3096+1</f>
        <v>2017</v>
      </c>
      <c r="P3096" s="2">
        <f t="shared" si="1549"/>
        <v>2018</v>
      </c>
      <c r="Q3096" s="2">
        <f t="shared" si="1549"/>
        <v>2019</v>
      </c>
      <c r="R3096" s="2">
        <f t="shared" si="1549"/>
        <v>2020</v>
      </c>
      <c r="S3096" s="2">
        <f>R3096+1</f>
        <v>2021</v>
      </c>
      <c r="T3096" s="2">
        <f>S3096+1</f>
        <v>2022</v>
      </c>
    </row>
    <row r="3097" spans="6:20">
      <c r="G3097" s="221" t="str">
        <f xml:space="preserve"> '[1]Facility Detail'!$B$1917 &amp; " Surplus Applied to " &amp; ( '[1]Facility Detail'!$B$1917 + 1 )</f>
        <v>2011 Surplus Applied to 2012</v>
      </c>
      <c r="I3097" s="3"/>
      <c r="J3097" s="55">
        <f>I3097</f>
        <v>0</v>
      </c>
      <c r="K3097" s="123"/>
      <c r="L3097" s="123"/>
      <c r="M3097" s="123"/>
      <c r="N3097" s="123"/>
      <c r="O3097" s="123"/>
      <c r="P3097" s="123"/>
      <c r="Q3097" s="123"/>
      <c r="R3097" s="123"/>
      <c r="S3097" s="123"/>
      <c r="T3097" s="56"/>
    </row>
    <row r="3098" spans="6:20">
      <c r="G3098" s="221" t="str">
        <f xml:space="preserve"> ( '[1]Facility Detail'!$B$1917 + 1 ) &amp; " Surplus Applied to " &amp; ( '[1]Facility Detail'!$B$1917 )</f>
        <v>2012 Surplus Applied to 2011</v>
      </c>
      <c r="I3098" s="44">
        <f>J3098</f>
        <v>0</v>
      </c>
      <c r="J3098" s="49"/>
      <c r="K3098" s="124"/>
      <c r="L3098" s="124"/>
      <c r="M3098" s="124"/>
      <c r="N3098" s="124"/>
      <c r="O3098" s="124"/>
      <c r="P3098" s="124"/>
      <c r="Q3098" s="124"/>
      <c r="R3098" s="124"/>
      <c r="S3098" s="124"/>
      <c r="T3098" s="226"/>
    </row>
    <row r="3099" spans="6:20">
      <c r="G3099" s="221" t="str">
        <f xml:space="preserve"> ( '[1]Facility Detail'!$B$1917 + 1 ) &amp; " Surplus Applied to " &amp; ( '[1]Facility Detail'!$B$1917 + 2 )</f>
        <v>2012 Surplus Applied to 2013</v>
      </c>
      <c r="I3099" s="57"/>
      <c r="J3099" s="10"/>
      <c r="K3099" s="65">
        <f>J3099</f>
        <v>0</v>
      </c>
      <c r="L3099" s="124"/>
      <c r="M3099" s="124"/>
      <c r="N3099" s="124"/>
      <c r="O3099" s="124"/>
      <c r="P3099" s="124"/>
      <c r="Q3099" s="124"/>
      <c r="R3099" s="124"/>
      <c r="S3099" s="124"/>
      <c r="T3099" s="226"/>
    </row>
    <row r="3100" spans="6:20">
      <c r="G3100" s="221" t="str">
        <f xml:space="preserve"> ( '[1]Facility Detail'!$B$1917 + 2 ) &amp; " Surplus Applied to " &amp; ( '[1]Facility Detail'!$B$1917 + 1 )</f>
        <v>2013 Surplus Applied to 2012</v>
      </c>
      <c r="I3100" s="57"/>
      <c r="J3100" s="65">
        <f>K3100</f>
        <v>0</v>
      </c>
      <c r="K3100" s="130"/>
      <c r="L3100" s="124"/>
      <c r="M3100" s="124"/>
      <c r="N3100" s="124"/>
      <c r="O3100" s="124"/>
      <c r="P3100" s="124"/>
      <c r="Q3100" s="124"/>
      <c r="R3100" s="124"/>
      <c r="S3100" s="124"/>
      <c r="T3100" s="226"/>
    </row>
    <row r="3101" spans="6:20">
      <c r="G3101" s="221" t="str">
        <f xml:space="preserve"> ( '[1]Facility Detail'!$B$1917 + 2 ) &amp; " Surplus Applied to " &amp; ( '[1]Facility Detail'!$B$1917 + 3 )</f>
        <v>2013 Surplus Applied to 2014</v>
      </c>
      <c r="I3101" s="131"/>
      <c r="J3101" s="133"/>
      <c r="K3101" s="49"/>
      <c r="L3101" s="134">
        <f>K3101</f>
        <v>0</v>
      </c>
      <c r="M3101" s="124"/>
      <c r="N3101" s="124"/>
      <c r="O3101" s="124"/>
      <c r="P3101" s="124"/>
      <c r="Q3101" s="124"/>
      <c r="R3101" s="124"/>
      <c r="S3101" s="124"/>
      <c r="T3101" s="226"/>
    </row>
    <row r="3102" spans="6:20">
      <c r="G3102" s="221" t="str">
        <f xml:space="preserve"> ( '[1]Facility Detail'!$B$1917 + 3 ) &amp; " Surplus Applied to " &amp; ( '[1]Facility Detail'!$B$1917 + 2 )</f>
        <v>2014 Surplus Applied to 2013</v>
      </c>
      <c r="I3102" s="57"/>
      <c r="J3102" s="135"/>
      <c r="K3102" s="65">
        <f>L3102</f>
        <v>0</v>
      </c>
      <c r="L3102" s="10"/>
      <c r="M3102" s="69"/>
      <c r="N3102" s="135"/>
      <c r="O3102" s="135"/>
      <c r="P3102" s="135"/>
      <c r="Q3102" s="135"/>
      <c r="R3102" s="135"/>
      <c r="S3102" s="135"/>
      <c r="T3102" s="139"/>
    </row>
    <row r="3103" spans="6:20">
      <c r="G3103" s="221" t="str">
        <f xml:space="preserve"> ( '[1]Facility Detail'!$B$1917 + 3 ) &amp; " Surplus Applied to " &amp; ( '[1]Facility Detail'!$B$1917 + 4 )</f>
        <v>2014 Surplus Applied to 2015</v>
      </c>
      <c r="I3103" s="57"/>
      <c r="J3103" s="135"/>
      <c r="K3103" s="135"/>
      <c r="L3103" s="10"/>
      <c r="M3103" s="136">
        <f>L3103</f>
        <v>0</v>
      </c>
      <c r="N3103" s="135"/>
      <c r="O3103" s="135"/>
      <c r="P3103" s="135"/>
      <c r="Q3103" s="135"/>
      <c r="R3103" s="135"/>
      <c r="S3103" s="135"/>
      <c r="T3103" s="139"/>
    </row>
    <row r="3104" spans="6:20">
      <c r="G3104" s="221" t="str">
        <f xml:space="preserve"> ( '[1]Facility Detail'!$B$1917 + 4 ) &amp; " Surplus Applied to " &amp; ( '[1]Facility Detail'!$B$1917 + 3 )</f>
        <v>2015 Surplus Applied to 2014</v>
      </c>
      <c r="I3104" s="57"/>
      <c r="J3104" s="135"/>
      <c r="K3104" s="135"/>
      <c r="L3104" s="137"/>
      <c r="M3104" s="138"/>
      <c r="N3104" s="135"/>
      <c r="O3104" s="135"/>
      <c r="P3104" s="135"/>
      <c r="Q3104" s="135"/>
      <c r="R3104" s="135"/>
      <c r="S3104" s="135"/>
      <c r="T3104" s="139"/>
    </row>
    <row r="3105" spans="1:20">
      <c r="G3105" s="221" t="str">
        <f xml:space="preserve"> ( '[1]Facility Detail'!$B$1917 + 4 ) &amp; " Surplus Applied to " &amp; ( '[1]Facility Detail'!$B$1917 + 5 )</f>
        <v>2015 Surplus Applied to 2016</v>
      </c>
      <c r="I3105" s="58"/>
      <c r="J3105" s="125"/>
      <c r="K3105" s="125"/>
      <c r="L3105" s="125"/>
      <c r="M3105" s="140"/>
      <c r="N3105" s="222"/>
      <c r="O3105" s="125"/>
      <c r="P3105" s="125"/>
      <c r="Q3105" s="125"/>
      <c r="R3105" s="125"/>
      <c r="S3105" s="125"/>
      <c r="T3105" s="227"/>
    </row>
    <row r="3106" spans="1:20">
      <c r="B3106" s="1" t="s">
        <v>275</v>
      </c>
      <c r="G3106" s="33" t="s">
        <v>17</v>
      </c>
      <c r="I3106" s="7">
        <f xml:space="preserve"> I3098 - I3097</f>
        <v>0</v>
      </c>
      <c r="J3106" s="7">
        <f xml:space="preserve"> J3097 + J3100 - J3099 - J3098</f>
        <v>0</v>
      </c>
      <c r="K3106" s="7">
        <f>K3099 - K3100 -K3101</f>
        <v>0</v>
      </c>
      <c r="L3106" s="7">
        <f>L3101-L3102-L3103</f>
        <v>0</v>
      </c>
      <c r="M3106" s="7">
        <f>M3103</f>
        <v>0</v>
      </c>
      <c r="N3106" s="40">
        <f t="shared" ref="N3106:S3106" si="1550">N3103</f>
        <v>0</v>
      </c>
      <c r="O3106" s="40">
        <f t="shared" si="1550"/>
        <v>0</v>
      </c>
      <c r="P3106" s="40">
        <f t="shared" si="1550"/>
        <v>0</v>
      </c>
      <c r="Q3106" s="40">
        <f t="shared" si="1550"/>
        <v>0</v>
      </c>
      <c r="R3106" s="40">
        <f t="shared" si="1550"/>
        <v>0</v>
      </c>
      <c r="S3106" s="40">
        <f t="shared" si="1550"/>
        <v>0</v>
      </c>
      <c r="T3106" s="40">
        <f t="shared" ref="T3106" si="1551">T3103</f>
        <v>0</v>
      </c>
    </row>
    <row r="3107" spans="1:20">
      <c r="G3107" s="6"/>
      <c r="I3107" s="7"/>
      <c r="J3107" s="7"/>
      <c r="K3107" s="7"/>
      <c r="L3107" s="7"/>
      <c r="M3107" s="7"/>
      <c r="N3107" s="7"/>
      <c r="O3107" s="7"/>
      <c r="P3107" s="7"/>
      <c r="Q3107" s="7"/>
      <c r="R3107" s="7"/>
      <c r="S3107" s="7"/>
      <c r="T3107" s="7"/>
    </row>
    <row r="3108" spans="1:20">
      <c r="G3108" s="33" t="s">
        <v>12</v>
      </c>
      <c r="H3108" s="66"/>
      <c r="I3108" s="173"/>
      <c r="J3108" s="174"/>
      <c r="K3108" s="174"/>
      <c r="L3108" s="174"/>
      <c r="M3108" s="174"/>
      <c r="N3108" s="174"/>
      <c r="O3108" s="174"/>
      <c r="P3108" s="174"/>
      <c r="Q3108" s="174"/>
      <c r="R3108" s="174"/>
      <c r="S3108" s="174"/>
      <c r="T3108" s="320"/>
    </row>
    <row r="3109" spans="1:20">
      <c r="G3109" s="6"/>
      <c r="I3109" s="172"/>
      <c r="J3109" s="172"/>
      <c r="K3109" s="172"/>
      <c r="L3109" s="172"/>
      <c r="M3109" s="172"/>
      <c r="N3109" s="172"/>
      <c r="O3109" s="172"/>
      <c r="P3109" s="172"/>
      <c r="Q3109" s="172"/>
      <c r="R3109" s="172"/>
      <c r="S3109" s="172"/>
      <c r="T3109" s="172"/>
    </row>
    <row r="3110" spans="1:20" ht="18.5">
      <c r="C3110" s="1" t="s">
        <v>275</v>
      </c>
      <c r="D3110" s="1" t="s">
        <v>276</v>
      </c>
      <c r="E3110" s="1" t="s">
        <v>114</v>
      </c>
      <c r="F3110" s="9" t="s">
        <v>26</v>
      </c>
      <c r="H3110" s="66"/>
      <c r="I3110" s="175">
        <f t="shared" ref="I3110:S3110" si="1552" xml:space="preserve"> I3083 + I3088 - I3094 + I3106 + I3108</f>
        <v>0</v>
      </c>
      <c r="J3110" s="176">
        <f t="shared" si="1552"/>
        <v>678</v>
      </c>
      <c r="K3110" s="176">
        <f t="shared" si="1552"/>
        <v>631</v>
      </c>
      <c r="L3110" s="176">
        <f t="shared" si="1552"/>
        <v>0</v>
      </c>
      <c r="M3110" s="176">
        <f t="shared" si="1552"/>
        <v>0</v>
      </c>
      <c r="N3110" s="176">
        <f t="shared" si="1552"/>
        <v>0</v>
      </c>
      <c r="O3110" s="176">
        <f t="shared" si="1552"/>
        <v>0</v>
      </c>
      <c r="P3110" s="176">
        <f t="shared" si="1552"/>
        <v>0</v>
      </c>
      <c r="Q3110" s="176">
        <f t="shared" si="1552"/>
        <v>0</v>
      </c>
      <c r="R3110" s="176">
        <f t="shared" si="1552"/>
        <v>0</v>
      </c>
      <c r="S3110" s="176">
        <f t="shared" si="1552"/>
        <v>0</v>
      </c>
      <c r="T3110" s="321">
        <f t="shared" ref="T3110" si="1553" xml:space="preserve"> T3083 + T3088 - T3094 + T3106 + T3108</f>
        <v>0</v>
      </c>
    </row>
    <row r="3111" spans="1:20">
      <c r="G3111" s="6"/>
      <c r="I3111" s="7"/>
      <c r="J3111" s="7"/>
      <c r="K3111" s="7"/>
      <c r="L3111" s="28"/>
      <c r="M3111" s="28"/>
      <c r="N3111" s="28"/>
      <c r="O3111" s="28"/>
      <c r="P3111" s="28"/>
      <c r="Q3111" s="28"/>
      <c r="R3111" s="28"/>
      <c r="S3111" s="28"/>
      <c r="T3111" s="28"/>
    </row>
    <row r="3112" spans="1:20" ht="15" thickBot="1">
      <c r="S3112" s="1"/>
      <c r="T3112" s="1"/>
    </row>
    <row r="3113" spans="1:20" ht="15" thickBot="1">
      <c r="F3113" s="8"/>
      <c r="G3113" s="8"/>
      <c r="H3113" s="8"/>
      <c r="I3113" s="8"/>
      <c r="J3113" s="8"/>
      <c r="K3113" s="8"/>
      <c r="L3113" s="8"/>
      <c r="M3113" s="8"/>
      <c r="N3113" s="8"/>
      <c r="O3113" s="8"/>
      <c r="P3113" s="8"/>
      <c r="Q3113" s="8"/>
      <c r="R3113" s="8"/>
      <c r="S3113" s="8"/>
      <c r="T3113" s="8"/>
    </row>
    <row r="3114" spans="1:20" ht="21.5" thickBot="1">
      <c r="F3114" s="13" t="s">
        <v>4</v>
      </c>
      <c r="G3114" s="13"/>
      <c r="H3114" s="212" t="s">
        <v>271</v>
      </c>
      <c r="I3114" s="209"/>
      <c r="J3114" s="23"/>
      <c r="K3114" s="23"/>
      <c r="S3114" s="1"/>
      <c r="T3114" s="1"/>
    </row>
    <row r="3115" spans="1:20">
      <c r="S3115" s="1"/>
      <c r="T3115" s="1"/>
    </row>
    <row r="3116" spans="1:20" ht="18.5">
      <c r="F3116" s="9" t="s">
        <v>21</v>
      </c>
      <c r="G3116" s="9"/>
      <c r="I3116" s="2">
        <v>2011</v>
      </c>
      <c r="J3116" s="2">
        <f>I3116+1</f>
        <v>2012</v>
      </c>
      <c r="K3116" s="2">
        <f t="shared" ref="K3116" si="1554">J3116+1</f>
        <v>2013</v>
      </c>
      <c r="L3116" s="2">
        <f t="shared" ref="L3116" si="1555">K3116+1</f>
        <v>2014</v>
      </c>
      <c r="M3116" s="2">
        <f t="shared" ref="M3116" si="1556">L3116+1</f>
        <v>2015</v>
      </c>
      <c r="N3116" s="2">
        <f t="shared" ref="N3116" si="1557">M3116+1</f>
        <v>2016</v>
      </c>
      <c r="O3116" s="2">
        <f t="shared" ref="O3116" si="1558">N3116+1</f>
        <v>2017</v>
      </c>
      <c r="P3116" s="2">
        <f t="shared" ref="P3116" si="1559">O3116+1</f>
        <v>2018</v>
      </c>
      <c r="Q3116" s="2">
        <f t="shared" ref="Q3116" si="1560">P3116+1</f>
        <v>2019</v>
      </c>
      <c r="R3116" s="2">
        <f t="shared" ref="R3116" si="1561">Q3116+1</f>
        <v>2020</v>
      </c>
      <c r="S3116" s="2">
        <f>R3116+1</f>
        <v>2021</v>
      </c>
      <c r="T3116" s="2">
        <f>S3116+1</f>
        <v>2022</v>
      </c>
    </row>
    <row r="3117" spans="1:20">
      <c r="G3117" s="74" t="str">
        <f>"Total MWh Produced / Purchased from " &amp; H3114</f>
        <v>Total MWh Produced / Purchased from Wolverine Creek</v>
      </c>
      <c r="H3117" s="66"/>
      <c r="I3117" s="3"/>
      <c r="J3117" s="4"/>
      <c r="K3117" s="4"/>
      <c r="L3117" s="4"/>
      <c r="M3117" s="4"/>
      <c r="N3117" s="4"/>
      <c r="O3117" s="4"/>
      <c r="P3117" s="4"/>
      <c r="Q3117" s="4"/>
      <c r="R3117" s="4"/>
      <c r="S3117" s="4">
        <v>168800</v>
      </c>
      <c r="T3117" s="5">
        <v>178844</v>
      </c>
    </row>
    <row r="3118" spans="1:20">
      <c r="G3118" s="74" t="s">
        <v>25</v>
      </c>
      <c r="H3118" s="66"/>
      <c r="I3118" s="325"/>
      <c r="J3118" s="50"/>
      <c r="K3118" s="50"/>
      <c r="L3118" s="50"/>
      <c r="M3118" s="50"/>
      <c r="N3118" s="50"/>
      <c r="O3118" s="50"/>
      <c r="P3118" s="50"/>
      <c r="Q3118" s="50"/>
      <c r="R3118" s="50"/>
      <c r="S3118" s="50">
        <v>1</v>
      </c>
      <c r="T3118" s="51">
        <v>1</v>
      </c>
    </row>
    <row r="3119" spans="1:20">
      <c r="G3119" s="74" t="s">
        <v>20</v>
      </c>
      <c r="H3119" s="66"/>
      <c r="I3119" s="326"/>
      <c r="J3119" s="45"/>
      <c r="K3119" s="45"/>
      <c r="L3119" s="45"/>
      <c r="M3119" s="45"/>
      <c r="N3119" s="45"/>
      <c r="O3119" s="45"/>
      <c r="P3119" s="45"/>
      <c r="Q3119" s="45"/>
      <c r="R3119" s="45"/>
      <c r="S3119" s="45">
        <f>S2</f>
        <v>8.0210749261197395E-2</v>
      </c>
      <c r="T3119" s="46">
        <f>T2</f>
        <v>8.0210749261197395E-2</v>
      </c>
    </row>
    <row r="3120" spans="1:20">
      <c r="A3120" s="1" t="s">
        <v>236</v>
      </c>
      <c r="G3120" s="71" t="s">
        <v>22</v>
      </c>
      <c r="H3120" s="72"/>
      <c r="I3120" s="37">
        <v>0</v>
      </c>
      <c r="J3120" s="37">
        <v>0</v>
      </c>
      <c r="K3120" s="37">
        <v>0</v>
      </c>
      <c r="L3120" s="37">
        <v>0</v>
      </c>
      <c r="M3120" s="37">
        <v>0</v>
      </c>
      <c r="N3120" s="179">
        <v>0</v>
      </c>
      <c r="O3120" s="179">
        <v>0</v>
      </c>
      <c r="P3120" s="179">
        <v>0</v>
      </c>
      <c r="Q3120" s="179">
        <f>Q3117*Q3119</f>
        <v>0</v>
      </c>
      <c r="R3120" s="179">
        <f>R3117*R3119</f>
        <v>0</v>
      </c>
      <c r="S3120" s="179">
        <f>S3117*S3119</f>
        <v>13539.574475290121</v>
      </c>
      <c r="T3120" s="179">
        <f>T3117*T3119</f>
        <v>14345.211240869587</v>
      </c>
    </row>
    <row r="3121" spans="6:20">
      <c r="G3121" s="23"/>
      <c r="H3121" s="30"/>
      <c r="I3121" s="36"/>
      <c r="J3121" s="36"/>
      <c r="K3121" s="36"/>
      <c r="L3121" s="36"/>
      <c r="M3121" s="36"/>
      <c r="N3121" s="24"/>
      <c r="O3121" s="24"/>
      <c r="P3121" s="24"/>
      <c r="Q3121" s="24"/>
      <c r="R3121" s="24"/>
      <c r="S3121" s="24"/>
      <c r="T3121" s="24"/>
    </row>
    <row r="3122" spans="6:20" ht="18.5">
      <c r="F3122" s="42" t="s">
        <v>118</v>
      </c>
      <c r="H3122" s="30"/>
      <c r="I3122" s="2">
        <v>2011</v>
      </c>
      <c r="J3122" s="2">
        <f>I3122+1</f>
        <v>2012</v>
      </c>
      <c r="K3122" s="2">
        <f t="shared" ref="K3122" si="1562">J3122+1</f>
        <v>2013</v>
      </c>
      <c r="L3122" s="2">
        <f t="shared" ref="L3122" si="1563">K3122+1</f>
        <v>2014</v>
      </c>
      <c r="M3122" s="2">
        <f t="shared" ref="M3122" si="1564">L3122+1</f>
        <v>2015</v>
      </c>
      <c r="N3122" s="2">
        <f t="shared" ref="N3122" si="1565">M3122+1</f>
        <v>2016</v>
      </c>
      <c r="O3122" s="2">
        <f t="shared" ref="O3122" si="1566">N3122+1</f>
        <v>2017</v>
      </c>
      <c r="P3122" s="2">
        <f t="shared" ref="P3122" si="1567">O3122+1</f>
        <v>2018</v>
      </c>
      <c r="Q3122" s="2">
        <f t="shared" ref="Q3122" si="1568">P3122+1</f>
        <v>2019</v>
      </c>
      <c r="R3122" s="2">
        <f t="shared" ref="R3122" si="1569">Q3122+1</f>
        <v>2020</v>
      </c>
      <c r="S3122" s="2">
        <f>R3122+1</f>
        <v>2021</v>
      </c>
      <c r="T3122" s="2">
        <f>S3122+1</f>
        <v>2022</v>
      </c>
    </row>
    <row r="3123" spans="6:20">
      <c r="G3123" s="74" t="s">
        <v>10</v>
      </c>
      <c r="H3123" s="66"/>
      <c r="I3123" s="47">
        <f>IF($J69= "Eligible", I3120 * 'Facility Detail'!$G$3173, 0 )</f>
        <v>0</v>
      </c>
      <c r="J3123" s="11">
        <f>IF($J69= "Eligible", J3120 * 'Facility Detail'!$G$3173, 0 )</f>
        <v>0</v>
      </c>
      <c r="K3123" s="11">
        <f>IF($J69= "Eligible", K3120 * 'Facility Detail'!$G$3173, 0 )</f>
        <v>0</v>
      </c>
      <c r="L3123" s="11">
        <f>IF($J69= "Eligible", L3120 * 'Facility Detail'!$G$3173, 0 )</f>
        <v>0</v>
      </c>
      <c r="M3123" s="11">
        <f>IF($J69= "Eligible", M3120 * 'Facility Detail'!$G$3173, 0 )</f>
        <v>0</v>
      </c>
      <c r="N3123" s="11">
        <f>IF($J69= "Eligible", N3120 * 'Facility Detail'!$G$3173, 0 )</f>
        <v>0</v>
      </c>
      <c r="O3123" s="11">
        <f>IF($J69= "Eligible", O3120 * 'Facility Detail'!$G$3173, 0 )</f>
        <v>0</v>
      </c>
      <c r="P3123" s="11">
        <f>IF($J69= "Eligible", P3120 * 'Facility Detail'!$G$3173, 0 )</f>
        <v>0</v>
      </c>
      <c r="Q3123" s="11">
        <f>IF($J69= "Eligible", Q3120 * 'Facility Detail'!$G$3173, 0 )</f>
        <v>0</v>
      </c>
      <c r="R3123" s="11">
        <f>IF($J69= "Eligible", R3120 * 'Facility Detail'!$G$3173, 0 )</f>
        <v>0</v>
      </c>
      <c r="S3123" s="11">
        <f>IF($J69= "Eligible", S3120 * 'Facility Detail'!$G$3173, 0 )</f>
        <v>0</v>
      </c>
      <c r="T3123" s="264">
        <f>IF($J69= "Eligible", T3120 * 'Facility Detail'!$G$3173, 0 )</f>
        <v>0</v>
      </c>
    </row>
    <row r="3124" spans="6:20">
      <c r="G3124" s="74" t="s">
        <v>6</v>
      </c>
      <c r="H3124" s="66"/>
      <c r="I3124" s="48">
        <f t="shared" ref="I3124:T3124" si="1570">IF($K69= "Eligible", I3120, 0 )</f>
        <v>0</v>
      </c>
      <c r="J3124" s="222">
        <f t="shared" si="1570"/>
        <v>0</v>
      </c>
      <c r="K3124" s="222">
        <f t="shared" si="1570"/>
        <v>0</v>
      </c>
      <c r="L3124" s="222">
        <f t="shared" si="1570"/>
        <v>0</v>
      </c>
      <c r="M3124" s="222">
        <f t="shared" si="1570"/>
        <v>0</v>
      </c>
      <c r="N3124" s="222">
        <f t="shared" si="1570"/>
        <v>0</v>
      </c>
      <c r="O3124" s="222">
        <f t="shared" si="1570"/>
        <v>0</v>
      </c>
      <c r="P3124" s="222">
        <f t="shared" si="1570"/>
        <v>0</v>
      </c>
      <c r="Q3124" s="222">
        <f t="shared" si="1570"/>
        <v>0</v>
      </c>
      <c r="R3124" s="222">
        <f t="shared" si="1570"/>
        <v>0</v>
      </c>
      <c r="S3124" s="222">
        <f t="shared" si="1570"/>
        <v>0</v>
      </c>
      <c r="T3124" s="265">
        <f t="shared" si="1570"/>
        <v>0</v>
      </c>
    </row>
    <row r="3125" spans="6:20">
      <c r="G3125" s="73" t="s">
        <v>120</v>
      </c>
      <c r="H3125" s="72"/>
      <c r="I3125" s="39">
        <f>SUM(I3123:I3124)</f>
        <v>0</v>
      </c>
      <c r="J3125" s="40">
        <f t="shared" ref="J3125:S3125" si="1571">SUM(J3123:J3124)</f>
        <v>0</v>
      </c>
      <c r="K3125" s="40">
        <f t="shared" si="1571"/>
        <v>0</v>
      </c>
      <c r="L3125" s="40">
        <f t="shared" si="1571"/>
        <v>0</v>
      </c>
      <c r="M3125" s="40">
        <f t="shared" si="1571"/>
        <v>0</v>
      </c>
      <c r="N3125" s="40">
        <f t="shared" si="1571"/>
        <v>0</v>
      </c>
      <c r="O3125" s="40">
        <f t="shared" si="1571"/>
        <v>0</v>
      </c>
      <c r="P3125" s="40">
        <f t="shared" si="1571"/>
        <v>0</v>
      </c>
      <c r="Q3125" s="40">
        <f t="shared" si="1571"/>
        <v>0</v>
      </c>
      <c r="R3125" s="40">
        <f t="shared" si="1571"/>
        <v>0</v>
      </c>
      <c r="S3125" s="40">
        <f t="shared" si="1571"/>
        <v>0</v>
      </c>
      <c r="T3125" s="40">
        <f t="shared" ref="T3125" si="1572">SUM(T3123:T3124)</f>
        <v>0</v>
      </c>
    </row>
    <row r="3126" spans="6:20">
      <c r="G3126" s="30"/>
      <c r="H3126" s="30"/>
      <c r="I3126" s="38"/>
      <c r="J3126" s="31"/>
      <c r="K3126" s="31"/>
      <c r="L3126" s="31"/>
      <c r="M3126" s="31"/>
      <c r="N3126" s="31"/>
      <c r="O3126" s="31"/>
      <c r="P3126" s="31"/>
      <c r="Q3126" s="31"/>
      <c r="R3126" s="31"/>
      <c r="S3126" s="31"/>
      <c r="T3126" s="31"/>
    </row>
    <row r="3127" spans="6:20" ht="18.5">
      <c r="F3127" s="41" t="s">
        <v>30</v>
      </c>
      <c r="H3127" s="30"/>
      <c r="I3127" s="2">
        <v>2011</v>
      </c>
      <c r="J3127" s="2">
        <f>I3127+1</f>
        <v>2012</v>
      </c>
      <c r="K3127" s="2">
        <f t="shared" ref="K3127" si="1573">J3127+1</f>
        <v>2013</v>
      </c>
      <c r="L3127" s="2">
        <f t="shared" ref="L3127" si="1574">K3127+1</f>
        <v>2014</v>
      </c>
      <c r="M3127" s="2">
        <f t="shared" ref="M3127" si="1575">L3127+1</f>
        <v>2015</v>
      </c>
      <c r="N3127" s="2">
        <f t="shared" ref="N3127" si="1576">M3127+1</f>
        <v>2016</v>
      </c>
      <c r="O3127" s="2">
        <f t="shared" ref="O3127" si="1577">N3127+1</f>
        <v>2017</v>
      </c>
      <c r="P3127" s="2">
        <f t="shared" ref="P3127" si="1578">O3127+1</f>
        <v>2018</v>
      </c>
      <c r="Q3127" s="2">
        <f t="shared" ref="Q3127" si="1579">P3127+1</f>
        <v>2019</v>
      </c>
      <c r="R3127" s="2">
        <f t="shared" ref="R3127" si="1580">Q3127+1</f>
        <v>2020</v>
      </c>
      <c r="S3127" s="2">
        <f>R3127+1</f>
        <v>2021</v>
      </c>
      <c r="T3127" s="2">
        <f>S3127+1</f>
        <v>2022</v>
      </c>
    </row>
    <row r="3128" spans="6:20">
      <c r="G3128" s="74" t="s">
        <v>47</v>
      </c>
      <c r="H3128" s="66"/>
      <c r="I3128" s="84"/>
      <c r="J3128" s="85"/>
      <c r="K3128" s="85"/>
      <c r="L3128" s="85"/>
      <c r="M3128" s="85"/>
      <c r="N3128" s="85"/>
      <c r="O3128" s="85"/>
      <c r="P3128" s="85"/>
      <c r="Q3128" s="85"/>
      <c r="R3128" s="85"/>
      <c r="S3128" s="85"/>
      <c r="T3128" s="86"/>
    </row>
    <row r="3129" spans="6:20">
      <c r="G3129" s="75" t="s">
        <v>23</v>
      </c>
      <c r="H3129" s="153"/>
      <c r="I3129" s="87"/>
      <c r="J3129" s="88"/>
      <c r="K3129" s="88"/>
      <c r="L3129" s="88"/>
      <c r="M3129" s="88"/>
      <c r="N3129" s="88"/>
      <c r="O3129" s="88"/>
      <c r="P3129" s="88"/>
      <c r="Q3129" s="88"/>
      <c r="R3129" s="88"/>
      <c r="S3129" s="88"/>
      <c r="T3129" s="89"/>
    </row>
    <row r="3130" spans="6:20">
      <c r="G3130" s="90" t="s">
        <v>89</v>
      </c>
      <c r="H3130" s="152"/>
      <c r="I3130" s="52"/>
      <c r="J3130" s="53"/>
      <c r="K3130" s="53"/>
      <c r="L3130" s="53"/>
      <c r="M3130" s="53"/>
      <c r="N3130" s="53"/>
      <c r="O3130" s="53"/>
      <c r="P3130" s="53"/>
      <c r="Q3130" s="53"/>
      <c r="R3130" s="53"/>
      <c r="S3130" s="53"/>
      <c r="T3130" s="54"/>
    </row>
    <row r="3131" spans="6:20">
      <c r="G3131" s="33" t="s">
        <v>90</v>
      </c>
      <c r="I3131" s="7">
        <v>0</v>
      </c>
      <c r="J3131" s="7">
        <v>0</v>
      </c>
      <c r="K3131" s="7">
        <v>0</v>
      </c>
      <c r="L3131" s="7">
        <v>0</v>
      </c>
      <c r="M3131" s="7">
        <v>0</v>
      </c>
      <c r="N3131" s="7">
        <v>0</v>
      </c>
      <c r="O3131" s="7">
        <v>0</v>
      </c>
      <c r="P3131" s="7">
        <v>0</v>
      </c>
      <c r="Q3131" s="7">
        <v>0</v>
      </c>
      <c r="R3131" s="7">
        <v>0</v>
      </c>
      <c r="S3131" s="7">
        <v>0</v>
      </c>
      <c r="T3131" s="7">
        <v>0</v>
      </c>
    </row>
    <row r="3132" spans="6:20">
      <c r="G3132" s="6"/>
      <c r="I3132" s="7"/>
      <c r="J3132" s="7"/>
      <c r="K3132" s="7"/>
      <c r="L3132" s="28"/>
      <c r="M3132" s="28"/>
      <c r="N3132" s="28"/>
      <c r="O3132" s="28"/>
      <c r="P3132" s="28"/>
      <c r="Q3132" s="28"/>
      <c r="R3132" s="28"/>
      <c r="S3132" s="28"/>
      <c r="T3132" s="28"/>
    </row>
    <row r="3133" spans="6:20" ht="18.5">
      <c r="F3133" s="9" t="s">
        <v>100</v>
      </c>
      <c r="I3133" s="2">
        <f>'Facility Detail'!$G$3176</f>
        <v>2011</v>
      </c>
      <c r="J3133" s="2">
        <f>I3133+1</f>
        <v>2012</v>
      </c>
      <c r="K3133" s="2">
        <f t="shared" ref="K3133" si="1581">J3133+1</f>
        <v>2013</v>
      </c>
      <c r="L3133" s="2">
        <f t="shared" ref="L3133" si="1582">K3133+1</f>
        <v>2014</v>
      </c>
      <c r="M3133" s="2">
        <f t="shared" ref="M3133" si="1583">L3133+1</f>
        <v>2015</v>
      </c>
      <c r="N3133" s="2">
        <f t="shared" ref="N3133" si="1584">M3133+1</f>
        <v>2016</v>
      </c>
      <c r="O3133" s="2">
        <f t="shared" ref="O3133" si="1585">N3133+1</f>
        <v>2017</v>
      </c>
      <c r="P3133" s="2">
        <f t="shared" ref="P3133" si="1586">O3133+1</f>
        <v>2018</v>
      </c>
      <c r="Q3133" s="2">
        <f t="shared" ref="Q3133" si="1587">P3133+1</f>
        <v>2019</v>
      </c>
      <c r="R3133" s="2">
        <f t="shared" ref="R3133" si="1588">Q3133+1</f>
        <v>2020</v>
      </c>
      <c r="S3133" s="2">
        <f>R3133+1</f>
        <v>2021</v>
      </c>
      <c r="T3133" s="2">
        <f>S3133+1</f>
        <v>2022</v>
      </c>
    </row>
    <row r="3134" spans="6:20">
      <c r="G3134" s="74" t="s">
        <v>68</v>
      </c>
      <c r="H3134" s="66"/>
      <c r="I3134" s="3"/>
      <c r="J3134" s="55">
        <f>I3134</f>
        <v>0</v>
      </c>
      <c r="K3134" s="123"/>
      <c r="L3134" s="123"/>
      <c r="M3134" s="123"/>
      <c r="N3134" s="123"/>
      <c r="O3134" s="123"/>
      <c r="P3134" s="123"/>
      <c r="Q3134" s="123"/>
      <c r="R3134" s="123"/>
      <c r="S3134" s="123"/>
      <c r="T3134" s="56"/>
    </row>
    <row r="3135" spans="6:20">
      <c r="G3135" s="74" t="s">
        <v>69</v>
      </c>
      <c r="H3135" s="66"/>
      <c r="I3135" s="144">
        <f>J3135</f>
        <v>0</v>
      </c>
      <c r="J3135" s="10"/>
      <c r="K3135" s="69"/>
      <c r="L3135" s="69"/>
      <c r="M3135" s="69"/>
      <c r="N3135" s="69"/>
      <c r="O3135" s="69"/>
      <c r="P3135" s="69"/>
      <c r="Q3135" s="69"/>
      <c r="R3135" s="69"/>
      <c r="S3135" s="69"/>
      <c r="T3135" s="145"/>
    </row>
    <row r="3136" spans="6:20">
      <c r="G3136" s="74" t="s">
        <v>70</v>
      </c>
      <c r="H3136" s="66"/>
      <c r="I3136" s="57"/>
      <c r="J3136" s="10">
        <f>J3120</f>
        <v>0</v>
      </c>
      <c r="K3136" s="65">
        <f>J3136</f>
        <v>0</v>
      </c>
      <c r="L3136" s="69"/>
      <c r="M3136" s="69"/>
      <c r="N3136" s="69"/>
      <c r="O3136" s="69"/>
      <c r="P3136" s="69"/>
      <c r="Q3136" s="69"/>
      <c r="R3136" s="69"/>
      <c r="S3136" s="69"/>
      <c r="T3136" s="145"/>
    </row>
    <row r="3137" spans="7:20">
      <c r="G3137" s="74" t="s">
        <v>71</v>
      </c>
      <c r="H3137" s="66"/>
      <c r="I3137" s="57"/>
      <c r="J3137" s="65">
        <f>K3137</f>
        <v>0</v>
      </c>
      <c r="K3137" s="143"/>
      <c r="L3137" s="69"/>
      <c r="M3137" s="69"/>
      <c r="N3137" s="69"/>
      <c r="O3137" s="69"/>
      <c r="P3137" s="69"/>
      <c r="Q3137" s="69"/>
      <c r="R3137" s="69"/>
      <c r="S3137" s="69"/>
      <c r="T3137" s="145"/>
    </row>
    <row r="3138" spans="7:20">
      <c r="G3138" s="74" t="s">
        <v>171</v>
      </c>
      <c r="H3138" s="30"/>
      <c r="I3138" s="57"/>
      <c r="J3138" s="135"/>
      <c r="K3138" s="10">
        <f>K3120</f>
        <v>0</v>
      </c>
      <c r="L3138" s="136">
        <f>K3138</f>
        <v>0</v>
      </c>
      <c r="M3138" s="69"/>
      <c r="N3138" s="69"/>
      <c r="O3138" s="69"/>
      <c r="P3138" s="69"/>
      <c r="Q3138" s="69"/>
      <c r="R3138" s="69"/>
      <c r="S3138" s="69"/>
      <c r="T3138" s="145"/>
    </row>
    <row r="3139" spans="7:20">
      <c r="G3139" s="74" t="s">
        <v>172</v>
      </c>
      <c r="H3139" s="30"/>
      <c r="I3139" s="57"/>
      <c r="J3139" s="135"/>
      <c r="K3139" s="65">
        <f>L3139</f>
        <v>0</v>
      </c>
      <c r="L3139" s="10"/>
      <c r="M3139" s="69"/>
      <c r="N3139" s="69"/>
      <c r="O3139" s="69"/>
      <c r="P3139" s="69"/>
      <c r="Q3139" s="69"/>
      <c r="R3139" s="69"/>
      <c r="S3139" s="69"/>
      <c r="T3139" s="145"/>
    </row>
    <row r="3140" spans="7:20">
      <c r="G3140" s="74" t="s">
        <v>173</v>
      </c>
      <c r="H3140" s="30"/>
      <c r="I3140" s="57"/>
      <c r="J3140" s="135"/>
      <c r="K3140" s="135"/>
      <c r="L3140" s="10">
        <f>L3120</f>
        <v>0</v>
      </c>
      <c r="M3140" s="136">
        <f>L3140</f>
        <v>0</v>
      </c>
      <c r="N3140" s="135"/>
      <c r="O3140" s="69"/>
      <c r="P3140" s="69"/>
      <c r="Q3140" s="69"/>
      <c r="R3140" s="69"/>
      <c r="S3140" s="69"/>
      <c r="T3140" s="139"/>
    </row>
    <row r="3141" spans="7:20">
      <c r="G3141" s="74" t="s">
        <v>174</v>
      </c>
      <c r="H3141" s="30"/>
      <c r="I3141" s="57"/>
      <c r="J3141" s="135"/>
      <c r="K3141" s="135"/>
      <c r="L3141" s="65"/>
      <c r="M3141" s="10"/>
      <c r="N3141" s="135"/>
      <c r="O3141" s="69"/>
      <c r="P3141" s="69"/>
      <c r="Q3141" s="69"/>
      <c r="R3141" s="69"/>
      <c r="S3141" s="69"/>
      <c r="T3141" s="139"/>
    </row>
    <row r="3142" spans="7:20">
      <c r="G3142" s="74" t="s">
        <v>175</v>
      </c>
      <c r="H3142" s="30"/>
      <c r="I3142" s="57"/>
      <c r="J3142" s="135"/>
      <c r="K3142" s="135"/>
      <c r="L3142" s="135"/>
      <c r="M3142" s="10">
        <v>0</v>
      </c>
      <c r="N3142" s="136">
        <f>M3142</f>
        <v>0</v>
      </c>
      <c r="O3142" s="69"/>
      <c r="P3142" s="69"/>
      <c r="Q3142" s="69"/>
      <c r="R3142" s="69"/>
      <c r="S3142" s="69"/>
      <c r="T3142" s="139"/>
    </row>
    <row r="3143" spans="7:20">
      <c r="G3143" s="74" t="s">
        <v>176</v>
      </c>
      <c r="H3143" s="30"/>
      <c r="I3143" s="57"/>
      <c r="J3143" s="135"/>
      <c r="K3143" s="135"/>
      <c r="L3143" s="135"/>
      <c r="M3143" s="65"/>
      <c r="N3143" s="10"/>
      <c r="O3143" s="69"/>
      <c r="P3143" s="69"/>
      <c r="Q3143" s="69"/>
      <c r="R3143" s="69"/>
      <c r="S3143" s="69"/>
      <c r="T3143" s="139"/>
    </row>
    <row r="3144" spans="7:20">
      <c r="G3144" s="74" t="s">
        <v>177</v>
      </c>
      <c r="H3144" s="30"/>
      <c r="I3144" s="57"/>
      <c r="J3144" s="135"/>
      <c r="K3144" s="135"/>
      <c r="L3144" s="135"/>
      <c r="M3144" s="135"/>
      <c r="N3144" s="167">
        <f>N3120</f>
        <v>0</v>
      </c>
      <c r="O3144" s="137">
        <f>N3144</f>
        <v>0</v>
      </c>
      <c r="P3144" s="69"/>
      <c r="Q3144" s="69"/>
      <c r="R3144" s="69"/>
      <c r="S3144" s="69"/>
      <c r="T3144" s="139"/>
    </row>
    <row r="3145" spans="7:20">
      <c r="G3145" s="74" t="s">
        <v>168</v>
      </c>
      <c r="H3145" s="30"/>
      <c r="I3145" s="57"/>
      <c r="J3145" s="135"/>
      <c r="K3145" s="135"/>
      <c r="L3145" s="135"/>
      <c r="M3145" s="135"/>
      <c r="N3145" s="168"/>
      <c r="O3145" s="138"/>
      <c r="P3145" s="69"/>
      <c r="Q3145" s="69"/>
      <c r="R3145" s="69"/>
      <c r="S3145" s="69"/>
      <c r="T3145" s="139"/>
    </row>
    <row r="3146" spans="7:20">
      <c r="G3146" s="74" t="s">
        <v>169</v>
      </c>
      <c r="H3146" s="30"/>
      <c r="I3146" s="57"/>
      <c r="J3146" s="135"/>
      <c r="K3146" s="135"/>
      <c r="L3146" s="135"/>
      <c r="M3146" s="135"/>
      <c r="N3146" s="135"/>
      <c r="O3146" s="138">
        <f>O3120</f>
        <v>0</v>
      </c>
      <c r="P3146" s="137">
        <f>O3146</f>
        <v>0</v>
      </c>
      <c r="Q3146" s="69"/>
      <c r="R3146" s="69"/>
      <c r="S3146" s="69"/>
      <c r="T3146" s="139"/>
    </row>
    <row r="3147" spans="7:20">
      <c r="G3147" s="74" t="s">
        <v>186</v>
      </c>
      <c r="H3147" s="30"/>
      <c r="I3147" s="57"/>
      <c r="J3147" s="135"/>
      <c r="K3147" s="135"/>
      <c r="L3147" s="135"/>
      <c r="M3147" s="135"/>
      <c r="N3147" s="135"/>
      <c r="O3147" s="137"/>
      <c r="P3147" s="138"/>
      <c r="Q3147" s="69"/>
      <c r="R3147" s="69"/>
      <c r="S3147" s="69"/>
      <c r="T3147" s="139"/>
    </row>
    <row r="3148" spans="7:20">
      <c r="G3148" s="74" t="s">
        <v>187</v>
      </c>
      <c r="H3148" s="30"/>
      <c r="I3148" s="57"/>
      <c r="J3148" s="135"/>
      <c r="K3148" s="135"/>
      <c r="L3148" s="135"/>
      <c r="M3148" s="135"/>
      <c r="N3148" s="135"/>
      <c r="O3148" s="135"/>
      <c r="P3148" s="138"/>
      <c r="Q3148" s="65">
        <f>P3148</f>
        <v>0</v>
      </c>
      <c r="R3148" s="69"/>
      <c r="S3148" s="69"/>
      <c r="T3148" s="139"/>
    </row>
    <row r="3149" spans="7:20">
      <c r="G3149" s="74" t="s">
        <v>188</v>
      </c>
      <c r="H3149" s="30"/>
      <c r="I3149" s="57"/>
      <c r="J3149" s="135"/>
      <c r="K3149" s="135"/>
      <c r="L3149" s="135"/>
      <c r="M3149" s="135"/>
      <c r="N3149" s="135"/>
      <c r="O3149" s="135"/>
      <c r="P3149" s="137"/>
      <c r="Q3149" s="138"/>
      <c r="R3149" s="69"/>
      <c r="S3149" s="69"/>
      <c r="T3149" s="139"/>
    </row>
    <row r="3150" spans="7:20">
      <c r="G3150" s="74" t="s">
        <v>189</v>
      </c>
      <c r="H3150" s="30"/>
      <c r="I3150" s="57"/>
      <c r="J3150" s="135"/>
      <c r="K3150" s="135"/>
      <c r="L3150" s="135"/>
      <c r="M3150" s="135"/>
      <c r="N3150" s="135"/>
      <c r="O3150" s="135"/>
      <c r="P3150" s="135"/>
      <c r="Q3150" s="138"/>
      <c r="R3150" s="65">
        <f>Q3150</f>
        <v>0</v>
      </c>
      <c r="S3150" s="69"/>
      <c r="T3150" s="139"/>
    </row>
    <row r="3151" spans="7:20">
      <c r="G3151" s="74" t="s">
        <v>190</v>
      </c>
      <c r="H3151" s="30"/>
      <c r="I3151" s="57"/>
      <c r="J3151" s="135"/>
      <c r="K3151" s="135"/>
      <c r="L3151" s="135"/>
      <c r="M3151" s="135"/>
      <c r="N3151" s="135"/>
      <c r="O3151" s="135"/>
      <c r="P3151" s="135"/>
      <c r="Q3151" s="169">
        <f>R3120</f>
        <v>0</v>
      </c>
      <c r="R3151" s="197">
        <f>Q3151</f>
        <v>0</v>
      </c>
      <c r="S3151" s="155"/>
      <c r="T3151" s="322"/>
    </row>
    <row r="3152" spans="7:20">
      <c r="G3152" s="74" t="s">
        <v>191</v>
      </c>
      <c r="H3152" s="30"/>
      <c r="I3152" s="57"/>
      <c r="J3152" s="135"/>
      <c r="K3152" s="135"/>
      <c r="L3152" s="135"/>
      <c r="M3152" s="135"/>
      <c r="N3152" s="135"/>
      <c r="O3152" s="135"/>
      <c r="P3152" s="135"/>
      <c r="Q3152" s="135"/>
      <c r="R3152" s="197"/>
      <c r="S3152" s="137">
        <f>R3152</f>
        <v>0</v>
      </c>
      <c r="T3152" s="322">
        <f>S3152</f>
        <v>0</v>
      </c>
    </row>
    <row r="3153" spans="2:21">
      <c r="G3153" s="74" t="s">
        <v>200</v>
      </c>
      <c r="H3153" s="30"/>
      <c r="I3153" s="57"/>
      <c r="J3153" s="135"/>
      <c r="K3153" s="135"/>
      <c r="L3153" s="135"/>
      <c r="M3153" s="135"/>
      <c r="N3153" s="135"/>
      <c r="O3153" s="135"/>
      <c r="P3153" s="135"/>
      <c r="Q3153" s="135"/>
      <c r="R3153" s="137"/>
      <c r="S3153" s="138"/>
      <c r="T3153" s="322"/>
    </row>
    <row r="3154" spans="2:21">
      <c r="G3154" s="74" t="s">
        <v>201</v>
      </c>
      <c r="H3154" s="30"/>
      <c r="I3154" s="57"/>
      <c r="J3154" s="135"/>
      <c r="K3154" s="135"/>
      <c r="L3154" s="135"/>
      <c r="M3154" s="135"/>
      <c r="N3154" s="135"/>
      <c r="O3154" s="135"/>
      <c r="P3154" s="135"/>
      <c r="Q3154" s="135"/>
      <c r="R3154" s="135"/>
      <c r="S3154" s="197"/>
      <c r="T3154" s="323"/>
    </row>
    <row r="3155" spans="2:21">
      <c r="G3155" s="74" t="s">
        <v>311</v>
      </c>
      <c r="H3155" s="30"/>
      <c r="I3155" s="57"/>
      <c r="J3155" s="135"/>
      <c r="K3155" s="135"/>
      <c r="L3155" s="135"/>
      <c r="M3155" s="135"/>
      <c r="N3155" s="135"/>
      <c r="O3155" s="135"/>
      <c r="P3155" s="135"/>
      <c r="Q3155" s="135"/>
      <c r="R3155" s="135"/>
      <c r="S3155" s="137"/>
      <c r="T3155" s="324"/>
      <c r="U3155" s="30"/>
    </row>
    <row r="3156" spans="2:21">
      <c r="G3156" s="74" t="s">
        <v>310</v>
      </c>
      <c r="H3156" s="30"/>
      <c r="I3156" s="58"/>
      <c r="J3156" s="125"/>
      <c r="K3156" s="125"/>
      <c r="L3156" s="125"/>
      <c r="M3156" s="125"/>
      <c r="N3156" s="125"/>
      <c r="O3156" s="125"/>
      <c r="P3156" s="125"/>
      <c r="Q3156" s="125"/>
      <c r="R3156" s="125"/>
      <c r="S3156" s="125"/>
      <c r="T3156" s="258"/>
      <c r="U3156" s="30"/>
    </row>
    <row r="3157" spans="2:21">
      <c r="B3157" s="1" t="s">
        <v>236</v>
      </c>
      <c r="G3157" s="33" t="s">
        <v>17</v>
      </c>
      <c r="I3157" s="172">
        <f xml:space="preserve"> I3140 - I3139</f>
        <v>0</v>
      </c>
      <c r="J3157" s="172">
        <f xml:space="preserve"> J3139 + J3142 - J3141 - J3140</f>
        <v>0</v>
      </c>
      <c r="K3157" s="172">
        <f>K3141 - K3142</f>
        <v>0</v>
      </c>
      <c r="L3157" s="172">
        <f>L3141 - L3142</f>
        <v>0</v>
      </c>
      <c r="M3157" s="172">
        <f>M3140-M3141-M3142</f>
        <v>0</v>
      </c>
      <c r="N3157" s="172">
        <f>N3142-N3143-N3144</f>
        <v>0</v>
      </c>
      <c r="O3157" s="172">
        <f>O3144-O3145-O3146</f>
        <v>0</v>
      </c>
      <c r="P3157" s="172">
        <f>P3146-P3147-P3148</f>
        <v>0</v>
      </c>
      <c r="Q3157" s="172">
        <f>Q3148+Q3151-Q3150-Q3149</f>
        <v>0</v>
      </c>
      <c r="R3157" s="172">
        <f>R3150-R3151+R3153</f>
        <v>0</v>
      </c>
      <c r="S3157" s="172">
        <f>S3152-S3153-S3154</f>
        <v>0</v>
      </c>
      <c r="T3157" s="172">
        <f>T3152-T3153-T3154</f>
        <v>0</v>
      </c>
    </row>
    <row r="3158" spans="2:21">
      <c r="G3158" s="6"/>
      <c r="I3158" s="172"/>
      <c r="J3158" s="172"/>
      <c r="K3158" s="172"/>
      <c r="L3158" s="172"/>
      <c r="M3158" s="172"/>
      <c r="N3158" s="172"/>
      <c r="O3158" s="172"/>
      <c r="P3158" s="172"/>
      <c r="Q3158" s="172"/>
      <c r="R3158" s="172"/>
      <c r="S3158" s="172"/>
      <c r="T3158" s="172"/>
    </row>
    <row r="3159" spans="2:21">
      <c r="G3159" s="71" t="s">
        <v>12</v>
      </c>
      <c r="H3159" s="66"/>
      <c r="I3159" s="173"/>
      <c r="J3159" s="174"/>
      <c r="K3159" s="174"/>
      <c r="L3159" s="174"/>
      <c r="M3159" s="174"/>
      <c r="N3159" s="174"/>
      <c r="O3159" s="174"/>
      <c r="P3159" s="174"/>
      <c r="Q3159" s="174"/>
      <c r="R3159" s="174"/>
      <c r="S3159" s="174"/>
      <c r="T3159" s="320"/>
    </row>
    <row r="3160" spans="2:21">
      <c r="G3160" s="6"/>
      <c r="I3160" s="172"/>
      <c r="J3160" s="172"/>
      <c r="K3160" s="172"/>
      <c r="L3160" s="172"/>
      <c r="M3160" s="172"/>
      <c r="N3160" s="172"/>
      <c r="O3160" s="172"/>
      <c r="P3160" s="172"/>
      <c r="Q3160" s="172"/>
      <c r="R3160" s="172"/>
      <c r="S3160" s="172"/>
      <c r="T3160" s="172"/>
    </row>
    <row r="3161" spans="2:21" ht="18.5">
      <c r="C3161" s="1" t="s">
        <v>236</v>
      </c>
      <c r="D3161" s="1" t="s">
        <v>255</v>
      </c>
      <c r="E3161" s="1" t="s">
        <v>107</v>
      </c>
      <c r="F3161" s="41" t="s">
        <v>26</v>
      </c>
      <c r="H3161" s="66"/>
      <c r="I3161" s="175">
        <f t="shared" ref="I3161:S3161" si="1589" xml:space="preserve"> I3120 + I3125 - I3131 + I3157 + I3159</f>
        <v>0</v>
      </c>
      <c r="J3161" s="176">
        <f t="shared" si="1589"/>
        <v>0</v>
      </c>
      <c r="K3161" s="176">
        <f t="shared" si="1589"/>
        <v>0</v>
      </c>
      <c r="L3161" s="176">
        <f t="shared" si="1589"/>
        <v>0</v>
      </c>
      <c r="M3161" s="176">
        <f t="shared" si="1589"/>
        <v>0</v>
      </c>
      <c r="N3161" s="176">
        <f t="shared" si="1589"/>
        <v>0</v>
      </c>
      <c r="O3161" s="176">
        <f t="shared" si="1589"/>
        <v>0</v>
      </c>
      <c r="P3161" s="176">
        <f t="shared" si="1589"/>
        <v>0</v>
      </c>
      <c r="Q3161" s="176">
        <f t="shared" si="1589"/>
        <v>0</v>
      </c>
      <c r="R3161" s="176">
        <f t="shared" si="1589"/>
        <v>0</v>
      </c>
      <c r="S3161" s="176">
        <f t="shared" si="1589"/>
        <v>13539.574475290121</v>
      </c>
      <c r="T3161" s="321">
        <f t="shared" ref="T3161" si="1590" xml:space="preserve"> T3120 + T3125 - T3131 + T3157 + T3159</f>
        <v>14345.211240869587</v>
      </c>
      <c r="U3161" s="196"/>
    </row>
    <row r="3162" spans="2:21">
      <c r="S3162" s="1"/>
      <c r="T3162" s="1"/>
    </row>
    <row r="3163" spans="2:21">
      <c r="G3163" s="6"/>
      <c r="I3163" s="7"/>
      <c r="J3163" s="7"/>
      <c r="K3163" s="7"/>
      <c r="L3163" s="28"/>
      <c r="M3163" s="28"/>
      <c r="N3163" s="28"/>
      <c r="O3163" s="28"/>
      <c r="P3163" s="28"/>
      <c r="Q3163" s="28"/>
      <c r="S3163" s="1"/>
      <c r="T3163" s="1"/>
    </row>
    <row r="3164" spans="2:21">
      <c r="G3164" s="6"/>
      <c r="I3164" s="7"/>
      <c r="J3164" s="7"/>
      <c r="K3164" s="7"/>
      <c r="L3164" s="28"/>
      <c r="M3164" s="28"/>
      <c r="N3164" s="28"/>
      <c r="O3164" s="28"/>
      <c r="P3164" s="28"/>
      <c r="Q3164" s="28"/>
    </row>
    <row r="3165" spans="2:21">
      <c r="G3165" s="6"/>
      <c r="I3165" s="7"/>
      <c r="J3165" s="7"/>
      <c r="K3165" s="7"/>
      <c r="L3165" s="28"/>
      <c r="M3165" s="28"/>
      <c r="N3165" s="28"/>
      <c r="O3165" s="28"/>
      <c r="P3165" s="28"/>
      <c r="Q3165" s="28"/>
    </row>
    <row r="3166" spans="2:21" outlineLevel="1"/>
    <row r="3167" spans="2:21" outlineLevel="1">
      <c r="G3167" s="6" t="s">
        <v>29</v>
      </c>
    </row>
    <row r="3168" spans="2:21" outlineLevel="1">
      <c r="G3168" s="15" t="s">
        <v>0</v>
      </c>
    </row>
    <row r="3169" spans="7:7" outlineLevel="1">
      <c r="G3169" s="17" t="s">
        <v>1</v>
      </c>
    </row>
    <row r="3170" spans="7:7" outlineLevel="1">
      <c r="G3170" s="18" t="s">
        <v>2</v>
      </c>
    </row>
    <row r="3171" spans="7:7" outlineLevel="1"/>
    <row r="3172" spans="7:7" outlineLevel="1">
      <c r="G3172" s="6" t="s">
        <v>28</v>
      </c>
    </row>
    <row r="3173" spans="7:7" outlineLevel="1">
      <c r="G3173" s="16">
        <v>0.2</v>
      </c>
    </row>
    <row r="3174" spans="7:7" outlineLevel="1"/>
    <row r="3175" spans="7:7" outlineLevel="1">
      <c r="G3175" s="6" t="s">
        <v>8</v>
      </c>
    </row>
    <row r="3176" spans="7:7" outlineLevel="1">
      <c r="G3176" s="16">
        <v>2011</v>
      </c>
    </row>
    <row r="3177" spans="7:7" outlineLevel="1"/>
    <row r="3178" spans="7:7" outlineLevel="1">
      <c r="G3178" s="6" t="s">
        <v>106</v>
      </c>
    </row>
    <row r="3179" spans="7:7" outlineLevel="1">
      <c r="G3179" s="15"/>
    </row>
    <row r="3180" spans="7:7" outlineLevel="1">
      <c r="G3180" s="17" t="s">
        <v>107</v>
      </c>
    </row>
    <row r="3181" spans="7:7" outlineLevel="1">
      <c r="G3181" s="17" t="s">
        <v>108</v>
      </c>
    </row>
    <row r="3182" spans="7:7" outlineLevel="1">
      <c r="G3182" s="17" t="s">
        <v>114</v>
      </c>
    </row>
    <row r="3183" spans="7:7" outlineLevel="1">
      <c r="G3183" s="17" t="s">
        <v>112</v>
      </c>
    </row>
    <row r="3184" spans="7:7" outlineLevel="1">
      <c r="G3184" s="17" t="s">
        <v>109</v>
      </c>
    </row>
    <row r="3185" spans="7:7" outlineLevel="1">
      <c r="G3185" s="17" t="s">
        <v>110</v>
      </c>
    </row>
    <row r="3186" spans="7:7" outlineLevel="1">
      <c r="G3186" s="17" t="s">
        <v>113</v>
      </c>
    </row>
    <row r="3187" spans="7:7" outlineLevel="1">
      <c r="G3187" s="17" t="s">
        <v>111</v>
      </c>
    </row>
    <row r="3188" spans="7:7" outlineLevel="1">
      <c r="G3188" s="98" t="s">
        <v>119</v>
      </c>
    </row>
    <row r="3189" spans="7:7" outlineLevel="1"/>
  </sheetData>
  <mergeCells count="2">
    <mergeCell ref="G71:L71"/>
    <mergeCell ref="G72:L72"/>
  </mergeCells>
  <phoneticPr fontId="5" type="noConversion"/>
  <dataValidations disablePrompts="1" count="2">
    <dataValidation type="list" allowBlank="1" showInputMessage="1" showErrorMessage="1" sqref="J6:K70" xr:uid="{00000000-0002-0000-0300-000000000000}">
      <formula1>LaborBonus</formula1>
    </dataValidation>
    <dataValidation type="list" allowBlank="1" showInputMessage="1" showErrorMessage="1" sqref="I6:I70" xr:uid="{00000000-0002-0000-0300-000001000000}">
      <formula1>Facility</formula1>
    </dataValidation>
  </dataValidations>
  <printOptions horizontalCentered="1"/>
  <pageMargins left="0.25" right="0.25" top="0.25" bottom="0.5" header="0" footer="0"/>
  <pageSetup scale="46" fitToHeight="0" orientation="landscape" r:id="rId1"/>
  <headerFooter alignWithMargins="0"/>
  <rowBreaks count="64" manualBreakCount="64">
    <brk id="72" min="5" max="19" man="1"/>
    <brk id="123" min="5" max="19" man="1"/>
    <brk id="174" min="5" max="19" man="1"/>
    <brk id="218" min="5" max="19" man="1"/>
    <brk id="269" min="5" max="19" man="1"/>
    <brk id="320" min="5" max="19" man="1"/>
    <brk id="371" min="5" max="19" man="1"/>
    <brk id="421" min="5" max="19" man="1"/>
    <brk id="473" min="5" max="19" man="1"/>
    <brk id="523" min="5" max="19" man="1"/>
    <brk id="573" min="5" max="19" man="1"/>
    <brk id="623" min="5" max="19" man="1"/>
    <brk id="665" min="5" max="19" man="1"/>
    <brk id="707" min="5" max="19" man="1"/>
    <brk id="759" min="5" max="19" man="1"/>
    <brk id="811" min="5" max="19" man="1"/>
    <brk id="861" min="5" max="19" man="1"/>
    <brk id="903" min="5" max="19" man="1"/>
    <brk id="953" min="5" max="19" man="1"/>
    <brk id="995" min="5" max="19" man="1"/>
    <brk id="1045" min="5" max="19" man="1"/>
    <brk id="1097" min="5" max="19" man="1"/>
    <brk id="1147" min="5" max="19" man="1"/>
    <brk id="1199" min="5" max="19" man="1"/>
    <brk id="1247" min="5" max="19" man="1"/>
    <brk id="1295" min="5" max="19" man="1"/>
    <brk id="1337" min="5" max="19" man="1"/>
    <brk id="1387" min="5" max="19" man="1"/>
    <brk id="1432" min="5" max="19" man="1"/>
    <brk id="1484" min="5" max="19" man="1"/>
    <brk id="1526" min="5" max="19" man="1"/>
    <brk id="1576" min="5" max="19" man="1"/>
    <brk id="1628" min="5" max="19" man="1"/>
    <brk id="1680" min="5" max="19" man="1"/>
    <brk id="1732" min="5" max="19" man="1"/>
    <brk id="1774" min="5" max="19" man="1"/>
    <brk id="1826" min="5" max="19" man="1"/>
    <brk id="1878" min="5" max="19" man="1"/>
    <brk id="1928" min="5" max="19" man="1"/>
    <brk id="1970" min="5" max="19" man="1"/>
    <brk id="2012" min="5" max="19" man="1"/>
    <brk id="2062" min="5" max="19" man="1"/>
    <brk id="2112" min="5" max="19" man="1"/>
    <brk id="2154" min="5" max="19" man="1"/>
    <brk id="2195" min="5" max="19" man="1"/>
    <brk id="2245" min="5" max="19" man="1"/>
    <brk id="2295" min="5" max="19" man="1"/>
    <brk id="2345" min="5" max="19" man="1"/>
    <brk id="2397" min="5" max="19" man="1"/>
    <brk id="2447" min="5" max="19" man="1"/>
    <brk id="2499" min="5" max="19" man="1"/>
    <brk id="2549" min="5" max="19" man="1"/>
    <brk id="2599" min="5" max="19" man="1"/>
    <brk id="2649" min="5" max="19" man="1"/>
    <brk id="2701" min="5" max="19" man="1"/>
    <brk id="2753" min="5" max="19" man="1"/>
    <brk id="2793" min="5" max="19" man="1"/>
    <brk id="2834" min="5" max="19" man="1"/>
    <brk id="2884" min="5" max="19" man="1"/>
    <brk id="2936" min="5" max="19" man="1"/>
    <brk id="2986" min="5" max="19" man="1"/>
    <brk id="3036" min="5" max="19" man="1"/>
    <brk id="3074" min="5" max="19" man="1"/>
    <brk id="3112" min="5"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2:AD85"/>
  <sheetViews>
    <sheetView showGridLines="0" tabSelected="1" view="pageBreakPreview" zoomScale="34" zoomScaleNormal="100" zoomScaleSheetLayoutView="34" zoomScalePageLayoutView="55" workbookViewId="0">
      <selection activeCell="O35" sqref="O35"/>
    </sheetView>
  </sheetViews>
  <sheetFormatPr defaultColWidth="9.1796875" defaultRowHeight="13" outlineLevelRow="1"/>
  <cols>
    <col min="1" max="1" width="27" style="99" customWidth="1"/>
    <col min="2" max="2" width="7.453125" style="99" customWidth="1"/>
    <col min="3" max="3" width="5.54296875" style="99" bestFit="1" customWidth="1"/>
    <col min="4" max="13" width="10.26953125" style="99" bestFit="1" customWidth="1"/>
    <col min="14" max="14" width="13" style="99" customWidth="1"/>
    <col min="15" max="15" width="9.1796875" style="99"/>
    <col min="16" max="16" width="18.453125" style="99" customWidth="1"/>
    <col min="17" max="17" width="9.1796875" style="99"/>
    <col min="18" max="28" width="10.26953125" style="99" bestFit="1" customWidth="1"/>
    <col min="29" max="29" width="11.453125" style="99" customWidth="1"/>
    <col min="30" max="16384" width="9.1796875" style="99"/>
  </cols>
  <sheetData>
    <row r="2" spans="1:29" ht="21">
      <c r="A2" s="106" t="s">
        <v>316</v>
      </c>
      <c r="B2" s="106"/>
      <c r="P2" s="106" t="s">
        <v>317</v>
      </c>
      <c r="Q2" s="106"/>
    </row>
    <row r="3" spans="1:29">
      <c r="K3" s="198"/>
      <c r="L3" s="198"/>
      <c r="M3" s="198"/>
      <c r="N3" s="198"/>
      <c r="Y3" s="198"/>
      <c r="Z3" s="198"/>
      <c r="AA3" s="198"/>
      <c r="AB3" s="198"/>
    </row>
    <row r="4" spans="1:29" ht="14.5">
      <c r="C4" s="101">
        <v>2011</v>
      </c>
      <c r="D4" s="101">
        <v>2012</v>
      </c>
      <c r="E4" s="101">
        <v>2013</v>
      </c>
      <c r="F4" s="101">
        <v>2014</v>
      </c>
      <c r="G4" s="101">
        <v>2015</v>
      </c>
      <c r="H4" s="101">
        <v>2016</v>
      </c>
      <c r="I4" s="101">
        <v>2017</v>
      </c>
      <c r="J4" s="101">
        <v>2018</v>
      </c>
      <c r="K4" s="199">
        <v>2019</v>
      </c>
      <c r="L4" s="199">
        <v>2020</v>
      </c>
      <c r="M4" s="199">
        <v>2021</v>
      </c>
      <c r="N4" s="199">
        <v>2022</v>
      </c>
      <c r="R4" s="101">
        <v>2011</v>
      </c>
      <c r="S4" s="101">
        <v>2012</v>
      </c>
      <c r="T4" s="101">
        <v>2013</v>
      </c>
      <c r="U4" s="101">
        <v>2014</v>
      </c>
      <c r="V4" s="101">
        <v>2015</v>
      </c>
      <c r="W4" s="101">
        <v>2016</v>
      </c>
      <c r="X4" s="101">
        <v>2017</v>
      </c>
      <c r="Y4" s="101">
        <v>2018</v>
      </c>
      <c r="Z4" s="199">
        <v>2019</v>
      </c>
      <c r="AA4" s="199">
        <v>2020</v>
      </c>
      <c r="AB4" s="199">
        <v>2021</v>
      </c>
      <c r="AC4" s="199">
        <v>2022</v>
      </c>
    </row>
    <row r="5" spans="1:29" ht="14.5">
      <c r="A5" s="100" t="s">
        <v>107</v>
      </c>
      <c r="B5" s="100"/>
      <c r="C5" s="103">
        <f t="shared" ref="C5:N13" si="0" xml:space="preserve"> SUMIF( $B$21:$B$84, $A5, C$21:C$84 )</f>
        <v>0</v>
      </c>
      <c r="D5" s="103">
        <f t="shared" si="0"/>
        <v>117079</v>
      </c>
      <c r="E5" s="103">
        <f t="shared" si="0"/>
        <v>118504</v>
      </c>
      <c r="F5" s="103">
        <f t="shared" si="0"/>
        <v>120300</v>
      </c>
      <c r="G5" s="103">
        <f t="shared" si="0"/>
        <v>81660</v>
      </c>
      <c r="H5" s="103">
        <f t="shared" si="0"/>
        <v>354847</v>
      </c>
      <c r="I5" s="103">
        <f t="shared" si="0"/>
        <v>313597</v>
      </c>
      <c r="J5" s="103">
        <f t="shared" si="0"/>
        <v>276317</v>
      </c>
      <c r="K5" s="103">
        <f t="shared" si="0"/>
        <v>146818.93641063778</v>
      </c>
      <c r="L5" s="103">
        <f t="shared" si="0"/>
        <v>419816.4298498712</v>
      </c>
      <c r="M5" s="103">
        <f t="shared" si="0"/>
        <v>516681.16171527101</v>
      </c>
      <c r="N5" s="103">
        <f t="shared" si="0"/>
        <v>420371.0551404258</v>
      </c>
      <c r="P5" s="100" t="s">
        <v>107</v>
      </c>
      <c r="Q5" s="100"/>
      <c r="R5" s="103">
        <f t="shared" ref="R5:AC13" si="1" xml:space="preserve"> SUMIF( $Q$21:$Q$84, $P5, R$21:R$84 )</f>
        <v>104826</v>
      </c>
      <c r="S5" s="103">
        <f t="shared" si="1"/>
        <v>104932</v>
      </c>
      <c r="T5" s="103">
        <f t="shared" si="1"/>
        <v>104946</v>
      </c>
      <c r="U5" s="103">
        <f t="shared" si="1"/>
        <v>113183</v>
      </c>
      <c r="V5" s="103">
        <f xml:space="preserve"> SUMIF( $Q$21:$Q$84, $P5, V$21:V$84 )</f>
        <v>216066</v>
      </c>
      <c r="W5" s="103">
        <f t="shared" si="1"/>
        <v>324013</v>
      </c>
      <c r="X5" s="103">
        <f xml:space="preserve"> SUMIF( $Q$21:$Q$84, $P5, X$21:X$84 )</f>
        <v>206234</v>
      </c>
      <c r="Y5" s="103">
        <f t="shared" si="1"/>
        <v>213243</v>
      </c>
      <c r="Z5" s="103">
        <f t="shared" si="1"/>
        <v>105448.93641063778</v>
      </c>
      <c r="AA5" s="103">
        <f t="shared" si="1"/>
        <v>309629.4298498712</v>
      </c>
      <c r="AB5" s="103">
        <f t="shared" si="1"/>
        <v>731151.16171527107</v>
      </c>
      <c r="AC5" s="103">
        <f t="shared" si="1"/>
        <v>799632.0551404258</v>
      </c>
    </row>
    <row r="6" spans="1:29" ht="14.5">
      <c r="A6" s="100" t="s">
        <v>108</v>
      </c>
      <c r="B6" s="100"/>
      <c r="C6" s="103">
        <f t="shared" si="0"/>
        <v>0</v>
      </c>
      <c r="D6" s="103">
        <f t="shared" si="0"/>
        <v>0</v>
      </c>
      <c r="E6" s="103">
        <f t="shared" si="0"/>
        <v>0</v>
      </c>
      <c r="F6" s="103">
        <f t="shared" si="0"/>
        <v>0</v>
      </c>
      <c r="G6" s="103">
        <f t="shared" si="0"/>
        <v>0</v>
      </c>
      <c r="H6" s="103">
        <f t="shared" si="0"/>
        <v>316</v>
      </c>
      <c r="I6" s="103">
        <f t="shared" si="0"/>
        <v>44237.406696699145</v>
      </c>
      <c r="J6" s="103">
        <f t="shared" si="0"/>
        <v>91254</v>
      </c>
      <c r="K6" s="103">
        <f t="shared" si="0"/>
        <v>219388.66488643436</v>
      </c>
      <c r="L6" s="103">
        <f t="shared" si="0"/>
        <v>186034.39216344824</v>
      </c>
      <c r="M6" s="103">
        <f t="shared" si="0"/>
        <v>80898.461770764377</v>
      </c>
      <c r="N6" s="103">
        <f t="shared" si="0"/>
        <v>177681.53165405733</v>
      </c>
      <c r="P6" s="100" t="s">
        <v>108</v>
      </c>
      <c r="Q6" s="100"/>
      <c r="R6" s="103">
        <f t="shared" si="1"/>
        <v>0</v>
      </c>
      <c r="S6" s="103">
        <f t="shared" si="1"/>
        <v>0</v>
      </c>
      <c r="T6" s="103">
        <f t="shared" si="1"/>
        <v>0</v>
      </c>
      <c r="U6" s="103">
        <f t="shared" si="1"/>
        <v>0</v>
      </c>
      <c r="V6" s="103">
        <f t="shared" si="1"/>
        <v>316</v>
      </c>
      <c r="W6" s="103">
        <f t="shared" si="1"/>
        <v>44237.406696699145</v>
      </c>
      <c r="X6" s="103">
        <f t="shared" si="1"/>
        <v>77005</v>
      </c>
      <c r="Y6" s="103">
        <f t="shared" si="1"/>
        <v>78408</v>
      </c>
      <c r="Z6" s="103">
        <f t="shared" si="1"/>
        <v>91887.664886434359</v>
      </c>
      <c r="AA6" s="103">
        <f t="shared" si="1"/>
        <v>249376.39216344824</v>
      </c>
      <c r="AB6" s="103">
        <f t="shared" si="1"/>
        <v>127398.46177076438</v>
      </c>
      <c r="AC6" s="103">
        <f t="shared" si="1"/>
        <v>131181.53165405733</v>
      </c>
    </row>
    <row r="7" spans="1:29" ht="14.5">
      <c r="A7" s="100" t="s">
        <v>114</v>
      </c>
      <c r="B7" s="100"/>
      <c r="C7" s="103">
        <f t="shared" si="0"/>
        <v>0</v>
      </c>
      <c r="D7" s="103">
        <f t="shared" si="0"/>
        <v>2779</v>
      </c>
      <c r="E7" s="103">
        <f t="shared" si="0"/>
        <v>2212</v>
      </c>
      <c r="F7" s="103">
        <f t="shared" si="0"/>
        <v>1719</v>
      </c>
      <c r="G7" s="103">
        <f t="shared" si="0"/>
        <v>1495</v>
      </c>
      <c r="H7" s="103">
        <f t="shared" si="0"/>
        <v>1772</v>
      </c>
      <c r="I7" s="103">
        <f t="shared" si="0"/>
        <v>2253</v>
      </c>
      <c r="J7" s="103">
        <f t="shared" si="0"/>
        <v>1562</v>
      </c>
      <c r="K7" s="103">
        <f t="shared" si="0"/>
        <v>1460.2135635589598</v>
      </c>
      <c r="L7" s="103">
        <f t="shared" si="0"/>
        <v>1176.2339837673287</v>
      </c>
      <c r="M7" s="103">
        <f t="shared" si="0"/>
        <v>1208.9616975317292</v>
      </c>
      <c r="N7" s="103">
        <f t="shared" si="0"/>
        <v>1425.4171679959279</v>
      </c>
      <c r="P7" s="100" t="s">
        <v>114</v>
      </c>
      <c r="Q7" s="100"/>
      <c r="R7" s="103">
        <f t="shared" si="1"/>
        <v>0</v>
      </c>
      <c r="S7" s="103">
        <f t="shared" si="1"/>
        <v>2779</v>
      </c>
      <c r="T7" s="103">
        <f t="shared" si="1"/>
        <v>2212</v>
      </c>
      <c r="U7" s="103">
        <f t="shared" si="1"/>
        <v>1719</v>
      </c>
      <c r="V7" s="103">
        <f t="shared" si="1"/>
        <v>1495</v>
      </c>
      <c r="W7" s="103">
        <f t="shared" si="1"/>
        <v>1772</v>
      </c>
      <c r="X7" s="103">
        <f t="shared" si="1"/>
        <v>2253</v>
      </c>
      <c r="Y7" s="103">
        <f t="shared" si="1"/>
        <v>1562</v>
      </c>
      <c r="Z7" s="103">
        <f t="shared" si="1"/>
        <v>1460.2135635589598</v>
      </c>
      <c r="AA7" s="103">
        <f t="shared" si="1"/>
        <v>1176.2339837673287</v>
      </c>
      <c r="AB7" s="103">
        <f t="shared" si="1"/>
        <v>1208.9616975317292</v>
      </c>
      <c r="AC7" s="103">
        <f t="shared" si="1"/>
        <v>1425.4171679959279</v>
      </c>
    </row>
    <row r="8" spans="1:29" ht="14.5">
      <c r="A8" s="100" t="s">
        <v>112</v>
      </c>
      <c r="B8" s="100"/>
      <c r="C8" s="103">
        <f t="shared" si="0"/>
        <v>0</v>
      </c>
      <c r="D8" s="103">
        <f t="shared" si="0"/>
        <v>0</v>
      </c>
      <c r="E8" s="103">
        <f t="shared" si="0"/>
        <v>0</v>
      </c>
      <c r="F8" s="103">
        <f t="shared" si="0"/>
        <v>0</v>
      </c>
      <c r="G8" s="103">
        <f t="shared" si="0"/>
        <v>40000</v>
      </c>
      <c r="H8" s="103">
        <f t="shared" si="0"/>
        <v>0</v>
      </c>
      <c r="I8" s="103">
        <f t="shared" si="0"/>
        <v>0</v>
      </c>
      <c r="J8" s="103">
        <f t="shared" si="0"/>
        <v>0</v>
      </c>
      <c r="K8" s="103">
        <f t="shared" si="0"/>
        <v>0</v>
      </c>
      <c r="L8" s="103">
        <f t="shared" si="0"/>
        <v>0</v>
      </c>
      <c r="M8" s="103">
        <f t="shared" si="0"/>
        <v>0</v>
      </c>
      <c r="N8" s="103">
        <f t="shared" si="0"/>
        <v>0</v>
      </c>
      <c r="P8" s="100" t="s">
        <v>112</v>
      </c>
      <c r="Q8" s="100"/>
      <c r="R8" s="103">
        <f t="shared" si="1"/>
        <v>0</v>
      </c>
      <c r="S8" s="103">
        <f t="shared" si="1"/>
        <v>0</v>
      </c>
      <c r="T8" s="103">
        <f t="shared" si="1"/>
        <v>0</v>
      </c>
      <c r="U8" s="103">
        <f t="shared" si="1"/>
        <v>0</v>
      </c>
      <c r="V8" s="103">
        <f t="shared" si="1"/>
        <v>40000</v>
      </c>
      <c r="W8" s="103">
        <f t="shared" si="1"/>
        <v>0</v>
      </c>
      <c r="X8" s="103">
        <f t="shared" si="1"/>
        <v>0</v>
      </c>
      <c r="Y8" s="103">
        <f t="shared" si="1"/>
        <v>0</v>
      </c>
      <c r="Z8" s="103">
        <f t="shared" si="1"/>
        <v>0</v>
      </c>
      <c r="AA8" s="103">
        <f t="shared" si="1"/>
        <v>0</v>
      </c>
      <c r="AB8" s="103">
        <f t="shared" si="1"/>
        <v>0</v>
      </c>
      <c r="AC8" s="103">
        <f t="shared" si="1"/>
        <v>0</v>
      </c>
    </row>
    <row r="9" spans="1:29" ht="14.5">
      <c r="A9" s="100" t="s">
        <v>109</v>
      </c>
      <c r="B9" s="100"/>
      <c r="C9" s="103">
        <f t="shared" si="0"/>
        <v>0</v>
      </c>
      <c r="D9" s="103">
        <f t="shared" si="0"/>
        <v>0</v>
      </c>
      <c r="E9" s="103">
        <f t="shared" si="0"/>
        <v>0</v>
      </c>
      <c r="F9" s="103">
        <f t="shared" si="0"/>
        <v>0</v>
      </c>
      <c r="G9" s="103">
        <f t="shared" si="0"/>
        <v>0</v>
      </c>
      <c r="H9" s="103">
        <f t="shared" si="0"/>
        <v>0</v>
      </c>
      <c r="I9" s="103">
        <f t="shared" si="0"/>
        <v>0</v>
      </c>
      <c r="J9" s="103">
        <f t="shared" si="0"/>
        <v>0</v>
      </c>
      <c r="K9" s="103">
        <f t="shared" si="0"/>
        <v>0</v>
      </c>
      <c r="L9" s="103">
        <f t="shared" si="0"/>
        <v>0</v>
      </c>
      <c r="M9" s="103">
        <f t="shared" si="0"/>
        <v>16942.59572344568</v>
      </c>
      <c r="N9" s="103">
        <f t="shared" si="0"/>
        <v>20329.735243247524</v>
      </c>
      <c r="P9" s="100" t="s">
        <v>109</v>
      </c>
      <c r="Q9" s="100"/>
      <c r="R9" s="103">
        <f t="shared" si="1"/>
        <v>0</v>
      </c>
      <c r="S9" s="103">
        <f t="shared" si="1"/>
        <v>0</v>
      </c>
      <c r="T9" s="103">
        <f t="shared" si="1"/>
        <v>0</v>
      </c>
      <c r="U9" s="103">
        <f t="shared" si="1"/>
        <v>0</v>
      </c>
      <c r="V9" s="103">
        <f t="shared" si="1"/>
        <v>0</v>
      </c>
      <c r="W9" s="103">
        <f t="shared" si="1"/>
        <v>0</v>
      </c>
      <c r="X9" s="103">
        <f t="shared" si="1"/>
        <v>0</v>
      </c>
      <c r="Y9" s="103">
        <f t="shared" si="1"/>
        <v>0</v>
      </c>
      <c r="Z9" s="103">
        <f t="shared" si="1"/>
        <v>0</v>
      </c>
      <c r="AA9" s="103">
        <f t="shared" si="1"/>
        <v>0</v>
      </c>
      <c r="AB9" s="103">
        <f t="shared" si="1"/>
        <v>16942.59572344568</v>
      </c>
      <c r="AC9" s="103">
        <f t="shared" si="1"/>
        <v>20329.735243247524</v>
      </c>
    </row>
    <row r="10" spans="1:29" ht="14.5">
      <c r="A10" s="100" t="s">
        <v>110</v>
      </c>
      <c r="B10" s="100"/>
      <c r="C10" s="103">
        <f t="shared" si="0"/>
        <v>0</v>
      </c>
      <c r="D10" s="103">
        <f t="shared" si="0"/>
        <v>0</v>
      </c>
      <c r="E10" s="103">
        <f t="shared" si="0"/>
        <v>0</v>
      </c>
      <c r="F10" s="103">
        <f t="shared" si="0"/>
        <v>0</v>
      </c>
      <c r="G10" s="103">
        <f t="shared" si="0"/>
        <v>0</v>
      </c>
      <c r="H10" s="103">
        <f t="shared" si="0"/>
        <v>13231</v>
      </c>
      <c r="I10" s="103">
        <f t="shared" si="0"/>
        <v>3960</v>
      </c>
      <c r="J10" s="103">
        <f t="shared" si="0"/>
        <v>0</v>
      </c>
      <c r="K10" s="103">
        <f t="shared" si="0"/>
        <v>0</v>
      </c>
      <c r="L10" s="103">
        <f t="shared" si="0"/>
        <v>0</v>
      </c>
      <c r="M10" s="103">
        <f t="shared" si="0"/>
        <v>0</v>
      </c>
      <c r="N10" s="103">
        <f t="shared" si="0"/>
        <v>0</v>
      </c>
      <c r="P10" s="100" t="s">
        <v>110</v>
      </c>
      <c r="Q10" s="100"/>
      <c r="R10" s="103">
        <f t="shared" si="1"/>
        <v>0</v>
      </c>
      <c r="S10" s="103">
        <f t="shared" si="1"/>
        <v>0</v>
      </c>
      <c r="T10" s="103">
        <f t="shared" si="1"/>
        <v>0</v>
      </c>
      <c r="U10" s="103">
        <f t="shared" si="1"/>
        <v>0</v>
      </c>
      <c r="V10" s="103">
        <f t="shared" si="1"/>
        <v>13231</v>
      </c>
      <c r="W10" s="103">
        <f t="shared" si="1"/>
        <v>3960</v>
      </c>
      <c r="X10" s="103">
        <f t="shared" si="1"/>
        <v>0</v>
      </c>
      <c r="Y10" s="103">
        <f t="shared" si="1"/>
        <v>0</v>
      </c>
      <c r="Z10" s="103">
        <f t="shared" si="1"/>
        <v>0</v>
      </c>
      <c r="AA10" s="103">
        <f t="shared" si="1"/>
        <v>0</v>
      </c>
      <c r="AB10" s="103">
        <f t="shared" si="1"/>
        <v>0</v>
      </c>
      <c r="AC10" s="103">
        <f t="shared" si="1"/>
        <v>0</v>
      </c>
    </row>
    <row r="11" spans="1:29" ht="14.5">
      <c r="A11" s="100" t="s">
        <v>113</v>
      </c>
      <c r="B11" s="100"/>
      <c r="C11" s="103">
        <f t="shared" si="0"/>
        <v>0</v>
      </c>
      <c r="D11" s="103">
        <f t="shared" si="0"/>
        <v>0</v>
      </c>
      <c r="E11" s="103">
        <f t="shared" si="0"/>
        <v>0</v>
      </c>
      <c r="F11" s="103">
        <f t="shared" si="0"/>
        <v>0</v>
      </c>
      <c r="G11" s="103">
        <f t="shared" si="0"/>
        <v>0</v>
      </c>
      <c r="H11" s="103">
        <f t="shared" si="0"/>
        <v>0</v>
      </c>
      <c r="I11" s="103">
        <f t="shared" si="0"/>
        <v>0</v>
      </c>
      <c r="J11" s="103">
        <f t="shared" si="0"/>
        <v>0</v>
      </c>
      <c r="K11" s="103">
        <f t="shared" si="0"/>
        <v>0</v>
      </c>
      <c r="L11" s="103">
        <f t="shared" si="0"/>
        <v>0</v>
      </c>
      <c r="M11" s="103">
        <f t="shared" si="0"/>
        <v>0</v>
      </c>
      <c r="N11" s="103">
        <f t="shared" si="0"/>
        <v>0</v>
      </c>
      <c r="P11" s="100" t="s">
        <v>113</v>
      </c>
      <c r="Q11" s="100"/>
      <c r="R11" s="103">
        <f t="shared" si="1"/>
        <v>0</v>
      </c>
      <c r="S11" s="103">
        <f t="shared" si="1"/>
        <v>0</v>
      </c>
      <c r="T11" s="103">
        <f t="shared" si="1"/>
        <v>0</v>
      </c>
      <c r="U11" s="103">
        <f t="shared" si="1"/>
        <v>0</v>
      </c>
      <c r="V11" s="103">
        <f t="shared" si="1"/>
        <v>0</v>
      </c>
      <c r="W11" s="103">
        <f t="shared" si="1"/>
        <v>0</v>
      </c>
      <c r="X11" s="103">
        <f t="shared" si="1"/>
        <v>0</v>
      </c>
      <c r="Y11" s="103">
        <f t="shared" si="1"/>
        <v>0</v>
      </c>
      <c r="Z11" s="103">
        <f t="shared" si="1"/>
        <v>0</v>
      </c>
      <c r="AA11" s="103">
        <f t="shared" si="1"/>
        <v>0</v>
      </c>
      <c r="AB11" s="103">
        <f t="shared" si="1"/>
        <v>0</v>
      </c>
      <c r="AC11" s="103">
        <f t="shared" si="1"/>
        <v>0</v>
      </c>
    </row>
    <row r="12" spans="1:29" ht="14.5">
      <c r="A12" s="100" t="s">
        <v>111</v>
      </c>
      <c r="B12" s="100"/>
      <c r="C12" s="103">
        <f t="shared" si="0"/>
        <v>0</v>
      </c>
      <c r="D12" s="103">
        <f t="shared" si="0"/>
        <v>0</v>
      </c>
      <c r="E12" s="103">
        <f t="shared" si="0"/>
        <v>0</v>
      </c>
      <c r="F12" s="103">
        <f t="shared" si="0"/>
        <v>0</v>
      </c>
      <c r="G12" s="103">
        <f t="shared" si="0"/>
        <v>0</v>
      </c>
      <c r="H12" s="103">
        <f t="shared" si="0"/>
        <v>0</v>
      </c>
      <c r="I12" s="103">
        <f t="shared" si="0"/>
        <v>0</v>
      </c>
      <c r="J12" s="103">
        <f t="shared" si="0"/>
        <v>0</v>
      </c>
      <c r="K12" s="103">
        <f t="shared" si="0"/>
        <v>0</v>
      </c>
      <c r="L12" s="103">
        <f t="shared" si="0"/>
        <v>0</v>
      </c>
      <c r="M12" s="103">
        <f t="shared" si="0"/>
        <v>0</v>
      </c>
      <c r="N12" s="103">
        <f t="shared" si="0"/>
        <v>0</v>
      </c>
      <c r="P12" s="100" t="s">
        <v>111</v>
      </c>
      <c r="Q12" s="100"/>
      <c r="R12" s="103">
        <f t="shared" si="1"/>
        <v>0</v>
      </c>
      <c r="S12" s="103">
        <f t="shared" si="1"/>
        <v>0</v>
      </c>
      <c r="T12" s="103">
        <f t="shared" si="1"/>
        <v>0</v>
      </c>
      <c r="U12" s="103">
        <f t="shared" si="1"/>
        <v>0</v>
      </c>
      <c r="V12" s="103">
        <f t="shared" si="1"/>
        <v>0</v>
      </c>
      <c r="W12" s="103">
        <f t="shared" si="1"/>
        <v>0</v>
      </c>
      <c r="X12" s="103">
        <f t="shared" si="1"/>
        <v>0</v>
      </c>
      <c r="Y12" s="103">
        <f t="shared" si="1"/>
        <v>0</v>
      </c>
      <c r="Z12" s="103">
        <f t="shared" si="1"/>
        <v>0</v>
      </c>
      <c r="AA12" s="103">
        <f t="shared" si="1"/>
        <v>0</v>
      </c>
      <c r="AB12" s="103">
        <f t="shared" si="1"/>
        <v>0</v>
      </c>
      <c r="AC12" s="103">
        <f t="shared" si="1"/>
        <v>0</v>
      </c>
    </row>
    <row r="13" spans="1:29" ht="14.5">
      <c r="A13" s="100" t="s">
        <v>119</v>
      </c>
      <c r="B13" s="100"/>
      <c r="C13" s="103">
        <f t="shared" si="0"/>
        <v>0</v>
      </c>
      <c r="D13" s="103">
        <f t="shared" si="0"/>
        <v>0</v>
      </c>
      <c r="E13" s="103">
        <f t="shared" si="0"/>
        <v>0</v>
      </c>
      <c r="F13" s="103">
        <f t="shared" si="0"/>
        <v>0</v>
      </c>
      <c r="G13" s="103">
        <f t="shared" si="0"/>
        <v>0</v>
      </c>
      <c r="H13" s="103">
        <f t="shared" si="0"/>
        <v>0</v>
      </c>
      <c r="I13" s="103">
        <f t="shared" si="0"/>
        <v>0</v>
      </c>
      <c r="J13" s="103">
        <f t="shared" si="0"/>
        <v>0</v>
      </c>
      <c r="K13" s="103">
        <f t="shared" si="0"/>
        <v>0</v>
      </c>
      <c r="L13" s="103">
        <f t="shared" si="0"/>
        <v>0</v>
      </c>
      <c r="M13" s="103">
        <f t="shared" si="0"/>
        <v>0</v>
      </c>
      <c r="N13" s="103">
        <f t="shared" si="0"/>
        <v>0</v>
      </c>
      <c r="P13" s="100" t="s">
        <v>119</v>
      </c>
      <c r="Q13" s="100"/>
      <c r="R13" s="103">
        <f t="shared" si="1"/>
        <v>0</v>
      </c>
      <c r="S13" s="103">
        <f t="shared" si="1"/>
        <v>0</v>
      </c>
      <c r="T13" s="103">
        <f t="shared" si="1"/>
        <v>0</v>
      </c>
      <c r="U13" s="103">
        <f t="shared" si="1"/>
        <v>0</v>
      </c>
      <c r="V13" s="103">
        <f t="shared" si="1"/>
        <v>0</v>
      </c>
      <c r="W13" s="103">
        <f t="shared" si="1"/>
        <v>0</v>
      </c>
      <c r="X13" s="103">
        <f t="shared" si="1"/>
        <v>0</v>
      </c>
      <c r="Y13" s="103">
        <f t="shared" si="1"/>
        <v>0</v>
      </c>
      <c r="Z13" s="103">
        <f t="shared" si="1"/>
        <v>0</v>
      </c>
      <c r="AA13" s="103">
        <f t="shared" si="1"/>
        <v>0</v>
      </c>
      <c r="AB13" s="103">
        <f t="shared" si="1"/>
        <v>0</v>
      </c>
      <c r="AC13" s="103">
        <f t="shared" si="1"/>
        <v>0</v>
      </c>
    </row>
    <row r="14" spans="1:29" ht="15.5">
      <c r="A14" s="107" t="s">
        <v>314</v>
      </c>
      <c r="B14" s="108"/>
      <c r="C14" s="108">
        <f>SUM(C5:C13)</f>
        <v>0</v>
      </c>
      <c r="D14" s="108">
        <f t="shared" ref="D14:N14" si="2">SUM(D5:D13)</f>
        <v>119858</v>
      </c>
      <c r="E14" s="108">
        <f t="shared" si="2"/>
        <v>120716</v>
      </c>
      <c r="F14" s="108">
        <f t="shared" si="2"/>
        <v>122019</v>
      </c>
      <c r="G14" s="108">
        <f t="shared" si="2"/>
        <v>123155</v>
      </c>
      <c r="H14" s="108">
        <f t="shared" si="2"/>
        <v>370166</v>
      </c>
      <c r="I14" s="108">
        <f t="shared" si="2"/>
        <v>364047.40669669915</v>
      </c>
      <c r="J14" s="108">
        <f t="shared" si="2"/>
        <v>369133</v>
      </c>
      <c r="K14" s="108">
        <f t="shared" si="2"/>
        <v>367667.81486063107</v>
      </c>
      <c r="L14" s="108">
        <f t="shared" si="2"/>
        <v>607027.05599708681</v>
      </c>
      <c r="M14" s="108">
        <f t="shared" si="2"/>
        <v>615731.18090701278</v>
      </c>
      <c r="N14" s="108">
        <f t="shared" si="2"/>
        <v>619807.73920572654</v>
      </c>
      <c r="P14" s="107" t="s">
        <v>314</v>
      </c>
      <c r="Q14" s="108"/>
      <c r="R14" s="108">
        <f t="shared" ref="R14" si="3">SUM(R5:R13)</f>
        <v>104826</v>
      </c>
      <c r="S14" s="108">
        <f t="shared" ref="S14" si="4">SUM(S5:S13)</f>
        <v>107711</v>
      </c>
      <c r="T14" s="108">
        <f t="shared" ref="T14" si="5">SUM(T5:T13)</f>
        <v>107158</v>
      </c>
      <c r="U14" s="108">
        <f t="shared" ref="U14" si="6">SUM(U5:U13)</f>
        <v>114902</v>
      </c>
      <c r="V14" s="108">
        <f t="shared" ref="V14" si="7">SUM(V5:V13)</f>
        <v>271108</v>
      </c>
      <c r="W14" s="108">
        <f t="shared" ref="W14" si="8">SUM(W5:W13)</f>
        <v>373982.40669669915</v>
      </c>
      <c r="X14" s="108">
        <f t="shared" ref="X14" si="9">SUM(X5:X13)</f>
        <v>285492</v>
      </c>
      <c r="Y14" s="108">
        <f t="shared" ref="Y14" si="10">SUM(Y5:Y13)</f>
        <v>293213</v>
      </c>
      <c r="Z14" s="108">
        <f t="shared" ref="Z14" si="11">SUM(Z5:Z13)</f>
        <v>198796.8148606311</v>
      </c>
      <c r="AA14" s="108">
        <f t="shared" ref="AA14" si="12">SUM(AA5:AA13)</f>
        <v>560182.05599708681</v>
      </c>
      <c r="AB14" s="108">
        <f t="shared" ref="AB14:AC14" si="13">SUM(AB5:AB13)</f>
        <v>876701.18090701289</v>
      </c>
      <c r="AC14" s="108">
        <f t="shared" si="13"/>
        <v>952568.73920572654</v>
      </c>
    </row>
    <row r="18" spans="1:30">
      <c r="B18" s="268" t="s">
        <v>315</v>
      </c>
      <c r="C18" s="269">
        <f>SUM(C21:C84)</f>
        <v>0</v>
      </c>
      <c r="D18" s="269">
        <f t="shared" ref="D18:N18" si="14">SUM(D21:D84)</f>
        <v>119858</v>
      </c>
      <c r="E18" s="269">
        <f t="shared" si="14"/>
        <v>120716</v>
      </c>
      <c r="F18" s="269">
        <f t="shared" si="14"/>
        <v>122019</v>
      </c>
      <c r="G18" s="269">
        <f t="shared" si="14"/>
        <v>123155</v>
      </c>
      <c r="H18" s="269">
        <f t="shared" si="14"/>
        <v>370166</v>
      </c>
      <c r="I18" s="269">
        <f t="shared" si="14"/>
        <v>364047.40669669915</v>
      </c>
      <c r="J18" s="269">
        <f t="shared" si="14"/>
        <v>369133</v>
      </c>
      <c r="K18" s="269">
        <f t="shared" si="14"/>
        <v>367667.81486063101</v>
      </c>
      <c r="L18" s="269">
        <f t="shared" si="14"/>
        <v>607027.05599708681</v>
      </c>
      <c r="M18" s="269">
        <f t="shared" si="14"/>
        <v>615731.18090701278</v>
      </c>
      <c r="N18" s="269">
        <f t="shared" si="14"/>
        <v>619807.73920572666</v>
      </c>
      <c r="O18" s="270"/>
      <c r="Q18" s="268" t="s">
        <v>315</v>
      </c>
      <c r="R18" s="269">
        <f t="shared" ref="R18:AB18" si="15">SUM(R21:R84)</f>
        <v>104826</v>
      </c>
      <c r="S18" s="269">
        <f t="shared" si="15"/>
        <v>107711</v>
      </c>
      <c r="T18" s="269">
        <f t="shared" si="15"/>
        <v>107158</v>
      </c>
      <c r="U18" s="269">
        <f t="shared" si="15"/>
        <v>114902</v>
      </c>
      <c r="V18" s="269">
        <f t="shared" si="15"/>
        <v>271108</v>
      </c>
      <c r="W18" s="269">
        <f t="shared" si="15"/>
        <v>373982.40669669915</v>
      </c>
      <c r="X18" s="269">
        <f t="shared" si="15"/>
        <v>285492</v>
      </c>
      <c r="Y18" s="269">
        <f t="shared" si="15"/>
        <v>293213</v>
      </c>
      <c r="Z18" s="269">
        <f t="shared" si="15"/>
        <v>198796.8148606311</v>
      </c>
      <c r="AA18" s="269">
        <f t="shared" si="15"/>
        <v>560182.05599708681</v>
      </c>
      <c r="AB18" s="269">
        <f t="shared" si="15"/>
        <v>876701.18090701313</v>
      </c>
    </row>
    <row r="19" spans="1:30" outlineLevel="1"/>
    <row r="20" spans="1:30" ht="14.5" outlineLevel="1">
      <c r="A20" s="105" t="s">
        <v>48</v>
      </c>
      <c r="B20" s="104" t="s">
        <v>115</v>
      </c>
      <c r="C20" s="104">
        <v>2011</v>
      </c>
      <c r="D20" s="104">
        <v>2012</v>
      </c>
      <c r="E20" s="104">
        <v>2013</v>
      </c>
      <c r="F20" s="104">
        <v>2014</v>
      </c>
      <c r="G20" s="104">
        <v>2015</v>
      </c>
      <c r="H20" s="104">
        <v>2016</v>
      </c>
      <c r="I20" s="104">
        <v>2017</v>
      </c>
      <c r="J20" s="104">
        <v>2018</v>
      </c>
      <c r="K20" s="104">
        <v>2019</v>
      </c>
      <c r="L20" s="104">
        <v>2020</v>
      </c>
      <c r="M20" s="104">
        <v>2021</v>
      </c>
      <c r="N20" s="104">
        <v>2022</v>
      </c>
      <c r="P20" s="105" t="s">
        <v>48</v>
      </c>
      <c r="Q20" s="104" t="s">
        <v>115</v>
      </c>
      <c r="R20" s="104">
        <v>2011</v>
      </c>
      <c r="S20" s="104">
        <v>2012</v>
      </c>
      <c r="T20" s="104">
        <v>2013</v>
      </c>
      <c r="U20" s="104">
        <v>2014</v>
      </c>
      <c r="V20" s="104">
        <v>2015</v>
      </c>
      <c r="W20" s="104">
        <v>2016</v>
      </c>
      <c r="X20" s="104">
        <v>2017</v>
      </c>
      <c r="Y20" s="104">
        <v>2018</v>
      </c>
      <c r="Z20" s="104">
        <v>2019</v>
      </c>
      <c r="AA20" s="104">
        <v>2020</v>
      </c>
      <c r="AB20" s="104">
        <v>2021</v>
      </c>
      <c r="AC20" s="104">
        <v>2022</v>
      </c>
      <c r="AD20" s="104"/>
    </row>
    <row r="21" spans="1:30" ht="14.5" outlineLevel="1">
      <c r="A21" s="102" t="str">
        <f>'Facility Detail'!G6</f>
        <v>Adams Solar</v>
      </c>
      <c r="B21" s="102" t="str">
        <f xml:space="preserve"> IF( 'Facility Detail'!I6 = "", "", 'Facility Detail'!I6 )</f>
        <v>Solar</v>
      </c>
      <c r="C21" s="103">
        <f>VLOOKUP($A21,'Facility Detail'!$C:$T,7,FALSE)</f>
        <v>0</v>
      </c>
      <c r="D21" s="103">
        <f>VLOOKUP($A21,'Facility Detail'!$C:$T,8,FALSE)</f>
        <v>0</v>
      </c>
      <c r="E21" s="103">
        <f>VLOOKUP($A21,'Facility Detail'!$C:$T,9,FALSE)</f>
        <v>0</v>
      </c>
      <c r="F21" s="103">
        <f>VLOOKUP($A21,'Facility Detail'!$C:$T,10,FALSE)</f>
        <v>0</v>
      </c>
      <c r="G21" s="103">
        <f>VLOOKUP($A21,'Facility Detail'!$C:$T,11,FALSE)</f>
        <v>0</v>
      </c>
      <c r="H21" s="103">
        <f>VLOOKUP($A21,'Facility Detail'!$C:$T,12,FALSE)</f>
        <v>0</v>
      </c>
      <c r="I21" s="103">
        <f>VLOOKUP($A21,'Facility Detail'!$C:$T,13,FALSE)</f>
        <v>0</v>
      </c>
      <c r="J21" s="103">
        <f>VLOOKUP($A21,'Facility Detail'!$C:$T,14,FALSE)</f>
        <v>0</v>
      </c>
      <c r="K21" s="103">
        <f>VLOOKUP($A21,'Facility Detail'!$C:$T,15,FALSE)</f>
        <v>8592.2091216254576</v>
      </c>
      <c r="L21" s="103">
        <f>VLOOKUP($A21,'Facility Detail'!$C:$T,16,FALSE)</f>
        <v>1711.3916214541732</v>
      </c>
      <c r="M21" s="103">
        <f>VLOOKUP($A21,'Facility Detail'!$C:$T,17,FALSE)</f>
        <v>4892.273389636749</v>
      </c>
      <c r="N21" s="103">
        <f>VLOOKUP($A21,'Facility Detail'!$C:$T,18,FALSE)</f>
        <v>5224.3999489587923</v>
      </c>
      <c r="P21" s="102" t="str">
        <f>A21</f>
        <v>Adams Solar</v>
      </c>
      <c r="Q21" s="102" t="str">
        <f>B21</f>
        <v>Solar</v>
      </c>
      <c r="R21" s="103">
        <f>VLOOKUP($A21,'Facility Detail'!$A:$T,9,FALSE)</f>
        <v>0</v>
      </c>
      <c r="S21" s="103">
        <f>VLOOKUP($A21,'Facility Detail'!$A:$T,10,FALSE)</f>
        <v>0</v>
      </c>
      <c r="T21" s="103">
        <f>VLOOKUP($A21,'Facility Detail'!$A:$T,11,FALSE)</f>
        <v>0</v>
      </c>
      <c r="U21" s="103">
        <f>VLOOKUP($A21,'Facility Detail'!$A:$T,12,FALSE)</f>
        <v>0</v>
      </c>
      <c r="V21" s="103">
        <f>VLOOKUP($A21,'Facility Detail'!$A:$T,13,FALSE)</f>
        <v>0</v>
      </c>
      <c r="W21" s="103">
        <f>VLOOKUP($A21,'Facility Detail'!$A:$T,14,FALSE)</f>
        <v>0</v>
      </c>
      <c r="X21" s="103">
        <f>VLOOKUP($A21,'Facility Detail'!$A:$T,15,FALSE)</f>
        <v>0</v>
      </c>
      <c r="Y21" s="103">
        <f>VLOOKUP($A21,'Facility Detail'!$A:$T,16,FALSE)</f>
        <v>588</v>
      </c>
      <c r="Z21" s="103">
        <f>VLOOKUP($A21,'Facility Detail'!$A:$T,17,FALSE)</f>
        <v>4617.2091216254576</v>
      </c>
      <c r="AA21" s="103">
        <f>VLOOKUP($A21,'Facility Detail'!$A:$T,18,FALSE)</f>
        <v>5098.3916214541732</v>
      </c>
      <c r="AB21" s="103">
        <f>VLOOKUP($A21,'Facility Detail'!$A:$T,19,FALSE)</f>
        <v>4892.273389636749</v>
      </c>
      <c r="AC21" s="103">
        <f>VLOOKUP($A21,'Facility Detail'!$A:$T,20,FALSE)</f>
        <v>5224.3999489587923</v>
      </c>
    </row>
    <row r="22" spans="1:30" ht="14.5" outlineLevel="1">
      <c r="A22" s="102" t="str">
        <f>'Facility Detail'!G7</f>
        <v>Bear Creek Solar</v>
      </c>
      <c r="B22" s="102" t="str">
        <f xml:space="preserve"> IF( 'Facility Detail'!I7 = "", "", 'Facility Detail'!I7 )</f>
        <v>Solar</v>
      </c>
      <c r="C22" s="103">
        <f>VLOOKUP($A22,'Facility Detail'!$C:$T,7,FALSE)</f>
        <v>0</v>
      </c>
      <c r="D22" s="103">
        <f>VLOOKUP($A22,'Facility Detail'!$C:$T,8,FALSE)</f>
        <v>0</v>
      </c>
      <c r="E22" s="103">
        <f>VLOOKUP($A22,'Facility Detail'!$C:$T,9,FALSE)</f>
        <v>0</v>
      </c>
      <c r="F22" s="103">
        <f>VLOOKUP($A22,'Facility Detail'!$C:$T,10,FALSE)</f>
        <v>0</v>
      </c>
      <c r="G22" s="103">
        <f>VLOOKUP($A22,'Facility Detail'!$C:$T,11,FALSE)</f>
        <v>0</v>
      </c>
      <c r="H22" s="103">
        <f>VLOOKUP($A22,'Facility Detail'!$C:$T,12,FALSE)</f>
        <v>0</v>
      </c>
      <c r="I22" s="103">
        <f>VLOOKUP($A22,'Facility Detail'!$C:$T,13,FALSE)</f>
        <v>0</v>
      </c>
      <c r="J22" s="103">
        <f>VLOOKUP($A22,'Facility Detail'!$C:$T,14,FALSE)</f>
        <v>0</v>
      </c>
      <c r="K22" s="103">
        <f>VLOOKUP($A22,'Facility Detail'!$C:$T,15,FALSE)</f>
        <v>9233.3730515304796</v>
      </c>
      <c r="L22" s="103">
        <f>VLOOKUP($A22,'Facility Detail'!$C:$T,16,FALSE)</f>
        <v>1861.5510081531293</v>
      </c>
      <c r="M22" s="103">
        <f>VLOOKUP($A22,'Facility Detail'!$C:$T,17,FALSE)</f>
        <v>5342.4099242764496</v>
      </c>
      <c r="N22" s="103">
        <f>VLOOKUP($A22,'Facility Detail'!$C:$T,18,FALSE)</f>
        <v>5017.6589884117602</v>
      </c>
      <c r="P22" s="102" t="str">
        <f t="shared" ref="P22:P84" si="16">A22</f>
        <v>Bear Creek Solar</v>
      </c>
      <c r="Q22" s="102" t="str">
        <f t="shared" ref="Q22:Q85" si="17">B22</f>
        <v>Solar</v>
      </c>
      <c r="R22" s="103">
        <f>VLOOKUP($A22,'Facility Detail'!$A:$T,9,FALSE)</f>
        <v>0</v>
      </c>
      <c r="S22" s="103">
        <f>VLOOKUP($A22,'Facility Detail'!$A:$T,10,FALSE)</f>
        <v>0</v>
      </c>
      <c r="T22" s="103">
        <f>VLOOKUP($A22,'Facility Detail'!$A:$T,11,FALSE)</f>
        <v>0</v>
      </c>
      <c r="U22" s="103">
        <f>VLOOKUP($A22,'Facility Detail'!$A:$T,12,FALSE)</f>
        <v>0</v>
      </c>
      <c r="V22" s="103">
        <f>VLOOKUP($A22,'Facility Detail'!$A:$T,13,FALSE)</f>
        <v>0</v>
      </c>
      <c r="W22" s="103">
        <f>VLOOKUP($A22,'Facility Detail'!$A:$T,14,FALSE)</f>
        <v>0</v>
      </c>
      <c r="X22" s="103">
        <f>VLOOKUP($A22,'Facility Detail'!$A:$T,15,FALSE)</f>
        <v>0</v>
      </c>
      <c r="Y22" s="103">
        <f>VLOOKUP($A22,'Facility Detail'!$A:$T,16,FALSE)</f>
        <v>677</v>
      </c>
      <c r="Z22" s="103">
        <f>VLOOKUP($A22,'Facility Detail'!$A:$T,17,FALSE)</f>
        <v>5042.3730515304796</v>
      </c>
      <c r="AA22" s="103">
        <f>VLOOKUP($A22,'Facility Detail'!$A:$T,18,FALSE)</f>
        <v>5375.5510081531293</v>
      </c>
      <c r="AB22" s="103">
        <f>VLOOKUP($A22,'Facility Detail'!$A:$T,19,FALSE)</f>
        <v>5342.4099242764496</v>
      </c>
      <c r="AC22" s="103">
        <f>VLOOKUP($A22,'Facility Detail'!$A:$T,20,FALSE)</f>
        <v>5017.6589884117602</v>
      </c>
    </row>
    <row r="23" spans="1:30" ht="14.5">
      <c r="A23" s="102" t="str">
        <f>'Facility Detail'!G8</f>
        <v>Bennett Creek Windfarm - REC Only</v>
      </c>
      <c r="B23" s="102" t="str">
        <f xml:space="preserve"> IF( 'Facility Detail'!I8 = "", "", 'Facility Detail'!I8 )</f>
        <v>Wind</v>
      </c>
      <c r="C23" s="103">
        <f>VLOOKUP($A23,'Facility Detail'!$C:$T,7,FALSE)</f>
        <v>0</v>
      </c>
      <c r="D23" s="103">
        <f>VLOOKUP($A23,'Facility Detail'!$C:$T,8,FALSE)</f>
        <v>12259</v>
      </c>
      <c r="E23" s="103">
        <f>VLOOKUP($A23,'Facility Detail'!$C:$T,9,FALSE)</f>
        <v>0</v>
      </c>
      <c r="F23" s="103">
        <f>VLOOKUP($A23,'Facility Detail'!$C:$T,10,FALSE)</f>
        <v>0</v>
      </c>
      <c r="G23" s="103">
        <f>VLOOKUP($A23,'Facility Detail'!$C:$T,11,FALSE)</f>
        <v>0</v>
      </c>
      <c r="H23" s="103">
        <f>VLOOKUP($A23,'Facility Detail'!$C:$T,12,FALSE)</f>
        <v>8656</v>
      </c>
      <c r="I23" s="103">
        <f>VLOOKUP($A23,'Facility Detail'!$C:$T,13,FALSE)</f>
        <v>11174</v>
      </c>
      <c r="J23" s="103">
        <f>VLOOKUP($A23,'Facility Detail'!$C:$T,14,FALSE)</f>
        <v>9667</v>
      </c>
      <c r="K23" s="103">
        <f>VLOOKUP($A23,'Facility Detail'!$C:$T,15,FALSE)</f>
        <v>3216</v>
      </c>
      <c r="L23" s="103">
        <f>VLOOKUP($A23,'Facility Detail'!$C:$T,16,FALSE)</f>
        <v>0</v>
      </c>
      <c r="M23" s="103">
        <f>VLOOKUP($A23,'Facility Detail'!$C:$T,17,FALSE)</f>
        <v>0</v>
      </c>
      <c r="N23" s="103">
        <f>VLOOKUP($A23,'Facility Detail'!$C:$T,18,FALSE)</f>
        <v>0</v>
      </c>
      <c r="P23" s="102" t="str">
        <f t="shared" si="16"/>
        <v>Bennett Creek Windfarm - REC Only</v>
      </c>
      <c r="Q23" s="102" t="str">
        <f t="shared" si="17"/>
        <v>Wind</v>
      </c>
      <c r="R23" s="103">
        <f>VLOOKUP($A23,'Facility Detail'!$A:$T,9,FALSE)</f>
        <v>12259</v>
      </c>
      <c r="S23" s="103">
        <f>VLOOKUP($A23,'Facility Detail'!$A:$T,10,FALSE)</f>
        <v>0</v>
      </c>
      <c r="T23" s="103">
        <f>VLOOKUP($A23,'Facility Detail'!$A:$T,11,FALSE)</f>
        <v>0</v>
      </c>
      <c r="U23" s="103">
        <f>VLOOKUP($A23,'Facility Detail'!$A:$T,12,FALSE)</f>
        <v>0</v>
      </c>
      <c r="V23" s="103">
        <f>VLOOKUP($A23,'Facility Detail'!$A:$T,13,FALSE)</f>
        <v>8656</v>
      </c>
      <c r="W23" s="103">
        <f>VLOOKUP($A23,'Facility Detail'!$A:$T,14,FALSE)</f>
        <v>11174</v>
      </c>
      <c r="X23" s="103">
        <f>VLOOKUP($A23,'Facility Detail'!$A:$T,15,FALSE)</f>
        <v>9667</v>
      </c>
      <c r="Y23" s="103">
        <f>VLOOKUP($A23,'Facility Detail'!$A:$T,16,FALSE)</f>
        <v>3216</v>
      </c>
      <c r="Z23" s="103">
        <f>VLOOKUP($A23,'Facility Detail'!$A:$T,17,FALSE)</f>
        <v>0</v>
      </c>
      <c r="AA23" s="103">
        <f>VLOOKUP($A23,'Facility Detail'!$A:$T,18,FALSE)</f>
        <v>0</v>
      </c>
      <c r="AB23" s="103">
        <f>VLOOKUP($A23,'Facility Detail'!$A:$T,19,FALSE)</f>
        <v>0</v>
      </c>
      <c r="AC23" s="103">
        <f>VLOOKUP($A23,'Facility Detail'!$A:$T,20,FALSE)</f>
        <v>0</v>
      </c>
    </row>
    <row r="24" spans="1:30" ht="14.5" outlineLevel="1">
      <c r="A24" s="102" t="str">
        <f>'Facility Detail'!G9</f>
        <v>Bigfork</v>
      </c>
      <c r="B24" s="102" t="str">
        <f xml:space="preserve"> IF( 'Facility Detail'!I9 = "", "", 'Facility Detail'!I9 )</f>
        <v>Water (Incremental Hydro)</v>
      </c>
      <c r="C24" s="103">
        <f>VLOOKUP($A24,'Facility Detail'!$C:$T,7,FALSE)</f>
        <v>0</v>
      </c>
      <c r="D24" s="103">
        <f>VLOOKUP($A24,'Facility Detail'!$C:$T,8,FALSE)</f>
        <v>0</v>
      </c>
      <c r="E24" s="103">
        <f>VLOOKUP($A24,'Facility Detail'!$C:$T,9,FALSE)</f>
        <v>0</v>
      </c>
      <c r="F24" s="103">
        <f>VLOOKUP($A24,'Facility Detail'!$C:$T,10,FALSE)</f>
        <v>0</v>
      </c>
      <c r="G24" s="103">
        <f>VLOOKUP($A24,'Facility Detail'!$C:$T,11,FALSE)</f>
        <v>0</v>
      </c>
      <c r="H24" s="103">
        <f>VLOOKUP($A24,'Facility Detail'!$C:$T,12,FALSE)</f>
        <v>0</v>
      </c>
      <c r="I24" s="103">
        <f>VLOOKUP($A24,'Facility Detail'!$C:$T,13,FALSE)</f>
        <v>0</v>
      </c>
      <c r="J24" s="103">
        <f>VLOOKUP($A24,'Facility Detail'!$C:$T,14,FALSE)</f>
        <v>0</v>
      </c>
      <c r="K24" s="103">
        <f>VLOOKUP($A24,'Facility Detail'!$C:$T,15,FALSE)</f>
        <v>0</v>
      </c>
      <c r="L24" s="103">
        <f>VLOOKUP($A24,'Facility Detail'!$C:$T,16,FALSE)</f>
        <v>0</v>
      </c>
      <c r="M24" s="103">
        <f>VLOOKUP($A24,'Facility Detail'!$C:$T,17,FALSE)</f>
        <v>96.092477614914486</v>
      </c>
      <c r="N24" s="103">
        <f>VLOOKUP($A24,'Facility Detail'!$C:$T,18,FALSE)</f>
        <v>81.734753497160142</v>
      </c>
      <c r="P24" s="102" t="str">
        <f t="shared" si="16"/>
        <v>Bigfork</v>
      </c>
      <c r="Q24" s="102" t="str">
        <f t="shared" si="17"/>
        <v>Water (Incremental Hydro)</v>
      </c>
      <c r="R24" s="103">
        <f>VLOOKUP($A24,'Facility Detail'!$A:$T,9,FALSE)</f>
        <v>0</v>
      </c>
      <c r="S24" s="103">
        <f>VLOOKUP($A24,'Facility Detail'!$A:$T,10,FALSE)</f>
        <v>0</v>
      </c>
      <c r="T24" s="103">
        <f>VLOOKUP($A24,'Facility Detail'!$A:$T,11,FALSE)</f>
        <v>0</v>
      </c>
      <c r="U24" s="103">
        <f>VLOOKUP($A24,'Facility Detail'!$A:$T,12,FALSE)</f>
        <v>0</v>
      </c>
      <c r="V24" s="103">
        <f>VLOOKUP($A24,'Facility Detail'!$A:$T,13,FALSE)</f>
        <v>0</v>
      </c>
      <c r="W24" s="103">
        <f>VLOOKUP($A24,'Facility Detail'!$A:$T,14,FALSE)</f>
        <v>0</v>
      </c>
      <c r="X24" s="103">
        <f>VLOOKUP($A24,'Facility Detail'!$A:$T,15,FALSE)</f>
        <v>0</v>
      </c>
      <c r="Y24" s="103">
        <f>VLOOKUP($A24,'Facility Detail'!$A:$T,16,FALSE)</f>
        <v>0</v>
      </c>
      <c r="Z24" s="103">
        <f>VLOOKUP($A24,'Facility Detail'!$A:$T,17,FALSE)</f>
        <v>0</v>
      </c>
      <c r="AA24" s="103">
        <f>VLOOKUP($A24,'Facility Detail'!$A:$T,18,FALSE)</f>
        <v>0</v>
      </c>
      <c r="AB24" s="103">
        <f>VLOOKUP($A24,'Facility Detail'!$A:$T,19,FALSE)</f>
        <v>96.092477614914486</v>
      </c>
      <c r="AC24" s="103">
        <f>VLOOKUP($A24,'Facility Detail'!$A:$T,20,FALSE)</f>
        <v>81.734753497160142</v>
      </c>
    </row>
    <row r="25" spans="1:30" ht="14.5" outlineLevel="1">
      <c r="A25" s="102" t="str">
        <f>'Facility Detail'!G10</f>
        <v>Blundell</v>
      </c>
      <c r="B25" s="102" t="str">
        <f xml:space="preserve"> IF( 'Facility Detail'!I10 = "", "", 'Facility Detail'!I10 )</f>
        <v>Geothermal</v>
      </c>
      <c r="C25" s="103">
        <f>VLOOKUP($A25,'Facility Detail'!$C:$T,7,FALSE)</f>
        <v>0</v>
      </c>
      <c r="D25" s="103">
        <f>VLOOKUP($A25,'Facility Detail'!$C:$T,8,FALSE)</f>
        <v>0</v>
      </c>
      <c r="E25" s="103">
        <f>VLOOKUP($A25,'Facility Detail'!$C:$T,9,FALSE)</f>
        <v>0</v>
      </c>
      <c r="F25" s="103">
        <f>VLOOKUP($A25,'Facility Detail'!$C:$T,10,FALSE)</f>
        <v>0</v>
      </c>
      <c r="G25" s="103">
        <f>VLOOKUP($A25,'Facility Detail'!$C:$T,11,FALSE)</f>
        <v>0</v>
      </c>
      <c r="H25" s="103">
        <f>VLOOKUP($A25,'Facility Detail'!$C:$T,12,FALSE)</f>
        <v>0</v>
      </c>
      <c r="I25" s="103">
        <f>VLOOKUP($A25,'Facility Detail'!$C:$T,13,FALSE)</f>
        <v>0</v>
      </c>
      <c r="J25" s="103">
        <f>VLOOKUP($A25,'Facility Detail'!$C:$T,14,FALSE)</f>
        <v>0</v>
      </c>
      <c r="K25" s="103">
        <f>VLOOKUP($A25,'Facility Detail'!$C:$T,15,FALSE)</f>
        <v>0</v>
      </c>
      <c r="L25" s="103">
        <f>VLOOKUP($A25,'Facility Detail'!$C:$T,16,FALSE)</f>
        <v>0</v>
      </c>
      <c r="M25" s="103">
        <f>VLOOKUP($A25,'Facility Detail'!$C:$T,17,FALSE)</f>
        <v>11656.306293386466</v>
      </c>
      <c r="N25" s="103">
        <f>VLOOKUP($A25,'Facility Detail'!$C:$T,18,FALSE)</f>
        <v>16067.576659755279</v>
      </c>
      <c r="P25" s="102" t="str">
        <f t="shared" si="16"/>
        <v>Blundell</v>
      </c>
      <c r="Q25" s="102" t="str">
        <f t="shared" si="17"/>
        <v>Geothermal</v>
      </c>
      <c r="R25" s="103">
        <f>VLOOKUP($A25,'Facility Detail'!$A:$T,9,FALSE)</f>
        <v>0</v>
      </c>
      <c r="S25" s="103">
        <f>VLOOKUP($A25,'Facility Detail'!$A:$T,10,FALSE)</f>
        <v>0</v>
      </c>
      <c r="T25" s="103">
        <f>VLOOKUP($A25,'Facility Detail'!$A:$T,11,FALSE)</f>
        <v>0</v>
      </c>
      <c r="U25" s="103">
        <f>VLOOKUP($A25,'Facility Detail'!$A:$T,12,FALSE)</f>
        <v>0</v>
      </c>
      <c r="V25" s="103">
        <f>VLOOKUP($A25,'Facility Detail'!$A:$T,13,FALSE)</f>
        <v>0</v>
      </c>
      <c r="W25" s="103">
        <f>VLOOKUP($A25,'Facility Detail'!$A:$T,14,FALSE)</f>
        <v>0</v>
      </c>
      <c r="X25" s="103">
        <f>VLOOKUP($A25,'Facility Detail'!$A:$T,15,FALSE)</f>
        <v>0</v>
      </c>
      <c r="Y25" s="103">
        <f>VLOOKUP($A25,'Facility Detail'!$A:$T,16,FALSE)</f>
        <v>0</v>
      </c>
      <c r="Z25" s="103">
        <f>VLOOKUP($A25,'Facility Detail'!$A:$T,17,FALSE)</f>
        <v>0</v>
      </c>
      <c r="AA25" s="103">
        <f>VLOOKUP($A25,'Facility Detail'!$A:$T,18,FALSE)</f>
        <v>0</v>
      </c>
      <c r="AB25" s="103">
        <f>VLOOKUP($A25,'Facility Detail'!$A:$T,19,FALSE)</f>
        <v>11656.306293386466</v>
      </c>
      <c r="AC25" s="103">
        <f>VLOOKUP($A25,'Facility Detail'!$A:$T,20,FALSE)</f>
        <v>16067.576659755279</v>
      </c>
    </row>
    <row r="26" spans="1:30" ht="14.5" outlineLevel="1">
      <c r="A26" s="102" t="str">
        <f>'Facility Detail'!G11</f>
        <v>Blundell II</v>
      </c>
      <c r="B26" s="102" t="str">
        <f xml:space="preserve"> IF( 'Facility Detail'!I11 = "", "", 'Facility Detail'!I11 )</f>
        <v>Geothermal</v>
      </c>
      <c r="C26" s="103">
        <f>VLOOKUP($A26,'Facility Detail'!$C:$T,7,FALSE)</f>
        <v>0</v>
      </c>
      <c r="D26" s="103">
        <f>VLOOKUP($A26,'Facility Detail'!$C:$T,8,FALSE)</f>
        <v>0</v>
      </c>
      <c r="E26" s="103">
        <f>VLOOKUP($A26,'Facility Detail'!$C:$T,9,FALSE)</f>
        <v>0</v>
      </c>
      <c r="F26" s="103">
        <f>VLOOKUP($A26,'Facility Detail'!$C:$T,10,FALSE)</f>
        <v>0</v>
      </c>
      <c r="G26" s="103">
        <f>VLOOKUP($A26,'Facility Detail'!$C:$T,11,FALSE)</f>
        <v>0</v>
      </c>
      <c r="H26" s="103">
        <f>VLOOKUP($A26,'Facility Detail'!$C:$T,12,FALSE)</f>
        <v>0</v>
      </c>
      <c r="I26" s="103">
        <f>VLOOKUP($A26,'Facility Detail'!$C:$T,13,FALSE)</f>
        <v>0</v>
      </c>
      <c r="J26" s="103">
        <f>VLOOKUP($A26,'Facility Detail'!$C:$T,14,FALSE)</f>
        <v>0</v>
      </c>
      <c r="K26" s="103">
        <f>VLOOKUP($A26,'Facility Detail'!$C:$T,15,FALSE)</f>
        <v>0</v>
      </c>
      <c r="L26" s="103">
        <f>VLOOKUP($A26,'Facility Detail'!$C:$T,16,FALSE)</f>
        <v>0</v>
      </c>
      <c r="M26" s="103">
        <f>VLOOKUP($A26,'Facility Detail'!$C:$T,17,FALSE)</f>
        <v>5286.2894300592143</v>
      </c>
      <c r="N26" s="103">
        <f>VLOOKUP($A26,'Facility Detail'!$C:$T,18,FALSE)</f>
        <v>4262.1585834922462</v>
      </c>
      <c r="P26" s="102" t="str">
        <f t="shared" si="16"/>
        <v>Blundell II</v>
      </c>
      <c r="Q26" s="102" t="str">
        <f t="shared" si="17"/>
        <v>Geothermal</v>
      </c>
      <c r="R26" s="103">
        <f>VLOOKUP($A26,'Facility Detail'!$A:$T,9,FALSE)</f>
        <v>0</v>
      </c>
      <c r="S26" s="103">
        <f>VLOOKUP($A26,'Facility Detail'!$A:$T,10,FALSE)</f>
        <v>0</v>
      </c>
      <c r="T26" s="103">
        <f>VLOOKUP($A26,'Facility Detail'!$A:$T,11,FALSE)</f>
        <v>0</v>
      </c>
      <c r="U26" s="103">
        <f>VLOOKUP($A26,'Facility Detail'!$A:$T,12,FALSE)</f>
        <v>0</v>
      </c>
      <c r="V26" s="103">
        <f>VLOOKUP($A26,'Facility Detail'!$A:$T,13,FALSE)</f>
        <v>0</v>
      </c>
      <c r="W26" s="103">
        <f>VLOOKUP($A26,'Facility Detail'!$A:$T,14,FALSE)</f>
        <v>0</v>
      </c>
      <c r="X26" s="103">
        <f>VLOOKUP($A26,'Facility Detail'!$A:$T,15,FALSE)</f>
        <v>0</v>
      </c>
      <c r="Y26" s="103">
        <f>VLOOKUP($A26,'Facility Detail'!$A:$T,16,FALSE)</f>
        <v>0</v>
      </c>
      <c r="Z26" s="103">
        <f>VLOOKUP($A26,'Facility Detail'!$A:$T,17,FALSE)</f>
        <v>0</v>
      </c>
      <c r="AA26" s="103">
        <f>VLOOKUP($A26,'Facility Detail'!$A:$T,18,FALSE)</f>
        <v>0</v>
      </c>
      <c r="AB26" s="103">
        <f>VLOOKUP($A26,'Facility Detail'!$A:$T,19,FALSE)</f>
        <v>5286.2894300592143</v>
      </c>
      <c r="AC26" s="103">
        <f>VLOOKUP($A26,'Facility Detail'!$A:$T,20,FALSE)</f>
        <v>4262.1585834922462</v>
      </c>
    </row>
    <row r="27" spans="1:30" ht="14.5" outlineLevel="1">
      <c r="A27" s="102" t="str">
        <f>'Facility Detail'!G12</f>
        <v>Bly Solar</v>
      </c>
      <c r="B27" s="102" t="str">
        <f xml:space="preserve"> IF( 'Facility Detail'!I12 = "", "", 'Facility Detail'!I12 )</f>
        <v>Solar</v>
      </c>
      <c r="C27" s="103">
        <f>VLOOKUP($A27,'Facility Detail'!$C:$T,7,FALSE)</f>
        <v>0</v>
      </c>
      <c r="D27" s="103">
        <f>VLOOKUP($A27,'Facility Detail'!$C:$T,8,FALSE)</f>
        <v>0</v>
      </c>
      <c r="E27" s="103">
        <f>VLOOKUP($A27,'Facility Detail'!$C:$T,9,FALSE)</f>
        <v>0</v>
      </c>
      <c r="F27" s="103">
        <f>VLOOKUP($A27,'Facility Detail'!$C:$T,10,FALSE)</f>
        <v>0</v>
      </c>
      <c r="G27" s="103">
        <f>VLOOKUP($A27,'Facility Detail'!$C:$T,11,FALSE)</f>
        <v>0</v>
      </c>
      <c r="H27" s="103">
        <f>VLOOKUP($A27,'Facility Detail'!$C:$T,12,FALSE)</f>
        <v>0</v>
      </c>
      <c r="I27" s="103">
        <f>VLOOKUP($A27,'Facility Detail'!$C:$T,13,FALSE)</f>
        <v>0</v>
      </c>
      <c r="J27" s="103">
        <f>VLOOKUP($A27,'Facility Detail'!$C:$T,14,FALSE)</f>
        <v>0</v>
      </c>
      <c r="K27" s="103">
        <f>VLOOKUP($A27,'Facility Detail'!$C:$T,15,FALSE)</f>
        <v>7063.7063072262026</v>
      </c>
      <c r="L27" s="103">
        <f>VLOOKUP($A27,'Facility Detail'!$C:$T,16,FALSE)</f>
        <v>1670.6933189007532</v>
      </c>
      <c r="M27" s="103">
        <f>VLOOKUP($A27,'Facility Detail'!$C:$T,17,FALSE)</f>
        <v>4569.0869799599823</v>
      </c>
      <c r="N27" s="103">
        <f>VLOOKUP($A27,'Facility Detail'!$C:$T,18,FALSE)</f>
        <v>4795.4962697266246</v>
      </c>
      <c r="P27" s="102" t="str">
        <f t="shared" si="16"/>
        <v>Bly Solar</v>
      </c>
      <c r="Q27" s="102" t="str">
        <f t="shared" si="17"/>
        <v>Solar</v>
      </c>
      <c r="R27" s="103">
        <f>VLOOKUP($A27,'Facility Detail'!$A:$T,9,FALSE)</f>
        <v>0</v>
      </c>
      <c r="S27" s="103">
        <f>VLOOKUP($A27,'Facility Detail'!$A:$T,10,FALSE)</f>
        <v>0</v>
      </c>
      <c r="T27" s="103">
        <f>VLOOKUP($A27,'Facility Detail'!$A:$T,11,FALSE)</f>
        <v>0</v>
      </c>
      <c r="U27" s="103">
        <f>VLOOKUP($A27,'Facility Detail'!$A:$T,12,FALSE)</f>
        <v>0</v>
      </c>
      <c r="V27" s="103">
        <f>VLOOKUP($A27,'Facility Detail'!$A:$T,13,FALSE)</f>
        <v>0</v>
      </c>
      <c r="W27" s="103">
        <f>VLOOKUP($A27,'Facility Detail'!$A:$T,14,FALSE)</f>
        <v>0</v>
      </c>
      <c r="X27" s="103">
        <f>VLOOKUP($A27,'Facility Detail'!$A:$T,15,FALSE)</f>
        <v>0</v>
      </c>
      <c r="Y27" s="103">
        <f>VLOOKUP($A27,'Facility Detail'!$A:$T,16,FALSE)</f>
        <v>129</v>
      </c>
      <c r="Z27" s="103">
        <f>VLOOKUP($A27,'Facility Detail'!$A:$T,17,FALSE)</f>
        <v>4011.7063072262031</v>
      </c>
      <c r="AA27" s="103">
        <f>VLOOKUP($A27,'Facility Detail'!$A:$T,18,FALSE)</f>
        <v>4593.6933189007532</v>
      </c>
      <c r="AB27" s="103">
        <f>VLOOKUP($A27,'Facility Detail'!$A:$T,19,FALSE)</f>
        <v>4569.0869799599823</v>
      </c>
      <c r="AC27" s="103">
        <f>VLOOKUP($A27,'Facility Detail'!$A:$T,20,FALSE)</f>
        <v>4795.4962697266246</v>
      </c>
    </row>
    <row r="28" spans="1:30" ht="14.5" outlineLevel="1">
      <c r="A28" s="102" t="str">
        <f>'Facility Detail'!G13</f>
        <v>Campbell Hill</v>
      </c>
      <c r="B28" s="102" t="str">
        <f xml:space="preserve"> IF( 'Facility Detail'!I13 = "", "", 'Facility Detail'!I13 )</f>
        <v>Wind</v>
      </c>
      <c r="C28" s="103">
        <f>VLOOKUP($A28,'Facility Detail'!$C:$T,7,FALSE)</f>
        <v>0</v>
      </c>
      <c r="D28" s="103">
        <f>VLOOKUP($A28,'Facility Detail'!$C:$T,8,FALSE)</f>
        <v>0</v>
      </c>
      <c r="E28" s="103">
        <f>VLOOKUP($A28,'Facility Detail'!$C:$T,9,FALSE)</f>
        <v>0</v>
      </c>
      <c r="F28" s="103">
        <f>VLOOKUP($A28,'Facility Detail'!$C:$T,10,FALSE)</f>
        <v>0</v>
      </c>
      <c r="G28" s="103">
        <f>VLOOKUP($A28,'Facility Detail'!$C:$T,11,FALSE)</f>
        <v>0</v>
      </c>
      <c r="H28" s="103">
        <f>VLOOKUP($A28,'Facility Detail'!$C:$T,12,FALSE)</f>
        <v>50956</v>
      </c>
      <c r="I28" s="103">
        <f>VLOOKUP($A28,'Facility Detail'!$C:$T,13,FALSE)</f>
        <v>0</v>
      </c>
      <c r="J28" s="103">
        <f>VLOOKUP($A28,'Facility Detail'!$C:$T,14,FALSE)</f>
        <v>49754</v>
      </c>
      <c r="K28" s="103">
        <f>VLOOKUP($A28,'Facility Detail'!$C:$T,15,FALSE)</f>
        <v>11268.704699476382</v>
      </c>
      <c r="L28" s="103">
        <f>VLOOKUP($A28,'Facility Detail'!$C:$T,16,FALSE)</f>
        <v>47865.574571658581</v>
      </c>
      <c r="M28" s="103">
        <f>VLOOKUP($A28,'Facility Detail'!$C:$T,17,FALSE)</f>
        <v>4181.6158442687447</v>
      </c>
      <c r="N28" s="103">
        <f>VLOOKUP($A28,'Facility Detail'!$C:$T,18,FALSE)</f>
        <v>7987.4554752140393</v>
      </c>
      <c r="P28" s="102" t="str">
        <f t="shared" si="16"/>
        <v>Campbell Hill</v>
      </c>
      <c r="Q28" s="102" t="str">
        <f t="shared" si="17"/>
        <v>Wind</v>
      </c>
      <c r="R28" s="103">
        <f>VLOOKUP($A28,'Facility Detail'!$A:$T,9,FALSE)</f>
        <v>0</v>
      </c>
      <c r="S28" s="103">
        <f>VLOOKUP($A28,'Facility Detail'!$A:$T,10,FALSE)</f>
        <v>0</v>
      </c>
      <c r="T28" s="103">
        <f>VLOOKUP($A28,'Facility Detail'!$A:$T,11,FALSE)</f>
        <v>0</v>
      </c>
      <c r="U28" s="103">
        <f>VLOOKUP($A28,'Facility Detail'!$A:$T,12,FALSE)</f>
        <v>0</v>
      </c>
      <c r="V28" s="103">
        <f>VLOOKUP($A28,'Facility Detail'!$A:$T,13,FALSE)</f>
        <v>23680</v>
      </c>
      <c r="W28" s="103">
        <f>VLOOKUP($A28,'Facility Detail'!$A:$T,14,FALSE)</f>
        <v>27276</v>
      </c>
      <c r="X28" s="103">
        <f>VLOOKUP($A28,'Facility Detail'!$A:$T,15,FALSE)</f>
        <v>25187</v>
      </c>
      <c r="Y28" s="103">
        <f>VLOOKUP($A28,'Facility Detail'!$A:$T,16,FALSE)</f>
        <v>24567</v>
      </c>
      <c r="Z28" s="103">
        <f>VLOOKUP($A28,'Facility Detail'!$A:$T,17,FALSE)</f>
        <v>11268.704699476382</v>
      </c>
      <c r="AA28" s="103">
        <f>VLOOKUP($A28,'Facility Detail'!$A:$T,18,FALSE)</f>
        <v>27865.574571658584</v>
      </c>
      <c r="AB28" s="103">
        <f>VLOOKUP($A28,'Facility Detail'!$A:$T,19,FALSE)</f>
        <v>24181.615844268745</v>
      </c>
      <c r="AC28" s="103">
        <f>VLOOKUP($A28,'Facility Detail'!$A:$T,20,FALSE)</f>
        <v>27987.455475214039</v>
      </c>
    </row>
    <row r="29" spans="1:30" ht="14.5" outlineLevel="1">
      <c r="A29" s="102" t="str">
        <f>'Facility Detail'!G14</f>
        <v>Cedar Springs Wind I</v>
      </c>
      <c r="B29" s="102" t="str">
        <f xml:space="preserve"> IF( 'Facility Detail'!I14 = "", "", 'Facility Detail'!I14 )</f>
        <v>Wind</v>
      </c>
      <c r="C29" s="103">
        <f>VLOOKUP($A29,'Facility Detail'!$C:$T,7,FALSE)</f>
        <v>0</v>
      </c>
      <c r="D29" s="103">
        <f>VLOOKUP($A29,'Facility Detail'!$C:$T,8,FALSE)</f>
        <v>0</v>
      </c>
      <c r="E29" s="103">
        <f>VLOOKUP($A29,'Facility Detail'!$C:$T,9,FALSE)</f>
        <v>0</v>
      </c>
      <c r="F29" s="103">
        <f>VLOOKUP($A29,'Facility Detail'!$C:$T,10,FALSE)</f>
        <v>0</v>
      </c>
      <c r="G29" s="103">
        <f>VLOOKUP($A29,'Facility Detail'!$C:$T,11,FALSE)</f>
        <v>0</v>
      </c>
      <c r="H29" s="103">
        <f>VLOOKUP($A29,'Facility Detail'!$C:$T,12,FALSE)</f>
        <v>0</v>
      </c>
      <c r="I29" s="103">
        <f>VLOOKUP($A29,'Facility Detail'!$C:$T,13,FALSE)</f>
        <v>0</v>
      </c>
      <c r="J29" s="103">
        <f>VLOOKUP($A29,'Facility Detail'!$C:$T,14,FALSE)</f>
        <v>0</v>
      </c>
      <c r="K29" s="103">
        <f>VLOOKUP($A29,'Facility Detail'!$C:$T,15,FALSE)</f>
        <v>0</v>
      </c>
      <c r="L29" s="103">
        <f>VLOOKUP($A29,'Facility Detail'!$C:$T,16,FALSE)</f>
        <v>20000</v>
      </c>
      <c r="M29" s="103">
        <f>VLOOKUP($A29,'Facility Detail'!$C:$T,17,FALSE)</f>
        <v>41126.526532477743</v>
      </c>
      <c r="N29" s="103">
        <f>VLOOKUP($A29,'Facility Detail'!$C:$T,18,FALSE)</f>
        <v>5359.0010197626034</v>
      </c>
      <c r="P29" s="102" t="str">
        <f t="shared" si="16"/>
        <v>Cedar Springs Wind I</v>
      </c>
      <c r="Q29" s="102" t="str">
        <f t="shared" si="17"/>
        <v>Wind</v>
      </c>
      <c r="R29" s="103">
        <f>VLOOKUP($A29,'Facility Detail'!$A:$T,9,FALSE)</f>
        <v>0</v>
      </c>
      <c r="S29" s="103">
        <f>VLOOKUP($A29,'Facility Detail'!$A:$T,10,FALSE)</f>
        <v>0</v>
      </c>
      <c r="T29" s="103">
        <f>VLOOKUP($A29,'Facility Detail'!$A:$T,11,FALSE)</f>
        <v>0</v>
      </c>
      <c r="U29" s="103">
        <f>VLOOKUP($A29,'Facility Detail'!$A:$T,12,FALSE)</f>
        <v>0</v>
      </c>
      <c r="V29" s="103">
        <f>VLOOKUP($A29,'Facility Detail'!$A:$T,13,FALSE)</f>
        <v>0</v>
      </c>
      <c r="W29" s="103">
        <f>VLOOKUP($A29,'Facility Detail'!$A:$T,14,FALSE)</f>
        <v>0</v>
      </c>
      <c r="X29" s="103">
        <f>VLOOKUP($A29,'Facility Detail'!$A:$T,15,FALSE)</f>
        <v>0</v>
      </c>
      <c r="Y29" s="103">
        <f>VLOOKUP($A29,'Facility Detail'!$A:$T,16,FALSE)</f>
        <v>0</v>
      </c>
      <c r="Z29" s="103">
        <f>VLOOKUP($A29,'Facility Detail'!$A:$T,17,FALSE)</f>
        <v>0</v>
      </c>
      <c r="AA29" s="103">
        <f>VLOOKUP($A29,'Facility Detail'!$A:$T,18,FALSE)</f>
        <v>0</v>
      </c>
      <c r="AB29" s="103">
        <f>VLOOKUP($A29,'Facility Detail'!$A:$T,19,FALSE)</f>
        <v>61126.526532477743</v>
      </c>
      <c r="AC29" s="103">
        <f>VLOOKUP($A29,'Facility Detail'!$A:$T,20,FALSE)</f>
        <v>40359.001019762603</v>
      </c>
    </row>
    <row r="30" spans="1:30" ht="14.5" outlineLevel="1">
      <c r="A30" s="102" t="str">
        <f>'Facility Detail'!G15</f>
        <v>Cedar Springs Wind II</v>
      </c>
      <c r="B30" s="102" t="str">
        <f xml:space="preserve"> IF( 'Facility Detail'!I15 = "", "", 'Facility Detail'!I15 )</f>
        <v>Wind</v>
      </c>
      <c r="C30" s="103">
        <f>VLOOKUP($A30,'Facility Detail'!$C:$T,7,FALSE)</f>
        <v>0</v>
      </c>
      <c r="D30" s="103">
        <f>VLOOKUP($A30,'Facility Detail'!$C:$T,8,FALSE)</f>
        <v>0</v>
      </c>
      <c r="E30" s="103">
        <f>VLOOKUP($A30,'Facility Detail'!$C:$T,9,FALSE)</f>
        <v>0</v>
      </c>
      <c r="F30" s="103">
        <f>VLOOKUP($A30,'Facility Detail'!$C:$T,10,FALSE)</f>
        <v>0</v>
      </c>
      <c r="G30" s="103">
        <f>VLOOKUP($A30,'Facility Detail'!$C:$T,11,FALSE)</f>
        <v>0</v>
      </c>
      <c r="H30" s="103">
        <f>VLOOKUP($A30,'Facility Detail'!$C:$T,12,FALSE)</f>
        <v>0</v>
      </c>
      <c r="I30" s="103">
        <f>VLOOKUP($A30,'Facility Detail'!$C:$T,13,FALSE)</f>
        <v>0</v>
      </c>
      <c r="J30" s="103">
        <f>VLOOKUP($A30,'Facility Detail'!$C:$T,14,FALSE)</f>
        <v>0</v>
      </c>
      <c r="K30" s="103">
        <f>VLOOKUP($A30,'Facility Detail'!$C:$T,15,FALSE)</f>
        <v>0</v>
      </c>
      <c r="L30" s="103">
        <f>VLOOKUP($A30,'Facility Detail'!$C:$T,16,FALSE)</f>
        <v>20000</v>
      </c>
      <c r="M30" s="103">
        <f>VLOOKUP($A30,'Facility Detail'!$C:$T,17,FALSE)</f>
        <v>33746.896968199799</v>
      </c>
      <c r="N30" s="103">
        <f>VLOOKUP($A30,'Facility Detail'!$C:$T,18,FALSE)</f>
        <v>5063.029473969531</v>
      </c>
      <c r="P30" s="102" t="str">
        <f t="shared" si="16"/>
        <v>Cedar Springs Wind II</v>
      </c>
      <c r="Q30" s="102" t="str">
        <f t="shared" si="17"/>
        <v>Wind</v>
      </c>
      <c r="R30" s="103">
        <f>VLOOKUP($A30,'Facility Detail'!$A:$T,9,FALSE)</f>
        <v>0</v>
      </c>
      <c r="S30" s="103">
        <f>VLOOKUP($A30,'Facility Detail'!$A:$T,10,FALSE)</f>
        <v>0</v>
      </c>
      <c r="T30" s="103">
        <f>VLOOKUP($A30,'Facility Detail'!$A:$T,11,FALSE)</f>
        <v>0</v>
      </c>
      <c r="U30" s="103">
        <f>VLOOKUP($A30,'Facility Detail'!$A:$T,12,FALSE)</f>
        <v>0</v>
      </c>
      <c r="V30" s="103">
        <f>VLOOKUP($A30,'Facility Detail'!$A:$T,13,FALSE)</f>
        <v>0</v>
      </c>
      <c r="W30" s="103">
        <f>VLOOKUP($A30,'Facility Detail'!$A:$T,14,FALSE)</f>
        <v>0</v>
      </c>
      <c r="X30" s="103">
        <f>VLOOKUP($A30,'Facility Detail'!$A:$T,15,FALSE)</f>
        <v>0</v>
      </c>
      <c r="Y30" s="103">
        <f>VLOOKUP($A30,'Facility Detail'!$A:$T,16,FALSE)</f>
        <v>0</v>
      </c>
      <c r="Z30" s="103">
        <f>VLOOKUP($A30,'Facility Detail'!$A:$T,17,FALSE)</f>
        <v>0</v>
      </c>
      <c r="AA30" s="103">
        <f>VLOOKUP($A30,'Facility Detail'!$A:$T,18,FALSE)</f>
        <v>0</v>
      </c>
      <c r="AB30" s="103">
        <f>VLOOKUP($A30,'Facility Detail'!$A:$T,19,FALSE)</f>
        <v>53746.896968199799</v>
      </c>
      <c r="AC30" s="103">
        <f>VLOOKUP($A30,'Facility Detail'!$A:$T,20,FALSE)</f>
        <v>65063.029473969531</v>
      </c>
    </row>
    <row r="31" spans="1:30" ht="14.5" outlineLevel="1">
      <c r="A31" s="102" t="str">
        <f>'Facility Detail'!G16</f>
        <v>Cedar Springs Wind III</v>
      </c>
      <c r="B31" s="102" t="str">
        <f xml:space="preserve"> IF( 'Facility Detail'!I16 = "", "", 'Facility Detail'!I16 )</f>
        <v>Wind</v>
      </c>
      <c r="C31" s="103">
        <f>VLOOKUP($A31,'Facility Detail'!$C:$T,7,FALSE)</f>
        <v>0</v>
      </c>
      <c r="D31" s="103">
        <f>VLOOKUP($A31,'Facility Detail'!$C:$T,8,FALSE)</f>
        <v>0</v>
      </c>
      <c r="E31" s="103">
        <f>VLOOKUP($A31,'Facility Detail'!$C:$T,9,FALSE)</f>
        <v>0</v>
      </c>
      <c r="F31" s="103">
        <f>VLOOKUP($A31,'Facility Detail'!$C:$T,10,FALSE)</f>
        <v>0</v>
      </c>
      <c r="G31" s="103">
        <f>VLOOKUP($A31,'Facility Detail'!$C:$T,11,FALSE)</f>
        <v>0</v>
      </c>
      <c r="H31" s="103">
        <f>VLOOKUP($A31,'Facility Detail'!$C:$T,12,FALSE)</f>
        <v>0</v>
      </c>
      <c r="I31" s="103">
        <f>VLOOKUP($A31,'Facility Detail'!$C:$T,13,FALSE)</f>
        <v>0</v>
      </c>
      <c r="J31" s="103">
        <f>VLOOKUP($A31,'Facility Detail'!$C:$T,14,FALSE)</f>
        <v>0</v>
      </c>
      <c r="K31" s="103">
        <f>VLOOKUP($A31,'Facility Detail'!$C:$T,15,FALSE)</f>
        <v>0</v>
      </c>
      <c r="L31" s="103">
        <f>VLOOKUP($A31,'Facility Detail'!$C:$T,16,FALSE)</f>
        <v>0</v>
      </c>
      <c r="M31" s="103">
        <f>VLOOKUP($A31,'Facility Detail'!$C:$T,17,FALSE)</f>
        <v>42352.799614148185</v>
      </c>
      <c r="N31" s="103">
        <f>VLOOKUP($A31,'Facility Detail'!$C:$T,18,FALSE)</f>
        <v>5666.838728461822</v>
      </c>
      <c r="P31" s="102" t="str">
        <f t="shared" si="16"/>
        <v>Cedar Springs Wind III</v>
      </c>
      <c r="Q31" s="102" t="str">
        <f t="shared" si="17"/>
        <v>Wind</v>
      </c>
      <c r="R31" s="103">
        <f>VLOOKUP($A31,'Facility Detail'!$A:$T,9,FALSE)</f>
        <v>0</v>
      </c>
      <c r="S31" s="103">
        <f>VLOOKUP($A31,'Facility Detail'!$A:$T,10,FALSE)</f>
        <v>0</v>
      </c>
      <c r="T31" s="103">
        <f>VLOOKUP($A31,'Facility Detail'!$A:$T,11,FALSE)</f>
        <v>0</v>
      </c>
      <c r="U31" s="103">
        <f>VLOOKUP($A31,'Facility Detail'!$A:$T,12,FALSE)</f>
        <v>0</v>
      </c>
      <c r="V31" s="103">
        <f>VLOOKUP($A31,'Facility Detail'!$A:$T,13,FALSE)</f>
        <v>0</v>
      </c>
      <c r="W31" s="103">
        <f>VLOOKUP($A31,'Facility Detail'!$A:$T,14,FALSE)</f>
        <v>0</v>
      </c>
      <c r="X31" s="103">
        <f>VLOOKUP($A31,'Facility Detail'!$A:$T,15,FALSE)</f>
        <v>0</v>
      </c>
      <c r="Y31" s="103">
        <f>VLOOKUP($A31,'Facility Detail'!$A:$T,16,FALSE)</f>
        <v>0</v>
      </c>
      <c r="Z31" s="103">
        <f>VLOOKUP($A31,'Facility Detail'!$A:$T,17,FALSE)</f>
        <v>0</v>
      </c>
      <c r="AA31" s="103">
        <f>VLOOKUP($A31,'Facility Detail'!$A:$T,18,FALSE)</f>
        <v>0</v>
      </c>
      <c r="AB31" s="103">
        <f>VLOOKUP($A31,'Facility Detail'!$A:$T,19,FALSE)</f>
        <v>42352.799614148185</v>
      </c>
      <c r="AC31" s="103">
        <f>VLOOKUP($A31,'Facility Detail'!$A:$T,20,FALSE)</f>
        <v>60666.838728461822</v>
      </c>
    </row>
    <row r="32" spans="1:30" ht="14.5" outlineLevel="1">
      <c r="A32" s="102" t="str">
        <f>'Facility Detail'!G17</f>
        <v>Condon Wind Power Project - Condon Wind Power Project - REC Only</v>
      </c>
      <c r="B32" s="102" t="str">
        <f xml:space="preserve"> IF( 'Facility Detail'!I17 = "", "", 'Facility Detail'!I17 )</f>
        <v>Wind</v>
      </c>
      <c r="C32" s="103">
        <f>VLOOKUP($A32,'Facility Detail'!$C:$T,7,FALSE)</f>
        <v>0</v>
      </c>
      <c r="D32" s="103">
        <f>VLOOKUP($A32,'Facility Detail'!$C:$T,8,FALSE)</f>
        <v>0</v>
      </c>
      <c r="E32" s="103">
        <f>VLOOKUP($A32,'Facility Detail'!$C:$T,9,FALSE)</f>
        <v>0</v>
      </c>
      <c r="F32" s="103">
        <f>VLOOKUP($A32,'Facility Detail'!$C:$T,10,FALSE)</f>
        <v>0</v>
      </c>
      <c r="G32" s="103">
        <f>VLOOKUP($A32,'Facility Detail'!$C:$T,11,FALSE)</f>
        <v>0</v>
      </c>
      <c r="H32" s="103">
        <f>VLOOKUP($A32,'Facility Detail'!$C:$T,12,FALSE)</f>
        <v>0</v>
      </c>
      <c r="I32" s="103">
        <f>VLOOKUP($A32,'Facility Detail'!$C:$T,13,FALSE)</f>
        <v>8286</v>
      </c>
      <c r="J32" s="103">
        <f>VLOOKUP($A32,'Facility Detail'!$C:$T,14,FALSE)</f>
        <v>0</v>
      </c>
      <c r="K32" s="103">
        <f>VLOOKUP($A32,'Facility Detail'!$C:$T,15,FALSE)</f>
        <v>0</v>
      </c>
      <c r="L32" s="103">
        <f>VLOOKUP($A32,'Facility Detail'!$C:$T,16,FALSE)</f>
        <v>0</v>
      </c>
      <c r="M32" s="103">
        <f>VLOOKUP($A32,'Facility Detail'!$C:$T,17,FALSE)</f>
        <v>0</v>
      </c>
      <c r="N32" s="103">
        <f>VLOOKUP($A32,'Facility Detail'!$C:$T,18,FALSE)</f>
        <v>0</v>
      </c>
      <c r="P32" s="102" t="str">
        <f t="shared" si="16"/>
        <v>Condon Wind Power Project - Condon Wind Power Project - REC Only</v>
      </c>
      <c r="Q32" s="102" t="str">
        <f t="shared" si="17"/>
        <v>Wind</v>
      </c>
      <c r="R32" s="103">
        <f>VLOOKUP($A32,'Facility Detail'!$A:$T,9,FALSE)</f>
        <v>0</v>
      </c>
      <c r="S32" s="103">
        <f>VLOOKUP($A32,'Facility Detail'!$A:$T,10,FALSE)</f>
        <v>0</v>
      </c>
      <c r="T32" s="103">
        <f>VLOOKUP($A32,'Facility Detail'!$A:$T,11,FALSE)</f>
        <v>0</v>
      </c>
      <c r="U32" s="103">
        <f>VLOOKUP($A32,'Facility Detail'!$A:$T,12,FALSE)</f>
        <v>0</v>
      </c>
      <c r="V32" s="103">
        <f>VLOOKUP($A32,'Facility Detail'!$A:$T,13,FALSE)</f>
        <v>0</v>
      </c>
      <c r="W32" s="103">
        <f>VLOOKUP($A32,'Facility Detail'!$A:$T,14,FALSE)</f>
        <v>8286</v>
      </c>
      <c r="X32" s="103">
        <f>VLOOKUP($A32,'Facility Detail'!$A:$T,15,FALSE)</f>
        <v>0</v>
      </c>
      <c r="Y32" s="103">
        <f>VLOOKUP($A32,'Facility Detail'!$A:$T,16,FALSE)</f>
        <v>0</v>
      </c>
      <c r="Z32" s="103">
        <f>VLOOKUP($A32,'Facility Detail'!$A:$T,17,FALSE)</f>
        <v>0</v>
      </c>
      <c r="AA32" s="103">
        <f>VLOOKUP($A32,'Facility Detail'!$A:$T,18,FALSE)</f>
        <v>0</v>
      </c>
      <c r="AB32" s="103">
        <f>VLOOKUP($A32,'Facility Detail'!$A:$T,19,FALSE)</f>
        <v>0</v>
      </c>
      <c r="AC32" s="103">
        <f>VLOOKUP($A32,'Facility Detail'!$A:$T,20,FALSE)</f>
        <v>0</v>
      </c>
    </row>
    <row r="33" spans="1:29" ht="14.5" outlineLevel="1">
      <c r="A33" s="102" t="str">
        <f>'Facility Detail'!G18</f>
        <v>Condon Wind Power Project - Condon Phase II - REC Only</v>
      </c>
      <c r="B33" s="102" t="str">
        <f xml:space="preserve"> IF( 'Facility Detail'!I18 = "", "", 'Facility Detail'!I18 )</f>
        <v>Wind</v>
      </c>
      <c r="C33" s="103">
        <f>VLOOKUP($A33,'Facility Detail'!$C:$T,7,FALSE)</f>
        <v>0</v>
      </c>
      <c r="D33" s="103">
        <f>VLOOKUP($A33,'Facility Detail'!$C:$T,8,FALSE)</f>
        <v>0</v>
      </c>
      <c r="E33" s="103">
        <f>VLOOKUP($A33,'Facility Detail'!$C:$T,9,FALSE)</f>
        <v>0</v>
      </c>
      <c r="F33" s="103">
        <f>VLOOKUP($A33,'Facility Detail'!$C:$T,10,FALSE)</f>
        <v>0</v>
      </c>
      <c r="G33" s="103">
        <f>VLOOKUP($A33,'Facility Detail'!$C:$T,11,FALSE)</f>
        <v>0</v>
      </c>
      <c r="H33" s="103">
        <f>VLOOKUP($A33,'Facility Detail'!$C:$T,12,FALSE)</f>
        <v>0</v>
      </c>
      <c r="I33" s="103">
        <f>VLOOKUP($A33,'Facility Detail'!$C:$T,13,FALSE)</f>
        <v>7725</v>
      </c>
      <c r="J33" s="103">
        <f>VLOOKUP($A33,'Facility Detail'!$C:$T,14,FALSE)</f>
        <v>0</v>
      </c>
      <c r="K33" s="103">
        <f>VLOOKUP($A33,'Facility Detail'!$C:$T,15,FALSE)</f>
        <v>0</v>
      </c>
      <c r="L33" s="103">
        <f>VLOOKUP($A33,'Facility Detail'!$C:$T,16,FALSE)</f>
        <v>0</v>
      </c>
      <c r="M33" s="103">
        <f>VLOOKUP($A33,'Facility Detail'!$C:$T,17,FALSE)</f>
        <v>0</v>
      </c>
      <c r="N33" s="103">
        <f>VLOOKUP($A33,'Facility Detail'!$C:$T,18,FALSE)</f>
        <v>0</v>
      </c>
      <c r="P33" s="102" t="str">
        <f t="shared" si="16"/>
        <v>Condon Wind Power Project - Condon Phase II - REC Only</v>
      </c>
      <c r="Q33" s="102" t="str">
        <f t="shared" si="17"/>
        <v>Wind</v>
      </c>
      <c r="R33" s="103">
        <f>VLOOKUP($A33,'Facility Detail'!$A:$T,9,FALSE)</f>
        <v>0</v>
      </c>
      <c r="S33" s="103">
        <f>VLOOKUP($A33,'Facility Detail'!$A:$T,10,FALSE)</f>
        <v>0</v>
      </c>
      <c r="T33" s="103">
        <f>VLOOKUP($A33,'Facility Detail'!$A:$T,11,FALSE)</f>
        <v>0</v>
      </c>
      <c r="U33" s="103">
        <f>VLOOKUP($A33,'Facility Detail'!$A:$T,12,FALSE)</f>
        <v>0</v>
      </c>
      <c r="V33" s="103">
        <f>VLOOKUP($A33,'Facility Detail'!$A:$T,13,FALSE)</f>
        <v>0</v>
      </c>
      <c r="W33" s="103">
        <f>VLOOKUP($A33,'Facility Detail'!$A:$T,14,FALSE)</f>
        <v>7725</v>
      </c>
      <c r="X33" s="103">
        <f>VLOOKUP($A33,'Facility Detail'!$A:$T,15,FALSE)</f>
        <v>0</v>
      </c>
      <c r="Y33" s="103">
        <f>VLOOKUP($A33,'Facility Detail'!$A:$T,16,FALSE)</f>
        <v>0</v>
      </c>
      <c r="Z33" s="103">
        <f>VLOOKUP($A33,'Facility Detail'!$A:$T,17,FALSE)</f>
        <v>0</v>
      </c>
      <c r="AA33" s="103">
        <f>VLOOKUP($A33,'Facility Detail'!$A:$T,18,FALSE)</f>
        <v>0</v>
      </c>
      <c r="AB33" s="103">
        <f>VLOOKUP($A33,'Facility Detail'!$A:$T,19,FALSE)</f>
        <v>0</v>
      </c>
      <c r="AC33" s="103">
        <f>VLOOKUP($A33,'Facility Detail'!$A:$T,20,FALSE)</f>
        <v>0</v>
      </c>
    </row>
    <row r="34" spans="1:29" ht="14.5" outlineLevel="1">
      <c r="A34" s="102" t="str">
        <f>'Facility Detail'!G19</f>
        <v>Dunlap I</v>
      </c>
      <c r="B34" s="102" t="str">
        <f xml:space="preserve"> IF( 'Facility Detail'!I19 = "", "", 'Facility Detail'!I19 )</f>
        <v>Wind</v>
      </c>
      <c r="C34" s="103">
        <f>VLOOKUP($A34,'Facility Detail'!$C:$T,7,FALSE)</f>
        <v>0</v>
      </c>
      <c r="D34" s="103">
        <f>VLOOKUP($A34,'Facility Detail'!$C:$T,8,FALSE)</f>
        <v>0</v>
      </c>
      <c r="E34" s="103">
        <f>VLOOKUP($A34,'Facility Detail'!$C:$T,9,FALSE)</f>
        <v>0</v>
      </c>
      <c r="F34" s="103">
        <f>VLOOKUP($A34,'Facility Detail'!$C:$T,10,FALSE)</f>
        <v>0</v>
      </c>
      <c r="G34" s="103">
        <f>VLOOKUP($A34,'Facility Detail'!$C:$T,11,FALSE)</f>
        <v>0</v>
      </c>
      <c r="H34" s="103">
        <f>VLOOKUP($A34,'Facility Detail'!$C:$T,12,FALSE)</f>
        <v>59100</v>
      </c>
      <c r="I34" s="103">
        <f>VLOOKUP($A34,'Facility Detail'!$C:$T,13,FALSE)</f>
        <v>899</v>
      </c>
      <c r="J34" s="103">
        <f>VLOOKUP($A34,'Facility Detail'!$C:$T,14,FALSE)</f>
        <v>55648</v>
      </c>
      <c r="K34" s="103">
        <f>VLOOKUP($A34,'Facility Detail'!$C:$T,15,FALSE)</f>
        <v>13999.872527158042</v>
      </c>
      <c r="L34" s="103">
        <f>VLOOKUP($A34,'Facility Detail'!$C:$T,16,FALSE)</f>
        <v>33884.41580086165</v>
      </c>
      <c r="M34" s="103">
        <f>VLOOKUP($A34,'Facility Detail'!$C:$T,17,FALSE)</f>
        <v>34895.124990839096</v>
      </c>
      <c r="N34" s="103">
        <f>VLOOKUP($A34,'Facility Detail'!$C:$T,18,FALSE)</f>
        <v>7997.1152970173862</v>
      </c>
      <c r="P34" s="102" t="str">
        <f t="shared" si="16"/>
        <v>Dunlap I</v>
      </c>
      <c r="Q34" s="102" t="str">
        <f t="shared" si="17"/>
        <v>Wind</v>
      </c>
      <c r="R34" s="103">
        <f>VLOOKUP($A34,'Facility Detail'!$A:$T,9,FALSE)</f>
        <v>0</v>
      </c>
      <c r="S34" s="103">
        <f>VLOOKUP($A34,'Facility Detail'!$A:$T,10,FALSE)</f>
        <v>0</v>
      </c>
      <c r="T34" s="103">
        <f>VLOOKUP($A34,'Facility Detail'!$A:$T,11,FALSE)</f>
        <v>0</v>
      </c>
      <c r="U34" s="103">
        <f>VLOOKUP($A34,'Facility Detail'!$A:$T,12,FALSE)</f>
        <v>0</v>
      </c>
      <c r="V34" s="103">
        <f>VLOOKUP($A34,'Facility Detail'!$A:$T,13,FALSE)</f>
        <v>27359</v>
      </c>
      <c r="W34" s="103">
        <f>VLOOKUP($A34,'Facility Detail'!$A:$T,14,FALSE)</f>
        <v>31741</v>
      </c>
      <c r="X34" s="103">
        <f>VLOOKUP($A34,'Facility Detail'!$A:$T,15,FALSE)</f>
        <v>25412</v>
      </c>
      <c r="Y34" s="103">
        <f>VLOOKUP($A34,'Facility Detail'!$A:$T,16,FALSE)</f>
        <v>31135</v>
      </c>
      <c r="Z34" s="103">
        <f>VLOOKUP($A34,'Facility Detail'!$A:$T,17,FALSE)</f>
        <v>13999.872527158042</v>
      </c>
      <c r="AA34" s="103">
        <f>VLOOKUP($A34,'Facility Detail'!$A:$T,18,FALSE)</f>
        <v>33884.41580086165</v>
      </c>
      <c r="AB34" s="103">
        <f>VLOOKUP($A34,'Facility Detail'!$A:$T,19,FALSE)</f>
        <v>34895.124990839096</v>
      </c>
      <c r="AC34" s="103">
        <f>VLOOKUP($A34,'Facility Detail'!$A:$T,20,FALSE)</f>
        <v>37997.115297017386</v>
      </c>
    </row>
    <row r="35" spans="1:29" ht="14.5" outlineLevel="1">
      <c r="A35" s="102" t="str">
        <f>'Facility Detail'!G20</f>
        <v>Ekola Flats Wind</v>
      </c>
      <c r="B35" s="102" t="str">
        <f xml:space="preserve"> IF( 'Facility Detail'!I20 = "", "", 'Facility Detail'!I20 )</f>
        <v>Wind</v>
      </c>
      <c r="C35" s="103">
        <f>VLOOKUP($A35,'Facility Detail'!$C:$T,7,FALSE)</f>
        <v>0</v>
      </c>
      <c r="D35" s="103">
        <f>VLOOKUP($A35,'Facility Detail'!$C:$T,8,FALSE)</f>
        <v>0</v>
      </c>
      <c r="E35" s="103">
        <f>VLOOKUP($A35,'Facility Detail'!$C:$T,9,FALSE)</f>
        <v>0</v>
      </c>
      <c r="F35" s="103">
        <f>VLOOKUP($A35,'Facility Detail'!$C:$T,10,FALSE)</f>
        <v>0</v>
      </c>
      <c r="G35" s="103">
        <f>VLOOKUP($A35,'Facility Detail'!$C:$T,11,FALSE)</f>
        <v>0</v>
      </c>
      <c r="H35" s="103">
        <f>VLOOKUP($A35,'Facility Detail'!$C:$T,12,FALSE)</f>
        <v>0</v>
      </c>
      <c r="I35" s="103">
        <f>VLOOKUP($A35,'Facility Detail'!$C:$T,13,FALSE)</f>
        <v>0</v>
      </c>
      <c r="J35" s="103">
        <f>VLOOKUP($A35,'Facility Detail'!$C:$T,14,FALSE)</f>
        <v>0</v>
      </c>
      <c r="K35" s="103">
        <f>VLOOKUP($A35,'Facility Detail'!$C:$T,15,FALSE)</f>
        <v>0</v>
      </c>
      <c r="L35" s="103">
        <f>VLOOKUP($A35,'Facility Detail'!$C:$T,16,FALSE)</f>
        <v>0</v>
      </c>
      <c r="M35" s="103">
        <f>VLOOKUP($A35,'Facility Detail'!$C:$T,17,FALSE)</f>
        <v>29107.621973573405</v>
      </c>
      <c r="N35" s="103">
        <f>VLOOKUP($A35,'Facility Detail'!$C:$T,18,FALSE)</f>
        <v>65250.722627240728</v>
      </c>
      <c r="P35" s="102" t="str">
        <f t="shared" si="16"/>
        <v>Ekola Flats Wind</v>
      </c>
      <c r="Q35" s="102" t="str">
        <f t="shared" si="17"/>
        <v>Wind</v>
      </c>
      <c r="R35" s="103">
        <f>VLOOKUP($A35,'Facility Detail'!$A:$T,9,FALSE)</f>
        <v>0</v>
      </c>
      <c r="S35" s="103">
        <f>VLOOKUP($A35,'Facility Detail'!$A:$T,10,FALSE)</f>
        <v>0</v>
      </c>
      <c r="T35" s="103">
        <f>VLOOKUP($A35,'Facility Detail'!$A:$T,11,FALSE)</f>
        <v>0</v>
      </c>
      <c r="U35" s="103">
        <f>VLOOKUP($A35,'Facility Detail'!$A:$T,12,FALSE)</f>
        <v>0</v>
      </c>
      <c r="V35" s="103">
        <f>VLOOKUP($A35,'Facility Detail'!$A:$T,13,FALSE)</f>
        <v>0</v>
      </c>
      <c r="W35" s="103">
        <f>VLOOKUP($A35,'Facility Detail'!$A:$T,14,FALSE)</f>
        <v>0</v>
      </c>
      <c r="X35" s="103">
        <f>VLOOKUP($A35,'Facility Detail'!$A:$T,15,FALSE)</f>
        <v>0</v>
      </c>
      <c r="Y35" s="103">
        <f>VLOOKUP($A35,'Facility Detail'!$A:$T,16,FALSE)</f>
        <v>0</v>
      </c>
      <c r="Z35" s="103">
        <f>VLOOKUP($A35,'Facility Detail'!$A:$T,17,FALSE)</f>
        <v>0</v>
      </c>
      <c r="AA35" s="103">
        <f>VLOOKUP($A35,'Facility Detail'!$A:$T,18,FALSE)</f>
        <v>0</v>
      </c>
      <c r="AB35" s="103">
        <f>VLOOKUP($A35,'Facility Detail'!$A:$T,19,FALSE)</f>
        <v>59107.621973573405</v>
      </c>
      <c r="AC35" s="103">
        <f>VLOOKUP($A35,'Facility Detail'!$A:$T,20,FALSE)</f>
        <v>65250.722627240728</v>
      </c>
    </row>
    <row r="36" spans="1:29" ht="14.5" outlineLevel="1">
      <c r="A36" s="102" t="str">
        <f>'Facility Detail'!G21</f>
        <v>Elbe Solar</v>
      </c>
      <c r="B36" s="102" t="str">
        <f xml:space="preserve"> IF( 'Facility Detail'!I21 = "", "", 'Facility Detail'!I21 )</f>
        <v>Solar</v>
      </c>
      <c r="C36" s="103">
        <f>VLOOKUP($A36,'Facility Detail'!$C:$T,7,FALSE)</f>
        <v>0</v>
      </c>
      <c r="D36" s="103">
        <f>VLOOKUP($A36,'Facility Detail'!$C:$T,8,FALSE)</f>
        <v>0</v>
      </c>
      <c r="E36" s="103">
        <f>VLOOKUP($A36,'Facility Detail'!$C:$T,9,FALSE)</f>
        <v>0</v>
      </c>
      <c r="F36" s="103">
        <f>VLOOKUP($A36,'Facility Detail'!$C:$T,10,FALSE)</f>
        <v>0</v>
      </c>
      <c r="G36" s="103">
        <f>VLOOKUP($A36,'Facility Detail'!$C:$T,11,FALSE)</f>
        <v>0</v>
      </c>
      <c r="H36" s="103">
        <f>VLOOKUP($A36,'Facility Detail'!$C:$T,12,FALSE)</f>
        <v>0</v>
      </c>
      <c r="I36" s="103">
        <f>VLOOKUP($A36,'Facility Detail'!$C:$T,13,FALSE)</f>
        <v>0</v>
      </c>
      <c r="J36" s="103">
        <f>VLOOKUP($A36,'Facility Detail'!$C:$T,14,FALSE)</f>
        <v>0</v>
      </c>
      <c r="K36" s="103">
        <f>VLOOKUP($A36,'Facility Detail'!$C:$T,15,FALSE)</f>
        <v>8625.2065323271891</v>
      </c>
      <c r="L36" s="103">
        <f>VLOOKUP($A36,'Facility Detail'!$C:$T,16,FALSE)</f>
        <v>1761.8840444896341</v>
      </c>
      <c r="M36" s="103">
        <f>VLOOKUP($A36,'Facility Detail'!$C:$T,17,FALSE)</f>
        <v>4979.886856160464</v>
      </c>
      <c r="N36" s="103">
        <f>VLOOKUP($A36,'Facility Detail'!$C:$T,18,FALSE)</f>
        <v>5032.1867315853351</v>
      </c>
      <c r="P36" s="102" t="str">
        <f t="shared" si="16"/>
        <v>Elbe Solar</v>
      </c>
      <c r="Q36" s="102" t="str">
        <f t="shared" si="17"/>
        <v>Solar</v>
      </c>
      <c r="R36" s="103">
        <f>VLOOKUP($A36,'Facility Detail'!$A:$T,9,FALSE)</f>
        <v>0</v>
      </c>
      <c r="S36" s="103">
        <f>VLOOKUP($A36,'Facility Detail'!$A:$T,10,FALSE)</f>
        <v>0</v>
      </c>
      <c r="T36" s="103">
        <f>VLOOKUP($A36,'Facility Detail'!$A:$T,11,FALSE)</f>
        <v>0</v>
      </c>
      <c r="U36" s="103">
        <f>VLOOKUP($A36,'Facility Detail'!$A:$T,12,FALSE)</f>
        <v>0</v>
      </c>
      <c r="V36" s="103">
        <f>VLOOKUP($A36,'Facility Detail'!$A:$T,13,FALSE)</f>
        <v>0</v>
      </c>
      <c r="W36" s="103">
        <f>VLOOKUP($A36,'Facility Detail'!$A:$T,14,FALSE)</f>
        <v>0</v>
      </c>
      <c r="X36" s="103">
        <f>VLOOKUP($A36,'Facility Detail'!$A:$T,15,FALSE)</f>
        <v>0</v>
      </c>
      <c r="Y36" s="103">
        <f>VLOOKUP($A36,'Facility Detail'!$A:$T,16,FALSE)</f>
        <v>648</v>
      </c>
      <c r="Z36" s="103">
        <f>VLOOKUP($A36,'Facility Detail'!$A:$T,17,FALSE)</f>
        <v>4613.2065323271891</v>
      </c>
      <c r="AA36" s="103">
        <f>VLOOKUP($A36,'Facility Detail'!$A:$T,18,FALSE)</f>
        <v>5125.8840444896341</v>
      </c>
      <c r="AB36" s="103">
        <f>VLOOKUP($A36,'Facility Detail'!$A:$T,19,FALSE)</f>
        <v>4979.886856160464</v>
      </c>
      <c r="AC36" s="103">
        <f>VLOOKUP($A36,'Facility Detail'!$A:$T,20,FALSE)</f>
        <v>5032.1867315853351</v>
      </c>
    </row>
    <row r="37" spans="1:29" ht="14.5" outlineLevel="1">
      <c r="A37" s="102" t="str">
        <f>'Facility Detail'!G22</f>
        <v>Elkhorn Valley Wind - REC Only</v>
      </c>
      <c r="B37" s="102" t="str">
        <f xml:space="preserve"> IF( 'Facility Detail'!I22 = "", "", 'Facility Detail'!I22 )</f>
        <v>Wind</v>
      </c>
      <c r="C37" s="103">
        <f>VLOOKUP($A37,'Facility Detail'!$C:$T,7,FALSE)</f>
        <v>0</v>
      </c>
      <c r="D37" s="103">
        <f>VLOOKUP($A37,'Facility Detail'!$C:$T,8,FALSE)</f>
        <v>0</v>
      </c>
      <c r="E37" s="103">
        <f>VLOOKUP($A37,'Facility Detail'!$C:$T,9,FALSE)</f>
        <v>0</v>
      </c>
      <c r="F37" s="103">
        <f>VLOOKUP($A37,'Facility Detail'!$C:$T,10,FALSE)</f>
        <v>0</v>
      </c>
      <c r="G37" s="103">
        <f>VLOOKUP($A37,'Facility Detail'!$C:$T,11,FALSE)</f>
        <v>0</v>
      </c>
      <c r="H37" s="103">
        <f>VLOOKUP($A37,'Facility Detail'!$C:$T,12,FALSE)</f>
        <v>4468</v>
      </c>
      <c r="I37" s="103">
        <f>VLOOKUP($A37,'Facility Detail'!$C:$T,13,FALSE)</f>
        <v>0</v>
      </c>
      <c r="J37" s="103">
        <f>VLOOKUP($A37,'Facility Detail'!$C:$T,14,FALSE)</f>
        <v>0</v>
      </c>
      <c r="K37" s="103">
        <f>VLOOKUP($A37,'Facility Detail'!$C:$T,15,FALSE)</f>
        <v>0</v>
      </c>
      <c r="L37" s="103">
        <f>VLOOKUP($A37,'Facility Detail'!$C:$T,16,FALSE)</f>
        <v>0</v>
      </c>
      <c r="M37" s="103">
        <f>VLOOKUP($A37,'Facility Detail'!$C:$T,17,FALSE)</f>
        <v>0</v>
      </c>
      <c r="N37" s="103">
        <f>VLOOKUP($A37,'Facility Detail'!$C:$T,18,FALSE)</f>
        <v>0</v>
      </c>
      <c r="P37" s="102" t="str">
        <f t="shared" si="16"/>
        <v>Elkhorn Valley Wind - REC Only</v>
      </c>
      <c r="Q37" s="102" t="str">
        <f t="shared" si="17"/>
        <v>Wind</v>
      </c>
      <c r="R37" s="103">
        <f>VLOOKUP($A37,'Facility Detail'!$A:$T,9,FALSE)</f>
        <v>0</v>
      </c>
      <c r="S37" s="103">
        <f>VLOOKUP($A37,'Facility Detail'!$A:$T,10,FALSE)</f>
        <v>0</v>
      </c>
      <c r="T37" s="103">
        <f>VLOOKUP($A37,'Facility Detail'!$A:$T,11,FALSE)</f>
        <v>0</v>
      </c>
      <c r="U37" s="103">
        <f>VLOOKUP($A37,'Facility Detail'!$A:$T,12,FALSE)</f>
        <v>0</v>
      </c>
      <c r="V37" s="103">
        <f>VLOOKUP($A37,'Facility Detail'!$A:$T,13,FALSE)</f>
        <v>4468</v>
      </c>
      <c r="W37" s="103">
        <f>VLOOKUP($A37,'Facility Detail'!$A:$T,14,FALSE)</f>
        <v>0</v>
      </c>
      <c r="X37" s="103">
        <f>VLOOKUP($A37,'Facility Detail'!$A:$T,15,FALSE)</f>
        <v>0</v>
      </c>
      <c r="Y37" s="103">
        <f>VLOOKUP($A37,'Facility Detail'!$A:$T,16,FALSE)</f>
        <v>0</v>
      </c>
      <c r="Z37" s="103">
        <f>VLOOKUP($A37,'Facility Detail'!$A:$T,17,FALSE)</f>
        <v>0</v>
      </c>
      <c r="AA37" s="103">
        <f>VLOOKUP($A37,'Facility Detail'!$A:$T,18,FALSE)</f>
        <v>0</v>
      </c>
      <c r="AB37" s="103">
        <f>VLOOKUP($A37,'Facility Detail'!$A:$T,19,FALSE)</f>
        <v>0</v>
      </c>
      <c r="AC37" s="103">
        <f>VLOOKUP($A37,'Facility Detail'!$A:$T,20,FALSE)</f>
        <v>0</v>
      </c>
    </row>
    <row r="38" spans="1:29" ht="14.5" outlineLevel="1">
      <c r="A38" s="102" t="str">
        <f>'Facility Detail'!G23</f>
        <v>Enterprise</v>
      </c>
      <c r="B38" s="102" t="str">
        <f xml:space="preserve"> IF( 'Facility Detail'!I23 = "", "", 'Facility Detail'!I23 )</f>
        <v>Solar</v>
      </c>
      <c r="C38" s="103">
        <f>VLOOKUP($A38,'Facility Detail'!$C:$T,7,FALSE)</f>
        <v>0</v>
      </c>
      <c r="D38" s="103">
        <f>VLOOKUP($A38,'Facility Detail'!$C:$T,8,FALSE)</f>
        <v>0</v>
      </c>
      <c r="E38" s="103">
        <f>VLOOKUP($A38,'Facility Detail'!$C:$T,9,FALSE)</f>
        <v>0</v>
      </c>
      <c r="F38" s="103">
        <f>VLOOKUP($A38,'Facility Detail'!$C:$T,10,FALSE)</f>
        <v>0</v>
      </c>
      <c r="G38" s="103">
        <f>VLOOKUP($A38,'Facility Detail'!$C:$T,11,FALSE)</f>
        <v>0</v>
      </c>
      <c r="H38" s="103">
        <f>VLOOKUP($A38,'Facility Detail'!$C:$T,12,FALSE)</f>
        <v>0</v>
      </c>
      <c r="I38" s="103">
        <f>VLOOKUP($A38,'Facility Detail'!$C:$T,13,FALSE)</f>
        <v>19234.406696699145</v>
      </c>
      <c r="J38" s="103">
        <f>VLOOKUP($A38,'Facility Detail'!$C:$T,14,FALSE)</f>
        <v>64705</v>
      </c>
      <c r="K38" s="103">
        <f>VLOOKUP($A38,'Facility Detail'!$C:$T,15,FALSE)</f>
        <v>117474.0989034832</v>
      </c>
      <c r="L38" s="103">
        <f>VLOOKUP($A38,'Facility Detail'!$C:$T,16,FALSE)</f>
        <v>19314.98666970912</v>
      </c>
      <c r="M38" s="103">
        <f>VLOOKUP($A38,'Facility Detail'!$C:$T,17,FALSE)</f>
        <v>19715.278162421302</v>
      </c>
      <c r="N38" s="103">
        <f>VLOOKUP($A38,'Facility Detail'!$C:$T,18,FALSE)</f>
        <v>77030.327720203466</v>
      </c>
      <c r="P38" s="102" t="str">
        <f t="shared" si="16"/>
        <v>Enterprise</v>
      </c>
      <c r="Q38" s="102" t="str">
        <f t="shared" si="17"/>
        <v>Solar</v>
      </c>
      <c r="R38" s="103">
        <f>VLOOKUP($A38,'Facility Detail'!$A:$T,9,FALSE)</f>
        <v>0</v>
      </c>
      <c r="S38" s="103">
        <f>VLOOKUP($A38,'Facility Detail'!$A:$T,10,FALSE)</f>
        <v>0</v>
      </c>
      <c r="T38" s="103">
        <f>VLOOKUP($A38,'Facility Detail'!$A:$T,11,FALSE)</f>
        <v>0</v>
      </c>
      <c r="U38" s="103">
        <f>VLOOKUP($A38,'Facility Detail'!$A:$T,12,FALSE)</f>
        <v>0</v>
      </c>
      <c r="V38" s="103">
        <f>VLOOKUP($A38,'Facility Detail'!$A:$T,13,FALSE)</f>
        <v>0</v>
      </c>
      <c r="W38" s="103">
        <f>VLOOKUP($A38,'Facility Detail'!$A:$T,14,FALSE)</f>
        <v>19234.406696699145</v>
      </c>
      <c r="X38" s="103">
        <f>VLOOKUP($A38,'Facility Detail'!$A:$T,15,FALSE)</f>
        <v>50456</v>
      </c>
      <c r="Y38" s="103">
        <f>VLOOKUP($A38,'Facility Detail'!$A:$T,16,FALSE)</f>
        <v>49593</v>
      </c>
      <c r="Z38" s="103">
        <f>VLOOKUP($A38,'Facility Detail'!$A:$T,17,FALSE)</f>
        <v>48932.098903483202</v>
      </c>
      <c r="AA38" s="103">
        <f>VLOOKUP($A38,'Facility Detail'!$A:$T,18,FALSE)</f>
        <v>52512.98666970912</v>
      </c>
      <c r="AB38" s="103">
        <f>VLOOKUP($A38,'Facility Detail'!$A:$T,19,FALSE)</f>
        <v>49715.278162421302</v>
      </c>
      <c r="AC38" s="103">
        <f>VLOOKUP($A38,'Facility Detail'!$A:$T,20,FALSE)</f>
        <v>47030.327720203466</v>
      </c>
    </row>
    <row r="39" spans="1:29" ht="14.5" outlineLevel="1">
      <c r="A39" s="253" t="str">
        <f>'Facility Detail'!G24</f>
        <v>Fighting Creek - REC Only</v>
      </c>
      <c r="B39" s="102" t="str">
        <f xml:space="preserve"> IF( 'Facility Detail'!I24 = "", "", 'Facility Detail'!I24 )</f>
        <v>Landfill Gas</v>
      </c>
      <c r="C39" s="103">
        <f>VLOOKUP($A39,'Facility Detail'!$C:$T,7,FALSE)</f>
        <v>0</v>
      </c>
      <c r="D39" s="103">
        <f>VLOOKUP($A39,'Facility Detail'!$C:$T,8,FALSE)</f>
        <v>0</v>
      </c>
      <c r="E39" s="103">
        <f>VLOOKUP($A39,'Facility Detail'!$C:$T,9,FALSE)</f>
        <v>0</v>
      </c>
      <c r="F39" s="103">
        <f>VLOOKUP($A39,'Facility Detail'!$C:$T,10,FALSE)</f>
        <v>0</v>
      </c>
      <c r="G39" s="103">
        <f>VLOOKUP($A39,'Facility Detail'!$C:$T,11,FALSE)</f>
        <v>0</v>
      </c>
      <c r="H39" s="103">
        <f>VLOOKUP($A39,'Facility Detail'!$C:$T,12,FALSE)</f>
        <v>730</v>
      </c>
      <c r="I39" s="103">
        <f>VLOOKUP($A39,'Facility Detail'!$C:$T,13,FALSE)</f>
        <v>0</v>
      </c>
      <c r="J39" s="103">
        <f>VLOOKUP($A39,'Facility Detail'!$C:$T,14,FALSE)</f>
        <v>0</v>
      </c>
      <c r="K39" s="103">
        <f>VLOOKUP($A39,'Facility Detail'!$C:$T,15,FALSE)</f>
        <v>0</v>
      </c>
      <c r="L39" s="103">
        <f>VLOOKUP($A39,'Facility Detail'!$C:$T,16,FALSE)</f>
        <v>0</v>
      </c>
      <c r="M39" s="103">
        <f>VLOOKUP($A39,'Facility Detail'!$C:$T,17,FALSE)</f>
        <v>0</v>
      </c>
      <c r="N39" s="103">
        <f>VLOOKUP($A39,'Facility Detail'!$C:$T,18,FALSE)</f>
        <v>0</v>
      </c>
      <c r="P39" s="102" t="str">
        <f t="shared" si="16"/>
        <v>Fighting Creek - REC Only</v>
      </c>
      <c r="Q39" s="102" t="str">
        <f t="shared" si="17"/>
        <v>Landfill Gas</v>
      </c>
      <c r="R39" s="103">
        <f>VLOOKUP($A39,'Facility Detail'!$A:$T,9,FALSE)</f>
        <v>0</v>
      </c>
      <c r="S39" s="103">
        <f>VLOOKUP($A39,'Facility Detail'!$A:$T,10,FALSE)</f>
        <v>0</v>
      </c>
      <c r="T39" s="103">
        <f>VLOOKUP($A39,'Facility Detail'!$A:$T,11,FALSE)</f>
        <v>0</v>
      </c>
      <c r="U39" s="103">
        <f>VLOOKUP($A39,'Facility Detail'!$A:$T,12,FALSE)</f>
        <v>0</v>
      </c>
      <c r="V39" s="103">
        <f>VLOOKUP($A39,'Facility Detail'!$A:$T,13,FALSE)</f>
        <v>730</v>
      </c>
      <c r="W39" s="103">
        <f>VLOOKUP($A39,'Facility Detail'!$A:$T,14,FALSE)</f>
        <v>0</v>
      </c>
      <c r="X39" s="103">
        <f>VLOOKUP($A39,'Facility Detail'!$A:$T,15,FALSE)</f>
        <v>0</v>
      </c>
      <c r="Y39" s="103">
        <f>VLOOKUP($A39,'Facility Detail'!$A:$T,16,FALSE)</f>
        <v>0</v>
      </c>
      <c r="Z39" s="103">
        <f>VLOOKUP($A39,'Facility Detail'!$A:$T,17,FALSE)</f>
        <v>0</v>
      </c>
      <c r="AA39" s="103">
        <f>VLOOKUP($A39,'Facility Detail'!$A:$T,18,FALSE)</f>
        <v>0</v>
      </c>
      <c r="AB39" s="103">
        <f>VLOOKUP($A39,'Facility Detail'!$A:$T,19,FALSE)</f>
        <v>0</v>
      </c>
      <c r="AC39" s="103">
        <f>VLOOKUP($A39,'Facility Detail'!$A:$T,20,FALSE)</f>
        <v>0</v>
      </c>
    </row>
    <row r="40" spans="1:29" ht="14.5" outlineLevel="1">
      <c r="A40" s="102" t="str">
        <f>'Facility Detail'!G25</f>
        <v>Foote Creek I</v>
      </c>
      <c r="B40" s="102" t="str">
        <f xml:space="preserve"> IF( 'Facility Detail'!I25 = "", "", 'Facility Detail'!I25 )</f>
        <v>Wind</v>
      </c>
      <c r="C40" s="103">
        <f>VLOOKUP($A40,'Facility Detail'!$C:$T,7,FALSE)</f>
        <v>0</v>
      </c>
      <c r="D40" s="103">
        <f>VLOOKUP($A40,'Facility Detail'!$C:$T,8,FALSE)</f>
        <v>0</v>
      </c>
      <c r="E40" s="103">
        <f>VLOOKUP($A40,'Facility Detail'!$C:$T,9,FALSE)</f>
        <v>0</v>
      </c>
      <c r="F40" s="103">
        <f>VLOOKUP($A40,'Facility Detail'!$C:$T,10,FALSE)</f>
        <v>0</v>
      </c>
      <c r="G40" s="103">
        <f>VLOOKUP($A40,'Facility Detail'!$C:$T,11,FALSE)</f>
        <v>0</v>
      </c>
      <c r="H40" s="103">
        <f>VLOOKUP($A40,'Facility Detail'!$C:$T,12,FALSE)</f>
        <v>0</v>
      </c>
      <c r="I40" s="103">
        <f>VLOOKUP($A40,'Facility Detail'!$C:$T,13,FALSE)</f>
        <v>0</v>
      </c>
      <c r="J40" s="103">
        <f>VLOOKUP($A40,'Facility Detail'!$C:$T,14,FALSE)</f>
        <v>0</v>
      </c>
      <c r="K40" s="103">
        <f>VLOOKUP($A40,'Facility Detail'!$C:$T,15,FALSE)</f>
        <v>0</v>
      </c>
      <c r="L40" s="103">
        <f>VLOOKUP($A40,'Facility Detail'!$C:$T,16,FALSE)</f>
        <v>0</v>
      </c>
      <c r="M40" s="103">
        <f>VLOOKUP($A40,'Facility Detail'!$C:$T,17,FALSE)</f>
        <v>13252.018939188727</v>
      </c>
      <c r="N40" s="103">
        <f>VLOOKUP($A40,'Facility Detail'!$C:$T,18,FALSE)</f>
        <v>15872.584328301307</v>
      </c>
      <c r="P40" s="102" t="str">
        <f t="shared" si="16"/>
        <v>Foote Creek I</v>
      </c>
      <c r="Q40" s="102" t="str">
        <f t="shared" si="17"/>
        <v>Wind</v>
      </c>
      <c r="R40" s="103">
        <f>VLOOKUP($A40,'Facility Detail'!$A:$T,9,FALSE)</f>
        <v>0</v>
      </c>
      <c r="S40" s="103">
        <f>VLOOKUP($A40,'Facility Detail'!$A:$T,10,FALSE)</f>
        <v>0</v>
      </c>
      <c r="T40" s="103">
        <f>VLOOKUP($A40,'Facility Detail'!$A:$T,11,FALSE)</f>
        <v>0</v>
      </c>
      <c r="U40" s="103">
        <f>VLOOKUP($A40,'Facility Detail'!$A:$T,12,FALSE)</f>
        <v>0</v>
      </c>
      <c r="V40" s="103">
        <f>VLOOKUP($A40,'Facility Detail'!$A:$T,13,FALSE)</f>
        <v>0</v>
      </c>
      <c r="W40" s="103">
        <f>VLOOKUP($A40,'Facility Detail'!$A:$T,14,FALSE)</f>
        <v>0</v>
      </c>
      <c r="X40" s="103">
        <f>VLOOKUP($A40,'Facility Detail'!$A:$T,15,FALSE)</f>
        <v>0</v>
      </c>
      <c r="Y40" s="103">
        <f>VLOOKUP($A40,'Facility Detail'!$A:$T,16,FALSE)</f>
        <v>0</v>
      </c>
      <c r="Z40" s="103">
        <f>VLOOKUP($A40,'Facility Detail'!$A:$T,17,FALSE)</f>
        <v>0</v>
      </c>
      <c r="AA40" s="103">
        <f>VLOOKUP($A40,'Facility Detail'!$A:$T,18,FALSE)</f>
        <v>0</v>
      </c>
      <c r="AB40" s="103">
        <f>VLOOKUP($A40,'Facility Detail'!$A:$T,19,FALSE)</f>
        <v>13252.018939188727</v>
      </c>
      <c r="AC40" s="103">
        <f>VLOOKUP($A40,'Facility Detail'!$A:$T,20,FALSE)</f>
        <v>15872.584328301307</v>
      </c>
    </row>
    <row r="41" spans="1:29" ht="14.5" outlineLevel="1">
      <c r="A41" s="102" t="str">
        <f>'Facility Detail'!G26</f>
        <v>Glenrock I</v>
      </c>
      <c r="B41" s="102" t="str">
        <f xml:space="preserve"> IF( 'Facility Detail'!I26 = "", "", 'Facility Detail'!I26 )</f>
        <v>Wind</v>
      </c>
      <c r="C41" s="103">
        <f>VLOOKUP($A41,'Facility Detail'!$C:$T,7,FALSE)</f>
        <v>0</v>
      </c>
      <c r="D41" s="103">
        <f>VLOOKUP($A41,'Facility Detail'!$C:$T,8,FALSE)</f>
        <v>0</v>
      </c>
      <c r="E41" s="103">
        <f>VLOOKUP($A41,'Facility Detail'!$C:$T,9,FALSE)</f>
        <v>0</v>
      </c>
      <c r="F41" s="103">
        <f>VLOOKUP($A41,'Facility Detail'!$C:$T,10,FALSE)</f>
        <v>0</v>
      </c>
      <c r="G41" s="103">
        <f>VLOOKUP($A41,'Facility Detail'!$C:$T,11,FALSE)</f>
        <v>0</v>
      </c>
      <c r="H41" s="103">
        <f>VLOOKUP($A41,'Facility Detail'!$C:$T,12,FALSE)</f>
        <v>34877</v>
      </c>
      <c r="I41" s="103">
        <f>VLOOKUP($A41,'Facility Detail'!$C:$T,13,FALSE)</f>
        <v>35572</v>
      </c>
      <c r="J41" s="103">
        <f>VLOOKUP($A41,'Facility Detail'!$C:$T,14,FALSE)</f>
        <v>24143</v>
      </c>
      <c r="K41" s="103">
        <f>VLOOKUP($A41,'Facility Detail'!$C:$T,15,FALSE)</f>
        <v>11000.014929761486</v>
      </c>
      <c r="L41" s="103">
        <f>VLOOKUP($A41,'Facility Detail'!$C:$T,16,FALSE)</f>
        <v>52732.188164890744</v>
      </c>
      <c r="M41" s="103">
        <f>VLOOKUP($A41,'Facility Detail'!$C:$T,17,FALSE)</f>
        <v>7215.3468028257521</v>
      </c>
      <c r="N41" s="103">
        <f>VLOOKUP($A41,'Facility Detail'!$C:$T,18,FALSE)</f>
        <v>8148.8395027275692</v>
      </c>
      <c r="P41" s="102" t="str">
        <f t="shared" si="16"/>
        <v>Glenrock I</v>
      </c>
      <c r="Q41" s="102" t="str">
        <f t="shared" si="17"/>
        <v>Wind</v>
      </c>
      <c r="R41" s="103">
        <f>VLOOKUP($A41,'Facility Detail'!$A:$T,9,FALSE)</f>
        <v>0</v>
      </c>
      <c r="S41" s="103">
        <f>VLOOKUP($A41,'Facility Detail'!$A:$T,10,FALSE)</f>
        <v>0</v>
      </c>
      <c r="T41" s="103">
        <f>VLOOKUP($A41,'Facility Detail'!$A:$T,11,FALSE)</f>
        <v>0</v>
      </c>
      <c r="U41" s="103">
        <f>VLOOKUP($A41,'Facility Detail'!$A:$T,12,FALSE)</f>
        <v>0</v>
      </c>
      <c r="V41" s="103">
        <f>VLOOKUP($A41,'Facility Detail'!$A:$T,13,FALSE)</f>
        <v>23306</v>
      </c>
      <c r="W41" s="103">
        <f>VLOOKUP($A41,'Facility Detail'!$A:$T,14,FALSE)</f>
        <v>25457</v>
      </c>
      <c r="X41" s="103">
        <f>VLOOKUP($A41,'Facility Detail'!$A:$T,15,FALSE)</f>
        <v>21686</v>
      </c>
      <c r="Y41" s="103">
        <f>VLOOKUP($A41,'Facility Detail'!$A:$T,16,FALSE)</f>
        <v>24143</v>
      </c>
      <c r="Z41" s="103">
        <f>VLOOKUP($A41,'Facility Detail'!$A:$T,17,FALSE)</f>
        <v>11000.014929761486</v>
      </c>
      <c r="AA41" s="103">
        <f>VLOOKUP($A41,'Facility Detail'!$A:$T,18,FALSE)</f>
        <v>32732.188164890747</v>
      </c>
      <c r="AB41" s="103">
        <f>VLOOKUP($A41,'Facility Detail'!$A:$T,19,FALSE)</f>
        <v>27215.346802825752</v>
      </c>
      <c r="AC41" s="103">
        <f>VLOOKUP($A41,'Facility Detail'!$A:$T,20,FALSE)</f>
        <v>28148.839502727569</v>
      </c>
    </row>
    <row r="42" spans="1:29" ht="14.5" outlineLevel="1">
      <c r="A42" s="102" t="str">
        <f>'Facility Detail'!G27</f>
        <v>Glenrock III</v>
      </c>
      <c r="B42" s="102" t="str">
        <f xml:space="preserve"> IF( 'Facility Detail'!I27 = "", "", 'Facility Detail'!I27 )</f>
        <v>Wind</v>
      </c>
      <c r="C42" s="103">
        <f>VLOOKUP($A42,'Facility Detail'!$C:$T,7,FALSE)</f>
        <v>0</v>
      </c>
      <c r="D42" s="103">
        <f>VLOOKUP($A42,'Facility Detail'!$C:$T,8,FALSE)</f>
        <v>0</v>
      </c>
      <c r="E42" s="103">
        <f>VLOOKUP($A42,'Facility Detail'!$C:$T,9,FALSE)</f>
        <v>0</v>
      </c>
      <c r="F42" s="103">
        <f>VLOOKUP($A42,'Facility Detail'!$C:$T,10,FALSE)</f>
        <v>0</v>
      </c>
      <c r="G42" s="103">
        <f>VLOOKUP($A42,'Facility Detail'!$C:$T,11,FALSE)</f>
        <v>0</v>
      </c>
      <c r="H42" s="103">
        <f>VLOOKUP($A42,'Facility Detail'!$C:$T,12,FALSE)</f>
        <v>0</v>
      </c>
      <c r="I42" s="103">
        <f>VLOOKUP($A42,'Facility Detail'!$C:$T,13,FALSE)</f>
        <v>0</v>
      </c>
      <c r="J42" s="103">
        <f>VLOOKUP($A42,'Facility Detail'!$C:$T,14,FALSE)</f>
        <v>0</v>
      </c>
      <c r="K42" s="103">
        <f>VLOOKUP($A42,'Facility Detail'!$C:$T,15,FALSE)</f>
        <v>0</v>
      </c>
      <c r="L42" s="103">
        <f>VLOOKUP($A42,'Facility Detail'!$C:$T,16,FALSE)</f>
        <v>0</v>
      </c>
      <c r="M42" s="103">
        <f>VLOOKUP($A42,'Facility Detail'!$C:$T,17,FALSE)</f>
        <v>10212.833649681957</v>
      </c>
      <c r="N42" s="103">
        <f>VLOOKUP($A42,'Facility Detail'!$C:$T,18,FALSE)</f>
        <v>10532.072431741524</v>
      </c>
      <c r="P42" s="102" t="str">
        <f t="shared" si="16"/>
        <v>Glenrock III</v>
      </c>
      <c r="Q42" s="102" t="str">
        <f t="shared" si="17"/>
        <v>Wind</v>
      </c>
      <c r="R42" s="103">
        <f>VLOOKUP($A42,'Facility Detail'!$A:$T,9,FALSE)</f>
        <v>0</v>
      </c>
      <c r="S42" s="103">
        <f>VLOOKUP($A42,'Facility Detail'!$A:$T,10,FALSE)</f>
        <v>0</v>
      </c>
      <c r="T42" s="103">
        <f>VLOOKUP($A42,'Facility Detail'!$A:$T,11,FALSE)</f>
        <v>0</v>
      </c>
      <c r="U42" s="103">
        <f>VLOOKUP($A42,'Facility Detail'!$A:$T,12,FALSE)</f>
        <v>0</v>
      </c>
      <c r="V42" s="103">
        <f>VLOOKUP($A42,'Facility Detail'!$A:$T,13,FALSE)</f>
        <v>0</v>
      </c>
      <c r="W42" s="103">
        <f>VLOOKUP($A42,'Facility Detail'!$A:$T,14,FALSE)</f>
        <v>0</v>
      </c>
      <c r="X42" s="103">
        <f>VLOOKUP($A42,'Facility Detail'!$A:$T,15,FALSE)</f>
        <v>0</v>
      </c>
      <c r="Y42" s="103">
        <f>VLOOKUP($A42,'Facility Detail'!$A:$T,16,FALSE)</f>
        <v>0</v>
      </c>
      <c r="Z42" s="103">
        <f>VLOOKUP($A42,'Facility Detail'!$A:$T,17,FALSE)</f>
        <v>0</v>
      </c>
      <c r="AA42" s="103">
        <f>VLOOKUP($A42,'Facility Detail'!$A:$T,18,FALSE)</f>
        <v>0</v>
      </c>
      <c r="AB42" s="103">
        <f>VLOOKUP($A42,'Facility Detail'!$A:$T,19,FALSE)</f>
        <v>10212.833649681957</v>
      </c>
      <c r="AC42" s="103">
        <f>VLOOKUP($A42,'Facility Detail'!$A:$T,20,FALSE)</f>
        <v>10532.072431741524</v>
      </c>
    </row>
    <row r="43" spans="1:29" ht="14.5" outlineLevel="1">
      <c r="A43" s="102" t="str">
        <f>'Facility Detail'!G28</f>
        <v>Goodnoe Hills</v>
      </c>
      <c r="B43" s="102" t="str">
        <f xml:space="preserve"> IF( 'Facility Detail'!I28 = "", "", 'Facility Detail'!I28 )</f>
        <v>Wind</v>
      </c>
      <c r="C43" s="103">
        <f>VLOOKUP($A43,'Facility Detail'!$C:$T,7,FALSE)</f>
        <v>0</v>
      </c>
      <c r="D43" s="103">
        <f>VLOOKUP($A43,'Facility Detail'!$C:$T,8,FALSE)</f>
        <v>18896</v>
      </c>
      <c r="E43" s="103">
        <f>VLOOKUP($A43,'Facility Detail'!$C:$T,9,FALSE)</f>
        <v>17608</v>
      </c>
      <c r="F43" s="103">
        <f>VLOOKUP($A43,'Facility Detail'!$C:$T,10,FALSE)</f>
        <v>24054</v>
      </c>
      <c r="G43" s="103">
        <f>VLOOKUP($A43,'Facility Detail'!$C:$T,11,FALSE)</f>
        <v>20890</v>
      </c>
      <c r="H43" s="103">
        <f>VLOOKUP($A43,'Facility Detail'!$C:$T,12,FALSE)</f>
        <v>23675</v>
      </c>
      <c r="I43" s="103">
        <f>VLOOKUP($A43,'Facility Detail'!$C:$T,13,FALSE)</f>
        <v>15514</v>
      </c>
      <c r="J43" s="103">
        <f>VLOOKUP($A43,'Facility Detail'!$C:$T,14,FALSE)</f>
        <v>18315</v>
      </c>
      <c r="K43" s="103">
        <f>VLOOKUP($A43,'Facility Detail'!$C:$T,15,FALSE)</f>
        <v>4420.5681815800917</v>
      </c>
      <c r="L43" s="103">
        <f>VLOOKUP($A43,'Facility Detail'!$C:$T,16,FALSE)</f>
        <v>36561.537003116537</v>
      </c>
      <c r="M43" s="103">
        <f>VLOOKUP($A43,'Facility Detail'!$C:$T,17,FALSE)</f>
        <v>13761.953204134163</v>
      </c>
      <c r="N43" s="103">
        <f>VLOOKUP($A43,'Facility Detail'!$C:$T,18,FALSE)</f>
        <v>20583.28142166217</v>
      </c>
      <c r="P43" s="102" t="str">
        <f t="shared" si="16"/>
        <v>Goodnoe Hills</v>
      </c>
      <c r="Q43" s="102" t="str">
        <f t="shared" si="17"/>
        <v>Wind</v>
      </c>
      <c r="R43" s="103">
        <f>VLOOKUP($A43,'Facility Detail'!$A:$T,9,FALSE)</f>
        <v>18896</v>
      </c>
      <c r="S43" s="103">
        <f>VLOOKUP($A43,'Facility Detail'!$A:$T,10,FALSE)</f>
        <v>17608</v>
      </c>
      <c r="T43" s="103">
        <f>VLOOKUP($A43,'Facility Detail'!$A:$T,11,FALSE)</f>
        <v>17896</v>
      </c>
      <c r="U43" s="103">
        <f>VLOOKUP($A43,'Facility Detail'!$A:$T,12,FALSE)</f>
        <v>17392</v>
      </c>
      <c r="V43" s="103">
        <f>VLOOKUP($A43,'Facility Detail'!$A:$T,13,FALSE)</f>
        <v>15039</v>
      </c>
      <c r="W43" s="103">
        <f>VLOOKUP($A43,'Facility Detail'!$A:$T,14,FALSE)</f>
        <v>18292</v>
      </c>
      <c r="X43" s="103">
        <f>VLOOKUP($A43,'Facility Detail'!$A:$T,15,FALSE)</f>
        <v>15514</v>
      </c>
      <c r="Y43" s="103">
        <f>VLOOKUP($A43,'Facility Detail'!$A:$T,16,FALSE)</f>
        <v>18315</v>
      </c>
      <c r="Z43" s="103">
        <f>VLOOKUP($A43,'Facility Detail'!$A:$T,17,FALSE)</f>
        <v>4420.5681815800917</v>
      </c>
      <c r="AA43" s="103">
        <f>VLOOKUP($A43,'Facility Detail'!$A:$T,18,FALSE)</f>
        <v>26561.537003116537</v>
      </c>
      <c r="AB43" s="103">
        <f>VLOOKUP($A43,'Facility Detail'!$A:$T,19,FALSE)</f>
        <v>23761.953204134163</v>
      </c>
      <c r="AC43" s="103">
        <f>VLOOKUP($A43,'Facility Detail'!$A:$T,20,FALSE)</f>
        <v>20583.28142166217</v>
      </c>
    </row>
    <row r="44" spans="1:29" ht="14.5" outlineLevel="1">
      <c r="A44" s="102" t="str">
        <f>'Facility Detail'!G29</f>
        <v>Granite Mountain East</v>
      </c>
      <c r="B44" s="102" t="str">
        <f xml:space="preserve"> IF( 'Facility Detail'!I29 = "", "", 'Facility Detail'!I29 )</f>
        <v>Solar</v>
      </c>
      <c r="C44" s="103">
        <f>VLOOKUP($A44,'Facility Detail'!$C:$T,7,FALSE)</f>
        <v>0</v>
      </c>
      <c r="D44" s="103">
        <f>VLOOKUP($A44,'Facility Detail'!$C:$T,8,FALSE)</f>
        <v>0</v>
      </c>
      <c r="E44" s="103">
        <f>VLOOKUP($A44,'Facility Detail'!$C:$T,9,FALSE)</f>
        <v>0</v>
      </c>
      <c r="F44" s="103">
        <f>VLOOKUP($A44,'Facility Detail'!$C:$T,10,FALSE)</f>
        <v>0</v>
      </c>
      <c r="G44" s="103">
        <f>VLOOKUP($A44,'Facility Detail'!$C:$T,11,FALSE)</f>
        <v>0</v>
      </c>
      <c r="H44" s="103">
        <f>VLOOKUP($A44,'Facility Detail'!$C:$T,12,FALSE)</f>
        <v>0</v>
      </c>
      <c r="I44" s="103">
        <f>VLOOKUP($A44,'Facility Detail'!$C:$T,13,FALSE)</f>
        <v>0</v>
      </c>
      <c r="J44" s="103">
        <f>VLOOKUP($A44,'Facility Detail'!$C:$T,14,FALSE)</f>
        <v>0</v>
      </c>
      <c r="K44" s="103">
        <f>VLOOKUP($A44,'Facility Detail'!$C:$T,15,FALSE)</f>
        <v>0</v>
      </c>
      <c r="L44" s="103">
        <f>VLOOKUP($A44,'Facility Detail'!$C:$T,16,FALSE)</f>
        <v>75000</v>
      </c>
      <c r="M44" s="103">
        <f>VLOOKUP($A44,'Facility Detail'!$C:$T,17,FALSE)</f>
        <v>0</v>
      </c>
      <c r="N44" s="103">
        <f>VLOOKUP($A44,'Facility Detail'!$C:$T,18,FALSE)</f>
        <v>0</v>
      </c>
      <c r="P44" s="102" t="str">
        <f t="shared" si="16"/>
        <v>Granite Mountain East</v>
      </c>
      <c r="Q44" s="102" t="str">
        <f t="shared" si="17"/>
        <v>Solar</v>
      </c>
      <c r="R44" s="103">
        <f>VLOOKUP($A44,'Facility Detail'!$A:$T,9,FALSE)</f>
        <v>0</v>
      </c>
      <c r="S44" s="103">
        <f>VLOOKUP($A44,'Facility Detail'!$A:$T,10,FALSE)</f>
        <v>0</v>
      </c>
      <c r="T44" s="103">
        <f>VLOOKUP($A44,'Facility Detail'!$A:$T,11,FALSE)</f>
        <v>0</v>
      </c>
      <c r="U44" s="103">
        <f>VLOOKUP($A44,'Facility Detail'!$A:$T,12,FALSE)</f>
        <v>0</v>
      </c>
      <c r="V44" s="103">
        <f>VLOOKUP($A44,'Facility Detail'!$A:$T,13,FALSE)</f>
        <v>0</v>
      </c>
      <c r="W44" s="103">
        <f>VLOOKUP($A44,'Facility Detail'!$A:$T,14,FALSE)</f>
        <v>0</v>
      </c>
      <c r="X44" s="103">
        <f>VLOOKUP($A44,'Facility Detail'!$A:$T,15,FALSE)</f>
        <v>0</v>
      </c>
      <c r="Y44" s="103">
        <f>VLOOKUP($A44,'Facility Detail'!$A:$T,16,FALSE)</f>
        <v>0</v>
      </c>
      <c r="Z44" s="103">
        <f>VLOOKUP($A44,'Facility Detail'!$A:$T,17,FALSE)</f>
        <v>0</v>
      </c>
      <c r="AA44" s="103">
        <f>VLOOKUP($A44,'Facility Detail'!$A:$T,18,FALSE)</f>
        <v>75000</v>
      </c>
      <c r="AB44" s="103">
        <f>VLOOKUP($A44,'Facility Detail'!$A:$T,19,FALSE)</f>
        <v>0</v>
      </c>
      <c r="AC44" s="103">
        <f>VLOOKUP($A44,'Facility Detail'!$A:$T,20,FALSE)</f>
        <v>0</v>
      </c>
    </row>
    <row r="45" spans="1:29" ht="14.5" outlineLevel="1">
      <c r="A45" s="102" t="str">
        <f>'Facility Detail'!G30</f>
        <v>Granite Mountain West</v>
      </c>
      <c r="B45" s="102" t="str">
        <f xml:space="preserve"> IF( 'Facility Detail'!I30 = "", "", 'Facility Detail'!I30 )</f>
        <v>Solar</v>
      </c>
      <c r="C45" s="103">
        <f>VLOOKUP($A45,'Facility Detail'!$C:$T,7,FALSE)</f>
        <v>0</v>
      </c>
      <c r="D45" s="103">
        <f>VLOOKUP($A45,'Facility Detail'!$C:$T,8,FALSE)</f>
        <v>0</v>
      </c>
      <c r="E45" s="103">
        <f>VLOOKUP($A45,'Facility Detail'!$C:$T,9,FALSE)</f>
        <v>0</v>
      </c>
      <c r="F45" s="103">
        <f>VLOOKUP($A45,'Facility Detail'!$C:$T,10,FALSE)</f>
        <v>0</v>
      </c>
      <c r="G45" s="103">
        <f>VLOOKUP($A45,'Facility Detail'!$C:$T,11,FALSE)</f>
        <v>0</v>
      </c>
      <c r="H45" s="103">
        <f>VLOOKUP($A45,'Facility Detail'!$C:$T,12,FALSE)</f>
        <v>0</v>
      </c>
      <c r="I45" s="103">
        <f>VLOOKUP($A45,'Facility Detail'!$C:$T,13,FALSE)</f>
        <v>0</v>
      </c>
      <c r="J45" s="103">
        <f>VLOOKUP($A45,'Facility Detail'!$C:$T,14,FALSE)</f>
        <v>0</v>
      </c>
      <c r="K45" s="103">
        <f>VLOOKUP($A45,'Facility Detail'!$C:$T,15,FALSE)</f>
        <v>0</v>
      </c>
      <c r="L45" s="103">
        <f>VLOOKUP($A45,'Facility Detail'!$C:$T,16,FALSE)</f>
        <v>75000</v>
      </c>
      <c r="M45" s="103">
        <f>VLOOKUP($A45,'Facility Detail'!$C:$T,17,FALSE)</f>
        <v>0</v>
      </c>
      <c r="N45" s="103">
        <f>VLOOKUP($A45,'Facility Detail'!$C:$T,18,FALSE)</f>
        <v>0</v>
      </c>
      <c r="P45" s="102" t="str">
        <f t="shared" si="16"/>
        <v>Granite Mountain West</v>
      </c>
      <c r="Q45" s="102" t="str">
        <f t="shared" si="17"/>
        <v>Solar</v>
      </c>
      <c r="R45" s="103">
        <f>VLOOKUP($A45,'Facility Detail'!$A:$T,9,FALSE)</f>
        <v>0</v>
      </c>
      <c r="S45" s="103">
        <f>VLOOKUP($A45,'Facility Detail'!$A:$T,10,FALSE)</f>
        <v>0</v>
      </c>
      <c r="T45" s="103">
        <f>VLOOKUP($A45,'Facility Detail'!$A:$T,11,FALSE)</f>
        <v>0</v>
      </c>
      <c r="U45" s="103">
        <f>VLOOKUP($A45,'Facility Detail'!$A:$T,12,FALSE)</f>
        <v>0</v>
      </c>
      <c r="V45" s="103">
        <f>VLOOKUP($A45,'Facility Detail'!$A:$T,13,FALSE)</f>
        <v>0</v>
      </c>
      <c r="W45" s="103">
        <f>VLOOKUP($A45,'Facility Detail'!$A:$T,14,FALSE)</f>
        <v>0</v>
      </c>
      <c r="X45" s="103">
        <f>VLOOKUP($A45,'Facility Detail'!$A:$T,15,FALSE)</f>
        <v>0</v>
      </c>
      <c r="Y45" s="103">
        <f>VLOOKUP($A45,'Facility Detail'!$A:$T,16,FALSE)</f>
        <v>0</v>
      </c>
      <c r="Z45" s="103">
        <f>VLOOKUP($A45,'Facility Detail'!$A:$T,17,FALSE)</f>
        <v>0</v>
      </c>
      <c r="AA45" s="103">
        <f>VLOOKUP($A45,'Facility Detail'!$A:$T,18,FALSE)</f>
        <v>75000</v>
      </c>
      <c r="AB45" s="103">
        <f>VLOOKUP($A45,'Facility Detail'!$A:$T,19,FALSE)</f>
        <v>0</v>
      </c>
      <c r="AC45" s="103">
        <f>VLOOKUP($A45,'Facility Detail'!$A:$T,20,FALSE)</f>
        <v>0</v>
      </c>
    </row>
    <row r="46" spans="1:29" ht="14.5" outlineLevel="1">
      <c r="A46" s="102" t="str">
        <f>'Facility Detail'!G31</f>
        <v>Hidden Hollow - REC Only</v>
      </c>
      <c r="B46" s="102" t="str">
        <f xml:space="preserve"> IF( 'Facility Detail'!I31 = "", "", 'Facility Detail'!I31 )</f>
        <v>Landfill Gas</v>
      </c>
      <c r="C46" s="103">
        <f>VLOOKUP($A46,'Facility Detail'!$C:$T,7,FALSE)</f>
        <v>0</v>
      </c>
      <c r="D46" s="103">
        <f>VLOOKUP($A46,'Facility Detail'!$C:$T,8,FALSE)</f>
        <v>0</v>
      </c>
      <c r="E46" s="103">
        <f>VLOOKUP($A46,'Facility Detail'!$C:$T,9,FALSE)</f>
        <v>0</v>
      </c>
      <c r="F46" s="103">
        <f>VLOOKUP($A46,'Facility Detail'!$C:$T,10,FALSE)</f>
        <v>0</v>
      </c>
      <c r="G46" s="103">
        <f>VLOOKUP($A46,'Facility Detail'!$C:$T,11,FALSE)</f>
        <v>0</v>
      </c>
      <c r="H46" s="103">
        <f>VLOOKUP($A46,'Facility Detail'!$C:$T,12,FALSE)</f>
        <v>12501</v>
      </c>
      <c r="I46" s="103">
        <f>VLOOKUP($A46,'Facility Detail'!$C:$T,13,FALSE)</f>
        <v>3960</v>
      </c>
      <c r="J46" s="103">
        <f>VLOOKUP($A46,'Facility Detail'!$C:$T,14,FALSE)</f>
        <v>0</v>
      </c>
      <c r="K46" s="103">
        <f>VLOOKUP($A46,'Facility Detail'!$C:$T,15,FALSE)</f>
        <v>0</v>
      </c>
      <c r="L46" s="103">
        <f>VLOOKUP($A46,'Facility Detail'!$C:$T,16,FALSE)</f>
        <v>0</v>
      </c>
      <c r="M46" s="103">
        <f>VLOOKUP($A46,'Facility Detail'!$C:$T,17,FALSE)</f>
        <v>0</v>
      </c>
      <c r="N46" s="103">
        <f>VLOOKUP($A46,'Facility Detail'!$C:$T,18,FALSE)</f>
        <v>0</v>
      </c>
      <c r="P46" s="102" t="str">
        <f t="shared" si="16"/>
        <v>Hidden Hollow - REC Only</v>
      </c>
      <c r="Q46" s="102" t="str">
        <f t="shared" si="17"/>
        <v>Landfill Gas</v>
      </c>
      <c r="R46" s="103">
        <f>VLOOKUP($A46,'Facility Detail'!$A:$T,9,FALSE)</f>
        <v>0</v>
      </c>
      <c r="S46" s="103">
        <f>VLOOKUP($A46,'Facility Detail'!$A:$T,10,FALSE)</f>
        <v>0</v>
      </c>
      <c r="T46" s="103">
        <f>VLOOKUP($A46,'Facility Detail'!$A:$T,11,FALSE)</f>
        <v>0</v>
      </c>
      <c r="U46" s="103">
        <f>VLOOKUP($A46,'Facility Detail'!$A:$T,12,FALSE)</f>
        <v>0</v>
      </c>
      <c r="V46" s="103">
        <f>VLOOKUP($A46,'Facility Detail'!$A:$T,13,FALSE)</f>
        <v>12501</v>
      </c>
      <c r="W46" s="103">
        <f>VLOOKUP($A46,'Facility Detail'!$A:$T,14,FALSE)</f>
        <v>3960</v>
      </c>
      <c r="X46" s="103">
        <f>VLOOKUP($A46,'Facility Detail'!$A:$T,15,FALSE)</f>
        <v>0</v>
      </c>
      <c r="Y46" s="103">
        <f>VLOOKUP($A46,'Facility Detail'!$A:$T,16,FALSE)</f>
        <v>0</v>
      </c>
      <c r="Z46" s="103">
        <f>VLOOKUP($A46,'Facility Detail'!$A:$T,17,FALSE)</f>
        <v>0</v>
      </c>
      <c r="AA46" s="103">
        <f>VLOOKUP($A46,'Facility Detail'!$A:$T,18,FALSE)</f>
        <v>0</v>
      </c>
      <c r="AB46" s="103">
        <f>VLOOKUP($A46,'Facility Detail'!$A:$T,19,FALSE)</f>
        <v>0</v>
      </c>
      <c r="AC46" s="103">
        <f>VLOOKUP($A46,'Facility Detail'!$A:$T,20,FALSE)</f>
        <v>0</v>
      </c>
    </row>
    <row r="47" spans="1:29" ht="14.5" outlineLevel="1">
      <c r="A47" s="102" t="str">
        <f>'Facility Detail'!G32</f>
        <v>High Plains</v>
      </c>
      <c r="B47" s="102" t="str">
        <f xml:space="preserve"> IF( 'Facility Detail'!I32 = "", "", 'Facility Detail'!I32 )</f>
        <v>Wind</v>
      </c>
      <c r="C47" s="103">
        <f>VLOOKUP($A47,'Facility Detail'!$C:$T,7,FALSE)</f>
        <v>0</v>
      </c>
      <c r="D47" s="103">
        <f>VLOOKUP($A47,'Facility Detail'!$C:$T,8,FALSE)</f>
        <v>0</v>
      </c>
      <c r="E47" s="103">
        <f>VLOOKUP($A47,'Facility Detail'!$C:$T,9,FALSE)</f>
        <v>0</v>
      </c>
      <c r="F47" s="103">
        <f>VLOOKUP($A47,'Facility Detail'!$C:$T,10,FALSE)</f>
        <v>0</v>
      </c>
      <c r="G47" s="103">
        <f>VLOOKUP($A47,'Facility Detail'!$C:$T,11,FALSE)</f>
        <v>0</v>
      </c>
      <c r="H47" s="103">
        <f>VLOOKUP($A47,'Facility Detail'!$C:$T,12,FALSE)</f>
        <v>0</v>
      </c>
      <c r="I47" s="103">
        <f>VLOOKUP($A47,'Facility Detail'!$C:$T,13,FALSE)</f>
        <v>0</v>
      </c>
      <c r="J47" s="103">
        <f>VLOOKUP($A47,'Facility Detail'!$C:$T,14,FALSE)</f>
        <v>0</v>
      </c>
      <c r="K47" s="103">
        <f>VLOOKUP($A47,'Facility Detail'!$C:$T,15,FALSE)</f>
        <v>0</v>
      </c>
      <c r="L47" s="103">
        <f>VLOOKUP($A47,'Facility Detail'!$C:$T,16,FALSE)</f>
        <v>10000</v>
      </c>
      <c r="M47" s="103">
        <f>VLOOKUP($A47,'Facility Detail'!$C:$T,17,FALSE)</f>
        <v>16782.208756815289</v>
      </c>
      <c r="N47" s="103">
        <f>VLOOKUP($A47,'Facility Detail'!$C:$T,18,FALSE)</f>
        <v>27973.097751096284</v>
      </c>
      <c r="P47" s="102" t="str">
        <f t="shared" si="16"/>
        <v>High Plains</v>
      </c>
      <c r="Q47" s="102" t="str">
        <f t="shared" si="17"/>
        <v>Wind</v>
      </c>
      <c r="R47" s="103">
        <f>VLOOKUP($A47,'Facility Detail'!$A:$T,9,FALSE)</f>
        <v>0</v>
      </c>
      <c r="S47" s="103">
        <f>VLOOKUP($A47,'Facility Detail'!$A:$T,10,FALSE)</f>
        <v>0</v>
      </c>
      <c r="T47" s="103">
        <f>VLOOKUP($A47,'Facility Detail'!$A:$T,11,FALSE)</f>
        <v>0</v>
      </c>
      <c r="U47" s="103">
        <f>VLOOKUP($A47,'Facility Detail'!$A:$T,12,FALSE)</f>
        <v>0</v>
      </c>
      <c r="V47" s="103">
        <f>VLOOKUP($A47,'Facility Detail'!$A:$T,13,FALSE)</f>
        <v>0</v>
      </c>
      <c r="W47" s="103">
        <f>VLOOKUP($A47,'Facility Detail'!$A:$T,14,FALSE)</f>
        <v>0</v>
      </c>
      <c r="X47" s="103">
        <f>VLOOKUP($A47,'Facility Detail'!$A:$T,15,FALSE)</f>
        <v>0</v>
      </c>
      <c r="Y47" s="103">
        <f>VLOOKUP($A47,'Facility Detail'!$A:$T,16,FALSE)</f>
        <v>0</v>
      </c>
      <c r="Z47" s="103">
        <f>VLOOKUP($A47,'Facility Detail'!$A:$T,17,FALSE)</f>
        <v>0</v>
      </c>
      <c r="AA47" s="103">
        <f>VLOOKUP($A47,'Facility Detail'!$A:$T,18,FALSE)</f>
        <v>0</v>
      </c>
      <c r="AB47" s="103">
        <f>VLOOKUP($A47,'Facility Detail'!$A:$T,19,FALSE)</f>
        <v>26782.208756815289</v>
      </c>
      <c r="AC47" s="103">
        <f>VLOOKUP($A47,'Facility Detail'!$A:$T,20,FALSE)</f>
        <v>27973.097751096284</v>
      </c>
    </row>
    <row r="48" spans="1:29" ht="14.5">
      <c r="A48" s="102" t="str">
        <f>'Facility Detail'!G33</f>
        <v>Hot Springs Windfarm - REC Only</v>
      </c>
      <c r="B48" s="102" t="str">
        <f xml:space="preserve"> IF( 'Facility Detail'!I33 = "", "", 'Facility Detail'!I33 )</f>
        <v>Wind</v>
      </c>
      <c r="C48" s="103">
        <f>VLOOKUP($A48,'Facility Detail'!$C:$T,7,FALSE)</f>
        <v>0</v>
      </c>
      <c r="D48" s="103">
        <f>VLOOKUP($A48,'Facility Detail'!$C:$T,8,FALSE)</f>
        <v>7963</v>
      </c>
      <c r="E48" s="103">
        <f>VLOOKUP($A48,'Facility Detail'!$C:$T,9,FALSE)</f>
        <v>0</v>
      </c>
      <c r="F48" s="103">
        <f>VLOOKUP($A48,'Facility Detail'!$C:$T,10,FALSE)</f>
        <v>0</v>
      </c>
      <c r="G48" s="103">
        <f>VLOOKUP($A48,'Facility Detail'!$C:$T,11,FALSE)</f>
        <v>0</v>
      </c>
      <c r="H48" s="103">
        <f>VLOOKUP($A48,'Facility Detail'!$C:$T,12,FALSE)</f>
        <v>8028</v>
      </c>
      <c r="I48" s="103">
        <f>VLOOKUP($A48,'Facility Detail'!$C:$T,13,FALSE)</f>
        <v>10218</v>
      </c>
      <c r="J48" s="103">
        <f>VLOOKUP($A48,'Facility Detail'!$C:$T,14,FALSE)</f>
        <v>8846</v>
      </c>
      <c r="K48" s="103">
        <f>VLOOKUP($A48,'Facility Detail'!$C:$T,15,FALSE)</f>
        <v>1923</v>
      </c>
      <c r="L48" s="103">
        <f>VLOOKUP($A48,'Facility Detail'!$C:$T,16,FALSE)</f>
        <v>0</v>
      </c>
      <c r="M48" s="103">
        <f>VLOOKUP($A48,'Facility Detail'!$C:$T,17,FALSE)</f>
        <v>0</v>
      </c>
      <c r="N48" s="103">
        <f>VLOOKUP($A48,'Facility Detail'!$C:$T,18,FALSE)</f>
        <v>0</v>
      </c>
      <c r="P48" s="102" t="str">
        <f t="shared" si="16"/>
        <v>Hot Springs Windfarm - REC Only</v>
      </c>
      <c r="Q48" s="102" t="str">
        <f t="shared" si="17"/>
        <v>Wind</v>
      </c>
      <c r="R48" s="103">
        <f>VLOOKUP($A48,'Facility Detail'!$A:$T,9,FALSE)</f>
        <v>7963</v>
      </c>
      <c r="S48" s="103">
        <f>VLOOKUP($A48,'Facility Detail'!$A:$T,10,FALSE)</f>
        <v>0</v>
      </c>
      <c r="T48" s="103">
        <f>VLOOKUP($A48,'Facility Detail'!$A:$T,11,FALSE)</f>
        <v>0</v>
      </c>
      <c r="U48" s="103">
        <f>VLOOKUP($A48,'Facility Detail'!$A:$T,12,FALSE)</f>
        <v>0</v>
      </c>
      <c r="V48" s="103">
        <f>VLOOKUP($A48,'Facility Detail'!$A:$T,13,FALSE)</f>
        <v>8028</v>
      </c>
      <c r="W48" s="103">
        <f>VLOOKUP($A48,'Facility Detail'!$A:$T,14,FALSE)</f>
        <v>10218</v>
      </c>
      <c r="X48" s="103">
        <f>VLOOKUP($A48,'Facility Detail'!$A:$T,15,FALSE)</f>
        <v>8846</v>
      </c>
      <c r="Y48" s="103">
        <f>VLOOKUP($A48,'Facility Detail'!$A:$T,16,FALSE)</f>
        <v>1923</v>
      </c>
      <c r="Z48" s="103">
        <f>VLOOKUP($A48,'Facility Detail'!$A:$T,17,FALSE)</f>
        <v>0</v>
      </c>
      <c r="AA48" s="103">
        <f>VLOOKUP($A48,'Facility Detail'!$A:$T,18,FALSE)</f>
        <v>0</v>
      </c>
      <c r="AB48" s="103">
        <f>VLOOKUP($A48,'Facility Detail'!$A:$T,19,FALSE)</f>
        <v>0</v>
      </c>
      <c r="AC48" s="103">
        <f>VLOOKUP($A48,'Facility Detail'!$A:$T,20,FALSE)</f>
        <v>0</v>
      </c>
    </row>
    <row r="49" spans="1:29" ht="14.5" outlineLevel="1">
      <c r="A49" s="102" t="str">
        <f>'Facility Detail'!G34</f>
        <v xml:space="preserve">JC Boyle </v>
      </c>
      <c r="B49" s="102" t="str">
        <f xml:space="preserve"> IF( 'Facility Detail'!I34 = "", "", 'Facility Detail'!I34 )</f>
        <v>Water (Incremental Hydro)</v>
      </c>
      <c r="C49" s="103">
        <f>VLOOKUP($A49,'Facility Detail'!$C:$T,7,FALSE)</f>
        <v>0</v>
      </c>
      <c r="D49" s="103">
        <f>VLOOKUP($A49,'Facility Detail'!$C:$T,8,FALSE)</f>
        <v>276</v>
      </c>
      <c r="E49" s="103">
        <f>VLOOKUP($A49,'Facility Detail'!$C:$T,9,FALSE)</f>
        <v>189</v>
      </c>
      <c r="F49" s="103">
        <f>VLOOKUP($A49,'Facility Detail'!$C:$T,10,FALSE)</f>
        <v>184</v>
      </c>
      <c r="G49" s="103">
        <f>VLOOKUP($A49,'Facility Detail'!$C:$T,11,FALSE)</f>
        <v>172</v>
      </c>
      <c r="H49" s="103">
        <f>VLOOKUP($A49,'Facility Detail'!$C:$T,12,FALSE)</f>
        <v>235</v>
      </c>
      <c r="I49" s="103">
        <f>VLOOKUP($A49,'Facility Detail'!$C:$T,13,FALSE)</f>
        <v>342</v>
      </c>
      <c r="J49" s="103">
        <f>VLOOKUP($A49,'Facility Detail'!$C:$T,14,FALSE)</f>
        <v>205</v>
      </c>
      <c r="K49" s="103">
        <f>VLOOKUP($A49,'Facility Detail'!$C:$T,15,FALSE)</f>
        <v>234</v>
      </c>
      <c r="L49" s="103">
        <f>VLOOKUP($A49,'Facility Detail'!$C:$T,16,FALSE)</f>
        <v>192</v>
      </c>
      <c r="M49" s="103">
        <f>VLOOKUP($A49,'Facility Detail'!$C:$T,17,FALSE)</f>
        <v>165</v>
      </c>
      <c r="N49" s="103">
        <f>VLOOKUP($A49,'Facility Detail'!$C:$T,18,FALSE)</f>
        <v>189</v>
      </c>
      <c r="P49" s="102" t="str">
        <f t="shared" si="16"/>
        <v xml:space="preserve">JC Boyle </v>
      </c>
      <c r="Q49" s="102" t="str">
        <f t="shared" si="17"/>
        <v>Water (Incremental Hydro)</v>
      </c>
      <c r="R49" s="103">
        <f>VLOOKUP($A49,'Facility Detail'!$A:$T,9,FALSE)</f>
        <v>0</v>
      </c>
      <c r="S49" s="103">
        <f>VLOOKUP($A49,'Facility Detail'!$A:$T,10,FALSE)</f>
        <v>276</v>
      </c>
      <c r="T49" s="103">
        <f>VLOOKUP($A49,'Facility Detail'!$A:$T,11,FALSE)</f>
        <v>189</v>
      </c>
      <c r="U49" s="103">
        <f>VLOOKUP($A49,'Facility Detail'!$A:$T,12,FALSE)</f>
        <v>184</v>
      </c>
      <c r="V49" s="103">
        <f>VLOOKUP($A49,'Facility Detail'!$A:$T,13,FALSE)</f>
        <v>172</v>
      </c>
      <c r="W49" s="103">
        <f>VLOOKUP($A49,'Facility Detail'!$A:$T,14,FALSE)</f>
        <v>235</v>
      </c>
      <c r="X49" s="103">
        <f>VLOOKUP($A49,'Facility Detail'!$A:$T,15,FALSE)</f>
        <v>342</v>
      </c>
      <c r="Y49" s="103">
        <f>VLOOKUP($A49,'Facility Detail'!$A:$T,16,FALSE)</f>
        <v>205</v>
      </c>
      <c r="Z49" s="103">
        <f>VLOOKUP($A49,'Facility Detail'!$A:$T,17,FALSE)</f>
        <v>234</v>
      </c>
      <c r="AA49" s="103">
        <f>VLOOKUP($A49,'Facility Detail'!$A:$T,18,FALSE)</f>
        <v>192</v>
      </c>
      <c r="AB49" s="103">
        <f>VLOOKUP($A49,'Facility Detail'!$A:$T,19,FALSE)</f>
        <v>165</v>
      </c>
      <c r="AC49" s="103">
        <f>VLOOKUP($A49,'Facility Detail'!$A:$T,20,FALSE)</f>
        <v>189</v>
      </c>
    </row>
    <row r="50" spans="1:29" ht="14.5" outlineLevel="1">
      <c r="A50" s="102" t="str">
        <f>'Facility Detail'!G35</f>
        <v>Klondike I - Klondike Wind Power LLC - REC Only</v>
      </c>
      <c r="B50" s="102" t="str">
        <f xml:space="preserve"> IF( 'Facility Detail'!I35 = "", "", 'Facility Detail'!I35 )</f>
        <v>Wind</v>
      </c>
      <c r="C50" s="103">
        <f>VLOOKUP($A50,'Facility Detail'!$C:$T,7,FALSE)</f>
        <v>0</v>
      </c>
      <c r="D50" s="103">
        <f>VLOOKUP($A50,'Facility Detail'!$C:$T,8,FALSE)</f>
        <v>0</v>
      </c>
      <c r="E50" s="103">
        <f>VLOOKUP($A50,'Facility Detail'!$C:$T,9,FALSE)</f>
        <v>0</v>
      </c>
      <c r="F50" s="103">
        <f>VLOOKUP($A50,'Facility Detail'!$C:$T,10,FALSE)</f>
        <v>0</v>
      </c>
      <c r="G50" s="103">
        <f>VLOOKUP($A50,'Facility Detail'!$C:$T,11,FALSE)</f>
        <v>0</v>
      </c>
      <c r="H50" s="103">
        <f>VLOOKUP($A50,'Facility Detail'!$C:$T,12,FALSE)</f>
        <v>0</v>
      </c>
      <c r="I50" s="103">
        <f>VLOOKUP($A50,'Facility Detail'!$C:$T,13,FALSE)</f>
        <v>8543</v>
      </c>
      <c r="J50" s="103">
        <f>VLOOKUP($A50,'Facility Detail'!$C:$T,14,FALSE)</f>
        <v>0</v>
      </c>
      <c r="K50" s="103">
        <f>VLOOKUP($A50,'Facility Detail'!$C:$T,15,FALSE)</f>
        <v>0</v>
      </c>
      <c r="L50" s="103">
        <f>VLOOKUP($A50,'Facility Detail'!$C:$T,16,FALSE)</f>
        <v>0</v>
      </c>
      <c r="M50" s="103">
        <f>VLOOKUP($A50,'Facility Detail'!$C:$T,17,FALSE)</f>
        <v>0</v>
      </c>
      <c r="N50" s="103">
        <f>VLOOKUP($A50,'Facility Detail'!$C:$T,18,FALSE)</f>
        <v>0</v>
      </c>
      <c r="P50" s="102" t="str">
        <f t="shared" si="16"/>
        <v>Klondike I - Klondike Wind Power LLC - REC Only</v>
      </c>
      <c r="Q50" s="102" t="str">
        <f t="shared" si="17"/>
        <v>Wind</v>
      </c>
      <c r="R50" s="103">
        <f>VLOOKUP($A50,'Facility Detail'!$A:$T,9,FALSE)</f>
        <v>0</v>
      </c>
      <c r="S50" s="103">
        <f>VLOOKUP($A50,'Facility Detail'!$A:$T,10,FALSE)</f>
        <v>0</v>
      </c>
      <c r="T50" s="103">
        <f>VLOOKUP($A50,'Facility Detail'!$A:$T,11,FALSE)</f>
        <v>0</v>
      </c>
      <c r="U50" s="103">
        <f>VLOOKUP($A50,'Facility Detail'!$A:$T,12,FALSE)</f>
        <v>0</v>
      </c>
      <c r="V50" s="103">
        <f>VLOOKUP($A50,'Facility Detail'!$A:$T,13,FALSE)</f>
        <v>0</v>
      </c>
      <c r="W50" s="103">
        <f>VLOOKUP($A50,'Facility Detail'!$A:$T,14,FALSE)</f>
        <v>8543</v>
      </c>
      <c r="X50" s="103">
        <f>VLOOKUP($A50,'Facility Detail'!$A:$T,15,FALSE)</f>
        <v>0</v>
      </c>
      <c r="Y50" s="103">
        <f>VLOOKUP($A50,'Facility Detail'!$A:$T,16,FALSE)</f>
        <v>0</v>
      </c>
      <c r="Z50" s="103">
        <f>VLOOKUP($A50,'Facility Detail'!$A:$T,17,FALSE)</f>
        <v>0</v>
      </c>
      <c r="AA50" s="103">
        <f>VLOOKUP($A50,'Facility Detail'!$A:$T,18,FALSE)</f>
        <v>0</v>
      </c>
      <c r="AB50" s="103">
        <f>VLOOKUP($A50,'Facility Detail'!$A:$T,19,FALSE)</f>
        <v>0</v>
      </c>
      <c r="AC50" s="103">
        <f>VLOOKUP($A50,'Facility Detail'!$A:$T,20,FALSE)</f>
        <v>0</v>
      </c>
    </row>
    <row r="51" spans="1:29" ht="14.5" outlineLevel="1">
      <c r="A51" s="102" t="str">
        <f>'Facility Detail'!G36</f>
        <v>Latigo Wind</v>
      </c>
      <c r="B51" s="102" t="str">
        <f xml:space="preserve"> IF( 'Facility Detail'!I36 = "", "", 'Facility Detail'!I36 )</f>
        <v>Wind</v>
      </c>
      <c r="C51" s="103">
        <f>VLOOKUP($A51,'Facility Detail'!$C:$T,7,FALSE)</f>
        <v>0</v>
      </c>
      <c r="D51" s="103">
        <f>VLOOKUP($A51,'Facility Detail'!$C:$T,8,FALSE)</f>
        <v>0</v>
      </c>
      <c r="E51" s="103">
        <f>VLOOKUP($A51,'Facility Detail'!$C:$T,9,FALSE)</f>
        <v>0</v>
      </c>
      <c r="F51" s="103">
        <f>VLOOKUP($A51,'Facility Detail'!$C:$T,10,FALSE)</f>
        <v>0</v>
      </c>
      <c r="G51" s="103">
        <f>VLOOKUP($A51,'Facility Detail'!$C:$T,11,FALSE)</f>
        <v>0</v>
      </c>
      <c r="H51" s="103">
        <f>VLOOKUP($A51,'Facility Detail'!$C:$T,12,FALSE)</f>
        <v>0</v>
      </c>
      <c r="I51" s="103">
        <f>VLOOKUP($A51,'Facility Detail'!$C:$T,13,FALSE)</f>
        <v>0</v>
      </c>
      <c r="J51" s="103">
        <f>VLOOKUP($A51,'Facility Detail'!$C:$T,14,FALSE)</f>
        <v>0</v>
      </c>
      <c r="K51" s="103">
        <f>VLOOKUP($A51,'Facility Detail'!$C:$T,15,FALSE)</f>
        <v>0</v>
      </c>
      <c r="L51" s="103">
        <f>VLOOKUP($A51,'Facility Detail'!$C:$T,16,FALSE)</f>
        <v>0</v>
      </c>
      <c r="M51" s="103">
        <f>VLOOKUP($A51,'Facility Detail'!$C:$T,17,FALSE)</f>
        <v>12918.262011512885</v>
      </c>
      <c r="N51" s="103">
        <f>VLOOKUP($A51,'Facility Detail'!$C:$T,18,FALSE)</f>
        <v>13407.868425003235</v>
      </c>
      <c r="P51" s="102" t="str">
        <f t="shared" si="16"/>
        <v>Latigo Wind</v>
      </c>
      <c r="Q51" s="102" t="str">
        <f t="shared" si="17"/>
        <v>Wind</v>
      </c>
      <c r="R51" s="103">
        <f>VLOOKUP($A51,'Facility Detail'!$A:$T,9,FALSE)</f>
        <v>0</v>
      </c>
      <c r="S51" s="103">
        <f>VLOOKUP($A51,'Facility Detail'!$A:$T,10,FALSE)</f>
        <v>0</v>
      </c>
      <c r="T51" s="103">
        <f>VLOOKUP($A51,'Facility Detail'!$A:$T,11,FALSE)</f>
        <v>0</v>
      </c>
      <c r="U51" s="103">
        <f>VLOOKUP($A51,'Facility Detail'!$A:$T,12,FALSE)</f>
        <v>0</v>
      </c>
      <c r="V51" s="103">
        <f>VLOOKUP($A51,'Facility Detail'!$A:$T,13,FALSE)</f>
        <v>0</v>
      </c>
      <c r="W51" s="103">
        <f>VLOOKUP($A51,'Facility Detail'!$A:$T,14,FALSE)</f>
        <v>0</v>
      </c>
      <c r="X51" s="103">
        <f>VLOOKUP($A51,'Facility Detail'!$A:$T,15,FALSE)</f>
        <v>0</v>
      </c>
      <c r="Y51" s="103">
        <f>VLOOKUP($A51,'Facility Detail'!$A:$T,16,FALSE)</f>
        <v>0</v>
      </c>
      <c r="Z51" s="103">
        <f>VLOOKUP($A51,'Facility Detail'!$A:$T,17,FALSE)</f>
        <v>0</v>
      </c>
      <c r="AA51" s="103">
        <f>VLOOKUP($A51,'Facility Detail'!$A:$T,18,FALSE)</f>
        <v>0</v>
      </c>
      <c r="AB51" s="103">
        <f>VLOOKUP($A51,'Facility Detail'!$A:$T,19,FALSE)</f>
        <v>12918.262011512885</v>
      </c>
      <c r="AC51" s="103">
        <f>VLOOKUP($A51,'Facility Detail'!$A:$T,20,FALSE)</f>
        <v>13407.868425003235</v>
      </c>
    </row>
    <row r="52" spans="1:29" ht="14.5" outlineLevel="1">
      <c r="A52" s="102" t="str">
        <f>'Facility Detail'!G37</f>
        <v>Leaning Juniper</v>
      </c>
      <c r="B52" s="102" t="str">
        <f xml:space="preserve"> IF( 'Facility Detail'!I37 = "", "", 'Facility Detail'!I37 )</f>
        <v>Wind</v>
      </c>
      <c r="C52" s="103">
        <f>VLOOKUP($A52,'Facility Detail'!$C:$T,7,FALSE)</f>
        <v>0</v>
      </c>
      <c r="D52" s="103">
        <f>VLOOKUP($A52,'Facility Detail'!$C:$T,8,FALSE)</f>
        <v>18530</v>
      </c>
      <c r="E52" s="103">
        <f>VLOOKUP($A52,'Facility Detail'!$C:$T,9,FALSE)</f>
        <v>15200</v>
      </c>
      <c r="F52" s="103">
        <f>VLOOKUP($A52,'Facility Detail'!$C:$T,10,FALSE)</f>
        <v>16235</v>
      </c>
      <c r="G52" s="103">
        <f>VLOOKUP($A52,'Facility Detail'!$C:$T,11,FALSE)</f>
        <v>17270</v>
      </c>
      <c r="H52" s="103">
        <f>VLOOKUP($A52,'Facility Detail'!$C:$T,12,FALSE)</f>
        <v>31739</v>
      </c>
      <c r="I52" s="103">
        <f>VLOOKUP($A52,'Facility Detail'!$C:$T,13,FALSE)</f>
        <v>12585</v>
      </c>
      <c r="J52" s="103">
        <f>VLOOKUP($A52,'Facility Detail'!$C:$T,14,FALSE)</f>
        <v>16022</v>
      </c>
      <c r="K52" s="103">
        <f>VLOOKUP($A52,'Facility Detail'!$C:$T,15,FALSE)</f>
        <v>12827</v>
      </c>
      <c r="L52" s="103">
        <f>VLOOKUP($A52,'Facility Detail'!$C:$T,16,FALSE)</f>
        <v>35709.434678165562</v>
      </c>
      <c r="M52" s="103">
        <f>VLOOKUP($A52,'Facility Detail'!$C:$T,17,FALSE)</f>
        <v>13553.164623807264</v>
      </c>
      <c r="N52" s="103">
        <f>VLOOKUP($A52,'Facility Detail'!$C:$T,18,FALSE)</f>
        <v>23529.50245277521</v>
      </c>
      <c r="P52" s="102" t="str">
        <f t="shared" si="16"/>
        <v>Leaning Juniper</v>
      </c>
      <c r="Q52" s="102" t="str">
        <f t="shared" si="17"/>
        <v>Wind</v>
      </c>
      <c r="R52" s="103">
        <f>VLOOKUP($A52,'Facility Detail'!$A:$T,9,FALSE)</f>
        <v>18530</v>
      </c>
      <c r="S52" s="103">
        <f>VLOOKUP($A52,'Facility Detail'!$A:$T,10,FALSE)</f>
        <v>15200</v>
      </c>
      <c r="T52" s="103">
        <f>VLOOKUP($A52,'Facility Detail'!$A:$T,11,FALSE)</f>
        <v>16235</v>
      </c>
      <c r="U52" s="103">
        <f>VLOOKUP($A52,'Facility Detail'!$A:$T,12,FALSE)</f>
        <v>17270</v>
      </c>
      <c r="V52" s="103">
        <f>VLOOKUP($A52,'Facility Detail'!$A:$T,13,FALSE)</f>
        <v>15187</v>
      </c>
      <c r="W52" s="103">
        <f>VLOOKUP($A52,'Facility Detail'!$A:$T,14,FALSE)</f>
        <v>16552</v>
      </c>
      <c r="X52" s="103">
        <f>VLOOKUP($A52,'Facility Detail'!$A:$T,15,FALSE)</f>
        <v>12585</v>
      </c>
      <c r="Y52" s="103">
        <f>VLOOKUP($A52,'Facility Detail'!$A:$T,16,FALSE)</f>
        <v>16022</v>
      </c>
      <c r="Z52" s="103">
        <f>VLOOKUP($A52,'Facility Detail'!$A:$T,17,FALSE)</f>
        <v>12827</v>
      </c>
      <c r="AA52" s="103">
        <f>VLOOKUP($A52,'Facility Detail'!$A:$T,18,FALSE)</f>
        <v>25709.434678165562</v>
      </c>
      <c r="AB52" s="103">
        <f>VLOOKUP($A52,'Facility Detail'!$A:$T,19,FALSE)</f>
        <v>23553.164623807264</v>
      </c>
      <c r="AC52" s="103">
        <f>VLOOKUP($A52,'Facility Detail'!$A:$T,20,FALSE)</f>
        <v>23529.50245277521</v>
      </c>
    </row>
    <row r="53" spans="1:29" ht="14.5" outlineLevel="1">
      <c r="A53" s="102" t="str">
        <f>'Facility Detail'!G38</f>
        <v xml:space="preserve">Lemolo 1 </v>
      </c>
      <c r="B53" s="102" t="str">
        <f xml:space="preserve"> IF( 'Facility Detail'!I38 = "", "", 'Facility Detail'!I38 )</f>
        <v>Water (Incremental Hydro)</v>
      </c>
      <c r="C53" s="103">
        <f>VLOOKUP($A53,'Facility Detail'!$C:$T,7,FALSE)</f>
        <v>0</v>
      </c>
      <c r="D53" s="103">
        <f>VLOOKUP($A53,'Facility Detail'!$C:$T,8,FALSE)</f>
        <v>1355</v>
      </c>
      <c r="E53" s="103">
        <f>VLOOKUP($A53,'Facility Detail'!$C:$T,9,FALSE)</f>
        <v>997</v>
      </c>
      <c r="F53" s="103">
        <f>VLOOKUP($A53,'Facility Detail'!$C:$T,10,FALSE)</f>
        <v>1148</v>
      </c>
      <c r="G53" s="103">
        <f>VLOOKUP($A53,'Facility Detail'!$C:$T,11,FALSE)</f>
        <v>1011</v>
      </c>
      <c r="H53" s="103">
        <f>VLOOKUP($A53,'Facility Detail'!$C:$T,12,FALSE)</f>
        <v>1113</v>
      </c>
      <c r="I53" s="103">
        <f>VLOOKUP($A53,'Facility Detail'!$C:$T,13,FALSE)</f>
        <v>1438</v>
      </c>
      <c r="J53" s="103">
        <f>VLOOKUP($A53,'Facility Detail'!$C:$T,14,FALSE)</f>
        <v>1007</v>
      </c>
      <c r="K53" s="103">
        <f>VLOOKUP($A53,'Facility Detail'!$C:$T,15,FALSE)</f>
        <v>892.99835228774452</v>
      </c>
      <c r="L53" s="103">
        <f>VLOOKUP($A53,'Facility Detail'!$C:$T,16,FALSE)</f>
        <v>684.52626447897603</v>
      </c>
      <c r="M53" s="103">
        <f>VLOOKUP($A53,'Facility Detail'!$C:$T,17,FALSE)</f>
        <v>678.50272800046878</v>
      </c>
      <c r="N53" s="103">
        <f>VLOOKUP($A53,'Facility Detail'!$C:$T,18,FALSE)</f>
        <v>753.57998930894951</v>
      </c>
      <c r="P53" s="102" t="str">
        <f t="shared" si="16"/>
        <v xml:space="preserve">Lemolo 1 </v>
      </c>
      <c r="Q53" s="102" t="str">
        <f t="shared" si="17"/>
        <v>Water (Incremental Hydro)</v>
      </c>
      <c r="R53" s="103">
        <f>VLOOKUP($A53,'Facility Detail'!$A:$T,9,FALSE)</f>
        <v>0</v>
      </c>
      <c r="S53" s="103">
        <f>VLOOKUP($A53,'Facility Detail'!$A:$T,10,FALSE)</f>
        <v>1355</v>
      </c>
      <c r="T53" s="103">
        <f>VLOOKUP($A53,'Facility Detail'!$A:$T,11,FALSE)</f>
        <v>997</v>
      </c>
      <c r="U53" s="103">
        <f>VLOOKUP($A53,'Facility Detail'!$A:$T,12,FALSE)</f>
        <v>1148</v>
      </c>
      <c r="V53" s="103">
        <f>VLOOKUP($A53,'Facility Detail'!$A:$T,13,FALSE)</f>
        <v>1011</v>
      </c>
      <c r="W53" s="103">
        <f>VLOOKUP($A53,'Facility Detail'!$A:$T,14,FALSE)</f>
        <v>1113</v>
      </c>
      <c r="X53" s="103">
        <f>VLOOKUP($A53,'Facility Detail'!$A:$T,15,FALSE)</f>
        <v>1438</v>
      </c>
      <c r="Y53" s="103">
        <f>VLOOKUP($A53,'Facility Detail'!$A:$T,16,FALSE)</f>
        <v>1007</v>
      </c>
      <c r="Z53" s="103">
        <f>VLOOKUP($A53,'Facility Detail'!$A:$T,17,FALSE)</f>
        <v>892.99835228774452</v>
      </c>
      <c r="AA53" s="103">
        <f>VLOOKUP($A53,'Facility Detail'!$A:$T,18,FALSE)</f>
        <v>684.52626447897603</v>
      </c>
      <c r="AB53" s="103">
        <f>VLOOKUP($A53,'Facility Detail'!$A:$T,19,FALSE)</f>
        <v>678.50272800046878</v>
      </c>
      <c r="AC53" s="103">
        <f>VLOOKUP($A53,'Facility Detail'!$A:$T,20,FALSE)</f>
        <v>753.57998930894951</v>
      </c>
    </row>
    <row r="54" spans="1:29" ht="14.5" outlineLevel="1">
      <c r="A54" s="102" t="str">
        <f>'Facility Detail'!G39</f>
        <v xml:space="preserve">Lemolo 2 </v>
      </c>
      <c r="B54" s="102" t="str">
        <f xml:space="preserve"> IF( 'Facility Detail'!I39 = "", "", 'Facility Detail'!I39 )</f>
        <v>Water (Incremental Hydro)</v>
      </c>
      <c r="C54" s="103">
        <f>VLOOKUP($A54,'Facility Detail'!$C:$T,7,FALSE)</f>
        <v>0</v>
      </c>
      <c r="D54" s="103">
        <f>VLOOKUP($A54,'Facility Detail'!$C:$T,8,FALSE)</f>
        <v>142</v>
      </c>
      <c r="E54" s="103">
        <f>VLOOKUP($A54,'Facility Detail'!$C:$T,9,FALSE)</f>
        <v>102</v>
      </c>
      <c r="F54" s="103">
        <f>VLOOKUP($A54,'Facility Detail'!$C:$T,10,FALSE)</f>
        <v>109</v>
      </c>
      <c r="G54" s="103">
        <f>VLOOKUP($A54,'Facility Detail'!$C:$T,11,FALSE)</f>
        <v>86</v>
      </c>
      <c r="H54" s="103">
        <f>VLOOKUP($A54,'Facility Detail'!$C:$T,12,FALSE)</f>
        <v>95</v>
      </c>
      <c r="I54" s="103">
        <f>VLOOKUP($A54,'Facility Detail'!$C:$T,13,FALSE)</f>
        <v>127</v>
      </c>
      <c r="J54" s="103">
        <f>VLOOKUP($A54,'Facility Detail'!$C:$T,14,FALSE)</f>
        <v>84</v>
      </c>
      <c r="K54" s="103">
        <f>VLOOKUP($A54,'Facility Detail'!$C:$T,15,FALSE)</f>
        <v>86.698869154149946</v>
      </c>
      <c r="L54" s="103">
        <f>VLOOKUP($A54,'Facility Detail'!$C:$T,16,FALSE)</f>
        <v>60.707719288352735</v>
      </c>
      <c r="M54" s="103">
        <f>VLOOKUP($A54,'Facility Detail'!$C:$T,17,FALSE)</f>
        <v>63.366491916345943</v>
      </c>
      <c r="N54" s="103">
        <f>VLOOKUP($A54,'Facility Detail'!$C:$T,18,FALSE)</f>
        <v>115.10242518981826</v>
      </c>
      <c r="P54" s="102" t="str">
        <f t="shared" si="16"/>
        <v xml:space="preserve">Lemolo 2 </v>
      </c>
      <c r="Q54" s="102" t="str">
        <f t="shared" si="17"/>
        <v>Water (Incremental Hydro)</v>
      </c>
      <c r="R54" s="103">
        <f>VLOOKUP($A54,'Facility Detail'!$A:$T,9,FALSE)</f>
        <v>0</v>
      </c>
      <c r="S54" s="103">
        <f>VLOOKUP($A54,'Facility Detail'!$A:$T,10,FALSE)</f>
        <v>142</v>
      </c>
      <c r="T54" s="103">
        <f>VLOOKUP($A54,'Facility Detail'!$A:$T,11,FALSE)</f>
        <v>102</v>
      </c>
      <c r="U54" s="103">
        <f>VLOOKUP($A54,'Facility Detail'!$A:$T,12,FALSE)</f>
        <v>109</v>
      </c>
      <c r="V54" s="103">
        <f>VLOOKUP($A54,'Facility Detail'!$A:$T,13,FALSE)</f>
        <v>86</v>
      </c>
      <c r="W54" s="103">
        <f>VLOOKUP($A54,'Facility Detail'!$A:$T,14,FALSE)</f>
        <v>95</v>
      </c>
      <c r="X54" s="103">
        <f>VLOOKUP($A54,'Facility Detail'!$A:$T,15,FALSE)</f>
        <v>127</v>
      </c>
      <c r="Y54" s="103">
        <f>VLOOKUP($A54,'Facility Detail'!$A:$T,16,FALSE)</f>
        <v>84</v>
      </c>
      <c r="Z54" s="103">
        <f>VLOOKUP($A54,'Facility Detail'!$A:$T,17,FALSE)</f>
        <v>86.698869154149946</v>
      </c>
      <c r="AA54" s="103">
        <f>VLOOKUP($A54,'Facility Detail'!$A:$T,18,FALSE)</f>
        <v>60.707719288352735</v>
      </c>
      <c r="AB54" s="103">
        <f>VLOOKUP($A54,'Facility Detail'!$A:$T,19,FALSE)</f>
        <v>63.366491916345943</v>
      </c>
      <c r="AC54" s="103">
        <f>VLOOKUP($A54,'Facility Detail'!$A:$T,20,FALSE)</f>
        <v>115.10242518981826</v>
      </c>
    </row>
    <row r="55" spans="1:29" ht="14.5" outlineLevel="1">
      <c r="A55" s="102" t="str">
        <f>'Facility Detail'!G40</f>
        <v>Lower Snake – Phalen Gulch - REC Only</v>
      </c>
      <c r="B55" s="102" t="str">
        <f xml:space="preserve"> IF( 'Facility Detail'!I40 = "", "", 'Facility Detail'!I40 )</f>
        <v>Wind</v>
      </c>
      <c r="C55" s="103">
        <f>VLOOKUP($A55,'Facility Detail'!$C:$T,7,FALSE)</f>
        <v>0</v>
      </c>
      <c r="D55" s="103">
        <f>VLOOKUP($A55,'Facility Detail'!$C:$T,8,FALSE)</f>
        <v>0</v>
      </c>
      <c r="E55" s="103">
        <f>VLOOKUP($A55,'Facility Detail'!$C:$T,9,FALSE)</f>
        <v>0</v>
      </c>
      <c r="F55" s="103">
        <f>VLOOKUP($A55,'Facility Detail'!$C:$T,10,FALSE)</f>
        <v>0</v>
      </c>
      <c r="G55" s="103">
        <f>VLOOKUP($A55,'Facility Detail'!$C:$T,11,FALSE)</f>
        <v>0</v>
      </c>
      <c r="H55" s="103">
        <f>VLOOKUP($A55,'Facility Detail'!$C:$T,12,FALSE)</f>
        <v>1300</v>
      </c>
      <c r="I55" s="103">
        <f>VLOOKUP($A55,'Facility Detail'!$C:$T,13,FALSE)</f>
        <v>0</v>
      </c>
      <c r="J55" s="103">
        <f>VLOOKUP($A55,'Facility Detail'!$C:$T,14,FALSE)</f>
        <v>0</v>
      </c>
      <c r="K55" s="103">
        <f>VLOOKUP($A55,'Facility Detail'!$C:$T,15,FALSE)</f>
        <v>0</v>
      </c>
      <c r="L55" s="103">
        <f>VLOOKUP($A55,'Facility Detail'!$C:$T,16,FALSE)</f>
        <v>0</v>
      </c>
      <c r="M55" s="103">
        <f>VLOOKUP($A55,'Facility Detail'!$C:$T,17,FALSE)</f>
        <v>0</v>
      </c>
      <c r="N55" s="103">
        <f>VLOOKUP($A55,'Facility Detail'!$C:$T,18,FALSE)</f>
        <v>0</v>
      </c>
      <c r="P55" s="102" t="str">
        <f t="shared" si="16"/>
        <v>Lower Snake – Phalen Gulch - REC Only</v>
      </c>
      <c r="Q55" s="102" t="str">
        <f t="shared" si="17"/>
        <v>Wind</v>
      </c>
      <c r="R55" s="103">
        <f>VLOOKUP($A55,'Facility Detail'!$A:$T,9,FALSE)</f>
        <v>0</v>
      </c>
      <c r="S55" s="103">
        <f>VLOOKUP($A55,'Facility Detail'!$A:$T,10,FALSE)</f>
        <v>0</v>
      </c>
      <c r="T55" s="103">
        <f>VLOOKUP($A55,'Facility Detail'!$A:$T,11,FALSE)</f>
        <v>0</v>
      </c>
      <c r="U55" s="103">
        <f>VLOOKUP($A55,'Facility Detail'!$A:$T,12,FALSE)</f>
        <v>0</v>
      </c>
      <c r="V55" s="103">
        <f>VLOOKUP($A55,'Facility Detail'!$A:$T,13,FALSE)</f>
        <v>1300</v>
      </c>
      <c r="W55" s="103">
        <f>VLOOKUP($A55,'Facility Detail'!$A:$T,14,FALSE)</f>
        <v>0</v>
      </c>
      <c r="X55" s="103">
        <f>VLOOKUP($A55,'Facility Detail'!$A:$T,15,FALSE)</f>
        <v>0</v>
      </c>
      <c r="Y55" s="103">
        <f>VLOOKUP($A55,'Facility Detail'!$A:$T,16,FALSE)</f>
        <v>0</v>
      </c>
      <c r="Z55" s="103">
        <f>VLOOKUP($A55,'Facility Detail'!$A:$T,17,FALSE)</f>
        <v>0</v>
      </c>
      <c r="AA55" s="103">
        <f>VLOOKUP($A55,'Facility Detail'!$A:$T,18,FALSE)</f>
        <v>0</v>
      </c>
      <c r="AB55" s="103">
        <f>VLOOKUP($A55,'Facility Detail'!$A:$T,19,FALSE)</f>
        <v>0</v>
      </c>
      <c r="AC55" s="103">
        <f>VLOOKUP($A55,'Facility Detail'!$A:$T,20,FALSE)</f>
        <v>0</v>
      </c>
    </row>
    <row r="56" spans="1:29" ht="14.5" outlineLevel="1">
      <c r="A56" s="102" t="str">
        <f>'Facility Detail'!G41</f>
        <v>Marengo I</v>
      </c>
      <c r="B56" s="102" t="str">
        <f xml:space="preserve"> IF( 'Facility Detail'!I41 = "", "", 'Facility Detail'!I41 )</f>
        <v>Wind</v>
      </c>
      <c r="C56" s="103">
        <f>VLOOKUP($A56,'Facility Detail'!$C:$T,7,FALSE)</f>
        <v>0</v>
      </c>
      <c r="D56" s="103">
        <f>VLOOKUP($A56,'Facility Detail'!$C:$T,8,FALSE)</f>
        <v>31837</v>
      </c>
      <c r="E56" s="103">
        <f>VLOOKUP($A56,'Facility Detail'!$C:$T,9,FALSE)</f>
        <v>28557</v>
      </c>
      <c r="F56" s="103">
        <f>VLOOKUP($A56,'Facility Detail'!$C:$T,10,FALSE)</f>
        <v>26084</v>
      </c>
      <c r="G56" s="103">
        <f>VLOOKUP($A56,'Facility Detail'!$C:$T,11,FALSE)</f>
        <v>29478</v>
      </c>
      <c r="H56" s="103">
        <f>VLOOKUP($A56,'Facility Detail'!$C:$T,12,FALSE)</f>
        <v>53149</v>
      </c>
      <c r="I56" s="103">
        <f>VLOOKUP($A56,'Facility Detail'!$C:$T,13,FALSE)</f>
        <v>25507</v>
      </c>
      <c r="J56" s="103">
        <f>VLOOKUP($A56,'Facility Detail'!$C:$T,14,FALSE)</f>
        <v>26729</v>
      </c>
      <c r="K56" s="103">
        <f>VLOOKUP($A56,'Facility Detail'!$C:$T,15,FALSE)</f>
        <v>47404.412668069781</v>
      </c>
      <c r="L56" s="103">
        <f>VLOOKUP($A56,'Facility Detail'!$C:$T,16,FALSE)</f>
        <v>27956.279778484546</v>
      </c>
      <c r="M56" s="103">
        <f>VLOOKUP($A56,'Facility Detail'!$C:$T,17,FALSE)</f>
        <v>13890.502622288601</v>
      </c>
      <c r="N56" s="103">
        <f>VLOOKUP($A56,'Facility Detail'!$C:$T,18,FALSE)</f>
        <v>9653.7280120080468</v>
      </c>
      <c r="P56" s="102" t="str">
        <f t="shared" si="16"/>
        <v>Marengo I</v>
      </c>
      <c r="Q56" s="102" t="str">
        <f t="shared" si="17"/>
        <v>Wind</v>
      </c>
      <c r="R56" s="103">
        <f>VLOOKUP($A56,'Facility Detail'!$A:$T,9,FALSE)</f>
        <v>31837</v>
      </c>
      <c r="S56" s="103">
        <f>VLOOKUP($A56,'Facility Detail'!$A:$T,10,FALSE)</f>
        <v>28557</v>
      </c>
      <c r="T56" s="103">
        <f>VLOOKUP($A56,'Facility Detail'!$A:$T,11,FALSE)</f>
        <v>26084</v>
      </c>
      <c r="U56" s="103">
        <f>VLOOKUP($A56,'Facility Detail'!$A:$T,12,FALSE)</f>
        <v>29478</v>
      </c>
      <c r="V56" s="103">
        <f>VLOOKUP($A56,'Facility Detail'!$A:$T,13,FALSE)</f>
        <v>24062</v>
      </c>
      <c r="W56" s="103">
        <f>VLOOKUP($A56,'Facility Detail'!$A:$T,14,FALSE)</f>
        <v>29087</v>
      </c>
      <c r="X56" s="103">
        <f>VLOOKUP($A56,'Facility Detail'!$A:$T,15,FALSE)</f>
        <v>25507</v>
      </c>
      <c r="Y56" s="103">
        <f>VLOOKUP($A56,'Facility Detail'!$A:$T,16,FALSE)</f>
        <v>26729</v>
      </c>
      <c r="Z56" s="103">
        <f>VLOOKUP($A56,'Facility Detail'!$A:$T,17,FALSE)</f>
        <v>11173.412668069785</v>
      </c>
      <c r="AA56" s="103">
        <f>VLOOKUP($A56,'Facility Detail'!$A:$T,18,FALSE)</f>
        <v>39187.279778484546</v>
      </c>
      <c r="AB56" s="103">
        <f>VLOOKUP($A56,'Facility Detail'!$A:$T,19,FALSE)</f>
        <v>38890.502622288601</v>
      </c>
      <c r="AC56" s="103">
        <f>VLOOKUP($A56,'Facility Detail'!$A:$T,20,FALSE)</f>
        <v>36966.728012008047</v>
      </c>
    </row>
    <row r="57" spans="1:29" ht="14.5" outlineLevel="1">
      <c r="A57" s="102" t="str">
        <f>'Facility Detail'!G42</f>
        <v>Marengo II</v>
      </c>
      <c r="B57" s="102" t="str">
        <f xml:space="preserve"> IF( 'Facility Detail'!I42 = "", "", 'Facility Detail'!I42 )</f>
        <v>Wind</v>
      </c>
      <c r="C57" s="103">
        <f>VLOOKUP($A57,'Facility Detail'!$C:$T,7,FALSE)</f>
        <v>0</v>
      </c>
      <c r="D57" s="103">
        <f>VLOOKUP($A57,'Facility Detail'!$C:$T,8,FALSE)</f>
        <v>15341</v>
      </c>
      <c r="E57" s="103">
        <f>VLOOKUP($A57,'Facility Detail'!$C:$T,9,FALSE)</f>
        <v>14137</v>
      </c>
      <c r="F57" s="103">
        <f>VLOOKUP($A57,'Facility Detail'!$C:$T,10,FALSE)</f>
        <v>12175</v>
      </c>
      <c r="G57" s="103">
        <f>VLOOKUP($A57,'Facility Detail'!$C:$T,11,FALSE)</f>
        <v>14022</v>
      </c>
      <c r="H57" s="103">
        <f>VLOOKUP($A57,'Facility Detail'!$C:$T,12,FALSE)</f>
        <v>25020</v>
      </c>
      <c r="I57" s="103">
        <f>VLOOKUP($A57,'Facility Detail'!$C:$T,13,FALSE)</f>
        <v>12396</v>
      </c>
      <c r="J57" s="103">
        <f>VLOOKUP($A57,'Facility Detail'!$C:$T,14,FALSE)</f>
        <v>13065</v>
      </c>
      <c r="K57" s="103">
        <f>VLOOKUP($A57,'Facility Detail'!$C:$T,15,FALSE)</f>
        <v>7010.0255567593495</v>
      </c>
      <c r="L57" s="103">
        <f>VLOOKUP($A57,'Facility Detail'!$C:$T,16,FALSE)</f>
        <v>28620.552182546271</v>
      </c>
      <c r="M57" s="103">
        <f>VLOOKUP($A57,'Facility Detail'!$C:$T,17,FALSE)</f>
        <v>8428.5456896980722</v>
      </c>
      <c r="N57" s="103">
        <f>VLOOKUP($A57,'Facility Detail'!$C:$T,18,FALSE)</f>
        <v>13692.616584880485</v>
      </c>
      <c r="P57" s="102" t="str">
        <f t="shared" si="16"/>
        <v>Marengo II</v>
      </c>
      <c r="Q57" s="102" t="str">
        <f t="shared" si="17"/>
        <v>Wind</v>
      </c>
      <c r="R57" s="103">
        <f>VLOOKUP($A57,'Facility Detail'!$A:$T,9,FALSE)</f>
        <v>15341</v>
      </c>
      <c r="S57" s="103">
        <f>VLOOKUP($A57,'Facility Detail'!$A:$T,10,FALSE)</f>
        <v>14137</v>
      </c>
      <c r="T57" s="103">
        <f>VLOOKUP($A57,'Facility Detail'!$A:$T,11,FALSE)</f>
        <v>12175</v>
      </c>
      <c r="U57" s="103">
        <f>VLOOKUP($A57,'Facility Detail'!$A:$T,12,FALSE)</f>
        <v>14022</v>
      </c>
      <c r="V57" s="103">
        <f>VLOOKUP($A57,'Facility Detail'!$A:$T,13,FALSE)</f>
        <v>11102</v>
      </c>
      <c r="W57" s="103">
        <f>VLOOKUP($A57,'Facility Detail'!$A:$T,14,FALSE)</f>
        <v>13918</v>
      </c>
      <c r="X57" s="103">
        <f>VLOOKUP($A57,'Facility Detail'!$A:$T,15,FALSE)</f>
        <v>12396</v>
      </c>
      <c r="Y57" s="103">
        <f>VLOOKUP($A57,'Facility Detail'!$A:$T,16,FALSE)</f>
        <v>13065</v>
      </c>
      <c r="Z57" s="103">
        <f>VLOOKUP($A57,'Facility Detail'!$A:$T,17,FALSE)</f>
        <v>7010.0255567593495</v>
      </c>
      <c r="AA57" s="103">
        <f>VLOOKUP($A57,'Facility Detail'!$A:$T,18,FALSE)</f>
        <v>17202.552182546271</v>
      </c>
      <c r="AB57" s="103">
        <f>VLOOKUP($A57,'Facility Detail'!$A:$T,19,FALSE)</f>
        <v>19846.545689698072</v>
      </c>
      <c r="AC57" s="103">
        <f>VLOOKUP($A57,'Facility Detail'!$A:$T,20,FALSE)</f>
        <v>13692.616584880485</v>
      </c>
    </row>
    <row r="58" spans="1:29" ht="14.5" outlineLevel="1">
      <c r="A58" s="102" t="str">
        <f>'Facility Detail'!G43</f>
        <v>McFadden Ridge</v>
      </c>
      <c r="B58" s="102" t="str">
        <f xml:space="preserve"> IF( 'Facility Detail'!I43 = "", "", 'Facility Detail'!I43 )</f>
        <v>Wind</v>
      </c>
      <c r="C58" s="103">
        <f>VLOOKUP($A58,'Facility Detail'!$C:$T,7,FALSE)</f>
        <v>0</v>
      </c>
      <c r="D58" s="103">
        <f>VLOOKUP($A58,'Facility Detail'!$C:$T,8,FALSE)</f>
        <v>0</v>
      </c>
      <c r="E58" s="103">
        <f>VLOOKUP($A58,'Facility Detail'!$C:$T,9,FALSE)</f>
        <v>0</v>
      </c>
      <c r="F58" s="103">
        <f>VLOOKUP($A58,'Facility Detail'!$C:$T,10,FALSE)</f>
        <v>0</v>
      </c>
      <c r="G58" s="103">
        <f>VLOOKUP($A58,'Facility Detail'!$C:$T,11,FALSE)</f>
        <v>0</v>
      </c>
      <c r="H58" s="103">
        <f>VLOOKUP($A58,'Facility Detail'!$C:$T,12,FALSE)</f>
        <v>0</v>
      </c>
      <c r="I58" s="103">
        <f>VLOOKUP($A58,'Facility Detail'!$C:$T,13,FALSE)</f>
        <v>0</v>
      </c>
      <c r="J58" s="103">
        <f>VLOOKUP($A58,'Facility Detail'!$C:$T,14,FALSE)</f>
        <v>0</v>
      </c>
      <c r="K58" s="103">
        <f>VLOOKUP($A58,'Facility Detail'!$C:$T,15,FALSE)</f>
        <v>0</v>
      </c>
      <c r="L58" s="103">
        <f>VLOOKUP($A58,'Facility Detail'!$C:$T,16,FALSE)</f>
        <v>0</v>
      </c>
      <c r="M58" s="103">
        <f>VLOOKUP($A58,'Facility Detail'!$C:$T,17,FALSE)</f>
        <v>8223.4466465057412</v>
      </c>
      <c r="N58" s="103">
        <f>VLOOKUP($A58,'Facility Detail'!$C:$T,18,FALSE)</f>
        <v>9320.8099071481829</v>
      </c>
      <c r="P58" s="102" t="str">
        <f t="shared" si="16"/>
        <v>McFadden Ridge</v>
      </c>
      <c r="Q58" s="102" t="str">
        <f t="shared" si="17"/>
        <v>Wind</v>
      </c>
      <c r="R58" s="103">
        <f>VLOOKUP($A58,'Facility Detail'!$A:$T,9,FALSE)</f>
        <v>0</v>
      </c>
      <c r="S58" s="103">
        <f>VLOOKUP($A58,'Facility Detail'!$A:$T,10,FALSE)</f>
        <v>0</v>
      </c>
      <c r="T58" s="103">
        <f>VLOOKUP($A58,'Facility Detail'!$A:$T,11,FALSE)</f>
        <v>0</v>
      </c>
      <c r="U58" s="103">
        <f>VLOOKUP($A58,'Facility Detail'!$A:$T,12,FALSE)</f>
        <v>0</v>
      </c>
      <c r="V58" s="103">
        <f>VLOOKUP($A58,'Facility Detail'!$A:$T,13,FALSE)</f>
        <v>0</v>
      </c>
      <c r="W58" s="103">
        <f>VLOOKUP($A58,'Facility Detail'!$A:$T,14,FALSE)</f>
        <v>0</v>
      </c>
      <c r="X58" s="103">
        <f>VLOOKUP($A58,'Facility Detail'!$A:$T,15,FALSE)</f>
        <v>0</v>
      </c>
      <c r="Y58" s="103">
        <f>VLOOKUP($A58,'Facility Detail'!$A:$T,16,FALSE)</f>
        <v>0</v>
      </c>
      <c r="Z58" s="103">
        <f>VLOOKUP($A58,'Facility Detail'!$A:$T,17,FALSE)</f>
        <v>0</v>
      </c>
      <c r="AA58" s="103">
        <f>VLOOKUP($A58,'Facility Detail'!$A:$T,18,FALSE)</f>
        <v>0</v>
      </c>
      <c r="AB58" s="103">
        <f>VLOOKUP($A58,'Facility Detail'!$A:$T,19,FALSE)</f>
        <v>8223.4466465057412</v>
      </c>
      <c r="AC58" s="103">
        <f>VLOOKUP($A58,'Facility Detail'!$A:$T,20,FALSE)</f>
        <v>9320.8099071481829</v>
      </c>
    </row>
    <row r="59" spans="1:29" ht="14.5" outlineLevel="1">
      <c r="A59" s="102" t="str">
        <f>'Facility Detail'!G44</f>
        <v>Meadow Creek Wind Farm - Five Pine Project - REC Only</v>
      </c>
      <c r="B59" s="102" t="str">
        <f xml:space="preserve"> IF( 'Facility Detail'!I44 = "", "", 'Facility Detail'!I44 )</f>
        <v>Wind</v>
      </c>
      <c r="C59" s="103">
        <f>VLOOKUP($A59,'Facility Detail'!$C:$T,7,FALSE)</f>
        <v>0</v>
      </c>
      <c r="D59" s="103">
        <f>VLOOKUP($A59,'Facility Detail'!$C:$T,8,FALSE)</f>
        <v>0</v>
      </c>
      <c r="E59" s="103">
        <f>VLOOKUP($A59,'Facility Detail'!$C:$T,9,FALSE)</f>
        <v>0</v>
      </c>
      <c r="F59" s="103">
        <f>VLOOKUP($A59,'Facility Detail'!$C:$T,10,FALSE)</f>
        <v>0</v>
      </c>
      <c r="G59" s="103">
        <f>VLOOKUP($A59,'Facility Detail'!$C:$T,11,FALSE)</f>
        <v>0</v>
      </c>
      <c r="H59" s="103">
        <f>VLOOKUP($A59,'Facility Detail'!$C:$T,12,FALSE)</f>
        <v>0</v>
      </c>
      <c r="I59" s="103">
        <f>VLOOKUP($A59,'Facility Detail'!$C:$T,13,FALSE)</f>
        <v>29719</v>
      </c>
      <c r="J59" s="103">
        <f>VLOOKUP($A59,'Facility Detail'!$C:$T,14,FALSE)</f>
        <v>0</v>
      </c>
      <c r="K59" s="103">
        <f>VLOOKUP($A59,'Facility Detail'!$C:$T,15,FALSE)</f>
        <v>0</v>
      </c>
      <c r="L59" s="103">
        <f>VLOOKUP($A59,'Facility Detail'!$C:$T,16,FALSE)</f>
        <v>0</v>
      </c>
      <c r="M59" s="103">
        <f>VLOOKUP($A59,'Facility Detail'!$C:$T,17,FALSE)</f>
        <v>0</v>
      </c>
      <c r="N59" s="103">
        <f>VLOOKUP($A59,'Facility Detail'!$C:$T,18,FALSE)</f>
        <v>0</v>
      </c>
      <c r="P59" s="102" t="str">
        <f t="shared" si="16"/>
        <v>Meadow Creek Wind Farm - Five Pine Project - REC Only</v>
      </c>
      <c r="Q59" s="102" t="str">
        <f t="shared" si="17"/>
        <v>Wind</v>
      </c>
      <c r="R59" s="103">
        <f>VLOOKUP($A59,'Facility Detail'!$A:$T,9,FALSE)</f>
        <v>0</v>
      </c>
      <c r="S59" s="103">
        <f>VLOOKUP($A59,'Facility Detail'!$A:$T,10,FALSE)</f>
        <v>0</v>
      </c>
      <c r="T59" s="103">
        <f>VLOOKUP($A59,'Facility Detail'!$A:$T,11,FALSE)</f>
        <v>0</v>
      </c>
      <c r="U59" s="103">
        <f>VLOOKUP($A59,'Facility Detail'!$A:$T,12,FALSE)</f>
        <v>0</v>
      </c>
      <c r="V59" s="103">
        <f>VLOOKUP($A59,'Facility Detail'!$A:$T,13,FALSE)</f>
        <v>0</v>
      </c>
      <c r="W59" s="103">
        <f>VLOOKUP($A59,'Facility Detail'!$A:$T,14,FALSE)</f>
        <v>29719</v>
      </c>
      <c r="X59" s="103">
        <f>VLOOKUP($A59,'Facility Detail'!$A:$T,15,FALSE)</f>
        <v>0</v>
      </c>
      <c r="Y59" s="103">
        <f>VLOOKUP($A59,'Facility Detail'!$A:$T,16,FALSE)</f>
        <v>0</v>
      </c>
      <c r="Z59" s="103">
        <f>VLOOKUP($A59,'Facility Detail'!$A:$T,17,FALSE)</f>
        <v>0</v>
      </c>
      <c r="AA59" s="103">
        <f>VLOOKUP($A59,'Facility Detail'!$A:$T,18,FALSE)</f>
        <v>0</v>
      </c>
      <c r="AB59" s="103">
        <f>VLOOKUP($A59,'Facility Detail'!$A:$T,19,FALSE)</f>
        <v>0</v>
      </c>
      <c r="AC59" s="103">
        <f>VLOOKUP($A59,'Facility Detail'!$A:$T,20,FALSE)</f>
        <v>0</v>
      </c>
    </row>
    <row r="60" spans="1:29" ht="14.5" outlineLevel="1">
      <c r="A60" s="102" t="str">
        <f>'Facility Detail'!G45</f>
        <v>Meadow Creek Wind Farm - North Point Wind Farm - REC Only</v>
      </c>
      <c r="B60" s="102" t="str">
        <f xml:space="preserve"> IF( 'Facility Detail'!I45 = "", "", 'Facility Detail'!I45 )</f>
        <v>Wind</v>
      </c>
      <c r="C60" s="103">
        <f>VLOOKUP($A60,'Facility Detail'!$C:$T,7,FALSE)</f>
        <v>0</v>
      </c>
      <c r="D60" s="103">
        <f>VLOOKUP($A60,'Facility Detail'!$C:$T,8,FALSE)</f>
        <v>0</v>
      </c>
      <c r="E60" s="103">
        <f>VLOOKUP($A60,'Facility Detail'!$C:$T,9,FALSE)</f>
        <v>0</v>
      </c>
      <c r="F60" s="103">
        <f>VLOOKUP($A60,'Facility Detail'!$C:$T,10,FALSE)</f>
        <v>0</v>
      </c>
      <c r="G60" s="103">
        <f>VLOOKUP($A60,'Facility Detail'!$C:$T,11,FALSE)</f>
        <v>0</v>
      </c>
      <c r="H60" s="103">
        <f>VLOOKUP($A60,'Facility Detail'!$C:$T,12,FALSE)</f>
        <v>0</v>
      </c>
      <c r="I60" s="103">
        <f>VLOOKUP($A60,'Facility Detail'!$C:$T,13,FALSE)</f>
        <v>2644</v>
      </c>
      <c r="J60" s="103">
        <f>VLOOKUP($A60,'Facility Detail'!$C:$T,14,FALSE)</f>
        <v>0</v>
      </c>
      <c r="K60" s="103">
        <f>VLOOKUP($A60,'Facility Detail'!$C:$T,15,FALSE)</f>
        <v>0</v>
      </c>
      <c r="L60" s="103">
        <f>VLOOKUP($A60,'Facility Detail'!$C:$T,16,FALSE)</f>
        <v>0</v>
      </c>
      <c r="M60" s="103">
        <f>VLOOKUP($A60,'Facility Detail'!$C:$T,17,FALSE)</f>
        <v>0</v>
      </c>
      <c r="N60" s="103">
        <f>VLOOKUP($A60,'Facility Detail'!$C:$T,18,FALSE)</f>
        <v>0</v>
      </c>
      <c r="P60" s="102" t="str">
        <f t="shared" si="16"/>
        <v>Meadow Creek Wind Farm - North Point Wind Farm - REC Only</v>
      </c>
      <c r="Q60" s="102" t="str">
        <f t="shared" si="17"/>
        <v>Wind</v>
      </c>
      <c r="R60" s="103">
        <f>VLOOKUP($A60,'Facility Detail'!$A:$T,9,FALSE)</f>
        <v>0</v>
      </c>
      <c r="S60" s="103">
        <f>VLOOKUP($A60,'Facility Detail'!$A:$T,10,FALSE)</f>
        <v>0</v>
      </c>
      <c r="T60" s="103">
        <f>VLOOKUP($A60,'Facility Detail'!$A:$T,11,FALSE)</f>
        <v>0</v>
      </c>
      <c r="U60" s="103">
        <f>VLOOKUP($A60,'Facility Detail'!$A:$T,12,FALSE)</f>
        <v>0</v>
      </c>
      <c r="V60" s="103">
        <f>VLOOKUP($A60,'Facility Detail'!$A:$T,13,FALSE)</f>
        <v>0</v>
      </c>
      <c r="W60" s="103">
        <f>VLOOKUP($A60,'Facility Detail'!$A:$T,14,FALSE)</f>
        <v>2644</v>
      </c>
      <c r="X60" s="103">
        <f>VLOOKUP($A60,'Facility Detail'!$A:$T,15,FALSE)</f>
        <v>0</v>
      </c>
      <c r="Y60" s="103">
        <f>VLOOKUP($A60,'Facility Detail'!$A:$T,16,FALSE)</f>
        <v>0</v>
      </c>
      <c r="Z60" s="103">
        <f>VLOOKUP($A60,'Facility Detail'!$A:$T,17,FALSE)</f>
        <v>0</v>
      </c>
      <c r="AA60" s="103">
        <f>VLOOKUP($A60,'Facility Detail'!$A:$T,18,FALSE)</f>
        <v>0</v>
      </c>
      <c r="AB60" s="103">
        <f>VLOOKUP($A60,'Facility Detail'!$A:$T,19,FALSE)</f>
        <v>0</v>
      </c>
      <c r="AC60" s="103">
        <f>VLOOKUP($A60,'Facility Detail'!$A:$T,20,FALSE)</f>
        <v>0</v>
      </c>
    </row>
    <row r="61" spans="1:29" ht="14.5" outlineLevel="1">
      <c r="A61" s="102" t="str">
        <f>'Facility Detail'!G46</f>
        <v>Mountain Wind 1</v>
      </c>
      <c r="B61" s="102" t="str">
        <f xml:space="preserve"> IF( 'Facility Detail'!I46 = "", "", 'Facility Detail'!I46 )</f>
        <v>Wind</v>
      </c>
      <c r="C61" s="103">
        <f>VLOOKUP($A61,'Facility Detail'!$C:$T,7,FALSE)</f>
        <v>0</v>
      </c>
      <c r="D61" s="103">
        <f>VLOOKUP($A61,'Facility Detail'!$C:$T,8,FALSE)</f>
        <v>0</v>
      </c>
      <c r="E61" s="103">
        <f>VLOOKUP($A61,'Facility Detail'!$C:$T,9,FALSE)</f>
        <v>0</v>
      </c>
      <c r="F61" s="103">
        <f>VLOOKUP($A61,'Facility Detail'!$C:$T,10,FALSE)</f>
        <v>0</v>
      </c>
      <c r="G61" s="103">
        <f>VLOOKUP($A61,'Facility Detail'!$C:$T,11,FALSE)</f>
        <v>0</v>
      </c>
      <c r="H61" s="103">
        <f>VLOOKUP($A61,'Facility Detail'!$C:$T,12,FALSE)</f>
        <v>0</v>
      </c>
      <c r="I61" s="103">
        <f>VLOOKUP($A61,'Facility Detail'!$C:$T,13,FALSE)</f>
        <v>0</v>
      </c>
      <c r="J61" s="103">
        <f>VLOOKUP($A61,'Facility Detail'!$C:$T,14,FALSE)</f>
        <v>0</v>
      </c>
      <c r="K61" s="103">
        <f>VLOOKUP($A61,'Facility Detail'!$C:$T,15,FALSE)</f>
        <v>0</v>
      </c>
      <c r="L61" s="103">
        <f>VLOOKUP($A61,'Facility Detail'!$C:$T,16,FALSE)</f>
        <v>0</v>
      </c>
      <c r="M61" s="103">
        <f>VLOOKUP($A61,'Facility Detail'!$C:$T,17,FALSE)</f>
        <v>2679.1537679652556</v>
      </c>
      <c r="N61" s="103">
        <f>VLOOKUP($A61,'Facility Detail'!$C:$T,18,FALSE)</f>
        <v>23484.549901296938</v>
      </c>
      <c r="P61" s="102" t="str">
        <f t="shared" si="16"/>
        <v>Mountain Wind 1</v>
      </c>
      <c r="Q61" s="102" t="str">
        <f t="shared" si="17"/>
        <v>Wind</v>
      </c>
      <c r="R61" s="103">
        <f>VLOOKUP($A61,'Facility Detail'!$A:$T,9,FALSE)</f>
        <v>0</v>
      </c>
      <c r="S61" s="103">
        <f>VLOOKUP($A61,'Facility Detail'!$A:$T,10,FALSE)</f>
        <v>0</v>
      </c>
      <c r="T61" s="103">
        <f>VLOOKUP($A61,'Facility Detail'!$A:$T,11,FALSE)</f>
        <v>0</v>
      </c>
      <c r="U61" s="103">
        <f>VLOOKUP($A61,'Facility Detail'!$A:$T,12,FALSE)</f>
        <v>0</v>
      </c>
      <c r="V61" s="103">
        <f>VLOOKUP($A61,'Facility Detail'!$A:$T,13,FALSE)</f>
        <v>0</v>
      </c>
      <c r="W61" s="103">
        <f>VLOOKUP($A61,'Facility Detail'!$A:$T,14,FALSE)</f>
        <v>0</v>
      </c>
      <c r="X61" s="103">
        <f>VLOOKUP($A61,'Facility Detail'!$A:$T,15,FALSE)</f>
        <v>0</v>
      </c>
      <c r="Y61" s="103">
        <f>VLOOKUP($A61,'Facility Detail'!$A:$T,16,FALSE)</f>
        <v>0</v>
      </c>
      <c r="Z61" s="103">
        <f>VLOOKUP($A61,'Facility Detail'!$A:$T,17,FALSE)</f>
        <v>0</v>
      </c>
      <c r="AA61" s="103">
        <f>VLOOKUP($A61,'Facility Detail'!$A:$T,18,FALSE)</f>
        <v>0</v>
      </c>
      <c r="AB61" s="103">
        <f>VLOOKUP($A61,'Facility Detail'!$A:$T,19,FALSE)</f>
        <v>12679.153767965256</v>
      </c>
      <c r="AC61" s="103">
        <f>VLOOKUP($A61,'Facility Detail'!$A:$T,20,FALSE)</f>
        <v>13484.549901296939</v>
      </c>
    </row>
    <row r="62" spans="1:29" ht="14.5">
      <c r="A62" s="102" t="str">
        <f>'Facility Detail'!G47</f>
        <v>Mountain Wind 2</v>
      </c>
      <c r="B62" s="102" t="str">
        <f xml:space="preserve"> IF( 'Facility Detail'!I47 = "", "", 'Facility Detail'!I47 )</f>
        <v>Wind</v>
      </c>
      <c r="C62" s="103">
        <f>VLOOKUP($A62,'Facility Detail'!$C:$T,7,FALSE)</f>
        <v>0</v>
      </c>
      <c r="D62" s="103">
        <f>VLOOKUP($A62,'Facility Detail'!$C:$T,8,FALSE)</f>
        <v>0</v>
      </c>
      <c r="E62" s="103">
        <f>VLOOKUP($A62,'Facility Detail'!$C:$T,9,FALSE)</f>
        <v>0</v>
      </c>
      <c r="F62" s="103">
        <f>VLOOKUP($A62,'Facility Detail'!$C:$T,10,FALSE)</f>
        <v>0</v>
      </c>
      <c r="G62" s="103">
        <f>VLOOKUP($A62,'Facility Detail'!$C:$T,11,FALSE)</f>
        <v>0</v>
      </c>
      <c r="H62" s="103">
        <f>VLOOKUP($A62,'Facility Detail'!$C:$T,12,FALSE)</f>
        <v>0</v>
      </c>
      <c r="I62" s="103">
        <f>VLOOKUP($A62,'Facility Detail'!$C:$T,13,FALSE)</f>
        <v>0</v>
      </c>
      <c r="J62" s="103">
        <f>VLOOKUP($A62,'Facility Detail'!$C:$T,14,FALSE)</f>
        <v>0</v>
      </c>
      <c r="K62" s="103">
        <f>VLOOKUP($A62,'Facility Detail'!$C:$T,15,FALSE)</f>
        <v>0</v>
      </c>
      <c r="L62" s="103">
        <f>VLOOKUP($A62,'Facility Detail'!$C:$T,16,FALSE)</f>
        <v>0</v>
      </c>
      <c r="M62" s="103">
        <f>VLOOKUP($A62,'Facility Detail'!$C:$T,17,FALSE)</f>
        <v>6394.9167274902247</v>
      </c>
      <c r="N62" s="103">
        <f>VLOOKUP($A62,'Facility Detail'!$C:$T,18,FALSE)</f>
        <v>27695.293394512759</v>
      </c>
      <c r="P62" s="102" t="str">
        <f t="shared" si="16"/>
        <v>Mountain Wind 2</v>
      </c>
      <c r="Q62" s="102" t="str">
        <f t="shared" si="17"/>
        <v>Wind</v>
      </c>
      <c r="R62" s="103">
        <f>VLOOKUP($A62,'Facility Detail'!$A:$T,9,FALSE)</f>
        <v>0</v>
      </c>
      <c r="S62" s="103">
        <f>VLOOKUP($A62,'Facility Detail'!$A:$T,10,FALSE)</f>
        <v>0</v>
      </c>
      <c r="T62" s="103">
        <f>VLOOKUP($A62,'Facility Detail'!$A:$T,11,FALSE)</f>
        <v>0</v>
      </c>
      <c r="U62" s="103">
        <f>VLOOKUP($A62,'Facility Detail'!$A:$T,12,FALSE)</f>
        <v>0</v>
      </c>
      <c r="V62" s="103">
        <f>VLOOKUP($A62,'Facility Detail'!$A:$T,13,FALSE)</f>
        <v>0</v>
      </c>
      <c r="W62" s="103">
        <f>VLOOKUP($A62,'Facility Detail'!$A:$T,14,FALSE)</f>
        <v>0</v>
      </c>
      <c r="X62" s="103">
        <f>VLOOKUP($A62,'Facility Detail'!$A:$T,15,FALSE)</f>
        <v>0</v>
      </c>
      <c r="Y62" s="103">
        <f>VLOOKUP($A62,'Facility Detail'!$A:$T,16,FALSE)</f>
        <v>0</v>
      </c>
      <c r="Z62" s="103">
        <f>VLOOKUP($A62,'Facility Detail'!$A:$T,17,FALSE)</f>
        <v>0</v>
      </c>
      <c r="AA62" s="103">
        <f>VLOOKUP($A62,'Facility Detail'!$A:$T,18,FALSE)</f>
        <v>0</v>
      </c>
      <c r="AB62" s="103">
        <f>VLOOKUP($A62,'Facility Detail'!$A:$T,19,FALSE)</f>
        <v>16394.916727490225</v>
      </c>
      <c r="AC62" s="103">
        <f>VLOOKUP($A62,'Facility Detail'!$A:$T,20,FALSE)</f>
        <v>17695.293394512759</v>
      </c>
    </row>
    <row r="63" spans="1:29" ht="14.5">
      <c r="A63" s="102" t="str">
        <f>'Facility Detail'!G48</f>
        <v>Nine Canyon Wind Project - REC Only</v>
      </c>
      <c r="B63" s="102" t="str">
        <f xml:space="preserve"> IF( 'Facility Detail'!I48 = "", "", 'Facility Detail'!I48 )</f>
        <v>Wind</v>
      </c>
      <c r="C63" s="103">
        <f>VLOOKUP($A63,'Facility Detail'!$C:$T,7,FALSE)</f>
        <v>0</v>
      </c>
      <c r="D63" s="103">
        <f>VLOOKUP($A63,'Facility Detail'!$C:$T,8,FALSE)</f>
        <v>0</v>
      </c>
      <c r="E63" s="103">
        <f>VLOOKUP($A63,'Facility Detail'!$C:$T,9,FALSE)</f>
        <v>0</v>
      </c>
      <c r="F63" s="103">
        <f>VLOOKUP($A63,'Facility Detail'!$C:$T,10,FALSE)</f>
        <v>0</v>
      </c>
      <c r="G63" s="103">
        <f>VLOOKUP($A63,'Facility Detail'!$C:$T,11,FALSE)</f>
        <v>0</v>
      </c>
      <c r="H63" s="103">
        <f>VLOOKUP($A63,'Facility Detail'!$C:$T,12,FALSE)</f>
        <v>2500</v>
      </c>
      <c r="I63" s="103">
        <f>VLOOKUP($A63,'Facility Detail'!$C:$T,13,FALSE)</f>
        <v>8225</v>
      </c>
      <c r="J63" s="103">
        <f>VLOOKUP($A63,'Facility Detail'!$C:$T,14,FALSE)</f>
        <v>0</v>
      </c>
      <c r="K63" s="103">
        <f>VLOOKUP($A63,'Facility Detail'!$C:$T,15,FALSE)</f>
        <v>0</v>
      </c>
      <c r="L63" s="103">
        <f>VLOOKUP($A63,'Facility Detail'!$C:$T,16,FALSE)</f>
        <v>0</v>
      </c>
      <c r="M63" s="103">
        <f>VLOOKUP($A63,'Facility Detail'!$C:$T,17,FALSE)</f>
        <v>0</v>
      </c>
      <c r="N63" s="103">
        <f>VLOOKUP($A63,'Facility Detail'!$C:$T,18,FALSE)</f>
        <v>0</v>
      </c>
      <c r="P63" s="102" t="str">
        <f t="shared" si="16"/>
        <v>Nine Canyon Wind Project - REC Only</v>
      </c>
      <c r="Q63" s="102" t="str">
        <f t="shared" si="17"/>
        <v>Wind</v>
      </c>
      <c r="R63" s="103">
        <f>VLOOKUP($A63,'Facility Detail'!$A:$T,9,FALSE)</f>
        <v>0</v>
      </c>
      <c r="S63" s="103">
        <f>VLOOKUP($A63,'Facility Detail'!$A:$T,10,FALSE)</f>
        <v>0</v>
      </c>
      <c r="T63" s="103">
        <f>VLOOKUP($A63,'Facility Detail'!$A:$T,11,FALSE)</f>
        <v>0</v>
      </c>
      <c r="U63" s="103">
        <f>VLOOKUP($A63,'Facility Detail'!$A:$T,12,FALSE)</f>
        <v>0</v>
      </c>
      <c r="V63" s="103">
        <f>VLOOKUP($A63,'Facility Detail'!$A:$T,13,FALSE)</f>
        <v>2500</v>
      </c>
      <c r="W63" s="103">
        <f>VLOOKUP($A63,'Facility Detail'!$A:$T,14,FALSE)</f>
        <v>8225</v>
      </c>
      <c r="X63" s="103">
        <f>VLOOKUP($A63,'Facility Detail'!$A:$T,15,FALSE)</f>
        <v>0</v>
      </c>
      <c r="Y63" s="103">
        <f>VLOOKUP($A63,'Facility Detail'!$A:$T,16,FALSE)</f>
        <v>0</v>
      </c>
      <c r="Z63" s="103">
        <f>VLOOKUP($A63,'Facility Detail'!$A:$T,17,FALSE)</f>
        <v>0</v>
      </c>
      <c r="AA63" s="103">
        <f>VLOOKUP($A63,'Facility Detail'!$A:$T,18,FALSE)</f>
        <v>0</v>
      </c>
      <c r="AB63" s="103">
        <f>VLOOKUP($A63,'Facility Detail'!$A:$T,19,FALSE)</f>
        <v>0</v>
      </c>
      <c r="AC63" s="103">
        <f>VLOOKUP($A63,'Facility Detail'!$A:$T,20,FALSE)</f>
        <v>0</v>
      </c>
    </row>
    <row r="64" spans="1:29" ht="14.5">
      <c r="A64" s="102" t="str">
        <f>'Facility Detail'!G49</f>
        <v>Nine Canyon Wind Project - Nine Canyon Phase 3 - REC Only</v>
      </c>
      <c r="B64" s="102" t="str">
        <f xml:space="preserve"> IF( 'Facility Detail'!I49 = "", "", 'Facility Detail'!I49 )</f>
        <v>Wind</v>
      </c>
      <c r="C64" s="103">
        <f>VLOOKUP($A64,'Facility Detail'!$C:$T,7,FALSE)</f>
        <v>0</v>
      </c>
      <c r="D64" s="103">
        <f>VLOOKUP($A64,'Facility Detail'!$C:$T,8,FALSE)</f>
        <v>0</v>
      </c>
      <c r="E64" s="103">
        <f>VLOOKUP($A64,'Facility Detail'!$C:$T,9,FALSE)</f>
        <v>0</v>
      </c>
      <c r="F64" s="103">
        <f>VLOOKUP($A64,'Facility Detail'!$C:$T,10,FALSE)</f>
        <v>0</v>
      </c>
      <c r="G64" s="103">
        <f>VLOOKUP($A64,'Facility Detail'!$C:$T,11,FALSE)</f>
        <v>0</v>
      </c>
      <c r="H64" s="103">
        <f>VLOOKUP($A64,'Facility Detail'!$C:$T,12,FALSE)</f>
        <v>0</v>
      </c>
      <c r="I64" s="103">
        <f>VLOOKUP($A64,'Facility Detail'!$C:$T,13,FALSE)</f>
        <v>4668</v>
      </c>
      <c r="J64" s="103">
        <f>VLOOKUP($A64,'Facility Detail'!$C:$T,14,FALSE)</f>
        <v>0</v>
      </c>
      <c r="K64" s="103">
        <f>VLOOKUP($A64,'Facility Detail'!$C:$T,15,FALSE)</f>
        <v>0</v>
      </c>
      <c r="L64" s="103">
        <f>VLOOKUP($A64,'Facility Detail'!$C:$T,16,FALSE)</f>
        <v>0</v>
      </c>
      <c r="M64" s="103">
        <f>VLOOKUP($A64,'Facility Detail'!$C:$T,17,FALSE)</f>
        <v>0</v>
      </c>
      <c r="N64" s="103">
        <f>VLOOKUP($A64,'Facility Detail'!$C:$T,18,FALSE)</f>
        <v>0</v>
      </c>
      <c r="P64" s="102" t="str">
        <f t="shared" si="16"/>
        <v>Nine Canyon Wind Project - Nine Canyon Phase 3 - REC Only</v>
      </c>
      <c r="Q64" s="102" t="str">
        <f t="shared" si="17"/>
        <v>Wind</v>
      </c>
      <c r="R64" s="103">
        <f>VLOOKUP($A64,'Facility Detail'!$A:$T,9,FALSE)</f>
        <v>0</v>
      </c>
      <c r="S64" s="103">
        <f>VLOOKUP($A64,'Facility Detail'!$A:$T,10,FALSE)</f>
        <v>0</v>
      </c>
      <c r="T64" s="103">
        <f>VLOOKUP($A64,'Facility Detail'!$A:$T,11,FALSE)</f>
        <v>0</v>
      </c>
      <c r="U64" s="103">
        <f>VLOOKUP($A64,'Facility Detail'!$A:$T,12,FALSE)</f>
        <v>0</v>
      </c>
      <c r="V64" s="103">
        <f>VLOOKUP($A64,'Facility Detail'!$A:$T,13,FALSE)</f>
        <v>0</v>
      </c>
      <c r="W64" s="103">
        <f>VLOOKUP($A64,'Facility Detail'!$A:$T,14,FALSE)</f>
        <v>4668</v>
      </c>
      <c r="X64" s="103">
        <f>VLOOKUP($A64,'Facility Detail'!$A:$T,15,FALSE)</f>
        <v>0</v>
      </c>
      <c r="Y64" s="103">
        <f>VLOOKUP($A64,'Facility Detail'!$A:$T,16,FALSE)</f>
        <v>0</v>
      </c>
      <c r="Z64" s="103">
        <f>VLOOKUP($A64,'Facility Detail'!$A:$T,17,FALSE)</f>
        <v>0</v>
      </c>
      <c r="AA64" s="103">
        <f>VLOOKUP($A64,'Facility Detail'!$A:$T,18,FALSE)</f>
        <v>0</v>
      </c>
      <c r="AB64" s="103">
        <f>VLOOKUP($A64,'Facility Detail'!$A:$T,19,FALSE)</f>
        <v>0</v>
      </c>
      <c r="AC64" s="103">
        <f>VLOOKUP($A64,'Facility Detail'!$A:$T,20,FALSE)</f>
        <v>0</v>
      </c>
    </row>
    <row r="65" spans="1:29" ht="14.5">
      <c r="A65" s="102" t="str">
        <f>'Facility Detail'!G50</f>
        <v>Pavant</v>
      </c>
      <c r="B65" s="102" t="str">
        <f xml:space="preserve"> IF( 'Facility Detail'!I50 = "", "", 'Facility Detail'!I50 )</f>
        <v>Solar</v>
      </c>
      <c r="C65" s="103">
        <f>VLOOKUP($A65,'Facility Detail'!$C:$T,7,FALSE)</f>
        <v>0</v>
      </c>
      <c r="D65" s="103">
        <f>VLOOKUP($A65,'Facility Detail'!$C:$T,8,FALSE)</f>
        <v>0</v>
      </c>
      <c r="E65" s="103">
        <f>VLOOKUP($A65,'Facility Detail'!$C:$T,9,FALSE)</f>
        <v>0</v>
      </c>
      <c r="F65" s="103">
        <f>VLOOKUP($A65,'Facility Detail'!$C:$T,10,FALSE)</f>
        <v>0</v>
      </c>
      <c r="G65" s="103">
        <f>VLOOKUP($A65,'Facility Detail'!$C:$T,11,FALSE)</f>
        <v>0</v>
      </c>
      <c r="H65" s="103">
        <f>VLOOKUP($A65,'Facility Detail'!$C:$T,12,FALSE)</f>
        <v>316</v>
      </c>
      <c r="I65" s="103">
        <f>VLOOKUP($A65,'Facility Detail'!$C:$T,13,FALSE)</f>
        <v>25003</v>
      </c>
      <c r="J65" s="103">
        <f>VLOOKUP($A65,'Facility Detail'!$C:$T,14,FALSE)</f>
        <v>26549</v>
      </c>
      <c r="K65" s="103">
        <f>VLOOKUP($A65,'Facility Detail'!$C:$T,15,FALSE)</f>
        <v>68400.070970241824</v>
      </c>
      <c r="L65" s="103">
        <f>VLOOKUP($A65,'Facility Detail'!$C:$T,16,FALSE)</f>
        <v>9713.8855007414277</v>
      </c>
      <c r="M65" s="103">
        <f>VLOOKUP($A65,'Facility Detail'!$C:$T,17,FALSE)</f>
        <v>9309.8314116962974</v>
      </c>
      <c r="N65" s="103">
        <f>VLOOKUP($A65,'Facility Detail'!$C:$T,18,FALSE)</f>
        <v>42155.481043787993</v>
      </c>
      <c r="P65" s="102" t="str">
        <f t="shared" si="16"/>
        <v>Pavant</v>
      </c>
      <c r="Q65" s="102" t="str">
        <f t="shared" si="17"/>
        <v>Solar</v>
      </c>
      <c r="R65" s="103">
        <f>VLOOKUP($A65,'Facility Detail'!$A:$T,9,FALSE)</f>
        <v>0</v>
      </c>
      <c r="S65" s="103">
        <f>VLOOKUP($A65,'Facility Detail'!$A:$T,10,FALSE)</f>
        <v>0</v>
      </c>
      <c r="T65" s="103">
        <f>VLOOKUP($A65,'Facility Detail'!$A:$T,11,FALSE)</f>
        <v>0</v>
      </c>
      <c r="U65" s="103">
        <f>VLOOKUP($A65,'Facility Detail'!$A:$T,12,FALSE)</f>
        <v>0</v>
      </c>
      <c r="V65" s="103">
        <f>VLOOKUP($A65,'Facility Detail'!$A:$T,13,FALSE)</f>
        <v>316</v>
      </c>
      <c r="W65" s="103">
        <f>VLOOKUP($A65,'Facility Detail'!$A:$T,14,FALSE)</f>
        <v>25003</v>
      </c>
      <c r="X65" s="103">
        <f>VLOOKUP($A65,'Facility Detail'!$A:$T,15,FALSE)</f>
        <v>26549</v>
      </c>
      <c r="Y65" s="103">
        <f>VLOOKUP($A65,'Facility Detail'!$A:$T,16,FALSE)</f>
        <v>26773</v>
      </c>
      <c r="Z65" s="103">
        <f>VLOOKUP($A65,'Facility Detail'!$A:$T,17,FALSE)</f>
        <v>24671.070970241828</v>
      </c>
      <c r="AA65" s="103">
        <f>VLOOKUP($A65,'Facility Detail'!$A:$T,18,FALSE)</f>
        <v>26669.885500741428</v>
      </c>
      <c r="AB65" s="103">
        <f>VLOOKUP($A65,'Facility Detail'!$A:$T,19,FALSE)</f>
        <v>24309.831411696297</v>
      </c>
      <c r="AC65" s="103">
        <f>VLOOKUP($A65,'Facility Detail'!$A:$T,20,FALSE)</f>
        <v>27155.481043787993</v>
      </c>
    </row>
    <row r="66" spans="1:29" ht="14.5">
      <c r="A66" s="102" t="str">
        <f>'Facility Detail'!G51</f>
        <v>Pavant Solar II LLC</v>
      </c>
      <c r="B66" s="102" t="str">
        <f xml:space="preserve"> IF( 'Facility Detail'!I51 = "", "", 'Facility Detail'!I51 )</f>
        <v>Solar</v>
      </c>
      <c r="C66" s="103">
        <f>VLOOKUP($A66,'Facility Detail'!$C:$T,7,FALSE)</f>
        <v>0</v>
      </c>
      <c r="D66" s="103">
        <f>VLOOKUP($A66,'Facility Detail'!$C:$T,8,FALSE)</f>
        <v>0</v>
      </c>
      <c r="E66" s="103">
        <f>VLOOKUP($A66,'Facility Detail'!$C:$T,9,FALSE)</f>
        <v>0</v>
      </c>
      <c r="F66" s="103">
        <f>VLOOKUP($A66,'Facility Detail'!$C:$T,10,FALSE)</f>
        <v>0</v>
      </c>
      <c r="G66" s="103">
        <f>VLOOKUP($A66,'Facility Detail'!$C:$T,11,FALSE)</f>
        <v>0</v>
      </c>
      <c r="H66" s="103">
        <f>VLOOKUP($A66,'Facility Detail'!$C:$T,12,FALSE)</f>
        <v>0</v>
      </c>
      <c r="I66" s="103">
        <f>VLOOKUP($A66,'Facility Detail'!$C:$T,13,FALSE)</f>
        <v>0</v>
      </c>
      <c r="J66" s="103">
        <f>VLOOKUP($A66,'Facility Detail'!$C:$T,14,FALSE)</f>
        <v>0</v>
      </c>
      <c r="K66" s="103">
        <f>VLOOKUP($A66,'Facility Detail'!$C:$T,15,FALSE)</f>
        <v>0</v>
      </c>
      <c r="L66" s="103">
        <f>VLOOKUP($A66,'Facility Detail'!$C:$T,16,FALSE)</f>
        <v>0</v>
      </c>
      <c r="M66" s="103">
        <f>VLOOKUP($A66,'Facility Detail'!$C:$T,17,FALSE)</f>
        <v>9479.1459261897853</v>
      </c>
      <c r="N66" s="103">
        <f>VLOOKUP($A66,'Facility Detail'!$C:$T,18,FALSE)</f>
        <v>9993.2166182048004</v>
      </c>
      <c r="P66" s="102" t="str">
        <f t="shared" si="16"/>
        <v>Pavant Solar II LLC</v>
      </c>
      <c r="Q66" s="102" t="str">
        <f t="shared" si="17"/>
        <v>Solar</v>
      </c>
      <c r="R66" s="103">
        <f>VLOOKUP($A66,'Facility Detail'!$A:$T,9,FALSE)</f>
        <v>0</v>
      </c>
      <c r="S66" s="103">
        <f>VLOOKUP($A66,'Facility Detail'!$A:$T,10,FALSE)</f>
        <v>0</v>
      </c>
      <c r="T66" s="103">
        <f>VLOOKUP($A66,'Facility Detail'!$A:$T,11,FALSE)</f>
        <v>0</v>
      </c>
      <c r="U66" s="103">
        <f>VLOOKUP($A66,'Facility Detail'!$A:$T,12,FALSE)</f>
        <v>0</v>
      </c>
      <c r="V66" s="103">
        <f>VLOOKUP($A66,'Facility Detail'!$A:$T,13,FALSE)</f>
        <v>0</v>
      </c>
      <c r="W66" s="103">
        <f>VLOOKUP($A66,'Facility Detail'!$A:$T,14,FALSE)</f>
        <v>0</v>
      </c>
      <c r="X66" s="103">
        <f>VLOOKUP($A66,'Facility Detail'!$A:$T,15,FALSE)</f>
        <v>0</v>
      </c>
      <c r="Y66" s="103">
        <f>VLOOKUP($A66,'Facility Detail'!$A:$T,16,FALSE)</f>
        <v>0</v>
      </c>
      <c r="Z66" s="103">
        <f>VLOOKUP($A66,'Facility Detail'!$A:$T,17,FALSE)</f>
        <v>0</v>
      </c>
      <c r="AA66" s="103">
        <f>VLOOKUP($A66,'Facility Detail'!$A:$T,18,FALSE)</f>
        <v>0</v>
      </c>
      <c r="AB66" s="103">
        <f>VLOOKUP($A66,'Facility Detail'!$A:$T,19,FALSE)</f>
        <v>9479.1459261897853</v>
      </c>
      <c r="AC66" s="103">
        <f>VLOOKUP($A66,'Facility Detail'!$A:$T,20,FALSE)</f>
        <v>9993.2166182048004</v>
      </c>
    </row>
    <row r="67" spans="1:29" ht="14.5">
      <c r="A67" s="102" t="str">
        <f>'Facility Detail'!G52</f>
        <v>Pioneer Wind Park I LLC</v>
      </c>
      <c r="B67" s="102" t="str">
        <f xml:space="preserve"> IF( 'Facility Detail'!I52 = "", "", 'Facility Detail'!I52 )</f>
        <v>Wind</v>
      </c>
      <c r="C67" s="103">
        <f>VLOOKUP($A67,'Facility Detail'!$C:$T,7,FALSE)</f>
        <v>0</v>
      </c>
      <c r="D67" s="103">
        <f>VLOOKUP($A67,'Facility Detail'!$C:$T,8,FALSE)</f>
        <v>0</v>
      </c>
      <c r="E67" s="103">
        <f>VLOOKUP($A67,'Facility Detail'!$C:$T,9,FALSE)</f>
        <v>0</v>
      </c>
      <c r="F67" s="103">
        <f>VLOOKUP($A67,'Facility Detail'!$C:$T,10,FALSE)</f>
        <v>0</v>
      </c>
      <c r="G67" s="103">
        <f>VLOOKUP($A67,'Facility Detail'!$C:$T,11,FALSE)</f>
        <v>0</v>
      </c>
      <c r="H67" s="103">
        <f>VLOOKUP($A67,'Facility Detail'!$C:$T,12,FALSE)</f>
        <v>0</v>
      </c>
      <c r="I67" s="103">
        <f>VLOOKUP($A67,'Facility Detail'!$C:$T,13,FALSE)</f>
        <v>0</v>
      </c>
      <c r="J67" s="103">
        <f>VLOOKUP($A67,'Facility Detail'!$C:$T,14,FALSE)</f>
        <v>0</v>
      </c>
      <c r="K67" s="103">
        <f>VLOOKUP($A67,'Facility Detail'!$C:$T,15,FALSE)</f>
        <v>0</v>
      </c>
      <c r="L67" s="103">
        <f>VLOOKUP($A67,'Facility Detail'!$C:$T,16,FALSE)</f>
        <v>0</v>
      </c>
      <c r="M67" s="103">
        <f>VLOOKUP($A67,'Facility Detail'!$C:$T,17,FALSE)</f>
        <v>4506.6125343291169</v>
      </c>
      <c r="N67" s="103">
        <f>VLOOKUP($A67,'Facility Detail'!$C:$T,18,FALSE)</f>
        <v>38916.198474963443</v>
      </c>
      <c r="P67" s="102" t="str">
        <f t="shared" si="16"/>
        <v>Pioneer Wind Park I LLC</v>
      </c>
      <c r="Q67" s="102" t="str">
        <f t="shared" si="17"/>
        <v>Wind</v>
      </c>
      <c r="R67" s="103">
        <f>VLOOKUP($A67,'Facility Detail'!$A:$T,9,FALSE)</f>
        <v>0</v>
      </c>
      <c r="S67" s="103">
        <f>VLOOKUP($A67,'Facility Detail'!$A:$T,10,FALSE)</f>
        <v>0</v>
      </c>
      <c r="T67" s="103">
        <f>VLOOKUP($A67,'Facility Detail'!$A:$T,11,FALSE)</f>
        <v>0</v>
      </c>
      <c r="U67" s="103">
        <f>VLOOKUP($A67,'Facility Detail'!$A:$T,12,FALSE)</f>
        <v>0</v>
      </c>
      <c r="V67" s="103">
        <f>VLOOKUP($A67,'Facility Detail'!$A:$T,13,FALSE)</f>
        <v>0</v>
      </c>
      <c r="W67" s="103">
        <f>VLOOKUP($A67,'Facility Detail'!$A:$T,14,FALSE)</f>
        <v>0</v>
      </c>
      <c r="X67" s="103">
        <f>VLOOKUP($A67,'Facility Detail'!$A:$T,15,FALSE)</f>
        <v>0</v>
      </c>
      <c r="Y67" s="103">
        <f>VLOOKUP($A67,'Facility Detail'!$A:$T,16,FALSE)</f>
        <v>0</v>
      </c>
      <c r="Z67" s="103">
        <f>VLOOKUP($A67,'Facility Detail'!$A:$T,17,FALSE)</f>
        <v>0</v>
      </c>
      <c r="AA67" s="103">
        <f>VLOOKUP($A67,'Facility Detail'!$A:$T,18,FALSE)</f>
        <v>0</v>
      </c>
      <c r="AB67" s="103">
        <f>VLOOKUP($A67,'Facility Detail'!$A:$T,19,FALSE)</f>
        <v>19506.612534329117</v>
      </c>
      <c r="AC67" s="103">
        <f>VLOOKUP($A67,'Facility Detail'!$A:$T,20,FALSE)</f>
        <v>23916.198474963443</v>
      </c>
    </row>
    <row r="68" spans="1:29" ht="14.5">
      <c r="A68" s="102" t="str">
        <f>'Facility Detail'!G53</f>
        <v xml:space="preserve">Prospect 2 </v>
      </c>
      <c r="B68" s="102" t="str">
        <f xml:space="preserve"> IF( 'Facility Detail'!I53 = "", "", 'Facility Detail'!I53 )</f>
        <v>Water (Incremental Hydro)</v>
      </c>
      <c r="C68" s="103">
        <f>VLOOKUP($A68,'Facility Detail'!$C:$T,7,FALSE)</f>
        <v>0</v>
      </c>
      <c r="D68" s="103">
        <f>VLOOKUP($A68,'Facility Detail'!$C:$T,8,FALSE)</f>
        <v>328</v>
      </c>
      <c r="E68" s="103">
        <f>VLOOKUP($A68,'Facility Detail'!$C:$T,9,FALSE)</f>
        <v>293</v>
      </c>
      <c r="F68" s="103">
        <f>VLOOKUP($A68,'Facility Detail'!$C:$T,10,FALSE)</f>
        <v>278</v>
      </c>
      <c r="G68" s="103">
        <f>VLOOKUP($A68,'Facility Detail'!$C:$T,11,FALSE)</f>
        <v>226</v>
      </c>
      <c r="H68" s="103">
        <f>VLOOKUP($A68,'Facility Detail'!$C:$T,12,FALSE)</f>
        <v>329</v>
      </c>
      <c r="I68" s="103">
        <f>VLOOKUP($A68,'Facility Detail'!$C:$T,13,FALSE)</f>
        <v>346</v>
      </c>
      <c r="J68" s="103">
        <f>VLOOKUP($A68,'Facility Detail'!$C:$T,14,FALSE)</f>
        <v>266</v>
      </c>
      <c r="K68" s="103">
        <f>VLOOKUP($A68,'Facility Detail'!$C:$T,15,FALSE)</f>
        <v>246.51634211706531</v>
      </c>
      <c r="L68" s="103">
        <f>VLOOKUP($A68,'Facility Detail'!$C:$T,16,FALSE)</f>
        <v>239</v>
      </c>
      <c r="M68" s="103">
        <f>VLOOKUP($A68,'Facility Detail'!$C:$T,17,FALSE)</f>
        <v>206</v>
      </c>
      <c r="N68" s="103">
        <f>VLOOKUP($A68,'Facility Detail'!$C:$T,18,FALSE)</f>
        <v>286</v>
      </c>
      <c r="P68" s="102" t="str">
        <f t="shared" si="16"/>
        <v xml:space="preserve">Prospect 2 </v>
      </c>
      <c r="Q68" s="102" t="str">
        <f t="shared" si="17"/>
        <v>Water (Incremental Hydro)</v>
      </c>
      <c r="R68" s="103">
        <f>VLOOKUP($A68,'Facility Detail'!$A:$T,9,FALSE)</f>
        <v>0</v>
      </c>
      <c r="S68" s="103">
        <f>VLOOKUP($A68,'Facility Detail'!$A:$T,10,FALSE)</f>
        <v>328</v>
      </c>
      <c r="T68" s="103">
        <f>VLOOKUP($A68,'Facility Detail'!$A:$T,11,FALSE)</f>
        <v>293</v>
      </c>
      <c r="U68" s="103">
        <f>VLOOKUP($A68,'Facility Detail'!$A:$T,12,FALSE)</f>
        <v>278</v>
      </c>
      <c r="V68" s="103">
        <f>VLOOKUP($A68,'Facility Detail'!$A:$T,13,FALSE)</f>
        <v>226</v>
      </c>
      <c r="W68" s="103">
        <f>VLOOKUP($A68,'Facility Detail'!$A:$T,14,FALSE)</f>
        <v>329</v>
      </c>
      <c r="X68" s="103">
        <f>VLOOKUP($A68,'Facility Detail'!$A:$T,15,FALSE)</f>
        <v>346</v>
      </c>
      <c r="Y68" s="103">
        <f>VLOOKUP($A68,'Facility Detail'!$A:$T,16,FALSE)</f>
        <v>266</v>
      </c>
      <c r="Z68" s="103">
        <f>VLOOKUP($A68,'Facility Detail'!$A:$T,17,FALSE)</f>
        <v>246.51634211706531</v>
      </c>
      <c r="AA68" s="103">
        <f>VLOOKUP($A68,'Facility Detail'!$A:$T,18,FALSE)</f>
        <v>239</v>
      </c>
      <c r="AB68" s="103">
        <f>VLOOKUP($A68,'Facility Detail'!$A:$T,19,FALSE)</f>
        <v>206</v>
      </c>
      <c r="AC68" s="103">
        <f>VLOOKUP($A68,'Facility Detail'!$A:$T,20,FALSE)</f>
        <v>286</v>
      </c>
    </row>
    <row r="69" spans="1:29" ht="14.5">
      <c r="A69" s="102" t="str">
        <f>'Facility Detail'!G54</f>
        <v xml:space="preserve">Rock River I </v>
      </c>
      <c r="B69" s="102" t="str">
        <f xml:space="preserve"> IF( 'Facility Detail'!I54 = "", "", 'Facility Detail'!I54 )</f>
        <v>Wind</v>
      </c>
      <c r="C69" s="103">
        <f>VLOOKUP($A69,'Facility Detail'!$C:$T,7,FALSE)</f>
        <v>0</v>
      </c>
      <c r="D69" s="103">
        <f>VLOOKUP($A69,'Facility Detail'!$C:$T,8,FALSE)</f>
        <v>0</v>
      </c>
      <c r="E69" s="103">
        <f>VLOOKUP($A69,'Facility Detail'!$C:$T,9,FALSE)</f>
        <v>0</v>
      </c>
      <c r="F69" s="103">
        <f>VLOOKUP($A69,'Facility Detail'!$C:$T,10,FALSE)</f>
        <v>0</v>
      </c>
      <c r="G69" s="103">
        <f>VLOOKUP($A69,'Facility Detail'!$C:$T,11,FALSE)</f>
        <v>0</v>
      </c>
      <c r="H69" s="103">
        <f>VLOOKUP($A69,'Facility Detail'!$C:$T,12,FALSE)</f>
        <v>0</v>
      </c>
      <c r="I69" s="103">
        <f>VLOOKUP($A69,'Facility Detail'!$C:$T,13,FALSE)</f>
        <v>0</v>
      </c>
      <c r="J69" s="103">
        <f>VLOOKUP($A69,'Facility Detail'!$C:$T,14,FALSE)</f>
        <v>0</v>
      </c>
      <c r="K69" s="103">
        <f>VLOOKUP($A69,'Facility Detail'!$C:$T,15,FALSE)</f>
        <v>0</v>
      </c>
      <c r="L69" s="103">
        <f>VLOOKUP($A69,'Facility Detail'!$C:$T,16,FALSE)</f>
        <v>0</v>
      </c>
      <c r="M69" s="103">
        <f>VLOOKUP($A69,'Facility Detail'!$C:$T,17,FALSE)</f>
        <v>8693.3212156778354</v>
      </c>
      <c r="N69" s="103">
        <f>VLOOKUP($A69,'Facility Detail'!$C:$T,18,FALSE)</f>
        <v>0</v>
      </c>
      <c r="P69" s="102" t="str">
        <f t="shared" si="16"/>
        <v xml:space="preserve">Rock River I </v>
      </c>
      <c r="Q69" s="102" t="str">
        <f t="shared" si="17"/>
        <v>Wind</v>
      </c>
      <c r="R69" s="103">
        <f>VLOOKUP($A69,'Facility Detail'!$A:$T,9,FALSE)</f>
        <v>0</v>
      </c>
      <c r="S69" s="103">
        <f>VLOOKUP($A69,'Facility Detail'!$A:$T,10,FALSE)</f>
        <v>0</v>
      </c>
      <c r="T69" s="103">
        <f>VLOOKUP($A69,'Facility Detail'!$A:$T,11,FALSE)</f>
        <v>0</v>
      </c>
      <c r="U69" s="103">
        <f>VLOOKUP($A69,'Facility Detail'!$A:$T,12,FALSE)</f>
        <v>0</v>
      </c>
      <c r="V69" s="103">
        <f>VLOOKUP($A69,'Facility Detail'!$A:$T,13,FALSE)</f>
        <v>0</v>
      </c>
      <c r="W69" s="103">
        <f>VLOOKUP($A69,'Facility Detail'!$A:$T,14,FALSE)</f>
        <v>0</v>
      </c>
      <c r="X69" s="103">
        <f>VLOOKUP($A69,'Facility Detail'!$A:$T,15,FALSE)</f>
        <v>0</v>
      </c>
      <c r="Y69" s="103">
        <f>VLOOKUP($A69,'Facility Detail'!$A:$T,16,FALSE)</f>
        <v>0</v>
      </c>
      <c r="Z69" s="103">
        <f>VLOOKUP($A69,'Facility Detail'!$A:$T,17,FALSE)</f>
        <v>0</v>
      </c>
      <c r="AA69" s="103">
        <f>VLOOKUP($A69,'Facility Detail'!$A:$T,18,FALSE)</f>
        <v>0</v>
      </c>
      <c r="AB69" s="103">
        <f>VLOOKUP($A69,'Facility Detail'!$A:$T,19,FALSE)</f>
        <v>8693.3212156778354</v>
      </c>
      <c r="AC69" s="103">
        <f>VLOOKUP($A69,'Facility Detail'!$A:$T,20,FALSE)</f>
        <v>0</v>
      </c>
    </row>
    <row r="70" spans="1:29" ht="14.5">
      <c r="A70" s="102" t="str">
        <f>'Facility Detail'!G55</f>
        <v>Rolling Hills</v>
      </c>
      <c r="B70" s="102" t="str">
        <f xml:space="preserve"> IF( 'Facility Detail'!I55 = "", "", 'Facility Detail'!I55 )</f>
        <v>Wind</v>
      </c>
      <c r="C70" s="103">
        <f>VLOOKUP($A70,'Facility Detail'!$C:$T,7,FALSE)</f>
        <v>0</v>
      </c>
      <c r="D70" s="103">
        <f>VLOOKUP($A70,'Facility Detail'!$C:$T,8,FALSE)</f>
        <v>0</v>
      </c>
      <c r="E70" s="103">
        <f>VLOOKUP($A70,'Facility Detail'!$C:$T,9,FALSE)</f>
        <v>0</v>
      </c>
      <c r="F70" s="103">
        <f>VLOOKUP($A70,'Facility Detail'!$C:$T,10,FALSE)</f>
        <v>0</v>
      </c>
      <c r="G70" s="103">
        <f>VLOOKUP($A70,'Facility Detail'!$C:$T,11,FALSE)</f>
        <v>0</v>
      </c>
      <c r="H70" s="103">
        <f>VLOOKUP($A70,'Facility Detail'!$C:$T,12,FALSE)</f>
        <v>5468</v>
      </c>
      <c r="I70" s="103">
        <f>VLOOKUP($A70,'Facility Detail'!$C:$T,13,FALSE)</f>
        <v>0</v>
      </c>
      <c r="J70" s="103">
        <f>VLOOKUP($A70,'Facility Detail'!$C:$T,14,FALSE)</f>
        <v>0</v>
      </c>
      <c r="K70" s="103">
        <f>VLOOKUP($A70,'Facility Detail'!$C:$T,15,FALSE)</f>
        <v>0</v>
      </c>
      <c r="L70" s="103">
        <f>VLOOKUP($A70,'Facility Detail'!$C:$T,16,FALSE)</f>
        <v>29517</v>
      </c>
      <c r="M70" s="103">
        <f>VLOOKUP($A70,'Facility Detail'!$C:$T,17,FALSE)</f>
        <v>20735</v>
      </c>
      <c r="N70" s="103">
        <f>VLOOKUP($A70,'Facility Detail'!$C:$T,18,FALSE)</f>
        <v>27410</v>
      </c>
      <c r="P70" s="102" t="str">
        <f t="shared" si="16"/>
        <v>Rolling Hills</v>
      </c>
      <c r="Q70" s="102" t="str">
        <f t="shared" si="17"/>
        <v>Wind</v>
      </c>
      <c r="R70" s="103">
        <f>VLOOKUP($A70,'Facility Detail'!$A:$T,9,FALSE)</f>
        <v>0</v>
      </c>
      <c r="S70" s="103">
        <f>VLOOKUP($A70,'Facility Detail'!$A:$T,10,FALSE)</f>
        <v>0</v>
      </c>
      <c r="T70" s="103">
        <f>VLOOKUP($A70,'Facility Detail'!$A:$T,11,FALSE)</f>
        <v>0</v>
      </c>
      <c r="U70" s="103">
        <f>VLOOKUP($A70,'Facility Detail'!$A:$T,12,FALSE)</f>
        <v>0</v>
      </c>
      <c r="V70" s="103">
        <f>VLOOKUP($A70,'Facility Detail'!$A:$T,13,FALSE)</f>
        <v>5468</v>
      </c>
      <c r="W70" s="103">
        <f>VLOOKUP($A70,'Facility Detail'!$A:$T,14,FALSE)</f>
        <v>0</v>
      </c>
      <c r="X70" s="103">
        <f>VLOOKUP($A70,'Facility Detail'!$A:$T,15,FALSE)</f>
        <v>0</v>
      </c>
      <c r="Y70" s="103">
        <f>VLOOKUP($A70,'Facility Detail'!$A:$T,16,FALSE)</f>
        <v>0</v>
      </c>
      <c r="Z70" s="103">
        <f>VLOOKUP($A70,'Facility Detail'!$A:$T,17,FALSE)</f>
        <v>0</v>
      </c>
      <c r="AA70" s="103">
        <f>VLOOKUP($A70,'Facility Detail'!$A:$T,18,FALSE)</f>
        <v>29517</v>
      </c>
      <c r="AB70" s="103">
        <f>VLOOKUP($A70,'Facility Detail'!$A:$T,19,FALSE)</f>
        <v>23787</v>
      </c>
      <c r="AC70" s="103">
        <f>VLOOKUP($A70,'Facility Detail'!$A:$T,20,FALSE)</f>
        <v>24358</v>
      </c>
    </row>
    <row r="71" spans="1:29" ht="14.5">
      <c r="A71" s="102" t="str">
        <f>'Facility Detail'!G56</f>
        <v>Sage Solar I, LLC</v>
      </c>
      <c r="B71" s="102" t="str">
        <f xml:space="preserve"> IF( 'Facility Detail'!I56 = "", "", 'Facility Detail'!I56 )</f>
        <v>Solar</v>
      </c>
      <c r="C71" s="103">
        <f>VLOOKUP($A71,'Facility Detail'!$C:$T,7,FALSE)</f>
        <v>0</v>
      </c>
      <c r="D71" s="103">
        <f>VLOOKUP($A71,'Facility Detail'!$C:$T,8,FALSE)</f>
        <v>0</v>
      </c>
      <c r="E71" s="103">
        <f>VLOOKUP($A71,'Facility Detail'!$C:$T,9,FALSE)</f>
        <v>0</v>
      </c>
      <c r="F71" s="103">
        <f>VLOOKUP($A71,'Facility Detail'!$C:$T,10,FALSE)</f>
        <v>0</v>
      </c>
      <c r="G71" s="103">
        <f>VLOOKUP($A71,'Facility Detail'!$C:$T,11,FALSE)</f>
        <v>0</v>
      </c>
      <c r="H71" s="103">
        <f>VLOOKUP($A71,'Facility Detail'!$C:$T,12,FALSE)</f>
        <v>0</v>
      </c>
      <c r="I71" s="103">
        <f>VLOOKUP($A71,'Facility Detail'!$C:$T,13,FALSE)</f>
        <v>0</v>
      </c>
      <c r="J71" s="103">
        <f>VLOOKUP($A71,'Facility Detail'!$C:$T,14,FALSE)</f>
        <v>0</v>
      </c>
      <c r="K71" s="103">
        <f>VLOOKUP($A71,'Facility Detail'!$C:$T,15,FALSE)</f>
        <v>0</v>
      </c>
      <c r="L71" s="103">
        <f>VLOOKUP($A71,'Facility Detail'!$C:$T,16,FALSE)</f>
        <v>0</v>
      </c>
      <c r="M71" s="103">
        <f>VLOOKUP($A71,'Facility Detail'!$C:$T,17,FALSE)</f>
        <v>2761.5294864588086</v>
      </c>
      <c r="N71" s="103">
        <f>VLOOKUP($A71,'Facility Detail'!$C:$T,18,FALSE)</f>
        <v>4417.4929939168806</v>
      </c>
      <c r="P71" s="102" t="str">
        <f t="shared" si="16"/>
        <v>Sage Solar I, LLC</v>
      </c>
      <c r="Q71" s="102" t="str">
        <f t="shared" si="17"/>
        <v>Solar</v>
      </c>
      <c r="R71" s="103">
        <f>VLOOKUP($A71,'Facility Detail'!$A:$T,9,FALSE)</f>
        <v>0</v>
      </c>
      <c r="S71" s="103">
        <f>VLOOKUP($A71,'Facility Detail'!$A:$T,10,FALSE)</f>
        <v>0</v>
      </c>
      <c r="T71" s="103">
        <f>VLOOKUP($A71,'Facility Detail'!$A:$T,11,FALSE)</f>
        <v>0</v>
      </c>
      <c r="U71" s="103">
        <f>VLOOKUP($A71,'Facility Detail'!$A:$T,12,FALSE)</f>
        <v>0</v>
      </c>
      <c r="V71" s="103">
        <f>VLOOKUP($A71,'Facility Detail'!$A:$T,13,FALSE)</f>
        <v>0</v>
      </c>
      <c r="W71" s="103">
        <f>VLOOKUP($A71,'Facility Detail'!$A:$T,14,FALSE)</f>
        <v>0</v>
      </c>
      <c r="X71" s="103">
        <f>VLOOKUP($A71,'Facility Detail'!$A:$T,15,FALSE)</f>
        <v>0</v>
      </c>
      <c r="Y71" s="103">
        <f>VLOOKUP($A71,'Facility Detail'!$A:$T,16,FALSE)</f>
        <v>0</v>
      </c>
      <c r="Z71" s="103">
        <f>VLOOKUP($A71,'Facility Detail'!$A:$T,17,FALSE)</f>
        <v>0</v>
      </c>
      <c r="AA71" s="103">
        <f>VLOOKUP($A71,'Facility Detail'!$A:$T,18,FALSE)</f>
        <v>0</v>
      </c>
      <c r="AB71" s="103">
        <f>VLOOKUP($A71,'Facility Detail'!$A:$T,19,FALSE)</f>
        <v>3261.5294864588086</v>
      </c>
      <c r="AC71" s="103">
        <f>VLOOKUP($A71,'Facility Detail'!$A:$T,20,FALSE)</f>
        <v>3917.4929939168806</v>
      </c>
    </row>
    <row r="72" spans="1:29" ht="14.5">
      <c r="A72" s="102" t="str">
        <f>'Facility Detail'!G57</f>
        <v>Sage Solar II, LLC</v>
      </c>
      <c r="B72" s="102" t="str">
        <f xml:space="preserve"> IF( 'Facility Detail'!I57 = "", "", 'Facility Detail'!I57 )</f>
        <v>Solar</v>
      </c>
      <c r="C72" s="103">
        <f>VLOOKUP($A72,'Facility Detail'!$C:$T,7,FALSE)</f>
        <v>0</v>
      </c>
      <c r="D72" s="103">
        <f>VLOOKUP($A72,'Facility Detail'!$C:$T,8,FALSE)</f>
        <v>0</v>
      </c>
      <c r="E72" s="103">
        <f>VLOOKUP($A72,'Facility Detail'!$C:$T,9,FALSE)</f>
        <v>0</v>
      </c>
      <c r="F72" s="103">
        <f>VLOOKUP($A72,'Facility Detail'!$C:$T,10,FALSE)</f>
        <v>0</v>
      </c>
      <c r="G72" s="103">
        <f>VLOOKUP($A72,'Facility Detail'!$C:$T,11,FALSE)</f>
        <v>0</v>
      </c>
      <c r="H72" s="103">
        <f>VLOOKUP($A72,'Facility Detail'!$C:$T,12,FALSE)</f>
        <v>0</v>
      </c>
      <c r="I72" s="103">
        <f>VLOOKUP($A72,'Facility Detail'!$C:$T,13,FALSE)</f>
        <v>0</v>
      </c>
      <c r="J72" s="103">
        <f>VLOOKUP($A72,'Facility Detail'!$C:$T,14,FALSE)</f>
        <v>0</v>
      </c>
      <c r="K72" s="103">
        <f>VLOOKUP($A72,'Facility Detail'!$C:$T,15,FALSE)</f>
        <v>0</v>
      </c>
      <c r="L72" s="103">
        <f>VLOOKUP($A72,'Facility Detail'!$C:$T,16,FALSE)</f>
        <v>0</v>
      </c>
      <c r="M72" s="103">
        <f>VLOOKUP($A72,'Facility Detail'!$C:$T,17,FALSE)</f>
        <v>2734.4984639577851</v>
      </c>
      <c r="N72" s="103">
        <f>VLOOKUP($A72,'Facility Detail'!$C:$T,18,FALSE)</f>
        <v>4417.4929939168806</v>
      </c>
      <c r="P72" s="102" t="str">
        <f t="shared" si="16"/>
        <v>Sage Solar II, LLC</v>
      </c>
      <c r="Q72" s="102" t="str">
        <f t="shared" si="17"/>
        <v>Solar</v>
      </c>
      <c r="R72" s="103">
        <f>VLOOKUP($A72,'Facility Detail'!$A:$T,9,FALSE)</f>
        <v>0</v>
      </c>
      <c r="S72" s="103">
        <f>VLOOKUP($A72,'Facility Detail'!$A:$T,10,FALSE)</f>
        <v>0</v>
      </c>
      <c r="T72" s="103">
        <f>VLOOKUP($A72,'Facility Detail'!$A:$T,11,FALSE)</f>
        <v>0</v>
      </c>
      <c r="U72" s="103">
        <f>VLOOKUP($A72,'Facility Detail'!$A:$T,12,FALSE)</f>
        <v>0</v>
      </c>
      <c r="V72" s="103">
        <f>VLOOKUP($A72,'Facility Detail'!$A:$T,13,FALSE)</f>
        <v>0</v>
      </c>
      <c r="W72" s="103">
        <f>VLOOKUP($A72,'Facility Detail'!$A:$T,14,FALSE)</f>
        <v>0</v>
      </c>
      <c r="X72" s="103">
        <f>VLOOKUP($A72,'Facility Detail'!$A:$T,15,FALSE)</f>
        <v>0</v>
      </c>
      <c r="Y72" s="103">
        <f>VLOOKUP($A72,'Facility Detail'!$A:$T,16,FALSE)</f>
        <v>0</v>
      </c>
      <c r="Z72" s="103">
        <f>VLOOKUP($A72,'Facility Detail'!$A:$T,17,FALSE)</f>
        <v>0</v>
      </c>
      <c r="AA72" s="103">
        <f>VLOOKUP($A72,'Facility Detail'!$A:$T,18,FALSE)</f>
        <v>0</v>
      </c>
      <c r="AB72" s="103">
        <f>VLOOKUP($A72,'Facility Detail'!$A:$T,19,FALSE)</f>
        <v>3234.4984639577851</v>
      </c>
      <c r="AC72" s="103">
        <f>VLOOKUP($A72,'Facility Detail'!$A:$T,20,FALSE)</f>
        <v>3917.4929939168806</v>
      </c>
    </row>
    <row r="73" spans="1:29" ht="14.5">
      <c r="A73" s="102" t="str">
        <f>'Facility Detail'!G58</f>
        <v>Sage Solar III, LLC</v>
      </c>
      <c r="B73" s="102" t="str">
        <f xml:space="preserve"> IF( 'Facility Detail'!I58 = "", "", 'Facility Detail'!I58 )</f>
        <v>Solar</v>
      </c>
      <c r="C73" s="103">
        <f>VLOOKUP($A73,'Facility Detail'!$C:$T,7,FALSE)</f>
        <v>0</v>
      </c>
      <c r="D73" s="103">
        <f>VLOOKUP($A73,'Facility Detail'!$C:$T,8,FALSE)</f>
        <v>0</v>
      </c>
      <c r="E73" s="103">
        <f>VLOOKUP($A73,'Facility Detail'!$C:$T,9,FALSE)</f>
        <v>0</v>
      </c>
      <c r="F73" s="103">
        <f>VLOOKUP($A73,'Facility Detail'!$C:$T,10,FALSE)</f>
        <v>0</v>
      </c>
      <c r="G73" s="103">
        <f>VLOOKUP($A73,'Facility Detail'!$C:$T,11,FALSE)</f>
        <v>0</v>
      </c>
      <c r="H73" s="103">
        <f>VLOOKUP($A73,'Facility Detail'!$C:$T,12,FALSE)</f>
        <v>0</v>
      </c>
      <c r="I73" s="103">
        <f>VLOOKUP($A73,'Facility Detail'!$C:$T,13,FALSE)</f>
        <v>0</v>
      </c>
      <c r="J73" s="103">
        <f>VLOOKUP($A73,'Facility Detail'!$C:$T,14,FALSE)</f>
        <v>0</v>
      </c>
      <c r="K73" s="103">
        <f>VLOOKUP($A73,'Facility Detail'!$C:$T,15,FALSE)</f>
        <v>0</v>
      </c>
      <c r="L73" s="103">
        <f>VLOOKUP($A73,'Facility Detail'!$C:$T,16,FALSE)</f>
        <v>0</v>
      </c>
      <c r="M73" s="103">
        <f>VLOOKUP($A73,'Facility Detail'!$C:$T,17,FALSE)</f>
        <v>2701.1307922651267</v>
      </c>
      <c r="N73" s="103">
        <f>VLOOKUP($A73,'Facility Detail'!$C:$T,18,FALSE)</f>
        <v>4116.943316435174</v>
      </c>
      <c r="P73" s="102" t="str">
        <f t="shared" si="16"/>
        <v>Sage Solar III, LLC</v>
      </c>
      <c r="Q73" s="102" t="str">
        <f t="shared" si="17"/>
        <v>Solar</v>
      </c>
      <c r="R73" s="103">
        <f>VLOOKUP($A73,'Facility Detail'!$A:$T,9,FALSE)</f>
        <v>0</v>
      </c>
      <c r="S73" s="103">
        <f>VLOOKUP($A73,'Facility Detail'!$A:$T,10,FALSE)</f>
        <v>0</v>
      </c>
      <c r="T73" s="103">
        <f>VLOOKUP($A73,'Facility Detail'!$A:$T,11,FALSE)</f>
        <v>0</v>
      </c>
      <c r="U73" s="103">
        <f>VLOOKUP($A73,'Facility Detail'!$A:$T,12,FALSE)</f>
        <v>0</v>
      </c>
      <c r="V73" s="103">
        <f>VLOOKUP($A73,'Facility Detail'!$A:$T,13,FALSE)</f>
        <v>0</v>
      </c>
      <c r="W73" s="103">
        <f>VLOOKUP($A73,'Facility Detail'!$A:$T,14,FALSE)</f>
        <v>0</v>
      </c>
      <c r="X73" s="103">
        <f>VLOOKUP($A73,'Facility Detail'!$A:$T,15,FALSE)</f>
        <v>0</v>
      </c>
      <c r="Y73" s="103">
        <f>VLOOKUP($A73,'Facility Detail'!$A:$T,16,FALSE)</f>
        <v>0</v>
      </c>
      <c r="Z73" s="103">
        <f>VLOOKUP($A73,'Facility Detail'!$A:$T,17,FALSE)</f>
        <v>0</v>
      </c>
      <c r="AA73" s="103">
        <f>VLOOKUP($A73,'Facility Detail'!$A:$T,18,FALSE)</f>
        <v>0</v>
      </c>
      <c r="AB73" s="103">
        <f>VLOOKUP($A73,'Facility Detail'!$A:$T,19,FALSE)</f>
        <v>3201.1307922651267</v>
      </c>
      <c r="AC73" s="103">
        <f>VLOOKUP($A73,'Facility Detail'!$A:$T,20,FALSE)</f>
        <v>3616.943316435174</v>
      </c>
    </row>
    <row r="74" spans="1:29" ht="14.5">
      <c r="A74" s="102" t="str">
        <f>'Facility Detail'!G59</f>
        <v>Seven Mile Hill I</v>
      </c>
      <c r="B74" s="102" t="str">
        <f xml:space="preserve"> IF( 'Facility Detail'!I59 = "", "", 'Facility Detail'!I59 )</f>
        <v>Wind</v>
      </c>
      <c r="C74" s="103">
        <f>VLOOKUP($A74,'Facility Detail'!$C:$T,7,FALSE)</f>
        <v>0</v>
      </c>
      <c r="D74" s="103">
        <f>VLOOKUP($A74,'Facility Detail'!$C:$T,8,FALSE)</f>
        <v>0</v>
      </c>
      <c r="E74" s="103">
        <f>VLOOKUP($A74,'Facility Detail'!$C:$T,9,FALSE)</f>
        <v>0</v>
      </c>
      <c r="F74" s="103">
        <f>VLOOKUP($A74,'Facility Detail'!$C:$T,10,FALSE)</f>
        <v>0</v>
      </c>
      <c r="G74" s="103">
        <f>VLOOKUP($A74,'Facility Detail'!$C:$T,11,FALSE)</f>
        <v>0</v>
      </c>
      <c r="H74" s="103">
        <f>VLOOKUP($A74,'Facility Detail'!$C:$T,12,FALSE)</f>
        <v>0</v>
      </c>
      <c r="I74" s="103">
        <f>VLOOKUP($A74,'Facility Detail'!$C:$T,13,FALSE)</f>
        <v>4353</v>
      </c>
      <c r="J74" s="103">
        <f>VLOOKUP($A74,'Facility Detail'!$C:$T,14,FALSE)</f>
        <v>11844</v>
      </c>
      <c r="K74" s="103">
        <f>VLOOKUP($A74,'Facility Detail'!$C:$T,15,FALSE)</f>
        <v>13499.627724604894</v>
      </c>
      <c r="L74" s="103">
        <f>VLOOKUP($A74,'Facility Detail'!$C:$T,16,FALSE)</f>
        <v>34771</v>
      </c>
      <c r="M74" s="103">
        <f>VLOOKUP($A74,'Facility Detail'!$C:$T,17,FALSE)</f>
        <v>31795</v>
      </c>
      <c r="N74" s="103">
        <f>VLOOKUP($A74,'Facility Detail'!$C:$T,18,FALSE)</f>
        <v>8468</v>
      </c>
      <c r="P74" s="102" t="str">
        <f t="shared" si="16"/>
        <v>Seven Mile Hill I</v>
      </c>
      <c r="Q74" s="102" t="str">
        <f t="shared" si="17"/>
        <v>Wind</v>
      </c>
      <c r="R74" s="103">
        <f>VLOOKUP($A74,'Facility Detail'!$A:$T,9,FALSE)</f>
        <v>0</v>
      </c>
      <c r="S74" s="103">
        <f>VLOOKUP($A74,'Facility Detail'!$A:$T,10,FALSE)</f>
        <v>0</v>
      </c>
      <c r="T74" s="103">
        <f>VLOOKUP($A74,'Facility Detail'!$A:$T,11,FALSE)</f>
        <v>0</v>
      </c>
      <c r="U74" s="103">
        <f>VLOOKUP($A74,'Facility Detail'!$A:$T,12,FALSE)</f>
        <v>0</v>
      </c>
      <c r="V74" s="103">
        <f>VLOOKUP($A74,'Facility Detail'!$A:$T,13,FALSE)</f>
        <v>0</v>
      </c>
      <c r="W74" s="103">
        <f>VLOOKUP($A74,'Facility Detail'!$A:$T,14,FALSE)</f>
        <v>4353</v>
      </c>
      <c r="X74" s="103">
        <f>VLOOKUP($A74,'Facility Detail'!$A:$T,15,FALSE)</f>
        <v>0</v>
      </c>
      <c r="Y74" s="103">
        <f>VLOOKUP($A74,'Facility Detail'!$A:$T,16,FALSE)</f>
        <v>11844</v>
      </c>
      <c r="Z74" s="103">
        <f>VLOOKUP($A74,'Facility Detail'!$A:$T,17,FALSE)</f>
        <v>13499.627724604894</v>
      </c>
      <c r="AA74" s="103">
        <f>VLOOKUP($A74,'Facility Detail'!$A:$T,18,FALSE)</f>
        <v>34771</v>
      </c>
      <c r="AB74" s="103">
        <f>VLOOKUP($A74,'Facility Detail'!$A:$T,19,FALSE)</f>
        <v>31795</v>
      </c>
      <c r="AC74" s="103">
        <f>VLOOKUP($A74,'Facility Detail'!$A:$T,20,FALSE)</f>
        <v>33468</v>
      </c>
    </row>
    <row r="75" spans="1:29" ht="14.5">
      <c r="A75" s="102" t="str">
        <f>'Facility Detail'!G60</f>
        <v>Seven Mile Hill II</v>
      </c>
      <c r="B75" s="102" t="str">
        <f xml:space="preserve"> IF( 'Facility Detail'!I60 = "", "", 'Facility Detail'!I60 )</f>
        <v>Wind</v>
      </c>
      <c r="C75" s="103">
        <f>VLOOKUP($A75,'Facility Detail'!$C:$T,7,FALSE)</f>
        <v>0</v>
      </c>
      <c r="D75" s="103">
        <f>VLOOKUP($A75,'Facility Detail'!$C:$T,8,FALSE)</f>
        <v>0</v>
      </c>
      <c r="E75" s="103">
        <f>VLOOKUP($A75,'Facility Detail'!$C:$T,9,FALSE)</f>
        <v>0</v>
      </c>
      <c r="F75" s="103">
        <f>VLOOKUP($A75,'Facility Detail'!$C:$T,10,FALSE)</f>
        <v>0</v>
      </c>
      <c r="G75" s="103">
        <f>VLOOKUP($A75,'Facility Detail'!$C:$T,11,FALSE)</f>
        <v>0</v>
      </c>
      <c r="H75" s="103">
        <f>VLOOKUP($A75,'Facility Detail'!$C:$T,12,FALSE)</f>
        <v>0</v>
      </c>
      <c r="I75" s="103">
        <f>VLOOKUP($A75,'Facility Detail'!$C:$T,13,FALSE)</f>
        <v>0</v>
      </c>
      <c r="J75" s="103">
        <f>VLOOKUP($A75,'Facility Detail'!$C:$T,14,FALSE)</f>
        <v>0</v>
      </c>
      <c r="K75" s="103">
        <f>VLOOKUP($A75,'Facility Detail'!$C:$T,15,FALSE)</f>
        <v>0</v>
      </c>
      <c r="L75" s="103">
        <f>VLOOKUP($A75,'Facility Detail'!$C:$T,16,FALSE)</f>
        <v>0</v>
      </c>
      <c r="M75" s="103">
        <f>VLOOKUP($A75,'Facility Detail'!$C:$T,17,FALSE)</f>
        <v>6599</v>
      </c>
      <c r="N75" s="103">
        <f>VLOOKUP($A75,'Facility Detail'!$C:$T,18,FALSE)</f>
        <v>7033</v>
      </c>
      <c r="P75" s="102" t="str">
        <f t="shared" si="16"/>
        <v>Seven Mile Hill II</v>
      </c>
      <c r="Q75" s="102" t="str">
        <f t="shared" si="17"/>
        <v>Wind</v>
      </c>
      <c r="R75" s="103">
        <f>VLOOKUP($A75,'Facility Detail'!$A:$T,9,FALSE)</f>
        <v>0</v>
      </c>
      <c r="S75" s="103">
        <f>VLOOKUP($A75,'Facility Detail'!$A:$T,10,FALSE)</f>
        <v>0</v>
      </c>
      <c r="T75" s="103">
        <f>VLOOKUP($A75,'Facility Detail'!$A:$T,11,FALSE)</f>
        <v>0</v>
      </c>
      <c r="U75" s="103">
        <f>VLOOKUP($A75,'Facility Detail'!$A:$T,12,FALSE)</f>
        <v>0</v>
      </c>
      <c r="V75" s="103">
        <f>VLOOKUP($A75,'Facility Detail'!$A:$T,13,FALSE)</f>
        <v>0</v>
      </c>
      <c r="W75" s="103">
        <f>VLOOKUP($A75,'Facility Detail'!$A:$T,14,FALSE)</f>
        <v>0</v>
      </c>
      <c r="X75" s="103">
        <f>VLOOKUP($A75,'Facility Detail'!$A:$T,15,FALSE)</f>
        <v>0</v>
      </c>
      <c r="Y75" s="103">
        <f>VLOOKUP($A75,'Facility Detail'!$A:$T,16,FALSE)</f>
        <v>0</v>
      </c>
      <c r="Z75" s="103">
        <f>VLOOKUP($A75,'Facility Detail'!$A:$T,17,FALSE)</f>
        <v>0</v>
      </c>
      <c r="AA75" s="103">
        <f>VLOOKUP($A75,'Facility Detail'!$A:$T,18,FALSE)</f>
        <v>0</v>
      </c>
      <c r="AB75" s="103">
        <f>VLOOKUP($A75,'Facility Detail'!$A:$T,19,FALSE)</f>
        <v>6599</v>
      </c>
      <c r="AC75" s="103">
        <f>VLOOKUP($A75,'Facility Detail'!$A:$T,20,FALSE)</f>
        <v>7033</v>
      </c>
    </row>
    <row r="76" spans="1:29" ht="14.5">
      <c r="A76" s="102" t="str">
        <f>'Facility Detail'!G61</f>
        <v>SPI Aberdeen - REC Only</v>
      </c>
      <c r="B76" s="102" t="str">
        <f xml:space="preserve"> IF( 'Facility Detail'!I61 = "", "", 'Facility Detail'!I61 )</f>
        <v>Biomass</v>
      </c>
      <c r="C76" s="103">
        <f>VLOOKUP($A76,'Facility Detail'!$C:$T,7,FALSE)</f>
        <v>0</v>
      </c>
      <c r="D76" s="103">
        <f>VLOOKUP($A76,'Facility Detail'!$C:$T,8,FALSE)</f>
        <v>0</v>
      </c>
      <c r="E76" s="103">
        <f>VLOOKUP($A76,'Facility Detail'!$C:$T,9,FALSE)</f>
        <v>0</v>
      </c>
      <c r="F76" s="103">
        <f>VLOOKUP($A76,'Facility Detail'!$C:$T,10,FALSE)</f>
        <v>0</v>
      </c>
      <c r="G76" s="103">
        <f>VLOOKUP($A76,'Facility Detail'!$C:$T,11,FALSE)</f>
        <v>40000</v>
      </c>
      <c r="H76" s="103">
        <f>VLOOKUP($A76,'Facility Detail'!$C:$T,12,FALSE)</f>
        <v>0</v>
      </c>
      <c r="I76" s="103">
        <f>VLOOKUP($A76,'Facility Detail'!$C:$T,13,FALSE)</f>
        <v>0</v>
      </c>
      <c r="J76" s="103">
        <f>VLOOKUP($A76,'Facility Detail'!$C:$T,14,FALSE)</f>
        <v>0</v>
      </c>
      <c r="K76" s="103">
        <f>VLOOKUP($A76,'Facility Detail'!$C:$T,15,FALSE)</f>
        <v>0</v>
      </c>
      <c r="L76" s="103">
        <f>VLOOKUP($A76,'Facility Detail'!$C:$T,16,FALSE)</f>
        <v>0</v>
      </c>
      <c r="M76" s="103">
        <f>VLOOKUP($A76,'Facility Detail'!$C:$T,17,FALSE)</f>
        <v>0</v>
      </c>
      <c r="N76" s="103">
        <f>VLOOKUP($A76,'Facility Detail'!$C:$T,18,FALSE)</f>
        <v>0</v>
      </c>
      <c r="P76" s="102" t="str">
        <f t="shared" si="16"/>
        <v>SPI Aberdeen - REC Only</v>
      </c>
      <c r="Q76" s="102" t="str">
        <f t="shared" si="17"/>
        <v>Biomass</v>
      </c>
      <c r="R76" s="103">
        <f>VLOOKUP($A76,'Facility Detail'!$A:$T,9,FALSE)</f>
        <v>0</v>
      </c>
      <c r="S76" s="103">
        <f>VLOOKUP($A76,'Facility Detail'!$A:$T,10,FALSE)</f>
        <v>0</v>
      </c>
      <c r="T76" s="103">
        <f>VLOOKUP($A76,'Facility Detail'!$A:$T,11,FALSE)</f>
        <v>0</v>
      </c>
      <c r="U76" s="103">
        <f>VLOOKUP($A76,'Facility Detail'!$A:$T,12,FALSE)</f>
        <v>0</v>
      </c>
      <c r="V76" s="103">
        <f>VLOOKUP($A76,'Facility Detail'!$A:$T,13,FALSE)</f>
        <v>40000</v>
      </c>
      <c r="W76" s="103">
        <f>VLOOKUP($A76,'Facility Detail'!$A:$T,14,FALSE)</f>
        <v>0</v>
      </c>
      <c r="X76" s="103">
        <f>VLOOKUP($A76,'Facility Detail'!$A:$T,15,FALSE)</f>
        <v>0</v>
      </c>
      <c r="Y76" s="103">
        <f>VLOOKUP($A76,'Facility Detail'!$A:$T,16,FALSE)</f>
        <v>0</v>
      </c>
      <c r="Z76" s="103">
        <f>VLOOKUP($A76,'Facility Detail'!$A:$T,17,FALSE)</f>
        <v>0</v>
      </c>
      <c r="AA76" s="103">
        <f>VLOOKUP($A76,'Facility Detail'!$A:$T,18,FALSE)</f>
        <v>0</v>
      </c>
      <c r="AB76" s="103">
        <f>VLOOKUP($A76,'Facility Detail'!$A:$T,19,FALSE)</f>
        <v>0</v>
      </c>
      <c r="AC76" s="103">
        <f>VLOOKUP($A76,'Facility Detail'!$A:$T,20,FALSE)</f>
        <v>0</v>
      </c>
    </row>
    <row r="77" spans="1:29" ht="14.5">
      <c r="A77" s="102" t="str">
        <f>'Facility Detail'!G62</f>
        <v>Stateline (WA) - FPL Energy Vansycle LLC - REC Only</v>
      </c>
      <c r="B77" s="102" t="str">
        <f xml:space="preserve"> IF( 'Facility Detail'!I62 = "", "", 'Facility Detail'!I62 )</f>
        <v>Wind</v>
      </c>
      <c r="C77" s="103">
        <f>VLOOKUP($A77,'Facility Detail'!$C:$T,7,FALSE)</f>
        <v>0</v>
      </c>
      <c r="D77" s="103">
        <f>VLOOKUP($A77,'Facility Detail'!$C:$T,8,FALSE)</f>
        <v>0</v>
      </c>
      <c r="E77" s="103">
        <f>VLOOKUP($A77,'Facility Detail'!$C:$T,9,FALSE)</f>
        <v>0</v>
      </c>
      <c r="F77" s="103">
        <f>VLOOKUP($A77,'Facility Detail'!$C:$T,10,FALSE)</f>
        <v>0</v>
      </c>
      <c r="G77" s="103">
        <f>VLOOKUP($A77,'Facility Detail'!$C:$T,11,FALSE)</f>
        <v>0</v>
      </c>
      <c r="H77" s="103">
        <f>VLOOKUP($A77,'Facility Detail'!$C:$T,12,FALSE)</f>
        <v>0</v>
      </c>
      <c r="I77" s="103">
        <f>VLOOKUP($A77,'Facility Detail'!$C:$T,13,FALSE)</f>
        <v>12946</v>
      </c>
      <c r="J77" s="103">
        <f>VLOOKUP($A77,'Facility Detail'!$C:$T,14,FALSE)</f>
        <v>0</v>
      </c>
      <c r="K77" s="103">
        <f>VLOOKUP($A77,'Facility Detail'!$C:$T,15,FALSE)</f>
        <v>0</v>
      </c>
      <c r="L77" s="103">
        <f>VLOOKUP($A77,'Facility Detail'!$C:$T,16,FALSE)</f>
        <v>0</v>
      </c>
      <c r="M77" s="103">
        <f>VLOOKUP($A77,'Facility Detail'!$C:$T,17,FALSE)</f>
        <v>0</v>
      </c>
      <c r="N77" s="103">
        <f>VLOOKUP($A77,'Facility Detail'!$C:$T,18,FALSE)</f>
        <v>0</v>
      </c>
      <c r="P77" s="102" t="str">
        <f t="shared" si="16"/>
        <v>Stateline (WA) - FPL Energy Vansycle LLC - REC Only</v>
      </c>
      <c r="Q77" s="102" t="str">
        <f t="shared" si="17"/>
        <v>Wind</v>
      </c>
      <c r="R77" s="103">
        <f>VLOOKUP($A77,'Facility Detail'!$A:$T,9,FALSE)</f>
        <v>0</v>
      </c>
      <c r="S77" s="103">
        <f>VLOOKUP($A77,'Facility Detail'!$A:$T,10,FALSE)</f>
        <v>0</v>
      </c>
      <c r="T77" s="103">
        <f>VLOOKUP($A77,'Facility Detail'!$A:$T,11,FALSE)</f>
        <v>0</v>
      </c>
      <c r="U77" s="103">
        <f>VLOOKUP($A77,'Facility Detail'!$A:$T,12,FALSE)</f>
        <v>0</v>
      </c>
      <c r="V77" s="103">
        <f>VLOOKUP($A77,'Facility Detail'!$A:$T,13,FALSE)</f>
        <v>0</v>
      </c>
      <c r="W77" s="103">
        <f>VLOOKUP($A77,'Facility Detail'!$A:$T,14,FALSE)</f>
        <v>12946</v>
      </c>
      <c r="X77" s="103">
        <f>VLOOKUP($A77,'Facility Detail'!$A:$T,15,FALSE)</f>
        <v>0</v>
      </c>
      <c r="Y77" s="103">
        <f>VLOOKUP($A77,'Facility Detail'!$A:$T,16,FALSE)</f>
        <v>0</v>
      </c>
      <c r="Z77" s="103">
        <f>VLOOKUP($A77,'Facility Detail'!$A:$T,17,FALSE)</f>
        <v>0</v>
      </c>
      <c r="AA77" s="103">
        <f>VLOOKUP($A77,'Facility Detail'!$A:$T,18,FALSE)</f>
        <v>0</v>
      </c>
      <c r="AB77" s="103">
        <f>VLOOKUP($A77,'Facility Detail'!$A:$T,19,FALSE)</f>
        <v>0</v>
      </c>
      <c r="AC77" s="103">
        <f>VLOOKUP($A77,'Facility Detail'!$A:$T,20,FALSE)</f>
        <v>0</v>
      </c>
    </row>
    <row r="78" spans="1:29" ht="14.5">
      <c r="A78" s="102" t="str">
        <f>'Facility Detail'!G63</f>
        <v>Sweetwater Solar, LLC</v>
      </c>
      <c r="B78" s="102" t="str">
        <f xml:space="preserve"> IF( 'Facility Detail'!I63 = "", "", 'Facility Detail'!I63 )</f>
        <v>Solar</v>
      </c>
      <c r="C78" s="103">
        <f>VLOOKUP($A78,'Facility Detail'!$C:$T,7,FALSE)</f>
        <v>0</v>
      </c>
      <c r="D78" s="103">
        <f>VLOOKUP($A78,'Facility Detail'!$C:$T,8,FALSE)</f>
        <v>0</v>
      </c>
      <c r="E78" s="103">
        <f>VLOOKUP($A78,'Facility Detail'!$C:$T,9,FALSE)</f>
        <v>0</v>
      </c>
      <c r="F78" s="103">
        <f>VLOOKUP($A78,'Facility Detail'!$C:$T,10,FALSE)</f>
        <v>0</v>
      </c>
      <c r="G78" s="103">
        <f>VLOOKUP($A78,'Facility Detail'!$C:$T,11,FALSE)</f>
        <v>0</v>
      </c>
      <c r="H78" s="103">
        <f>VLOOKUP($A78,'Facility Detail'!$C:$T,12,FALSE)</f>
        <v>0</v>
      </c>
      <c r="I78" s="103">
        <f>VLOOKUP($A78,'Facility Detail'!$C:$T,13,FALSE)</f>
        <v>0</v>
      </c>
      <c r="J78" s="103">
        <f>VLOOKUP($A78,'Facility Detail'!$C:$T,14,FALSE)</f>
        <v>0</v>
      </c>
      <c r="K78" s="103">
        <f>VLOOKUP($A78,'Facility Detail'!$C:$T,15,FALSE)</f>
        <v>0</v>
      </c>
      <c r="L78" s="103">
        <f>VLOOKUP($A78,'Facility Detail'!$C:$T,16,FALSE)</f>
        <v>0</v>
      </c>
      <c r="M78" s="103">
        <f>VLOOKUP($A78,'Facility Detail'!$C:$T,17,FALSE)</f>
        <v>14413.390377741605</v>
      </c>
      <c r="N78" s="103">
        <f>VLOOKUP($A78,'Facility Detail'!$C:$T,18,FALSE)</f>
        <v>15480.83502890962</v>
      </c>
      <c r="P78" s="102" t="str">
        <f t="shared" si="16"/>
        <v>Sweetwater Solar, LLC</v>
      </c>
      <c r="Q78" s="102" t="str">
        <f t="shared" si="17"/>
        <v>Solar</v>
      </c>
      <c r="R78" s="103">
        <f>VLOOKUP($A78,'Facility Detail'!$A:$T,9,FALSE)</f>
        <v>0</v>
      </c>
      <c r="S78" s="103">
        <f>VLOOKUP($A78,'Facility Detail'!$A:$T,10,FALSE)</f>
        <v>0</v>
      </c>
      <c r="T78" s="103">
        <f>VLOOKUP($A78,'Facility Detail'!$A:$T,11,FALSE)</f>
        <v>0</v>
      </c>
      <c r="U78" s="103">
        <f>VLOOKUP($A78,'Facility Detail'!$A:$T,12,FALSE)</f>
        <v>0</v>
      </c>
      <c r="V78" s="103">
        <f>VLOOKUP($A78,'Facility Detail'!$A:$T,13,FALSE)</f>
        <v>0</v>
      </c>
      <c r="W78" s="103">
        <f>VLOOKUP($A78,'Facility Detail'!$A:$T,14,FALSE)</f>
        <v>0</v>
      </c>
      <c r="X78" s="103">
        <f>VLOOKUP($A78,'Facility Detail'!$A:$T,15,FALSE)</f>
        <v>0</v>
      </c>
      <c r="Y78" s="103">
        <f>VLOOKUP($A78,'Facility Detail'!$A:$T,16,FALSE)</f>
        <v>0</v>
      </c>
      <c r="Z78" s="103">
        <f>VLOOKUP($A78,'Facility Detail'!$A:$T,17,FALSE)</f>
        <v>0</v>
      </c>
      <c r="AA78" s="103">
        <f>VLOOKUP($A78,'Facility Detail'!$A:$T,18,FALSE)</f>
        <v>0</v>
      </c>
      <c r="AB78" s="103">
        <f>VLOOKUP($A78,'Facility Detail'!$A:$T,19,FALSE)</f>
        <v>14413.390377741605</v>
      </c>
      <c r="AC78" s="103">
        <f>VLOOKUP($A78,'Facility Detail'!$A:$T,20,FALSE)</f>
        <v>15480.83502890962</v>
      </c>
    </row>
    <row r="79" spans="1:29" ht="14.5">
      <c r="A79" s="102" t="str">
        <f>'Facility Detail'!G64</f>
        <v>Top of the World</v>
      </c>
      <c r="B79" s="102" t="str">
        <f xml:space="preserve"> IF( 'Facility Detail'!I64 = "", "", 'Facility Detail'!I64 )</f>
        <v>Wind</v>
      </c>
      <c r="C79" s="103">
        <f>VLOOKUP($A79,'Facility Detail'!$C:$T,7,FALSE)</f>
        <v>0</v>
      </c>
      <c r="D79" s="103">
        <f>VLOOKUP($A79,'Facility Detail'!$C:$T,8,FALSE)</f>
        <v>0</v>
      </c>
      <c r="E79" s="103">
        <f>VLOOKUP($A79,'Facility Detail'!$C:$T,9,FALSE)</f>
        <v>0</v>
      </c>
      <c r="F79" s="103">
        <f>VLOOKUP($A79,'Facility Detail'!$C:$T,10,FALSE)</f>
        <v>0</v>
      </c>
      <c r="G79" s="103">
        <f>VLOOKUP($A79,'Facility Detail'!$C:$T,11,FALSE)</f>
        <v>0</v>
      </c>
      <c r="H79" s="103">
        <f>VLOOKUP($A79,'Facility Detail'!$C:$T,12,FALSE)</f>
        <v>45911</v>
      </c>
      <c r="I79" s="103">
        <f>VLOOKUP($A79,'Facility Detail'!$C:$T,13,FALSE)</f>
        <v>102623</v>
      </c>
      <c r="J79" s="103">
        <f>VLOOKUP($A79,'Facility Detail'!$C:$T,14,FALSE)</f>
        <v>42284</v>
      </c>
      <c r="K79" s="103">
        <f>VLOOKUP($A79,'Facility Detail'!$C:$T,15,FALSE)</f>
        <v>20249.710123227731</v>
      </c>
      <c r="L79" s="103">
        <f>VLOOKUP($A79,'Facility Detail'!$C:$T,16,FALSE)</f>
        <v>42198.447670147259</v>
      </c>
      <c r="M79" s="103">
        <f>VLOOKUP($A79,'Facility Detail'!$C:$T,17,FALSE)</f>
        <v>31469.885365138187</v>
      </c>
      <c r="N79" s="103">
        <f>VLOOKUP($A79,'Facility Detail'!$C:$T,18,FALSE)</f>
        <v>6885.9730534480186</v>
      </c>
      <c r="P79" s="102" t="str">
        <f t="shared" si="16"/>
        <v>Top of the World</v>
      </c>
      <c r="Q79" s="102" t="str">
        <f t="shared" si="17"/>
        <v>Wind</v>
      </c>
      <c r="R79" s="103">
        <f>VLOOKUP($A79,'Facility Detail'!$A:$T,9,FALSE)</f>
        <v>0</v>
      </c>
      <c r="S79" s="103">
        <f>VLOOKUP($A79,'Facility Detail'!$A:$T,10,FALSE)</f>
        <v>0</v>
      </c>
      <c r="T79" s="103">
        <f>VLOOKUP($A79,'Facility Detail'!$A:$T,11,FALSE)</f>
        <v>0</v>
      </c>
      <c r="U79" s="103">
        <f>VLOOKUP($A79,'Facility Detail'!$A:$T,12,FALSE)</f>
        <v>0</v>
      </c>
      <c r="V79" s="103">
        <f>VLOOKUP($A79,'Facility Detail'!$A:$T,13,FALSE)</f>
        <v>45911</v>
      </c>
      <c r="W79" s="103">
        <f>VLOOKUP($A79,'Facility Detail'!$A:$T,14,FALSE)</f>
        <v>53189</v>
      </c>
      <c r="X79" s="103">
        <f>VLOOKUP($A79,'Facility Detail'!$A:$T,15,FALSE)</f>
        <v>49434</v>
      </c>
      <c r="Y79" s="103">
        <f>VLOOKUP($A79,'Facility Detail'!$A:$T,16,FALSE)</f>
        <v>42284</v>
      </c>
      <c r="Z79" s="103">
        <f>VLOOKUP($A79,'Facility Detail'!$A:$T,17,FALSE)</f>
        <v>20249.710123227731</v>
      </c>
      <c r="AA79" s="103">
        <f>VLOOKUP($A79,'Facility Detail'!$A:$T,18,FALSE)</f>
        <v>42198.447670147259</v>
      </c>
      <c r="AB79" s="103">
        <f>VLOOKUP($A79,'Facility Detail'!$A:$T,19,FALSE)</f>
        <v>31469.885365138187</v>
      </c>
      <c r="AC79" s="103">
        <f>VLOOKUP($A79,'Facility Detail'!$A:$T,20,FALSE)</f>
        <v>41885.973053448019</v>
      </c>
    </row>
    <row r="80" spans="1:29" ht="14.5">
      <c r="A80" s="102" t="str">
        <f>'Facility Detail'!G65</f>
        <v>TB Flats Wind I</v>
      </c>
      <c r="B80" s="102" t="str">
        <f xml:space="preserve"> IF( 'Facility Detail'!I65 = "", "", 'Facility Detail'!I65 )</f>
        <v>Wind</v>
      </c>
      <c r="C80" s="103">
        <f>VLOOKUP($A80,'Facility Detail'!$C:$T,7,FALSE)</f>
        <v>0</v>
      </c>
      <c r="D80" s="103">
        <f>VLOOKUP($A80,'Facility Detail'!$C:$T,8,FALSE)</f>
        <v>0</v>
      </c>
      <c r="E80" s="103">
        <f>VLOOKUP($A80,'Facility Detail'!$C:$T,9,FALSE)</f>
        <v>0</v>
      </c>
      <c r="F80" s="103">
        <f>VLOOKUP($A80,'Facility Detail'!$C:$T,10,FALSE)</f>
        <v>0</v>
      </c>
      <c r="G80" s="103">
        <f>VLOOKUP($A80,'Facility Detail'!$C:$T,11,FALSE)</f>
        <v>0</v>
      </c>
      <c r="H80" s="103">
        <f>VLOOKUP($A80,'Facility Detail'!$C:$T,12,FALSE)</f>
        <v>0</v>
      </c>
      <c r="I80" s="103">
        <f>VLOOKUP($A80,'Facility Detail'!$C:$T,13,FALSE)</f>
        <v>0</v>
      </c>
      <c r="J80" s="103">
        <f>VLOOKUP($A80,'Facility Detail'!$C:$T,14,FALSE)</f>
        <v>0</v>
      </c>
      <c r="K80" s="103">
        <f>VLOOKUP($A80,'Facility Detail'!$C:$T,15,FALSE)</f>
        <v>0</v>
      </c>
      <c r="L80" s="103">
        <f>VLOOKUP($A80,'Facility Detail'!$C:$T,16,FALSE)</f>
        <v>0</v>
      </c>
      <c r="M80" s="103">
        <f>VLOOKUP($A80,'Facility Detail'!$C:$T,17,FALSE)</f>
        <v>61330.342046350444</v>
      </c>
      <c r="N80" s="103">
        <f>VLOOKUP($A80,'Facility Detail'!$C:$T,18,FALSE)</f>
        <v>6940.121428180064</v>
      </c>
      <c r="P80" s="102" t="str">
        <f t="shared" si="16"/>
        <v>TB Flats Wind I</v>
      </c>
      <c r="Q80" s="102" t="str">
        <f t="shared" si="17"/>
        <v>Wind</v>
      </c>
      <c r="R80" s="103">
        <f>VLOOKUP($A80,'Facility Detail'!$A:$T,9,FALSE)</f>
        <v>0</v>
      </c>
      <c r="S80" s="103">
        <f>VLOOKUP($A80,'Facility Detail'!$A:$T,10,FALSE)</f>
        <v>0</v>
      </c>
      <c r="T80" s="103">
        <f>VLOOKUP($A80,'Facility Detail'!$A:$T,11,FALSE)</f>
        <v>0</v>
      </c>
      <c r="U80" s="103">
        <f>VLOOKUP($A80,'Facility Detail'!$A:$T,12,FALSE)</f>
        <v>0</v>
      </c>
      <c r="V80" s="103">
        <f>VLOOKUP($A80,'Facility Detail'!$A:$T,13,FALSE)</f>
        <v>0</v>
      </c>
      <c r="W80" s="103">
        <f>VLOOKUP($A80,'Facility Detail'!$A:$T,14,FALSE)</f>
        <v>0</v>
      </c>
      <c r="X80" s="103">
        <f>VLOOKUP($A80,'Facility Detail'!$A:$T,15,FALSE)</f>
        <v>0</v>
      </c>
      <c r="Y80" s="103">
        <f>VLOOKUP($A80,'Facility Detail'!$A:$T,16,FALSE)</f>
        <v>0</v>
      </c>
      <c r="Z80" s="103">
        <f>VLOOKUP($A80,'Facility Detail'!$A:$T,17,FALSE)</f>
        <v>0</v>
      </c>
      <c r="AA80" s="103">
        <f>VLOOKUP($A80,'Facility Detail'!$A:$T,18,FALSE)</f>
        <v>0</v>
      </c>
      <c r="AB80" s="103">
        <f>VLOOKUP($A80,'Facility Detail'!$A:$T,19,FALSE)</f>
        <v>61330.342046350444</v>
      </c>
      <c r="AC80" s="103">
        <f>VLOOKUP($A80,'Facility Detail'!$A:$T,20,FALSE)</f>
        <v>66940.121428180064</v>
      </c>
    </row>
    <row r="81" spans="1:29" ht="14.5">
      <c r="A81" s="102" t="str">
        <f>'Facility Detail'!G66</f>
        <v>TB Flats Wind II</v>
      </c>
      <c r="B81" s="102" t="str">
        <f xml:space="preserve"> IF( 'Facility Detail'!I66 = "", "", 'Facility Detail'!I66 )</f>
        <v>Wind</v>
      </c>
      <c r="C81" s="103">
        <f>VLOOKUP($A81,'Facility Detail'!$C:$T,7,FALSE)</f>
        <v>0</v>
      </c>
      <c r="D81" s="103">
        <f>VLOOKUP($A81,'Facility Detail'!$C:$T,8,FALSE)</f>
        <v>0</v>
      </c>
      <c r="E81" s="103">
        <f>VLOOKUP($A81,'Facility Detail'!$C:$T,9,FALSE)</f>
        <v>0</v>
      </c>
      <c r="F81" s="103">
        <f>VLOOKUP($A81,'Facility Detail'!$C:$T,10,FALSE)</f>
        <v>0</v>
      </c>
      <c r="G81" s="103">
        <f>VLOOKUP($A81,'Facility Detail'!$C:$T,11,FALSE)</f>
        <v>0</v>
      </c>
      <c r="H81" s="103">
        <f>VLOOKUP($A81,'Facility Detail'!$C:$T,12,FALSE)</f>
        <v>0</v>
      </c>
      <c r="I81" s="103">
        <f>VLOOKUP($A81,'Facility Detail'!$C:$T,13,FALSE)</f>
        <v>0</v>
      </c>
      <c r="J81" s="103">
        <f>VLOOKUP($A81,'Facility Detail'!$C:$T,14,FALSE)</f>
        <v>0</v>
      </c>
      <c r="K81" s="103">
        <f>VLOOKUP($A81,'Facility Detail'!$C:$T,15,FALSE)</f>
        <v>0</v>
      </c>
      <c r="L81" s="103">
        <f>VLOOKUP($A81,'Facility Detail'!$C:$T,16,FALSE)</f>
        <v>0</v>
      </c>
      <c r="M81" s="103">
        <f>VLOOKUP($A81,'Facility Detail'!$C:$T,17,FALSE)</f>
        <v>25289.486713064405</v>
      </c>
      <c r="N81" s="103">
        <f>VLOOKUP($A81,'Facility Detail'!$C:$T,18,FALSE)</f>
        <v>9154.1442081448986</v>
      </c>
      <c r="P81" s="102" t="str">
        <f t="shared" si="16"/>
        <v>TB Flats Wind II</v>
      </c>
      <c r="Q81" s="102" t="str">
        <f t="shared" si="17"/>
        <v>Wind</v>
      </c>
      <c r="R81" s="103">
        <f>VLOOKUP($A81,'Facility Detail'!$A:$T,9,FALSE)</f>
        <v>0</v>
      </c>
      <c r="S81" s="103">
        <f>VLOOKUP($A81,'Facility Detail'!$A:$T,10,FALSE)</f>
        <v>0</v>
      </c>
      <c r="T81" s="103">
        <f>VLOOKUP($A81,'Facility Detail'!$A:$T,11,FALSE)</f>
        <v>0</v>
      </c>
      <c r="U81" s="103">
        <f>VLOOKUP($A81,'Facility Detail'!$A:$T,12,FALSE)</f>
        <v>0</v>
      </c>
      <c r="V81" s="103">
        <f>VLOOKUP($A81,'Facility Detail'!$A:$T,13,FALSE)</f>
        <v>0</v>
      </c>
      <c r="W81" s="103">
        <f>VLOOKUP($A81,'Facility Detail'!$A:$T,14,FALSE)</f>
        <v>0</v>
      </c>
      <c r="X81" s="103">
        <f>VLOOKUP($A81,'Facility Detail'!$A:$T,15,FALSE)</f>
        <v>0</v>
      </c>
      <c r="Y81" s="103">
        <f>VLOOKUP($A81,'Facility Detail'!$A:$T,16,FALSE)</f>
        <v>0</v>
      </c>
      <c r="Z81" s="103">
        <f>VLOOKUP($A81,'Facility Detail'!$A:$T,17,FALSE)</f>
        <v>0</v>
      </c>
      <c r="AA81" s="103">
        <f>VLOOKUP($A81,'Facility Detail'!$A:$T,18,FALSE)</f>
        <v>0</v>
      </c>
      <c r="AB81" s="103">
        <f>VLOOKUP($A81,'Facility Detail'!$A:$T,19,FALSE)</f>
        <v>25289.486713064405</v>
      </c>
      <c r="AC81" s="103">
        <f>VLOOKUP($A81,'Facility Detail'!$A:$T,20,FALSE)</f>
        <v>59154.144208144899</v>
      </c>
    </row>
    <row r="82" spans="1:29" ht="14.5">
      <c r="A82" s="102" t="str">
        <f>'Facility Detail'!G67</f>
        <v>*Tuana Springs - REC Only</v>
      </c>
      <c r="B82" s="102" t="str">
        <f xml:space="preserve"> IF( 'Facility Detail'!I67 = "", "", 'Facility Detail'!I67 )</f>
        <v>Wind</v>
      </c>
      <c r="C82" s="103">
        <f>VLOOKUP($A82,'Facility Detail'!$C:$T,7,FALSE)</f>
        <v>0</v>
      </c>
      <c r="D82" s="103">
        <f>VLOOKUP($A82,'Facility Detail'!$C:$T,8,FALSE)</f>
        <v>12253</v>
      </c>
      <c r="E82" s="103">
        <f>VLOOKUP($A82,'Facility Detail'!$C:$T,9,FALSE)</f>
        <v>43002</v>
      </c>
      <c r="F82" s="103">
        <f>VLOOKUP($A82,'Facility Detail'!$C:$T,10,FALSE)</f>
        <v>41752</v>
      </c>
      <c r="G82" s="103">
        <f>VLOOKUP($A82,'Facility Detail'!$C:$T,11,FALSE)</f>
        <v>0</v>
      </c>
      <c r="H82" s="103">
        <f>VLOOKUP($A82,'Facility Detail'!$C:$T,12,FALSE)</f>
        <v>0</v>
      </c>
      <c r="I82" s="103">
        <f>VLOOKUP($A82,'Facility Detail'!$C:$T,13,FALSE)</f>
        <v>0</v>
      </c>
      <c r="J82" s="103">
        <f>VLOOKUP($A82,'Facility Detail'!$C:$T,14,FALSE)</f>
        <v>0</v>
      </c>
      <c r="K82" s="103">
        <f>VLOOKUP($A82,'Facility Detail'!$C:$T,15,FALSE)</f>
        <v>0</v>
      </c>
      <c r="L82" s="103">
        <f>VLOOKUP($A82,'Facility Detail'!$C:$T,16,FALSE)</f>
        <v>0</v>
      </c>
      <c r="M82" s="103">
        <f>VLOOKUP($A82,'Facility Detail'!$C:$T,17,FALSE)</f>
        <v>0</v>
      </c>
      <c r="N82" s="103">
        <f>VLOOKUP($A82,'Facility Detail'!$C:$T,18,FALSE)</f>
        <v>0</v>
      </c>
      <c r="P82" s="102" t="str">
        <f t="shared" si="16"/>
        <v>*Tuana Springs - REC Only</v>
      </c>
      <c r="Q82" s="102" t="str">
        <f t="shared" si="17"/>
        <v>Wind</v>
      </c>
      <c r="R82" s="103">
        <f>VLOOKUP($A82,'Facility Detail'!$A:$T,9,FALSE)</f>
        <v>0</v>
      </c>
      <c r="S82" s="103">
        <f>VLOOKUP($A82,'Facility Detail'!$A:$T,10,FALSE)</f>
        <v>29430</v>
      </c>
      <c r="T82" s="103">
        <f>VLOOKUP($A82,'Facility Detail'!$A:$T,11,FALSE)</f>
        <v>32556</v>
      </c>
      <c r="U82" s="103">
        <f>VLOOKUP($A82,'Facility Detail'!$A:$T,12,FALSE)</f>
        <v>35021</v>
      </c>
      <c r="V82" s="103">
        <f>VLOOKUP($A82,'Facility Detail'!$A:$T,13,FALSE)</f>
        <v>0</v>
      </c>
      <c r="W82" s="103">
        <f>VLOOKUP($A82,'Facility Detail'!$A:$T,14,FALSE)</f>
        <v>0</v>
      </c>
      <c r="X82" s="103">
        <f>VLOOKUP($A82,'Facility Detail'!$A:$T,15,FALSE)</f>
        <v>0</v>
      </c>
      <c r="Y82" s="103">
        <f>VLOOKUP($A82,'Facility Detail'!$A:$T,16,FALSE)</f>
        <v>0</v>
      </c>
      <c r="Z82" s="103">
        <f>VLOOKUP($A82,'Facility Detail'!$A:$T,17,FALSE)</f>
        <v>0</v>
      </c>
      <c r="AA82" s="103">
        <f>VLOOKUP($A82,'Facility Detail'!$A:$T,18,FALSE)</f>
        <v>0</v>
      </c>
      <c r="AB82" s="103">
        <f>VLOOKUP($A82,'Facility Detail'!$A:$T,19,FALSE)</f>
        <v>0</v>
      </c>
      <c r="AC82" s="103">
        <f>VLOOKUP($A82,'Facility Detail'!$A:$T,20,FALSE)</f>
        <v>0</v>
      </c>
    </row>
    <row r="83" spans="1:29" ht="14.5">
      <c r="A83" s="102" t="str">
        <f>'Facility Detail'!G68</f>
        <v>Wanapum (Upgrade)</v>
      </c>
      <c r="B83" s="102" t="str">
        <f xml:space="preserve"> IF( 'Facility Detail'!I68 = "", "", 'Facility Detail'!I68 )</f>
        <v>Water (Incremental Hydro)</v>
      </c>
      <c r="C83" s="103">
        <f>VLOOKUP($A83,'Facility Detail'!$C:$T,7,FALSE)</f>
        <v>0</v>
      </c>
      <c r="D83" s="103">
        <f>VLOOKUP($A83,'Facility Detail'!$C:$T,8,FALSE)</f>
        <v>678</v>
      </c>
      <c r="E83" s="103">
        <f>VLOOKUP($A83,'Facility Detail'!$C:$T,9,FALSE)</f>
        <v>631</v>
      </c>
      <c r="F83" s="103">
        <f>VLOOKUP($A83,'Facility Detail'!$C:$T,10,FALSE)</f>
        <v>0</v>
      </c>
      <c r="G83" s="103">
        <f>VLOOKUP($A83,'Facility Detail'!$C:$T,11,FALSE)</f>
        <v>0</v>
      </c>
      <c r="H83" s="103">
        <f>VLOOKUP($A83,'Facility Detail'!$C:$T,12,FALSE)</f>
        <v>0</v>
      </c>
      <c r="I83" s="103">
        <f>VLOOKUP($A83,'Facility Detail'!$C:$T,13,FALSE)</f>
        <v>0</v>
      </c>
      <c r="J83" s="103">
        <f>VLOOKUP($A83,'Facility Detail'!$C:$T,14,FALSE)</f>
        <v>0</v>
      </c>
      <c r="K83" s="103">
        <f>VLOOKUP($A83,'Facility Detail'!$C:$T,15,FALSE)</f>
        <v>0</v>
      </c>
      <c r="L83" s="103">
        <f>VLOOKUP($A83,'Facility Detail'!$C:$T,16,FALSE)</f>
        <v>0</v>
      </c>
      <c r="M83" s="103">
        <f>VLOOKUP($A83,'Facility Detail'!$C:$T,17,FALSE)</f>
        <v>0</v>
      </c>
      <c r="N83" s="103">
        <f>VLOOKUP($A83,'Facility Detail'!$C:$T,18,FALSE)</f>
        <v>0</v>
      </c>
      <c r="P83" s="102" t="str">
        <f t="shared" si="16"/>
        <v>Wanapum (Upgrade)</v>
      </c>
      <c r="Q83" s="102" t="str">
        <f t="shared" si="17"/>
        <v>Water (Incremental Hydro)</v>
      </c>
      <c r="R83" s="103">
        <f>VLOOKUP($A83,'Facility Detail'!$A:$T,9,FALSE)</f>
        <v>0</v>
      </c>
      <c r="S83" s="103">
        <f>VLOOKUP($A83,'Facility Detail'!$A:$T,10,FALSE)</f>
        <v>678</v>
      </c>
      <c r="T83" s="103">
        <f>VLOOKUP($A83,'Facility Detail'!$A:$T,11,FALSE)</f>
        <v>631</v>
      </c>
      <c r="U83" s="103">
        <f>VLOOKUP($A83,'Facility Detail'!$A:$T,12,FALSE)</f>
        <v>0</v>
      </c>
      <c r="V83" s="103">
        <f>VLOOKUP($A83,'Facility Detail'!$A:$T,13,FALSE)</f>
        <v>0</v>
      </c>
      <c r="W83" s="103">
        <f>VLOOKUP($A83,'Facility Detail'!$A:$T,14,FALSE)</f>
        <v>0</v>
      </c>
      <c r="X83" s="103">
        <f>VLOOKUP($A83,'Facility Detail'!$A:$T,15,FALSE)</f>
        <v>0</v>
      </c>
      <c r="Y83" s="103">
        <f>VLOOKUP($A83,'Facility Detail'!$A:$T,16,FALSE)</f>
        <v>0</v>
      </c>
      <c r="Z83" s="103">
        <f>VLOOKUP($A83,'Facility Detail'!$A:$T,17,FALSE)</f>
        <v>0</v>
      </c>
      <c r="AA83" s="103">
        <f>VLOOKUP($A83,'Facility Detail'!$A:$T,18,FALSE)</f>
        <v>0</v>
      </c>
      <c r="AB83" s="103">
        <f>VLOOKUP($A83,'Facility Detail'!$A:$T,19,FALSE)</f>
        <v>0</v>
      </c>
      <c r="AC83" s="103">
        <f>VLOOKUP($A83,'Facility Detail'!$A:$T,20,FALSE)</f>
        <v>0</v>
      </c>
    </row>
    <row r="84" spans="1:29" ht="14.5">
      <c r="A84" s="102" t="str">
        <f>'Facility Detail'!G69</f>
        <v xml:space="preserve">Wolverine Creek </v>
      </c>
      <c r="B84" s="102" t="str">
        <f xml:space="preserve"> IF( 'Facility Detail'!I69 = "", "", 'Facility Detail'!I69 )</f>
        <v>Wind</v>
      </c>
      <c r="C84" s="103">
        <f>VLOOKUP($A84,'Facility Detail'!$C:$T,7,FALSE)</f>
        <v>0</v>
      </c>
      <c r="D84" s="103">
        <f>VLOOKUP($A84,'Facility Detail'!$C:$T,8,FALSE)</f>
        <v>0</v>
      </c>
      <c r="E84" s="103">
        <f>VLOOKUP($A84,'Facility Detail'!$C:$T,9,FALSE)</f>
        <v>0</v>
      </c>
      <c r="F84" s="103">
        <f>VLOOKUP($A84,'Facility Detail'!$C:$T,10,FALSE)</f>
        <v>0</v>
      </c>
      <c r="G84" s="103">
        <f>VLOOKUP($A84,'Facility Detail'!$C:$T,11,FALSE)</f>
        <v>0</v>
      </c>
      <c r="H84" s="103">
        <f>VLOOKUP($A84,'Facility Detail'!$C:$T,12,FALSE)</f>
        <v>0</v>
      </c>
      <c r="I84" s="103">
        <f>VLOOKUP($A84,'Facility Detail'!$C:$T,13,FALSE)</f>
        <v>0</v>
      </c>
      <c r="J84" s="103">
        <f>VLOOKUP($A84,'Facility Detail'!$C:$T,14,FALSE)</f>
        <v>0</v>
      </c>
      <c r="K84" s="103">
        <f>VLOOKUP($A84,'Facility Detail'!$C:$T,15,FALSE)</f>
        <v>0</v>
      </c>
      <c r="L84" s="103">
        <f>VLOOKUP($A84,'Facility Detail'!$C:$T,16,FALSE)</f>
        <v>0</v>
      </c>
      <c r="M84" s="103">
        <f>VLOOKUP($A84,'Facility Detail'!$C:$T,17,FALSE)</f>
        <v>13539.574475290121</v>
      </c>
      <c r="N84" s="103">
        <f>VLOOKUP($A84,'Facility Detail'!$C:$T,18,FALSE)</f>
        <v>14345.211240869587</v>
      </c>
      <c r="P84" s="102" t="str">
        <f t="shared" si="16"/>
        <v xml:space="preserve">Wolverine Creek </v>
      </c>
      <c r="Q84" s="102" t="str">
        <f t="shared" si="17"/>
        <v>Wind</v>
      </c>
      <c r="R84" s="103">
        <f>VLOOKUP($A84,'Facility Detail'!$A:$T,9,FALSE)</f>
        <v>0</v>
      </c>
      <c r="S84" s="103">
        <f>VLOOKUP($A84,'Facility Detail'!$A:$T,10,FALSE)</f>
        <v>0</v>
      </c>
      <c r="T84" s="103">
        <f>VLOOKUP($A84,'Facility Detail'!$A:$T,11,FALSE)</f>
        <v>0</v>
      </c>
      <c r="U84" s="103">
        <f>VLOOKUP($A84,'Facility Detail'!$A:$T,12,FALSE)</f>
        <v>0</v>
      </c>
      <c r="V84" s="103">
        <f>VLOOKUP($A84,'Facility Detail'!$A:$T,13,FALSE)</f>
        <v>0</v>
      </c>
      <c r="W84" s="103">
        <f>VLOOKUP($A84,'Facility Detail'!$A:$T,14,FALSE)</f>
        <v>0</v>
      </c>
      <c r="X84" s="103">
        <f>VLOOKUP($A84,'Facility Detail'!$A:$T,15,FALSE)</f>
        <v>0</v>
      </c>
      <c r="Y84" s="103">
        <f>VLOOKUP($A84,'Facility Detail'!$A:$T,16,FALSE)</f>
        <v>0</v>
      </c>
      <c r="Z84" s="103">
        <f>VLOOKUP($A84,'Facility Detail'!$A:$T,17,FALSE)</f>
        <v>0</v>
      </c>
      <c r="AA84" s="103">
        <f>VLOOKUP($A84,'Facility Detail'!$A:$T,18,FALSE)</f>
        <v>0</v>
      </c>
      <c r="AB84" s="103">
        <f>VLOOKUP($A84,'Facility Detail'!$A:$T,19,FALSE)</f>
        <v>13539.574475290121</v>
      </c>
      <c r="AC84" s="103">
        <f>VLOOKUP($A84,'Facility Detail'!$A:$T,20,FALSE)</f>
        <v>14345.211240869587</v>
      </c>
    </row>
    <row r="85" spans="1:29" ht="14.5">
      <c r="A85" s="102"/>
      <c r="B85" s="102" t="str">
        <f xml:space="preserve"> IF( 'Facility Detail'!I70 = "", "", 'Facility Detail'!I70 )</f>
        <v/>
      </c>
      <c r="C85" s="103"/>
      <c r="D85" s="103"/>
      <c r="E85" s="103"/>
      <c r="F85" s="103"/>
      <c r="G85" s="103"/>
      <c r="H85" s="103"/>
      <c r="I85" s="103"/>
      <c r="J85" s="103"/>
      <c r="K85" s="103"/>
      <c r="L85" s="103"/>
      <c r="M85" s="103"/>
      <c r="N85" s="103"/>
      <c r="P85" s="102"/>
      <c r="Q85" s="102" t="str">
        <f t="shared" si="17"/>
        <v/>
      </c>
      <c r="R85" s="103" t="e">
        <f>VLOOKUP($A85,'Facility Detail'!$A:$T,9,FALSE)</f>
        <v>#N/A</v>
      </c>
      <c r="S85" s="103" t="e">
        <f>VLOOKUP($A85,'Facility Detail'!$A:$T,10,FALSE)</f>
        <v>#N/A</v>
      </c>
      <c r="T85" s="103" t="e">
        <f>VLOOKUP($A85,'Facility Detail'!$A:$T,11,FALSE)</f>
        <v>#N/A</v>
      </c>
      <c r="U85" s="103" t="e">
        <f>VLOOKUP($A85,'Facility Detail'!$A:$T,12,FALSE)</f>
        <v>#N/A</v>
      </c>
      <c r="V85" s="103" t="e">
        <f>VLOOKUP($A85,'Facility Detail'!$A:$T,13,FALSE)</f>
        <v>#N/A</v>
      </c>
      <c r="W85" s="103" t="e">
        <f>VLOOKUP($A85,'Facility Detail'!$A:$T,14,FALSE)</f>
        <v>#N/A</v>
      </c>
      <c r="X85" s="103" t="e">
        <f>VLOOKUP($A85,'Facility Detail'!$A:$T,15,FALSE)</f>
        <v>#N/A</v>
      </c>
      <c r="Y85" s="103" t="e">
        <f>VLOOKUP($A85,'Facility Detail'!$A:$T,16,FALSE)</f>
        <v>#N/A</v>
      </c>
      <c r="Z85" s="103" t="e">
        <f>VLOOKUP($A85,'Facility Detail'!$A:$T,17,FALSE)</f>
        <v>#N/A</v>
      </c>
      <c r="AA85" s="103" t="e">
        <f>VLOOKUP($A85,'Facility Detail'!$A:$T,18,FALSE)</f>
        <v>#N/A</v>
      </c>
      <c r="AB85" s="103" t="e">
        <f>VLOOKUP($A85,'Facility Detail'!$A:$T,19,FALSE)</f>
        <v>#N/A</v>
      </c>
      <c r="AC85" s="103" t="e">
        <f>VLOOKUP($A85,'Facility Detail'!$A:$T,19,FALSE)</f>
        <v>#N/A</v>
      </c>
    </row>
  </sheetData>
  <printOptions horizontalCentered="1"/>
  <pageMargins left="0.7" right="0.7" top="0.75" bottom="0.75" header="0.3" footer="0.3"/>
  <pageSetup scale="37"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24696C51CF9AB4D892F501045C3B257" ma:contentTypeVersion="28" ma:contentTypeDescription="" ma:contentTypeScope="" ma:versionID="81ebb0be9e23044b4043b0530842768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Plan</CaseType>
    <IndustryCode xmlns="dc463f71-b30c-4ab2-9473-d307f9d35888">140</IndustryCode>
    <CaseStatus xmlns="dc463f71-b30c-4ab2-9473-d307f9d35888">Closed</CaseStatus>
    <OpenedDate xmlns="dc463f71-b30c-4ab2-9473-d307f9d35888">2022-06-01T07:00:00+00:00</OpenedDate>
    <SignificantOrder xmlns="dc463f71-b30c-4ab2-9473-d307f9d35888">false</SignificantOrder>
    <Date1 xmlns="dc463f71-b30c-4ab2-9473-d307f9d35888">2022-06-01T07:00:00+00:00</Date1>
    <IsDocumentOrder xmlns="dc463f71-b30c-4ab2-9473-d307f9d35888">false</IsDocumentOrder>
    <IsHighlyConfidential xmlns="dc463f71-b30c-4ab2-9473-d307f9d35888">false</IsHighlyConfidential>
    <CaseCompanyNames xmlns="dc463f71-b30c-4ab2-9473-d307f9d35888">PacifiCorp</CaseCompanyNames>
    <Nickname xmlns="http://schemas.microsoft.com/sharepoint/v3" xsi:nil="true"/>
    <DocketNumber xmlns="dc463f71-b30c-4ab2-9473-d307f9d35888">220410</DocketNumber>
    <DelegatedOrder xmlns="dc463f71-b30c-4ab2-9473-d307f9d35888">false</DelegatedOrder>
  </documentManagement>
</p:properties>
</file>

<file path=customXml/itemProps1.xml><?xml version="1.0" encoding="utf-8"?>
<ds:datastoreItem xmlns:ds="http://schemas.openxmlformats.org/officeDocument/2006/customXml" ds:itemID="{4DDE0699-F71B-4DA1-94CD-11D63D52C6A5}"/>
</file>

<file path=customXml/itemProps2.xml><?xml version="1.0" encoding="utf-8"?>
<ds:datastoreItem xmlns:ds="http://schemas.openxmlformats.org/officeDocument/2006/customXml" ds:itemID="{1282E748-AA3C-4C6C-9E15-C85C26E89011}"/>
</file>

<file path=customXml/itemProps3.xml><?xml version="1.0" encoding="utf-8"?>
<ds:datastoreItem xmlns:ds="http://schemas.openxmlformats.org/officeDocument/2006/customXml" ds:itemID="{0F4595A0-AE56-4AEC-A852-ADDCB25A92A7}"/>
</file>

<file path=customXml/itemProps4.xml><?xml version="1.0" encoding="utf-8"?>
<ds:datastoreItem xmlns:ds="http://schemas.openxmlformats.org/officeDocument/2006/customXml" ds:itemID="{F19ADF74-A47A-4E89-8111-27C90082D48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Title Page</vt:lpstr>
      <vt:lpstr>Instructions</vt:lpstr>
      <vt:lpstr>Compliance Summary</vt:lpstr>
      <vt:lpstr>Facility Detail</vt:lpstr>
      <vt:lpstr>Generation Rollup</vt:lpstr>
      <vt:lpstr>Facility</vt:lpstr>
      <vt:lpstr>LaborBonus</vt:lpstr>
      <vt:lpstr>'Compliance Summary'!Print_Area</vt:lpstr>
      <vt:lpstr>'Facility Detail'!Print_Area</vt:lpstr>
      <vt:lpstr>'Generation Rollup'!Print_Area</vt:lpstr>
      <vt:lpstr>Instructions!Print_Area</vt:lpstr>
      <vt:lpstr>'Title Page'!Print_Area</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Spencer Watts</dc:creator>
  <cp:lastModifiedBy>Penfield, Mary</cp:lastModifiedBy>
  <cp:lastPrinted>2022-06-01T22:41:54Z</cp:lastPrinted>
  <dcterms:created xsi:type="dcterms:W3CDTF">2011-06-02T16:07:19Z</dcterms:created>
  <dcterms:modified xsi:type="dcterms:W3CDTF">2022-06-01T22:43:26Z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0x0101006E56B4D1795A2E4DB2F0B01679ED314A00024696C51CF9AB4D892F501045C3B257</vt:lpwstr>
  </property>
  <property fmtid="{D5CDD505-2E9C-101B-9397-08002B2CF9AE}" pid="3" name="_docset_NoMedatataSyncRequired">
    <vt:lpwstr>False</vt:lpwstr>
  </property>
  <property fmtid="{D5CDD505-2E9C-101B-9397-08002B2CF9AE}" pid="4" name="IsEFSEC">
    <vt:bool>false</vt:bool>
  </property>
</Properties>
</file>