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zhkw6\Desktop\CB Adjustments\2.06 FIT_DFIT Expense\"/>
    </mc:Choice>
  </mc:AlternateContent>
  <bookViews>
    <workbookView xWindow="1755" yWindow="105" windowWidth="19320" windowHeight="11010"/>
  </bookViews>
  <sheets>
    <sheet name="G-FIT" sheetId="1" r:id="rId1"/>
    <sheet name="G-FIT-1" sheetId="2" r:id="rId2"/>
  </sheets>
  <externalReferences>
    <externalReference r:id="rId3"/>
  </externalReferences>
  <definedNames>
    <definedName name="A7E">#REF!</definedName>
    <definedName name="A7G">#REF!</definedName>
    <definedName name="A9E">#REF!</definedName>
    <definedName name="A9G">#REF!</definedName>
    <definedName name="E_93">#REF!</definedName>
    <definedName name="Etable">#REF!</definedName>
    <definedName name="factors" localSheetId="1">'G-FIT-1'!$J$3:$M$14</definedName>
    <definedName name="factors">'[1]Elec Worksheet'!$K$4:$O$13</definedName>
    <definedName name="G_93">#REF!</definedName>
    <definedName name="Gtable">#REF!</definedName>
    <definedName name="JurisElec89_90">#REF!</definedName>
    <definedName name="JurisElec93_94">#REF!</definedName>
    <definedName name="JurisGas89_90">#REF!</definedName>
    <definedName name="JurisGas93_94">#REF!</definedName>
    <definedName name="_xlnm.Print_Area" localSheetId="0">'G-FIT'!$A$1:$G$51</definedName>
    <definedName name="_xlnm.Print_Area" localSheetId="1">'G-FIT-1'!$A$1:$I$38</definedName>
    <definedName name="_xlnm.Print_Titles" localSheetId="0">'G-FIT'!$1:$4</definedName>
    <definedName name="report">'G-FIT'!$A$1:$G$27</definedName>
    <definedName name="Summary">#REF!</definedName>
    <definedName name="wks89_90">#REF!</definedName>
    <definedName name="WKS93_94">#REF!</definedName>
  </definedNames>
  <calcPr calcId="152511"/>
</workbook>
</file>

<file path=xl/calcChain.xml><?xml version="1.0" encoding="utf-8"?>
<calcChain xmlns="http://schemas.openxmlformats.org/spreadsheetml/2006/main">
  <c r="G49" i="1" l="1"/>
  <c r="F49" i="1"/>
  <c r="C35" i="2" l="1"/>
  <c r="F27" i="1" s="1"/>
  <c r="F30" i="1" s="1"/>
  <c r="C36" i="2"/>
  <c r="G27" i="1" s="1"/>
  <c r="G20" i="1"/>
  <c r="E38" i="1"/>
  <c r="G38" i="1"/>
  <c r="F38" i="1"/>
  <c r="E36" i="1"/>
  <c r="C26" i="1"/>
  <c r="I27" i="2"/>
  <c r="H27" i="2"/>
  <c r="I25" i="2"/>
  <c r="H25" i="2"/>
  <c r="H10" i="2" l="1"/>
  <c r="H12" i="2" l="1"/>
  <c r="I12" i="2" l="1"/>
  <c r="D19" i="2" l="1"/>
  <c r="D14" i="2"/>
  <c r="D15" i="2"/>
  <c r="I9" i="2"/>
  <c r="C20" i="2" s="1"/>
  <c r="H9" i="2"/>
  <c r="C19" i="2" s="1"/>
  <c r="C18" i="2" l="1"/>
  <c r="E42" i="1" l="1"/>
  <c r="G12" i="1" l="1"/>
  <c r="D36" i="2" l="1"/>
  <c r="D35" i="2"/>
  <c r="D31" i="2"/>
  <c r="D30" i="2"/>
  <c r="C34" i="2" l="1"/>
  <c r="E41" i="1"/>
  <c r="F12" i="1" l="1"/>
  <c r="F13" i="1" s="1"/>
  <c r="F18" i="1" s="1"/>
  <c r="M3" i="2"/>
  <c r="A3" i="2" l="1"/>
  <c r="E16" i="1"/>
  <c r="M5" i="2" l="1"/>
  <c r="K5" i="2" s="1"/>
  <c r="D20" i="2"/>
  <c r="K12" i="2"/>
  <c r="K11" i="2"/>
  <c r="K10" i="2"/>
  <c r="K9" i="2"/>
  <c r="K8" i="2"/>
  <c r="K7" i="2"/>
  <c r="K6" i="2"/>
  <c r="K4" i="2"/>
  <c r="K3" i="2"/>
  <c r="G40" i="1"/>
  <c r="F40" i="1"/>
  <c r="E37" i="1"/>
  <c r="E35" i="1"/>
  <c r="IU31" i="1"/>
  <c r="E7" i="1"/>
  <c r="G30" i="1" l="1"/>
  <c r="G32" i="1" s="1"/>
  <c r="E40" i="1"/>
  <c r="G13" i="1" l="1"/>
  <c r="E27" i="1"/>
  <c r="E30" i="1" s="1"/>
  <c r="E12" i="1"/>
  <c r="E13" i="1" s="1"/>
  <c r="G18" i="1" l="1"/>
  <c r="G43" i="1" s="1"/>
  <c r="G44" i="1" s="1"/>
  <c r="F20" i="1"/>
  <c r="E18" i="1" l="1"/>
  <c r="E20" i="1" s="1"/>
  <c r="E32" i="1" s="1"/>
  <c r="G46" i="1"/>
  <c r="G50" i="1"/>
  <c r="F32" i="1"/>
  <c r="F43" i="1" s="1"/>
  <c r="E43" i="1" s="1"/>
  <c r="E44" i="1" s="1"/>
  <c r="E46" i="1" s="1"/>
  <c r="F44" i="1" l="1"/>
  <c r="F46" i="1" s="1"/>
  <c r="F50" i="1" l="1"/>
</calcChain>
</file>

<file path=xl/sharedStrings.xml><?xml version="1.0" encoding="utf-8"?>
<sst xmlns="http://schemas.openxmlformats.org/spreadsheetml/2006/main" count="80" uniqueCount="54">
  <si>
    <t>AVISTA UTILITIES</t>
  </si>
  <si>
    <t>Gas FIT Adjustment</t>
  </si>
  <si>
    <t>System</t>
  </si>
  <si>
    <t>Washington</t>
  </si>
  <si>
    <t>Idaho</t>
  </si>
  <si>
    <t>Taxable NOI per Results</t>
  </si>
  <si>
    <t>(Per G-FIT-12A)</t>
  </si>
  <si>
    <t>Schedule M Reallocations and Adjustments</t>
  </si>
  <si>
    <t>Reallocated Taxable NOI</t>
  </si>
  <si>
    <t>Current FIT Adjustment</t>
  </si>
  <si>
    <t>Deferred FIT Adjustment</t>
  </si>
  <si>
    <t>Total Deferred FIT Adjustment</t>
  </si>
  <si>
    <t>Effective Tax Rate Test</t>
  </si>
  <si>
    <t>Net Operating Income Before FIT</t>
  </si>
  <si>
    <t>Current FIT per ROO</t>
  </si>
  <si>
    <t>Deferred FIT per ROO</t>
  </si>
  <si>
    <t>Adjustment to FIT</t>
  </si>
  <si>
    <t>Adjusted FIT Expense</t>
  </si>
  <si>
    <t>Effective Tax Rate</t>
  </si>
  <si>
    <t>Net FIT/DFIT Adj</t>
  </si>
  <si>
    <t>FIT Adjustments and Reallocations</t>
  </si>
  <si>
    <t>Allocation Factors</t>
  </si>
  <si>
    <t>G-All-12A</t>
  </si>
  <si>
    <t>Gas System</t>
  </si>
  <si>
    <t>AMOUNT</t>
  </si>
  <si>
    <t>Sch M</t>
  </si>
  <si>
    <t>DFIT</t>
  </si>
  <si>
    <t>Allocation</t>
  </si>
  <si>
    <t xml:space="preserve">Sch M </t>
  </si>
  <si>
    <t>WA</t>
  </si>
  <si>
    <t>ID</t>
  </si>
  <si>
    <t>Adj for tax effect on Perm Differences</t>
  </si>
  <si>
    <t xml:space="preserve">(Includes: </t>
  </si>
  <si>
    <t>FIT Accrual per Results</t>
  </si>
  <si>
    <t>Adjusted FIT Accrual</t>
  </si>
  <si>
    <t>Less: Interest Charges</t>
  </si>
  <si>
    <t>Direct</t>
  </si>
  <si>
    <t xml:space="preserve">Adjust Orig Sch M </t>
  </si>
  <si>
    <t>Meals &amp; plane)</t>
  </si>
  <si>
    <t>Investment Tax Credit Amortization</t>
  </si>
  <si>
    <t>No Schedule M adjustments</t>
  </si>
  <si>
    <t>DFIT Per ROO</t>
  </si>
  <si>
    <t>Tax Reform Deferral and Amortization</t>
  </si>
  <si>
    <t>AFUDC Equity,</t>
  </si>
  <si>
    <t>Adjust Orig DFIT</t>
  </si>
  <si>
    <t>Flow Through DFIT</t>
  </si>
  <si>
    <t>M Related DFIT Per ROO</t>
  </si>
  <si>
    <t>Directly assigned Temporary Sch M amounts align with Deferred Taxes.</t>
  </si>
  <si>
    <t>No Adjustment Necessary</t>
  </si>
  <si>
    <t xml:space="preserve">Decoupling </t>
  </si>
  <si>
    <t>DFIT Adjustment</t>
  </si>
  <si>
    <t>DFIT credit erroneously booked on balance sheet to balance sheet transfer for earnings sharing.</t>
  </si>
  <si>
    <t>For the Twelve Months Ended December 31, 2019</t>
  </si>
  <si>
    <t>Less: Idaho ITC Deferral &amp; Amortization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</si>
</sst>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3" formatCode="_(* #,##0.00_);_(* \(#,##0.00\);_(* &quot;-&quot;??_);_(@_)"/>
    <numFmt numFmtId="164" formatCode="&quot;(&quot;0&quot;)&quot;"/>
    <numFmt numFmtId="165" formatCode="#,##0\ ;\(#,##0\)"/>
    <numFmt numFmtId="166" formatCode="0.000%"/>
    <numFmt numFmtId="167" formatCode="&quot;#&quot;\ 0"/>
    <numFmt numFmtId="168" formatCode="_(* #,##0_);_(* \(#,##0\);_(* &quot;-&quot;??_);_(@_)"/>
  </numFmts>
  <fonts count="7">
    <font>
      <sz val="10"/>
      <name val="Geneva"/>
    </font>
    <font>
      <sz val="10"/>
      <name val="Geneva"/>
    </font>
    <font>
      <sz val="10"/>
      <color indexed="12"/>
      <name val="Geneva"/>
    </font>
    <font>
      <b/>
      <sz val="10"/>
      <name val="Geneva"/>
    </font>
    <font>
      <b/>
      <u/>
      <sz val="10"/>
      <name val="Geneva"/>
    </font>
    <font>
      <sz val="10"/>
      <name val="Arial Narrow"/>
      <family val="2"/>
    </font>
    <font>
      <sz val="10"/>
      <color theme="0" tint="-0.34998626667073579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2" fillId="0" borderId="0" xfId="0" applyNumberFormat="1" applyFont="1"/>
    <xf numFmtId="165" fontId="3" fillId="0" borderId="0" xfId="0" applyNumberFormat="1" applyFont="1"/>
    <xf numFmtId="165" fontId="0" fillId="0" borderId="1" xfId="0" applyNumberFormat="1" applyBorder="1"/>
    <xf numFmtId="164" fontId="0" fillId="0" borderId="0" xfId="0" applyNumberFormat="1" applyAlignment="1">
      <alignment horizontal="left"/>
    </xf>
    <xf numFmtId="165" fontId="1" fillId="0" borderId="0" xfId="0" applyNumberFormat="1" applyFont="1" applyBorder="1"/>
    <xf numFmtId="165" fontId="3" fillId="2" borderId="2" xfId="0" applyNumberFormat="1" applyFont="1" applyFill="1" applyBorder="1"/>
    <xf numFmtId="165" fontId="3" fillId="2" borderId="3" xfId="0" applyNumberFormat="1" applyFont="1" applyFill="1" applyBorder="1" applyAlignment="1">
      <alignment horizontal="center"/>
    </xf>
    <xf numFmtId="165" fontId="3" fillId="2" borderId="3" xfId="0" applyNumberFormat="1" applyFont="1" applyFill="1" applyBorder="1"/>
    <xf numFmtId="165" fontId="0" fillId="0" borderId="0" xfId="0" applyNumberFormat="1" applyBorder="1"/>
    <xf numFmtId="165" fontId="0" fillId="0" borderId="0" xfId="0" applyNumberFormat="1" applyBorder="1" applyAlignment="1">
      <alignment horizontal="right"/>
    </xf>
    <xf numFmtId="164" fontId="3" fillId="0" borderId="0" xfId="0" applyNumberFormat="1" applyFont="1" applyAlignment="1">
      <alignment horizontal="left"/>
    </xf>
    <xf numFmtId="165" fontId="0" fillId="0" borderId="0" xfId="0" applyNumberFormat="1" applyFill="1"/>
    <xf numFmtId="164" fontId="3" fillId="2" borderId="2" xfId="0" applyNumberFormat="1" applyFont="1" applyFill="1" applyBorder="1" applyAlignment="1">
      <alignment horizontal="left"/>
    </xf>
    <xf numFmtId="0" fontId="3" fillId="2" borderId="3" xfId="0" applyFont="1" applyFill="1" applyBorder="1"/>
    <xf numFmtId="165" fontId="0" fillId="0" borderId="5" xfId="0" applyNumberFormat="1" applyBorder="1"/>
    <xf numFmtId="5" fontId="0" fillId="0" borderId="0" xfId="0" applyNumberFormat="1"/>
    <xf numFmtId="164" fontId="3" fillId="2" borderId="6" xfId="0" applyNumberFormat="1" applyFont="1" applyFill="1" applyBorder="1" applyAlignment="1">
      <alignment horizontal="left"/>
    </xf>
    <xf numFmtId="0" fontId="3" fillId="2" borderId="7" xfId="0" applyFont="1" applyFill="1" applyBorder="1"/>
    <xf numFmtId="165" fontId="3" fillId="0" borderId="0" xfId="0" applyNumberFormat="1" applyFont="1" applyFill="1" applyBorder="1"/>
    <xf numFmtId="10" fontId="0" fillId="0" borderId="0" xfId="1" applyNumberFormat="1" applyFont="1"/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14" fontId="0" fillId="0" borderId="0" xfId="0" applyNumberFormat="1" applyAlignment="1">
      <alignment horizontal="centerContinuous"/>
    </xf>
    <xf numFmtId="166" fontId="0" fillId="0" borderId="0" xfId="0" applyNumberFormat="1"/>
    <xf numFmtId="166" fontId="2" fillId="0" borderId="0" xfId="0" applyNumberFormat="1" applyFont="1" applyFill="1"/>
    <xf numFmtId="0" fontId="4" fillId="0" borderId="0" xfId="0" applyFont="1"/>
    <xf numFmtId="0" fontId="5" fillId="0" borderId="0" xfId="0" applyFont="1"/>
    <xf numFmtId="5" fontId="2" fillId="0" borderId="0" xfId="0" applyNumberFormat="1" applyFont="1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2" xfId="0" applyBorder="1"/>
    <xf numFmtId="5" fontId="1" fillId="0" borderId="3" xfId="0" applyNumberFormat="1" applyFont="1" applyBorder="1"/>
    <xf numFmtId="167" fontId="0" fillId="0" borderId="4" xfId="0" applyNumberFormat="1" applyBorder="1" applyAlignment="1">
      <alignment horizontal="right"/>
    </xf>
    <xf numFmtId="166" fontId="2" fillId="0" borderId="0" xfId="0" applyNumberFormat="1" applyFont="1"/>
    <xf numFmtId="37" fontId="0" fillId="0" borderId="0" xfId="0" applyNumberFormat="1"/>
    <xf numFmtId="3" fontId="0" fillId="0" borderId="0" xfId="0" applyNumberFormat="1"/>
    <xf numFmtId="165" fontId="3" fillId="2" borderId="8" xfId="0" applyNumberFormat="1" applyFont="1" applyFill="1" applyBorder="1"/>
    <xf numFmtId="165" fontId="3" fillId="2" borderId="7" xfId="0" applyNumberFormat="1" applyFont="1" applyFill="1" applyBorder="1"/>
    <xf numFmtId="165" fontId="3" fillId="2" borderId="4" xfId="0" applyNumberFormat="1" applyFont="1" applyFill="1" applyBorder="1"/>
    <xf numFmtId="0" fontId="0" fillId="0" borderId="0" xfId="0" applyFill="1"/>
    <xf numFmtId="10" fontId="0" fillId="0" borderId="0" xfId="1" applyNumberFormat="1" applyFont="1" applyFill="1"/>
    <xf numFmtId="0" fontId="3" fillId="0" borderId="1" xfId="0" applyFont="1" applyBorder="1" applyAlignment="1">
      <alignment horizontal="center"/>
    </xf>
    <xf numFmtId="3" fontId="6" fillId="0" borderId="0" xfId="0" applyNumberFormat="1" applyFont="1" applyBorder="1"/>
    <xf numFmtId="166" fontId="6" fillId="0" borderId="0" xfId="0" applyNumberFormat="1" applyFont="1" applyBorder="1"/>
    <xf numFmtId="39" fontId="6" fillId="0" borderId="0" xfId="2" applyNumberFormat="1" applyFont="1" applyBorder="1"/>
    <xf numFmtId="0" fontId="6" fillId="0" borderId="0" xfId="0" applyFont="1" applyBorder="1"/>
    <xf numFmtId="39" fontId="6" fillId="0" borderId="0" xfId="2" applyNumberFormat="1" applyFont="1" applyBorder="1" applyAlignment="1">
      <alignment horizontal="right"/>
    </xf>
    <xf numFmtId="5" fontId="6" fillId="0" borderId="0" xfId="0" applyNumberFormat="1" applyFont="1" applyBorder="1"/>
    <xf numFmtId="5" fontId="6" fillId="0" borderId="0" xfId="0" applyNumberFormat="1" applyFont="1" applyFill="1" applyBorder="1"/>
    <xf numFmtId="39" fontId="6" fillId="0" borderId="0" xfId="2" applyNumberFormat="1" applyFont="1" applyFill="1" applyBorder="1" applyAlignment="1">
      <alignment horizontal="right"/>
    </xf>
    <xf numFmtId="0" fontId="6" fillId="0" borderId="0" xfId="0" applyFont="1"/>
    <xf numFmtId="39" fontId="6" fillId="0" borderId="0" xfId="2" applyNumberFormat="1" applyFont="1"/>
    <xf numFmtId="5" fontId="0" fillId="0" borderId="0" xfId="0" applyNumberFormat="1" applyFont="1"/>
    <xf numFmtId="168" fontId="0" fillId="0" borderId="0" xfId="2" applyNumberFormat="1" applyFont="1"/>
    <xf numFmtId="5" fontId="0" fillId="0" borderId="0" xfId="0" applyNumberForma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2\2012%20WA%20GRC\Adjustments\Adjustments\FIT\2011%20ADj\FIT%20Adj%20-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 Normal Accrual"/>
      <sheetName val="Elec Worksheet"/>
      <sheetName val="Gas Normal Accrual"/>
      <sheetName val="Gas Worksheet"/>
    </sheetNames>
    <sheetDataSet>
      <sheetData sheetId="0"/>
      <sheetData sheetId="1">
        <row r="4">
          <cell r="K4">
            <v>1</v>
          </cell>
          <cell r="L4">
            <v>1</v>
          </cell>
          <cell r="M4">
            <v>0.65159999999999996</v>
          </cell>
          <cell r="N4">
            <v>0.34839999999999999</v>
          </cell>
        </row>
        <row r="5">
          <cell r="K5">
            <v>2</v>
          </cell>
          <cell r="L5">
            <v>1</v>
          </cell>
          <cell r="M5">
            <v>0.65654000000000001</v>
          </cell>
          <cell r="N5">
            <v>0.34345999999999999</v>
          </cell>
        </row>
        <row r="6">
          <cell r="K6">
            <v>3</v>
          </cell>
          <cell r="L6">
            <v>1</v>
          </cell>
          <cell r="M6">
            <v>0.67727000000000004</v>
          </cell>
          <cell r="N6">
            <v>0.32273000000000002</v>
          </cell>
        </row>
        <row r="7">
          <cell r="K7">
            <v>4</v>
          </cell>
          <cell r="L7">
            <v>1</v>
          </cell>
          <cell r="M7">
            <v>0.66390000000000005</v>
          </cell>
          <cell r="N7">
            <v>0.33610000000000001</v>
          </cell>
        </row>
        <row r="8">
          <cell r="K8">
            <v>10</v>
          </cell>
          <cell r="L8">
            <v>1</v>
          </cell>
          <cell r="M8">
            <v>0.61280999999999997</v>
          </cell>
          <cell r="N8">
            <v>0.38718999999999998</v>
          </cell>
        </row>
        <row r="9">
          <cell r="K9">
            <v>11</v>
          </cell>
          <cell r="L9">
            <v>1</v>
          </cell>
          <cell r="M9">
            <v>0.64400000000000002</v>
          </cell>
          <cell r="N9">
            <v>0.35599999999999998</v>
          </cell>
        </row>
        <row r="10">
          <cell r="K10">
            <v>12</v>
          </cell>
          <cell r="L10">
            <v>1</v>
          </cell>
          <cell r="M10">
            <v>0.63636999999999999</v>
          </cell>
          <cell r="N10">
            <v>0.36363000000000001</v>
          </cell>
        </row>
        <row r="11">
          <cell r="K11">
            <v>13</v>
          </cell>
          <cell r="L11">
            <v>1</v>
          </cell>
          <cell r="M11">
            <v>0.64139000000000002</v>
          </cell>
          <cell r="N11">
            <v>0.35860999999999998</v>
          </cell>
        </row>
        <row r="12">
          <cell r="K12">
            <v>14</v>
          </cell>
          <cell r="L12">
            <v>1</v>
          </cell>
          <cell r="M12">
            <v>0.63851999999999998</v>
          </cell>
          <cell r="N12">
            <v>0.36148000000000002</v>
          </cell>
        </row>
      </sheetData>
      <sheetData sheetId="2"/>
      <sheetData sheetId="3">
        <row r="7">
          <cell r="B7" t="str">
            <v xml:space="preserve">Injuries and Damages 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73"/>
  <sheetViews>
    <sheetView tabSelected="1" zoomScaleNormal="100" workbookViewId="0">
      <selection activeCell="H56" sqref="H56"/>
    </sheetView>
  </sheetViews>
  <sheetFormatPr defaultColWidth="11.42578125" defaultRowHeight="12.75"/>
  <cols>
    <col min="1" max="1" width="1.85546875" customWidth="1"/>
    <col min="2" max="2" width="4.5703125" style="3" customWidth="1"/>
    <col min="3" max="3" width="20" customWidth="1"/>
    <col min="4" max="4" width="12.7109375" customWidth="1"/>
    <col min="5" max="5" width="12.140625" customWidth="1"/>
    <col min="6" max="6" width="11.7109375" customWidth="1"/>
    <col min="7" max="7" width="11.85546875" customWidth="1"/>
    <col min="8" max="8" width="12.42578125" customWidth="1"/>
  </cols>
  <sheetData>
    <row r="1" spans="1:7">
      <c r="A1" s="1" t="s">
        <v>0</v>
      </c>
      <c r="B1" s="2"/>
      <c r="C1" s="1"/>
      <c r="D1" s="1"/>
      <c r="E1" s="1"/>
      <c r="F1" s="1"/>
      <c r="G1" s="1"/>
    </row>
    <row r="2" spans="1:7">
      <c r="A2" s="1" t="s">
        <v>1</v>
      </c>
      <c r="B2" s="2"/>
      <c r="C2" s="1"/>
      <c r="D2" s="1"/>
      <c r="E2" s="1"/>
      <c r="F2" s="1"/>
      <c r="G2" s="1"/>
    </row>
    <row r="3" spans="1:7">
      <c r="A3" s="64" t="s">
        <v>52</v>
      </c>
      <c r="B3" s="64"/>
      <c r="C3" s="64"/>
      <c r="D3" s="64"/>
      <c r="E3" s="64"/>
      <c r="F3" s="64"/>
      <c r="G3" s="64"/>
    </row>
    <row r="4" spans="1:7">
      <c r="D4" s="4"/>
    </row>
    <row r="5" spans="1:7">
      <c r="D5" s="4"/>
      <c r="E5" s="50" t="s">
        <v>2</v>
      </c>
      <c r="F5" s="50" t="s">
        <v>3</v>
      </c>
      <c r="G5" s="50" t="s">
        <v>4</v>
      </c>
    </row>
    <row r="6" spans="1:7" s="6" customFormat="1">
      <c r="B6" s="3"/>
      <c r="D6" s="7"/>
    </row>
    <row r="7" spans="1:7" s="6" customFormat="1">
      <c r="B7" s="3"/>
      <c r="C7" s="6" t="s">
        <v>5</v>
      </c>
      <c r="D7" s="7"/>
      <c r="E7" s="6">
        <f>F7+G7</f>
        <v>-24134928</v>
      </c>
      <c r="F7" s="8">
        <v>-22474763</v>
      </c>
      <c r="G7" s="8">
        <v>-1660165</v>
      </c>
    </row>
    <row r="8" spans="1:7" s="6" customFormat="1">
      <c r="B8" s="3"/>
      <c r="C8" s="6" t="s">
        <v>6</v>
      </c>
      <c r="D8" s="7"/>
    </row>
    <row r="9" spans="1:7" s="6" customFormat="1">
      <c r="B9" s="9" t="s">
        <v>7</v>
      </c>
      <c r="C9"/>
      <c r="D9" s="7"/>
    </row>
    <row r="10" spans="1:7" s="6" customFormat="1">
      <c r="D10" s="7"/>
    </row>
    <row r="11" spans="1:7" s="6" customFormat="1">
      <c r="B11" s="3"/>
      <c r="C11" s="9" t="s">
        <v>40</v>
      </c>
      <c r="D11" s="7"/>
    </row>
    <row r="12" spans="1:7" s="6" customFormat="1">
      <c r="B12" s="3"/>
      <c r="C12" s="6" t="s">
        <v>37</v>
      </c>
      <c r="D12" s="7"/>
      <c r="E12" s="10">
        <f>F12+G12</f>
        <v>0</v>
      </c>
      <c r="F12" s="10">
        <f>'G-FIT-1'!C30</f>
        <v>0</v>
      </c>
      <c r="G12" s="10">
        <f>'G-FIT-1'!C31</f>
        <v>0</v>
      </c>
    </row>
    <row r="13" spans="1:7" s="6" customFormat="1">
      <c r="B13" s="3"/>
      <c r="C13" s="6" t="s">
        <v>8</v>
      </c>
      <c r="D13" s="7"/>
      <c r="E13" s="6">
        <f>SUM(E7:E12)</f>
        <v>-24134928</v>
      </c>
      <c r="F13" s="6">
        <f>SUM(F7:F12)</f>
        <v>-22474763</v>
      </c>
      <c r="G13" s="6">
        <f>SUM(G7:G12)</f>
        <v>-1660165</v>
      </c>
    </row>
    <row r="14" spans="1:7" s="6" customFormat="1">
      <c r="B14" s="3"/>
      <c r="D14" s="7"/>
    </row>
    <row r="15" spans="1:7" s="6" customFormat="1">
      <c r="B15" s="3"/>
      <c r="D15" s="7"/>
    </row>
    <row r="16" spans="1:7" s="6" customFormat="1">
      <c r="B16" s="11" t="s">
        <v>33</v>
      </c>
      <c r="D16" s="7"/>
      <c r="E16" s="6">
        <f>F16+G16</f>
        <v>-5068335</v>
      </c>
      <c r="F16" s="8">
        <v>-4719700</v>
      </c>
      <c r="G16" s="8">
        <v>-348635</v>
      </c>
    </row>
    <row r="17" spans="2:255" s="6" customFormat="1">
      <c r="B17" s="11"/>
      <c r="C17" s="6" t="s">
        <v>6</v>
      </c>
      <c r="D17" s="7"/>
    </row>
    <row r="18" spans="2:255" s="6" customFormat="1" ht="12" customHeight="1">
      <c r="B18" s="11" t="s">
        <v>34</v>
      </c>
      <c r="D18" s="7"/>
      <c r="E18" s="6">
        <f>F18+G18</f>
        <v>-5068334.88</v>
      </c>
      <c r="F18" s="12">
        <f>F13*0.21</f>
        <v>-4719700.2299999995</v>
      </c>
      <c r="G18" s="12">
        <f>G13*0.21</f>
        <v>-348634.64999999997</v>
      </c>
    </row>
    <row r="19" spans="2:255" s="6" customFormat="1" ht="12.6" customHeight="1" thickBot="1">
      <c r="B19" s="11"/>
      <c r="D19" s="7"/>
    </row>
    <row r="20" spans="2:255" s="6" customFormat="1" ht="12.6" customHeight="1" thickTop="1" thickBot="1">
      <c r="B20" s="11"/>
      <c r="C20" s="13" t="s">
        <v>9</v>
      </c>
      <c r="D20" s="14"/>
      <c r="E20" s="15">
        <f>E18-E16</f>
        <v>0.12000000011175871</v>
      </c>
      <c r="F20" s="45">
        <f>F18-F16</f>
        <v>-0.22999999951571226</v>
      </c>
      <c r="G20" s="47">
        <f>G18-G16</f>
        <v>0.3500000000349246</v>
      </c>
    </row>
    <row r="21" spans="2:255" s="6" customFormat="1" ht="12.6" customHeight="1" thickTop="1">
      <c r="B21" s="3"/>
      <c r="C21"/>
      <c r="D21"/>
      <c r="E21"/>
      <c r="F21"/>
      <c r="G21"/>
    </row>
    <row r="22" spans="2:255">
      <c r="B22"/>
      <c r="E22" s="16"/>
      <c r="F22" s="16"/>
      <c r="G22" s="17"/>
      <c r="H22" s="4"/>
    </row>
    <row r="23" spans="2:255">
      <c r="B23"/>
      <c r="E23" s="50" t="s">
        <v>2</v>
      </c>
      <c r="F23" s="50" t="s">
        <v>3</v>
      </c>
      <c r="G23" s="50" t="s">
        <v>4</v>
      </c>
      <c r="H23" s="4"/>
    </row>
    <row r="24" spans="2:255">
      <c r="B24" s="18" t="s">
        <v>10</v>
      </c>
      <c r="E24" s="6"/>
      <c r="F24" s="6"/>
      <c r="G24" s="6"/>
      <c r="H24" s="4"/>
    </row>
    <row r="25" spans="2:255">
      <c r="E25" s="6"/>
      <c r="F25" s="6"/>
      <c r="G25" s="6"/>
      <c r="H25" s="6"/>
    </row>
    <row r="26" spans="2:255">
      <c r="C26" s="9" t="str">
        <f>'G-FIT-1'!B23</f>
        <v xml:space="preserve">Decoupling </v>
      </c>
      <c r="E26" s="6"/>
      <c r="F26" s="6"/>
      <c r="G26" s="6"/>
      <c r="H26" s="6"/>
    </row>
    <row r="27" spans="2:255">
      <c r="C27" s="6" t="s">
        <v>44</v>
      </c>
      <c r="E27" s="6">
        <f>F27+G27</f>
        <v>52766</v>
      </c>
      <c r="F27" s="19">
        <f>'G-FIT-1'!C35</f>
        <v>52766</v>
      </c>
      <c r="G27" s="19">
        <f>'G-FIT-1'!C36</f>
        <v>0</v>
      </c>
      <c r="H27" s="6"/>
    </row>
    <row r="28" spans="2:255">
      <c r="C28" s="6"/>
      <c r="E28" s="6"/>
      <c r="F28" s="19"/>
      <c r="G28" s="19"/>
      <c r="H28" s="6"/>
    </row>
    <row r="29" spans="2:255" ht="13.5" thickBot="1">
      <c r="C29" s="6"/>
      <c r="E29" s="6"/>
      <c r="F29" s="19"/>
      <c r="G29" s="19"/>
      <c r="H29" s="6"/>
    </row>
    <row r="30" spans="2:255" ht="14.25" thickTop="1" thickBot="1">
      <c r="C30" s="20" t="s">
        <v>11</v>
      </c>
      <c r="D30" s="21"/>
      <c r="E30" s="15">
        <f>SUM(E27:E29)</f>
        <v>52766</v>
      </c>
      <c r="F30" s="45">
        <f>SUM(F27:F29)</f>
        <v>52766</v>
      </c>
      <c r="G30" s="47">
        <f t="shared" ref="G30" si="0">SUM(G27:G29)</f>
        <v>0</v>
      </c>
      <c r="H30" s="6"/>
    </row>
    <row r="31" spans="2:255" ht="13.5" thickTop="1">
      <c r="E31" s="6"/>
      <c r="F31" s="6"/>
      <c r="G31" s="6"/>
      <c r="H31" s="6"/>
      <c r="IU31" s="6" t="e">
        <f>#REF!+#REF!</f>
        <v>#REF!</v>
      </c>
    </row>
    <row r="32" spans="2:255" ht="13.5" thickBot="1">
      <c r="C32" s="24" t="s">
        <v>19</v>
      </c>
      <c r="D32" s="25"/>
      <c r="E32" s="46">
        <f>E20+E30</f>
        <v>52766.120000000112</v>
      </c>
      <c r="F32" s="46">
        <f>F20+F30</f>
        <v>52765.770000000484</v>
      </c>
      <c r="G32" s="46">
        <f>G20+G30</f>
        <v>0.3500000000349246</v>
      </c>
      <c r="H32" s="26"/>
    </row>
    <row r="33" spans="2:255" ht="13.5" thickTop="1">
      <c r="E33" s="6"/>
      <c r="F33" s="6"/>
      <c r="G33" s="6"/>
      <c r="H33" s="6"/>
      <c r="IU33" s="6"/>
    </row>
    <row r="34" spans="2:255">
      <c r="B34" s="11" t="s">
        <v>12</v>
      </c>
      <c r="E34" s="6"/>
      <c r="F34" s="6"/>
      <c r="G34" s="6"/>
      <c r="H34" s="6"/>
    </row>
    <row r="35" spans="2:255">
      <c r="C35" t="s">
        <v>13</v>
      </c>
      <c r="E35" s="6">
        <f>F35+G35</f>
        <v>42590992</v>
      </c>
      <c r="F35" s="8">
        <v>26242565</v>
      </c>
      <c r="G35" s="8">
        <v>16348427</v>
      </c>
      <c r="H35" s="6"/>
    </row>
    <row r="36" spans="2:255">
      <c r="C36" t="s">
        <v>53</v>
      </c>
      <c r="E36" s="6">
        <f>F36+G36</f>
        <v>188456</v>
      </c>
      <c r="F36" s="8">
        <v>0</v>
      </c>
      <c r="G36" s="8">
        <v>188456</v>
      </c>
      <c r="H36" s="6"/>
    </row>
    <row r="37" spans="2:255">
      <c r="C37" t="s">
        <v>35</v>
      </c>
      <c r="E37" s="6">
        <f>F37+G37</f>
        <v>15771560</v>
      </c>
      <c r="F37" s="8">
        <v>11122570</v>
      </c>
      <c r="G37" s="8">
        <v>4648990</v>
      </c>
      <c r="H37" s="6"/>
    </row>
    <row r="38" spans="2:255">
      <c r="E38" s="22">
        <f>E35-E36-E37</f>
        <v>26630976</v>
      </c>
      <c r="F38" s="22">
        <f>F35-F36-F37</f>
        <v>15119995</v>
      </c>
      <c r="G38" s="22">
        <f>G35-G36-G37</f>
        <v>11510981</v>
      </c>
      <c r="H38" s="6"/>
    </row>
    <row r="39" spans="2:255">
      <c r="E39" s="6"/>
      <c r="F39" s="6"/>
      <c r="G39" s="6"/>
      <c r="H39" s="6"/>
    </row>
    <row r="40" spans="2:255">
      <c r="C40" t="s">
        <v>14</v>
      </c>
      <c r="E40" s="6">
        <f>F40+G40</f>
        <v>-5068335</v>
      </c>
      <c r="F40" s="6">
        <f>F16</f>
        <v>-4719700</v>
      </c>
      <c r="G40" s="6">
        <f>G16</f>
        <v>-348635</v>
      </c>
      <c r="H40" s="6"/>
    </row>
    <row r="41" spans="2:255">
      <c r="C41" t="s">
        <v>15</v>
      </c>
      <c r="E41" s="6">
        <f>F41+G41</f>
        <v>8935009</v>
      </c>
      <c r="F41" s="8">
        <v>6500601</v>
      </c>
      <c r="G41" s="8">
        <v>2434408</v>
      </c>
      <c r="H41" s="6"/>
    </row>
    <row r="42" spans="2:255">
      <c r="C42" t="s">
        <v>39</v>
      </c>
      <c r="E42" s="6">
        <f>F42+G42</f>
        <v>-16200</v>
      </c>
      <c r="F42" s="8">
        <v>-12048</v>
      </c>
      <c r="G42" s="8">
        <v>-4152</v>
      </c>
      <c r="H42" s="6"/>
    </row>
    <row r="43" spans="2:255">
      <c r="C43" t="s">
        <v>16</v>
      </c>
      <c r="E43" s="6">
        <f>F43+G43</f>
        <v>52766.120000000519</v>
      </c>
      <c r="F43" s="6">
        <f>F32</f>
        <v>52765.770000000484</v>
      </c>
      <c r="G43" s="6">
        <f>G32</f>
        <v>0.3500000000349246</v>
      </c>
      <c r="H43" s="6"/>
    </row>
    <row r="44" spans="2:255">
      <c r="C44" t="s">
        <v>17</v>
      </c>
      <c r="E44" s="22">
        <f>SUM(E40:E43)</f>
        <v>3903240.1200000006</v>
      </c>
      <c r="F44" s="22">
        <f>SUM(F40:F43)</f>
        <v>1821618.7700000005</v>
      </c>
      <c r="G44" s="22">
        <f>SUM(G40:G43)</f>
        <v>2081621.35</v>
      </c>
      <c r="H44" s="6"/>
    </row>
    <row r="45" spans="2:255">
      <c r="E45" s="6"/>
      <c r="F45" s="6"/>
      <c r="G45" s="6"/>
      <c r="H45" s="6"/>
    </row>
    <row r="46" spans="2:255">
      <c r="C46" s="48" t="s">
        <v>18</v>
      </c>
      <c r="D46" s="48"/>
      <c r="E46" s="49">
        <f>E44/E38</f>
        <v>0.14656767067042531</v>
      </c>
      <c r="F46" s="49">
        <f>F44/F38</f>
        <v>0.12047747171874068</v>
      </c>
      <c r="G46" s="49">
        <f>G44/G38</f>
        <v>0.18083787559027334</v>
      </c>
      <c r="H46" s="6"/>
    </row>
    <row r="47" spans="2:255">
      <c r="E47" s="6"/>
      <c r="F47" s="6"/>
      <c r="G47" s="6"/>
      <c r="H47" s="23"/>
    </row>
    <row r="48" spans="2:255">
      <c r="E48" s="6"/>
      <c r="F48" s="27"/>
      <c r="G48" s="6"/>
      <c r="H48" s="6"/>
    </row>
    <row r="49" spans="3:8">
      <c r="C49" t="s">
        <v>31</v>
      </c>
      <c r="E49" s="6"/>
      <c r="F49" s="19">
        <f>-143814*0.21</f>
        <v>-30200.94</v>
      </c>
      <c r="G49" s="19">
        <f>-54819*0.21</f>
        <v>-11511.99</v>
      </c>
      <c r="H49" s="6"/>
    </row>
    <row r="50" spans="3:8">
      <c r="C50" t="s">
        <v>32</v>
      </c>
      <c r="E50" s="6"/>
      <c r="F50" s="27">
        <f>(F44-F49)/F38</f>
        <v>0.12247488904592894</v>
      </c>
      <c r="G50" s="27">
        <f>(G44-G49)/G38</f>
        <v>0.18183796324570425</v>
      </c>
      <c r="H50" s="6"/>
    </row>
    <row r="51" spans="3:8">
      <c r="C51" t="s">
        <v>43</v>
      </c>
      <c r="E51" s="6"/>
      <c r="F51" s="6"/>
      <c r="G51" s="6"/>
      <c r="H51" s="6"/>
    </row>
    <row r="52" spans="3:8">
      <c r="C52" t="s">
        <v>38</v>
      </c>
      <c r="E52" s="6"/>
      <c r="F52" s="6"/>
      <c r="G52" s="6"/>
      <c r="H52" s="6"/>
    </row>
    <row r="53" spans="3:8">
      <c r="E53" s="6"/>
      <c r="F53" s="6"/>
      <c r="G53" s="6"/>
      <c r="H53" s="6"/>
    </row>
    <row r="54" spans="3:8">
      <c r="E54" s="6"/>
      <c r="F54" s="27"/>
      <c r="G54" s="6"/>
      <c r="H54" s="6"/>
    </row>
    <row r="55" spans="3:8">
      <c r="E55" s="6"/>
      <c r="F55" s="6"/>
      <c r="G55" s="6"/>
      <c r="H55" s="6"/>
    </row>
    <row r="56" spans="3:8">
      <c r="E56" s="6"/>
      <c r="F56" s="6"/>
      <c r="G56" s="6"/>
      <c r="H56" s="6"/>
    </row>
    <row r="57" spans="3:8">
      <c r="E57" s="6"/>
      <c r="F57" s="6"/>
      <c r="G57" s="6"/>
      <c r="H57" s="6"/>
    </row>
    <row r="58" spans="3:8">
      <c r="E58" s="6"/>
      <c r="F58" s="6"/>
      <c r="G58" s="6"/>
      <c r="H58" s="6"/>
    </row>
    <row r="59" spans="3:8">
      <c r="E59" s="6"/>
      <c r="F59" s="6"/>
      <c r="G59" s="6"/>
      <c r="H59" s="6"/>
    </row>
    <row r="60" spans="3:8">
      <c r="E60" s="6"/>
      <c r="F60" s="6"/>
      <c r="G60" s="6"/>
      <c r="H60" s="6"/>
    </row>
    <row r="61" spans="3:8">
      <c r="E61" s="6"/>
      <c r="F61" s="6"/>
      <c r="G61" s="6"/>
      <c r="H61" s="6"/>
    </row>
    <row r="62" spans="3:8">
      <c r="E62" s="6"/>
      <c r="F62" s="6"/>
      <c r="G62" s="6"/>
      <c r="H62" s="6"/>
    </row>
    <row r="63" spans="3:8">
      <c r="E63" s="6"/>
      <c r="F63" s="6"/>
      <c r="G63" s="6"/>
      <c r="H63" s="6"/>
    </row>
    <row r="64" spans="3:8">
      <c r="E64" s="6"/>
      <c r="F64" s="6"/>
      <c r="G64" s="6"/>
      <c r="H64" s="6"/>
    </row>
    <row r="65" spans="5:8">
      <c r="E65" s="6"/>
      <c r="F65" s="6"/>
      <c r="G65" s="6"/>
      <c r="H65" s="6"/>
    </row>
    <row r="66" spans="5:8">
      <c r="E66" s="6"/>
      <c r="F66" s="6"/>
      <c r="G66" s="6"/>
      <c r="H66" s="6"/>
    </row>
    <row r="67" spans="5:8">
      <c r="E67" s="6"/>
      <c r="F67" s="6"/>
      <c r="G67" s="6"/>
      <c r="H67" s="6"/>
    </row>
    <row r="68" spans="5:8">
      <c r="E68" s="6"/>
      <c r="F68" s="6"/>
      <c r="G68" s="6"/>
      <c r="H68" s="6"/>
    </row>
    <row r="69" spans="5:8">
      <c r="E69" s="6"/>
      <c r="F69" s="6"/>
      <c r="G69" s="6"/>
      <c r="H69" s="6"/>
    </row>
    <row r="70" spans="5:8">
      <c r="E70" s="6"/>
      <c r="F70" s="6"/>
      <c r="G70" s="6"/>
      <c r="H70" s="6"/>
    </row>
    <row r="71" spans="5:8">
      <c r="E71" s="6"/>
      <c r="F71" s="6"/>
      <c r="G71" s="6"/>
      <c r="H71" s="6"/>
    </row>
    <row r="72" spans="5:8">
      <c r="E72" s="6"/>
      <c r="F72" s="6"/>
      <c r="G72" s="6"/>
      <c r="H72" s="6"/>
    </row>
    <row r="73" spans="5:8">
      <c r="E73" s="6"/>
      <c r="F73" s="6"/>
      <c r="G73" s="6"/>
      <c r="H73" s="6"/>
    </row>
    <row r="74" spans="5:8">
      <c r="E74" s="6"/>
      <c r="F74" s="6"/>
      <c r="G74" s="6"/>
      <c r="H74" s="6"/>
    </row>
    <row r="75" spans="5:8">
      <c r="E75" s="6"/>
      <c r="F75" s="6"/>
      <c r="G75" s="6"/>
      <c r="H75" s="6"/>
    </row>
    <row r="76" spans="5:8">
      <c r="E76" s="6"/>
      <c r="F76" s="6"/>
      <c r="G76" s="6"/>
      <c r="H76" s="6"/>
    </row>
    <row r="77" spans="5:8">
      <c r="E77" s="6"/>
      <c r="F77" s="6"/>
      <c r="G77" s="6"/>
      <c r="H77" s="6"/>
    </row>
    <row r="78" spans="5:8">
      <c r="E78" s="6"/>
      <c r="F78" s="6"/>
      <c r="G78" s="6"/>
      <c r="H78" s="6"/>
    </row>
    <row r="79" spans="5:8">
      <c r="E79" s="6"/>
      <c r="F79" s="6"/>
      <c r="G79" s="6"/>
      <c r="H79" s="6"/>
    </row>
    <row r="80" spans="5:8">
      <c r="E80" s="6"/>
      <c r="F80" s="6"/>
      <c r="G80" s="6"/>
      <c r="H80" s="6"/>
    </row>
    <row r="81" spans="5:8">
      <c r="E81" s="6"/>
      <c r="F81" s="6"/>
      <c r="G81" s="6"/>
      <c r="H81" s="6"/>
    </row>
    <row r="82" spans="5:8">
      <c r="E82" s="6"/>
      <c r="F82" s="6"/>
      <c r="G82" s="6"/>
      <c r="H82" s="6"/>
    </row>
    <row r="83" spans="5:8">
      <c r="E83" s="6"/>
      <c r="F83" s="6"/>
      <c r="G83" s="6"/>
      <c r="H83" s="6"/>
    </row>
    <row r="84" spans="5:8">
      <c r="E84" s="6"/>
      <c r="F84" s="6"/>
      <c r="G84" s="6"/>
      <c r="H84" s="6"/>
    </row>
    <row r="85" spans="5:8">
      <c r="E85" s="6"/>
      <c r="F85" s="6"/>
      <c r="G85" s="6"/>
      <c r="H85" s="6"/>
    </row>
    <row r="86" spans="5:8">
      <c r="E86" s="6"/>
      <c r="F86" s="6"/>
      <c r="G86" s="6"/>
      <c r="H86" s="6"/>
    </row>
    <row r="87" spans="5:8">
      <c r="E87" s="6"/>
      <c r="F87" s="6"/>
      <c r="G87" s="6"/>
      <c r="H87" s="6"/>
    </row>
    <row r="88" spans="5:8">
      <c r="E88" s="6"/>
      <c r="F88" s="6"/>
      <c r="G88" s="6"/>
      <c r="H88" s="6"/>
    </row>
    <row r="89" spans="5:8">
      <c r="E89" s="6"/>
      <c r="F89" s="6"/>
      <c r="G89" s="6"/>
      <c r="H89" s="6"/>
    </row>
    <row r="90" spans="5:8">
      <c r="E90" s="6"/>
      <c r="F90" s="6"/>
      <c r="G90" s="6"/>
      <c r="H90" s="6"/>
    </row>
    <row r="91" spans="5:8">
      <c r="E91" s="6"/>
      <c r="F91" s="6"/>
      <c r="G91" s="6"/>
      <c r="H91" s="6"/>
    </row>
    <row r="92" spans="5:8">
      <c r="E92" s="6"/>
      <c r="F92" s="6"/>
      <c r="G92" s="6"/>
      <c r="H92" s="6"/>
    </row>
    <row r="93" spans="5:8">
      <c r="E93" s="6"/>
      <c r="F93" s="6"/>
      <c r="G93" s="6"/>
      <c r="H93" s="6"/>
    </row>
    <row r="94" spans="5:8">
      <c r="E94" s="6"/>
      <c r="F94" s="6"/>
      <c r="G94" s="6"/>
      <c r="H94" s="6"/>
    </row>
    <row r="95" spans="5:8">
      <c r="E95" s="6"/>
      <c r="F95" s="6"/>
      <c r="G95" s="6"/>
      <c r="H95" s="6"/>
    </row>
    <row r="96" spans="5:8">
      <c r="E96" s="6"/>
      <c r="F96" s="6"/>
      <c r="G96" s="6"/>
      <c r="H96" s="6"/>
    </row>
    <row r="97" spans="5:8">
      <c r="E97" s="6"/>
      <c r="F97" s="6"/>
      <c r="G97" s="6"/>
      <c r="H97" s="6"/>
    </row>
    <row r="98" spans="5:8">
      <c r="E98" s="6"/>
      <c r="F98" s="6"/>
      <c r="G98" s="6"/>
      <c r="H98" s="6"/>
    </row>
    <row r="99" spans="5:8">
      <c r="E99" s="6"/>
      <c r="F99" s="6"/>
      <c r="G99" s="6"/>
      <c r="H99" s="6"/>
    </row>
    <row r="100" spans="5:8">
      <c r="E100" s="6"/>
      <c r="F100" s="6"/>
      <c r="G100" s="6"/>
      <c r="H100" s="6"/>
    </row>
    <row r="101" spans="5:8">
      <c r="E101" s="6"/>
      <c r="F101" s="6"/>
      <c r="G101" s="6"/>
      <c r="H101" s="6"/>
    </row>
    <row r="102" spans="5:8">
      <c r="E102" s="6"/>
      <c r="F102" s="6"/>
      <c r="G102" s="6"/>
      <c r="H102" s="6"/>
    </row>
    <row r="103" spans="5:8">
      <c r="E103" s="6"/>
      <c r="F103" s="6"/>
      <c r="G103" s="6"/>
      <c r="H103" s="6"/>
    </row>
    <row r="104" spans="5:8">
      <c r="E104" s="6"/>
      <c r="F104" s="6"/>
      <c r="G104" s="6"/>
      <c r="H104" s="6"/>
    </row>
    <row r="105" spans="5:8">
      <c r="E105" s="6"/>
      <c r="F105" s="6"/>
      <c r="G105" s="6"/>
      <c r="H105" s="6"/>
    </row>
    <row r="106" spans="5:8">
      <c r="E106" s="6"/>
      <c r="F106" s="6"/>
      <c r="G106" s="6"/>
      <c r="H106" s="6"/>
    </row>
    <row r="107" spans="5:8">
      <c r="E107" s="6"/>
      <c r="F107" s="6"/>
      <c r="G107" s="6"/>
      <c r="H107" s="6"/>
    </row>
    <row r="108" spans="5:8">
      <c r="E108" s="6"/>
      <c r="F108" s="6"/>
      <c r="G108" s="6"/>
      <c r="H108" s="6"/>
    </row>
    <row r="109" spans="5:8">
      <c r="E109" s="6"/>
      <c r="F109" s="6"/>
      <c r="G109" s="6"/>
      <c r="H109" s="6"/>
    </row>
    <row r="110" spans="5:8">
      <c r="E110" s="6"/>
      <c r="F110" s="6"/>
      <c r="G110" s="6"/>
      <c r="H110" s="6"/>
    </row>
    <row r="111" spans="5:8">
      <c r="E111" s="6"/>
      <c r="F111" s="6"/>
      <c r="G111" s="6"/>
      <c r="H111" s="6"/>
    </row>
    <row r="112" spans="5:8">
      <c r="E112" s="6"/>
      <c r="F112" s="6"/>
      <c r="G112" s="6"/>
      <c r="H112" s="6"/>
    </row>
    <row r="113" spans="5:8">
      <c r="E113" s="6"/>
      <c r="F113" s="6"/>
      <c r="G113" s="6"/>
      <c r="H113" s="6"/>
    </row>
    <row r="114" spans="5:8">
      <c r="E114" s="6"/>
      <c r="F114" s="6"/>
      <c r="G114" s="6"/>
      <c r="H114" s="6"/>
    </row>
    <row r="115" spans="5:8">
      <c r="E115" s="6"/>
      <c r="F115" s="6"/>
      <c r="G115" s="6"/>
      <c r="H115" s="6"/>
    </row>
    <row r="116" spans="5:8">
      <c r="E116" s="6"/>
      <c r="F116" s="6"/>
      <c r="G116" s="6"/>
      <c r="H116" s="6"/>
    </row>
    <row r="117" spans="5:8">
      <c r="H117" s="6"/>
    </row>
    <row r="118" spans="5:8">
      <c r="H118" s="6"/>
    </row>
    <row r="119" spans="5:8">
      <c r="H119" s="6"/>
    </row>
    <row r="120" spans="5:8">
      <c r="H120" s="6"/>
    </row>
    <row r="121" spans="5:8">
      <c r="H121" s="6"/>
    </row>
    <row r="122" spans="5:8">
      <c r="H122" s="6"/>
    </row>
    <row r="123" spans="5:8">
      <c r="H123" s="6"/>
    </row>
    <row r="124" spans="5:8">
      <c r="H124" s="6"/>
    </row>
    <row r="125" spans="5:8">
      <c r="H125" s="6"/>
    </row>
    <row r="126" spans="5:8">
      <c r="H126" s="6"/>
    </row>
    <row r="127" spans="5:8">
      <c r="H127" s="6"/>
    </row>
    <row r="128" spans="5:8">
      <c r="H128" s="6"/>
    </row>
    <row r="129" spans="8:8">
      <c r="H129" s="6"/>
    </row>
    <row r="130" spans="8:8">
      <c r="H130" s="6"/>
    </row>
    <row r="131" spans="8:8">
      <c r="H131" s="6"/>
    </row>
    <row r="132" spans="8:8">
      <c r="H132" s="6"/>
    </row>
    <row r="133" spans="8:8">
      <c r="H133" s="6"/>
    </row>
    <row r="134" spans="8:8">
      <c r="H134" s="6"/>
    </row>
    <row r="135" spans="8:8">
      <c r="H135" s="6"/>
    </row>
    <row r="136" spans="8:8">
      <c r="H136" s="6"/>
    </row>
    <row r="137" spans="8:8">
      <c r="H137" s="6"/>
    </row>
    <row r="138" spans="8:8">
      <c r="H138" s="6"/>
    </row>
    <row r="139" spans="8:8">
      <c r="H139" s="6"/>
    </row>
    <row r="140" spans="8:8">
      <c r="H140" s="6"/>
    </row>
    <row r="141" spans="8:8">
      <c r="H141" s="6"/>
    </row>
    <row r="142" spans="8:8">
      <c r="H142" s="6"/>
    </row>
    <row r="143" spans="8:8">
      <c r="H143" s="6"/>
    </row>
    <row r="144" spans="8:8">
      <c r="H144" s="6"/>
    </row>
    <row r="145" spans="8:8">
      <c r="H145" s="6"/>
    </row>
    <row r="146" spans="8:8">
      <c r="H146" s="6"/>
    </row>
    <row r="147" spans="8:8">
      <c r="H147" s="6"/>
    </row>
    <row r="148" spans="8:8">
      <c r="H148" s="6"/>
    </row>
    <row r="149" spans="8:8">
      <c r="H149" s="6"/>
    </row>
    <row r="150" spans="8:8">
      <c r="H150" s="6"/>
    </row>
    <row r="151" spans="8:8">
      <c r="H151" s="6"/>
    </row>
    <row r="152" spans="8:8">
      <c r="H152" s="6"/>
    </row>
    <row r="153" spans="8:8">
      <c r="H153" s="6"/>
    </row>
    <row r="154" spans="8:8">
      <c r="H154" s="6"/>
    </row>
    <row r="155" spans="8:8">
      <c r="H155" s="6"/>
    </row>
    <row r="156" spans="8:8">
      <c r="H156" s="6"/>
    </row>
    <row r="157" spans="8:8">
      <c r="H157" s="6"/>
    </row>
    <row r="158" spans="8:8">
      <c r="H158" s="6"/>
    </row>
    <row r="159" spans="8:8">
      <c r="H159" s="6"/>
    </row>
    <row r="160" spans="8:8">
      <c r="H160" s="6"/>
    </row>
    <row r="161" spans="8:8">
      <c r="H161" s="6"/>
    </row>
    <row r="162" spans="8:8">
      <c r="H162" s="6"/>
    </row>
    <row r="163" spans="8:8">
      <c r="H163" s="6"/>
    </row>
    <row r="164" spans="8:8">
      <c r="H164" s="6"/>
    </row>
    <row r="165" spans="8:8">
      <c r="H165" s="6"/>
    </row>
    <row r="166" spans="8:8">
      <c r="H166" s="6"/>
    </row>
    <row r="167" spans="8:8">
      <c r="H167" s="6"/>
    </row>
    <row r="168" spans="8:8">
      <c r="H168" s="6"/>
    </row>
    <row r="169" spans="8:8">
      <c r="H169" s="6"/>
    </row>
    <row r="170" spans="8:8">
      <c r="H170" s="6"/>
    </row>
    <row r="171" spans="8:8">
      <c r="H171" s="6"/>
    </row>
    <row r="172" spans="8:8">
      <c r="H172" s="6"/>
    </row>
    <row r="173" spans="8:8">
      <c r="H173" s="6"/>
    </row>
  </sheetData>
  <mergeCells count="1">
    <mergeCell ref="A3:G3"/>
  </mergeCells>
  <printOptions horizontalCentered="1"/>
  <pageMargins left="0.75" right="0.75" top="0.68" bottom="1" header="0.5" footer="0.5"/>
  <pageSetup scale="90" orientation="portrait" horizontalDpi="4294967292" r:id="rId1"/>
  <headerFooter alignWithMargins="0">
    <oddHeader xml:space="preserve">&amp;C </oddHeader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activeCell="C36" sqref="C36"/>
    </sheetView>
  </sheetViews>
  <sheetFormatPr defaultColWidth="11.42578125" defaultRowHeight="12.75"/>
  <cols>
    <col min="1" max="1" width="4.28515625" style="3" customWidth="1"/>
    <col min="2" max="2" width="15" customWidth="1"/>
    <col min="3" max="3" width="12.7109375" customWidth="1"/>
    <col min="4" max="4" width="12" customWidth="1"/>
    <col min="5" max="5" width="1.7109375" customWidth="1"/>
    <col min="6" max="6" width="17.85546875" customWidth="1"/>
    <col min="7" max="7" width="10.85546875" customWidth="1"/>
    <col min="8" max="8" width="11.28515625" customWidth="1"/>
    <col min="9" max="9" width="11.42578125" customWidth="1"/>
    <col min="10" max="10" width="4.85546875" style="4" customWidth="1"/>
    <col min="13" max="13" width="12.28515625" bestFit="1" customWidth="1"/>
  </cols>
  <sheetData>
    <row r="1" spans="1:13">
      <c r="A1" s="1" t="s">
        <v>20</v>
      </c>
      <c r="B1" s="1"/>
      <c r="C1" s="1"/>
      <c r="D1" s="1"/>
      <c r="E1" s="1"/>
      <c r="F1" s="1"/>
      <c r="G1" s="1"/>
      <c r="H1" s="1"/>
      <c r="J1" s="28" t="s">
        <v>21</v>
      </c>
      <c r="L1" s="29" t="s">
        <v>22</v>
      </c>
    </row>
    <row r="2" spans="1:13">
      <c r="A2" s="1" t="s">
        <v>23</v>
      </c>
      <c r="B2" s="1"/>
      <c r="C2" s="1"/>
      <c r="D2" s="1"/>
      <c r="E2" s="1"/>
      <c r="F2" s="1"/>
      <c r="G2" s="1"/>
      <c r="H2" s="30"/>
      <c r="K2" s="5" t="s">
        <v>23</v>
      </c>
      <c r="L2" s="5" t="s">
        <v>3</v>
      </c>
      <c r="M2" s="5" t="s">
        <v>4</v>
      </c>
    </row>
    <row r="3" spans="1:13">
      <c r="A3" s="64" t="str">
        <f>'G-FIT'!A3</f>
        <v>For the Twelve Months Ended December 31, 2019</v>
      </c>
      <c r="B3" s="64"/>
      <c r="C3" s="64"/>
      <c r="D3" s="64"/>
      <c r="E3" s="64"/>
      <c r="F3" s="64"/>
      <c r="G3" s="64"/>
      <c r="H3" s="64"/>
      <c r="J3" s="4">
        <v>2</v>
      </c>
      <c r="K3" s="31">
        <f t="shared" ref="K3:K12" si="0">L3+M3</f>
        <v>1</v>
      </c>
      <c r="L3" s="32">
        <v>0.66241000000000005</v>
      </c>
      <c r="M3" s="32">
        <f>1-L3</f>
        <v>0.33758999999999995</v>
      </c>
    </row>
    <row r="4" spans="1:13">
      <c r="A4" s="2"/>
      <c r="B4" s="1"/>
      <c r="C4" s="1"/>
      <c r="D4" s="1"/>
      <c r="E4" s="1"/>
      <c r="F4" s="1"/>
      <c r="G4" s="1"/>
      <c r="H4" s="1"/>
      <c r="J4" s="4">
        <v>3</v>
      </c>
      <c r="K4" s="31">
        <f t="shared" si="0"/>
        <v>0</v>
      </c>
      <c r="L4" s="32"/>
      <c r="M4" s="32"/>
    </row>
    <row r="5" spans="1:13">
      <c r="J5" s="4">
        <v>4</v>
      </c>
      <c r="K5" s="31">
        <f t="shared" si="0"/>
        <v>1</v>
      </c>
      <c r="L5" s="32">
        <v>0.72592999999999996</v>
      </c>
      <c r="M5" s="32">
        <f>1-L5</f>
        <v>0.27407000000000004</v>
      </c>
    </row>
    <row r="6" spans="1:13">
      <c r="H6" s="65" t="s">
        <v>24</v>
      </c>
      <c r="I6" s="65"/>
      <c r="J6" s="4">
        <v>5</v>
      </c>
      <c r="K6" s="31">
        <f t="shared" si="0"/>
        <v>0</v>
      </c>
      <c r="L6" s="32"/>
      <c r="M6" s="32"/>
    </row>
    <row r="7" spans="1:13">
      <c r="A7" s="3">
        <v>1</v>
      </c>
      <c r="B7" s="33" t="s">
        <v>42</v>
      </c>
      <c r="H7" s="5" t="s">
        <v>29</v>
      </c>
      <c r="I7" s="5" t="s">
        <v>30</v>
      </c>
      <c r="J7" s="4">
        <v>6</v>
      </c>
      <c r="K7" s="31">
        <f t="shared" si="0"/>
        <v>0</v>
      </c>
      <c r="L7" s="32"/>
      <c r="M7" s="32"/>
    </row>
    <row r="8" spans="1:13">
      <c r="B8" s="34" t="s">
        <v>47</v>
      </c>
      <c r="G8" t="s">
        <v>25</v>
      </c>
      <c r="H8" s="35">
        <v>-1469943</v>
      </c>
      <c r="I8" s="35">
        <v>0</v>
      </c>
      <c r="J8" s="4">
        <v>10</v>
      </c>
      <c r="K8" s="31">
        <f t="shared" si="0"/>
        <v>0</v>
      </c>
      <c r="L8" s="32"/>
      <c r="M8" s="32"/>
    </row>
    <row r="9" spans="1:13">
      <c r="B9" s="34" t="s">
        <v>48</v>
      </c>
      <c r="G9" t="s">
        <v>26</v>
      </c>
      <c r="H9" s="61">
        <f>-H8*0.21</f>
        <v>308688.02999999997</v>
      </c>
      <c r="I9" s="61">
        <f>-I8*0.21</f>
        <v>0</v>
      </c>
      <c r="J9" s="4">
        <v>11</v>
      </c>
      <c r="K9" s="31">
        <f t="shared" si="0"/>
        <v>0</v>
      </c>
      <c r="L9" s="32"/>
      <c r="M9" s="32"/>
    </row>
    <row r="10" spans="1:13">
      <c r="B10" s="34"/>
      <c r="G10" s="36" t="s">
        <v>41</v>
      </c>
      <c r="H10" s="61">
        <f>308688-651196</f>
        <v>-342508</v>
      </c>
      <c r="I10" s="61">
        <v>41610</v>
      </c>
      <c r="J10" s="4">
        <v>12</v>
      </c>
      <c r="K10" s="31">
        <f t="shared" si="0"/>
        <v>0</v>
      </c>
      <c r="L10" s="32"/>
      <c r="M10" s="32"/>
    </row>
    <row r="11" spans="1:13">
      <c r="G11" s="36" t="s">
        <v>45</v>
      </c>
      <c r="H11" s="62">
        <v>-651196</v>
      </c>
      <c r="I11" s="62">
        <v>41610</v>
      </c>
      <c r="J11" s="4">
        <v>13</v>
      </c>
      <c r="K11" s="31">
        <f t="shared" si="0"/>
        <v>0</v>
      </c>
      <c r="L11" s="32"/>
      <c r="M11" s="32"/>
    </row>
    <row r="12" spans="1:13">
      <c r="D12" s="36" t="s">
        <v>27</v>
      </c>
      <c r="F12" s="37"/>
      <c r="G12" s="38" t="s">
        <v>46</v>
      </c>
      <c r="H12" s="63">
        <f>H10-H11</f>
        <v>308688</v>
      </c>
      <c r="I12" s="63">
        <f>I10-I11</f>
        <v>0</v>
      </c>
      <c r="J12" s="4">
        <v>14</v>
      </c>
      <c r="K12" s="31">
        <f t="shared" si="0"/>
        <v>2</v>
      </c>
      <c r="L12" s="32">
        <v>1</v>
      </c>
      <c r="M12" s="32">
        <v>1</v>
      </c>
    </row>
    <row r="13" spans="1:13">
      <c r="B13" s="39" t="s">
        <v>28</v>
      </c>
      <c r="C13" s="40">
        <v>0</v>
      </c>
      <c r="D13" s="41">
        <v>99</v>
      </c>
      <c r="F13" s="37"/>
      <c r="G13" s="51"/>
      <c r="H13" s="52"/>
      <c r="K13" s="31"/>
      <c r="L13" s="42"/>
      <c r="M13" s="42"/>
    </row>
    <row r="14" spans="1:13">
      <c r="B14" t="s">
        <v>29</v>
      </c>
      <c r="C14" s="43">
        <v>0</v>
      </c>
      <c r="D14" s="31">
        <f>VLOOKUP(D13,factors,3)</f>
        <v>1</v>
      </c>
      <c r="F14" s="37"/>
      <c r="G14" s="51"/>
      <c r="H14" s="53"/>
      <c r="I14" s="23"/>
      <c r="K14" s="31"/>
      <c r="L14" s="42"/>
      <c r="M14" s="42"/>
    </row>
    <row r="15" spans="1:13">
      <c r="B15" t="s">
        <v>30</v>
      </c>
      <c r="C15" s="43">
        <v>0</v>
      </c>
      <c r="D15" s="31">
        <f>VLOOKUP(D13,factors,4)</f>
        <v>1</v>
      </c>
      <c r="F15" s="37"/>
      <c r="G15" s="54"/>
      <c r="H15" s="53"/>
    </row>
    <row r="16" spans="1:13">
      <c r="C16" s="44"/>
      <c r="D16" s="31"/>
      <c r="F16" s="37"/>
      <c r="G16" s="54"/>
      <c r="H16" s="55"/>
    </row>
    <row r="17" spans="1:9">
      <c r="D17" s="36" t="s">
        <v>27</v>
      </c>
      <c r="F17" s="37"/>
      <c r="G17" s="56"/>
      <c r="H17" s="55"/>
    </row>
    <row r="18" spans="1:9">
      <c r="B18" s="39" t="s">
        <v>26</v>
      </c>
      <c r="C18" s="40">
        <f>C19+C20</f>
        <v>2.9999999969732016E-2</v>
      </c>
      <c r="D18" s="41">
        <v>99</v>
      </c>
      <c r="F18" s="37"/>
      <c r="G18" s="51"/>
      <c r="H18" s="53"/>
    </row>
    <row r="19" spans="1:9">
      <c r="B19" t="s">
        <v>29</v>
      </c>
      <c r="C19" s="44">
        <f>H9-H12</f>
        <v>2.9999999969732016E-2</v>
      </c>
      <c r="D19" s="31">
        <f>VLOOKUP(D18,factors,3)</f>
        <v>1</v>
      </c>
      <c r="F19" s="37"/>
      <c r="G19" s="51"/>
      <c r="H19" s="53"/>
    </row>
    <row r="20" spans="1:9">
      <c r="B20" t="s">
        <v>30</v>
      </c>
      <c r="C20" s="44">
        <f>I9-I12</f>
        <v>0</v>
      </c>
      <c r="D20" s="31">
        <f>VLOOKUP(D18,factors,4)</f>
        <v>1</v>
      </c>
      <c r="F20" s="37"/>
      <c r="G20" s="57"/>
      <c r="H20" s="58"/>
    </row>
    <row r="21" spans="1:9">
      <c r="C21" s="44"/>
      <c r="D21" s="31"/>
      <c r="G21" s="59"/>
      <c r="H21" s="60"/>
    </row>
    <row r="22" spans="1:9">
      <c r="H22" s="65" t="s">
        <v>24</v>
      </c>
      <c r="I22" s="65"/>
    </row>
    <row r="23" spans="1:9">
      <c r="A23" s="3">
        <v>2</v>
      </c>
      <c r="B23" s="33" t="s">
        <v>49</v>
      </c>
      <c r="H23" s="5" t="s">
        <v>29</v>
      </c>
      <c r="I23" s="5" t="s">
        <v>30</v>
      </c>
    </row>
    <row r="24" spans="1:9" ht="12.75" customHeight="1">
      <c r="B24" s="66" t="s">
        <v>51</v>
      </c>
      <c r="C24" s="66"/>
      <c r="D24" s="66"/>
      <c r="E24" s="66"/>
      <c r="F24" s="67"/>
      <c r="G24" t="s">
        <v>25</v>
      </c>
      <c r="H24" s="35">
        <v>-1404768</v>
      </c>
      <c r="I24" s="35">
        <v>223108</v>
      </c>
    </row>
    <row r="25" spans="1:9">
      <c r="B25" s="66"/>
      <c r="C25" s="66"/>
      <c r="D25" s="66"/>
      <c r="E25" s="66"/>
      <c r="F25" s="67"/>
      <c r="G25" t="s">
        <v>26</v>
      </c>
      <c r="H25" s="61">
        <f>H24*-0.21</f>
        <v>295001.27999999997</v>
      </c>
      <c r="I25" s="61">
        <f>I24*-0.21</f>
        <v>-46852.68</v>
      </c>
    </row>
    <row r="26" spans="1:9">
      <c r="B26" s="34"/>
      <c r="G26" s="36" t="s">
        <v>41</v>
      </c>
      <c r="H26" s="61">
        <v>242235</v>
      </c>
      <c r="I26" s="61">
        <v>-46853</v>
      </c>
    </row>
    <row r="27" spans="1:9">
      <c r="G27" s="36" t="s">
        <v>50</v>
      </c>
      <c r="H27" s="23">
        <f>H25-H26</f>
        <v>52766.27999999997</v>
      </c>
      <c r="I27" s="23">
        <f>I25-I26</f>
        <v>0.31999999999970896</v>
      </c>
    </row>
    <row r="28" spans="1:9">
      <c r="D28" s="36" t="s">
        <v>36</v>
      </c>
      <c r="F28" s="37"/>
      <c r="G28" s="38"/>
      <c r="H28" s="38"/>
    </row>
    <row r="29" spans="1:9">
      <c r="B29" s="39" t="s">
        <v>28</v>
      </c>
      <c r="C29" s="40">
        <v>0</v>
      </c>
      <c r="D29" s="41">
        <v>99</v>
      </c>
      <c r="H29" s="52"/>
    </row>
    <row r="30" spans="1:9">
      <c r="B30" t="s">
        <v>29</v>
      </c>
      <c r="C30" s="43"/>
      <c r="D30" s="31">
        <f>VLOOKUP(D29,factors,3)</f>
        <v>1</v>
      </c>
      <c r="H30" s="53"/>
    </row>
    <row r="31" spans="1:9">
      <c r="B31" t="s">
        <v>30</v>
      </c>
      <c r="C31" s="43"/>
      <c r="D31" s="31">
        <f>VLOOKUP(D29,factors,4)</f>
        <v>1</v>
      </c>
      <c r="H31" s="53"/>
    </row>
    <row r="32" spans="1:9">
      <c r="C32" s="44"/>
      <c r="D32" s="31"/>
      <c r="H32" s="55"/>
    </row>
    <row r="33" spans="2:8">
      <c r="D33" s="36" t="s">
        <v>36</v>
      </c>
      <c r="H33" s="55"/>
    </row>
    <row r="34" spans="2:8">
      <c r="B34" s="39" t="s">
        <v>26</v>
      </c>
      <c r="C34" s="40">
        <f>H25</f>
        <v>295001.27999999997</v>
      </c>
      <c r="D34" s="41">
        <v>99</v>
      </c>
      <c r="F34" s="37"/>
      <c r="G34" s="51"/>
      <c r="H34" s="53"/>
    </row>
    <row r="35" spans="2:8">
      <c r="B35" t="s">
        <v>29</v>
      </c>
      <c r="C35" s="44">
        <f>ROUND(H27,0)</f>
        <v>52766</v>
      </c>
      <c r="D35" s="31">
        <f>VLOOKUP(D34,factors,3)</f>
        <v>1</v>
      </c>
      <c r="F35" s="37"/>
      <c r="G35" s="51"/>
      <c r="H35" s="53"/>
    </row>
    <row r="36" spans="2:8">
      <c r="B36" t="s">
        <v>30</v>
      </c>
      <c r="C36" s="44">
        <f>ROUND(I27,0)</f>
        <v>0</v>
      </c>
      <c r="D36" s="31">
        <f>VLOOKUP(D34,factors,4)</f>
        <v>1</v>
      </c>
      <c r="F36" s="37"/>
      <c r="G36" s="57"/>
      <c r="H36" s="58"/>
    </row>
    <row r="37" spans="2:8">
      <c r="C37" s="44"/>
      <c r="D37" s="31"/>
      <c r="G37" s="59"/>
      <c r="H37" s="60"/>
    </row>
    <row r="38" spans="2:8">
      <c r="C38" s="44"/>
      <c r="D38" s="31"/>
      <c r="G38" s="44"/>
      <c r="H38" s="31"/>
    </row>
  </sheetData>
  <mergeCells count="4">
    <mergeCell ref="A3:H3"/>
    <mergeCell ref="H6:I6"/>
    <mergeCell ref="H22:I22"/>
    <mergeCell ref="B24:E25"/>
  </mergeCells>
  <printOptions horizontalCentered="1"/>
  <pageMargins left="0.75" right="0.75" top="0.68" bottom="1" header="0.5" footer="0.5"/>
  <pageSetup scale="90" orientation="portrait" horizontalDpi="4294967292" r:id="rId1"/>
  <headerFooter alignWithMargins="0">
    <oddHeader xml:space="preserve">&amp;C </oddHeader>
    <oddFooter>&amp;L&amp;F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B5051886B567C409A328D41AE987385" ma:contentTypeVersion="52" ma:contentTypeDescription="" ma:contentTypeScope="" ma:versionID="e3c202f02d7f73bc59bb312cb008b0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575714E-52F6-42E2-A348-5339377BD74E}"/>
</file>

<file path=customXml/itemProps2.xml><?xml version="1.0" encoding="utf-8"?>
<ds:datastoreItem xmlns:ds="http://schemas.openxmlformats.org/officeDocument/2006/customXml" ds:itemID="{B616442C-B39A-4270-A958-BAFE3A401391}"/>
</file>

<file path=customXml/itemProps3.xml><?xml version="1.0" encoding="utf-8"?>
<ds:datastoreItem xmlns:ds="http://schemas.openxmlformats.org/officeDocument/2006/customXml" ds:itemID="{EB3E246C-0137-4BD9-9828-D242EFD9D8F7}"/>
</file>

<file path=customXml/itemProps4.xml><?xml version="1.0" encoding="utf-8"?>
<ds:datastoreItem xmlns:ds="http://schemas.openxmlformats.org/officeDocument/2006/customXml" ds:itemID="{A246A253-4C5A-414C-9BF9-3D3D1E9893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G-FIT</vt:lpstr>
      <vt:lpstr>G-FIT-1</vt:lpstr>
      <vt:lpstr>'G-FIT-1'!factors</vt:lpstr>
      <vt:lpstr>'G-FIT'!Print_Area</vt:lpstr>
      <vt:lpstr>'G-FIT-1'!Print_Area</vt:lpstr>
      <vt:lpstr>'G-FIT'!Print_Titles</vt:lpstr>
      <vt:lpstr>report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brandon</dc:creator>
  <cp:lastModifiedBy>Knox, Tara</cp:lastModifiedBy>
  <cp:lastPrinted>2019-01-31T00:20:38Z</cp:lastPrinted>
  <dcterms:created xsi:type="dcterms:W3CDTF">2012-03-01T17:17:31Z</dcterms:created>
  <dcterms:modified xsi:type="dcterms:W3CDTF">2020-04-13T22:54:55Z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0x0101006E56B4D1795A2E4DB2F0B01679ED314A009B5051886B567C409A328D41AE987385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