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20" yWindow="32760" windowWidth="15180" windowHeight="12195" tabRatio="979" firstSheet="2" activeTab="2"/>
  </bookViews>
  <sheets>
    <sheet name="Legend" sheetId="1" state="hidden" r:id="rId1"/>
    <sheet name="Common Svcs" sheetId="2" state="hidden" r:id="rId2"/>
    <sheet name="Check Sheet" sheetId="3" r:id="rId3"/>
    <sheet name="Item 52" sheetId="4" state="hidden" r:id="rId4"/>
    <sheet name="Item 55 &amp; 60" sheetId="5" state="hidden" r:id="rId5"/>
    <sheet name="Item 70" sheetId="6" state="hidden" r:id="rId6"/>
    <sheet name="Item 80" sheetId="7" state="hidden" r:id="rId7"/>
    <sheet name="Item 90" sheetId="8" state="hidden" r:id="rId8"/>
    <sheet name="Item 100, page 1" sheetId="9" r:id="rId9"/>
    <sheet name="Item 100, page 2" sheetId="10" r:id="rId10"/>
    <sheet name="Item 100, page 3" sheetId="11" r:id="rId11"/>
    <sheet name="Item 100, page 4" sheetId="12" r:id="rId12"/>
    <sheet name="Item 105, page 1" sheetId="13" r:id="rId13"/>
    <sheet name="Item 106, page 1 " sheetId="14" r:id="rId14"/>
    <sheet name="Item 107" sheetId="15" r:id="rId15"/>
    <sheet name="Item 110" sheetId="16" r:id="rId16"/>
    <sheet name="Item 120,130,150" sheetId="17" state="hidden" r:id="rId17"/>
    <sheet name="Item 205" sheetId="18" state="hidden" r:id="rId18"/>
    <sheet name="Item 210" sheetId="19" state="hidden" r:id="rId19"/>
    <sheet name="Item 240" sheetId="20" r:id="rId20"/>
    <sheet name="Item 245" sheetId="21" r:id="rId21"/>
    <sheet name="Item 255, page 1" sheetId="22" r:id="rId22"/>
    <sheet name="Item 260" sheetId="23" r:id="rId23"/>
    <sheet name="Item 275" sheetId="24" r:id="rId24"/>
    <sheet name="Item XX" sheetId="25" state="hidden" r:id="rId25"/>
  </sheets>
  <externalReferences>
    <externalReference r:id="rId28"/>
  </externalReferences>
  <definedNames>
    <definedName name="_xlnm.Print_Area" localSheetId="12">'Item 105, page 1'!$A$1:$K$64</definedName>
    <definedName name="_xlnm.Print_Area" localSheetId="13">'Item 106, page 1 '!$A$1:$J$60</definedName>
    <definedName name="_xlnm.Print_Area" localSheetId="14">'Item 107'!$A$2:$J$60</definedName>
    <definedName name="_xlnm.Print_Area" localSheetId="15">'Item 110'!$A$1:$J$48</definedName>
    <definedName name="_xlnm.Print_Area" localSheetId="16">'Item 120,130,150'!$A$1:$J$44</definedName>
    <definedName name="_xlnm.Print_Area" localSheetId="17">'Item 205'!$A$1:$J$58</definedName>
    <definedName name="_xlnm.Print_Area" localSheetId="18">'Item 210'!$A$1:$J$58</definedName>
    <definedName name="_xlnm.Print_Area" localSheetId="19">'Item 240'!$A$1:$M$55</definedName>
    <definedName name="_xlnm.Print_Area" localSheetId="20">'Item 245'!$A$1:$J$56</definedName>
    <definedName name="_xlnm.Print_Area" localSheetId="21">'Item 255, page 1'!$A$1:$J$60</definedName>
    <definedName name="_xlnm.Print_Area" localSheetId="22">'Item 260'!$A$1:$J$58</definedName>
    <definedName name="_xlnm.Print_Area" localSheetId="23">'Item 275'!$A$1:$J$53</definedName>
    <definedName name="_xlnm.Print_Area" localSheetId="4">'Item 55 &amp; 60'!$A$1:$J$57</definedName>
    <definedName name="_xlnm.Print_Area" localSheetId="5">'Item 70'!$A$1:$J$58</definedName>
    <definedName name="_xlnm.Print_Area" localSheetId="6">'Item 80'!$A$1:$J$56</definedName>
    <definedName name="_xlnm.Print_Area" localSheetId="7">'Item 90'!$A$1:$J$58</definedName>
    <definedName name="_xlnm.Print_Area" localSheetId="24">'Item XX'!$A$1:$J$58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<sst xmlns="http://schemas.openxmlformats.org/spreadsheetml/2006/main" count="1222" uniqueCount="554">
  <si>
    <t>Tariff No.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</si>
  <si>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</si>
  <si>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</si>
  <si>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</si>
  <si>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</si>
  <si>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</si>
  <si>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</si>
  <si>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</si>
  <si>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</si>
  <si>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</si>
  <si>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</si>
  <si>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</si>
  <si>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Taxes</t>
  </si>
  <si>
    <t>Supplements in Effect</t>
  </si>
  <si>
    <t>Appendix A</t>
  </si>
  <si>
    <t>Appendix B</t>
  </si>
  <si>
    <t>Issued by: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</si>
  <si>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</si>
  <si>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</si>
  <si>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</si>
  <si>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</si>
  <si>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</si>
  <si>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</si>
  <si>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</si>
  <si>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</si>
  <si>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</si>
  <si>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</si>
  <si>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</si>
  <si>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</si>
  <si>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</si>
  <si>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</si>
  <si>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</si>
  <si>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</si>
  <si>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</si>
  <si>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</si>
  <si>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</si>
  <si>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</si>
  <si>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</si>
  <si>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</si>
  <si>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</si>
  <si>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</si>
  <si>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</si>
  <si>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</si>
  <si>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</si>
  <si>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</si>
  <si>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</si>
  <si>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</si>
  <si>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</si>
  <si>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</si>
  <si>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</si>
  <si>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</si>
  <si>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</si>
  <si>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</si>
  <si>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</si>
  <si>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</si>
  <si>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25.</t>
  </si>
  <si>
    <t>Note 2:  Description/rules related to yardwaste program are shown on page 26.</t>
  </si>
  <si>
    <t>WG/WR</t>
  </si>
  <si>
    <t>MG/WR</t>
  </si>
  <si>
    <t>32 Gallon</t>
  </si>
  <si>
    <t>64 Gallon</t>
  </si>
  <si>
    <t>96 Gallon</t>
  </si>
  <si>
    <t>1 Yard</t>
  </si>
  <si>
    <t>1.25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</si>
  <si>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</si>
  <si>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</si>
  <si>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</si>
  <si>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</si>
  <si>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</si>
  <si>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</si>
  <si>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</si>
  <si>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</si>
  <si>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</si>
  <si>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</si>
  <si>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</si>
  <si>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</si>
  <si>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</si>
  <si>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</si>
  <si>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</si>
  <si>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</si>
  <si>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Note 2: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</si>
  <si>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</si>
  <si>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</si>
  <si>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</si>
  <si>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</si>
  <si>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</si>
  <si>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</si>
  <si>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regular pickup is:</t>
  </si>
  <si>
    <t>Rate per receptacle</t>
  </si>
  <si>
    <t>Type of receptacle</t>
  </si>
  <si>
    <t>Per pickup</t>
  </si>
  <si>
    <t xml:space="preserve">Revised Page No. </t>
  </si>
  <si>
    <t>Title Page</t>
  </si>
  <si>
    <t>O</t>
  </si>
  <si>
    <t>Check Sheet</t>
  </si>
  <si>
    <t>Item Index</t>
  </si>
  <si>
    <t>Subject Index</t>
  </si>
  <si>
    <t>Current Revision</t>
  </si>
  <si>
    <t>Issued By:</t>
  </si>
  <si>
    <t>Issue Date:</t>
  </si>
  <si>
    <t>Rates below apply in the following service area:</t>
  </si>
  <si>
    <t>Item 105 -- Multi-family Service - Monthly Rates</t>
  </si>
  <si>
    <r>
      <t xml:space="preserve">Service Area: </t>
    </r>
    <r>
      <rPr>
        <b/>
        <sz val="10"/>
        <rFont val="Arial"/>
        <family val="2"/>
      </rPr>
      <t>As defined in Appendix A &amp; B</t>
    </r>
  </si>
  <si>
    <t xml:space="preserve">The charge included in this rate for yardwaste is $ n/a.  Description/rules related to </t>
  </si>
  <si>
    <t>yardwaste program are shown on page n/a.</t>
  </si>
  <si>
    <t>The charge for an occasional extra residential can, unit, toter, mini-can, or micro-mini-can on a</t>
  </si>
  <si>
    <t>Other:</t>
  </si>
  <si>
    <t>32-gallon can or unit</t>
  </si>
  <si>
    <t>90-gallon toter</t>
  </si>
  <si>
    <t>n/a</t>
  </si>
  <si>
    <t>Mini-can</t>
  </si>
  <si>
    <t>Micro-mini-can</t>
  </si>
  <si>
    <t>60-gallon toter</t>
  </si>
  <si>
    <t>Note 6:</t>
  </si>
  <si>
    <t>Customers may request no more than one pickup per month, on an "on call" basis, at</t>
  </si>
  <si>
    <t>Add'l Pick-up rate per can/unit.  Service will be rendered on the normal scheduled pickup day for the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</si>
  <si>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</si>
  <si>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</si>
  <si>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</si>
  <si>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</si>
  <si>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</si>
  <si>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</si>
  <si>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 xml:space="preserve"> </t>
  </si>
  <si>
    <t>Item 106 -- Container Service -- Dumped in Company's Vehicle</t>
  </si>
  <si>
    <t>Compacted Material (Customer-owned container) - MULTI-FAMILY</t>
  </si>
  <si>
    <t>Rates stated per container, per pickup</t>
  </si>
  <si>
    <t>Service Area:  As defined in Appendix A &amp; B</t>
  </si>
  <si>
    <t>NOTE:  The rates on this page apply to compactors with compaction ratios of up to 3.5 to 1.</t>
  </si>
  <si>
    <t>Size or Type of Container</t>
  </si>
  <si>
    <t>Permanent Service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</si>
  <si>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</si>
  <si>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</si>
  <si>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</si>
  <si>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</si>
  <si>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</si>
  <si>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</si>
  <si>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</si>
  <si>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</si>
  <si>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</si>
  <si>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</si>
  <si>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</si>
  <si>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</si>
  <si>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 xml:space="preserve">Effective Date: </t>
  </si>
  <si>
    <t>Recycling rates on this page expire on:</t>
  </si>
  <si>
    <t xml:space="preserve"> December 31st, 2010</t>
  </si>
  <si>
    <t>Rabanco LTD G-12</t>
  </si>
  <si>
    <t>If rent is not shown, it is to be included in the rate for the first pickup.</t>
  </si>
  <si>
    <t xml:space="preserve">(3) If rent is shown, the rate for the first pickup and each additional pickup must be the same.  </t>
  </si>
  <si>
    <t>charges will be prorated when a drop box is retained for only a portion of a month.</t>
  </si>
  <si>
    <t>monthly rent shall be charged, but no charges will be assessed for pickups.  Monthly rental</t>
  </si>
  <si>
    <t xml:space="preserve">(2) If a drop box is retained by a customer for a full month and no pickups are ordered, the </t>
  </si>
  <si>
    <t>requires more frequent service, or unless putrescibles are involved.</t>
  </si>
  <si>
    <t>(1) Service is defined as no less than scheduled, once a month pickup, unless local government</t>
  </si>
  <si>
    <t>Permanent Service:</t>
  </si>
  <si>
    <t>mile.  Mileage charge is in addition to all regular charges.</t>
  </si>
  <si>
    <t>Rates named in this item apply for all hauls not exceeding 5 miles from the point of pickup</t>
  </si>
  <si>
    <t xml:space="preserve">Note 2:  </t>
  </si>
  <si>
    <t>Rates in this item are subject to disposal fees named in Item 230.</t>
  </si>
  <si>
    <t>$</t>
  </si>
  <si>
    <t>50 Yard</t>
  </si>
  <si>
    <t>40 Yard</t>
  </si>
  <si>
    <t>30 Yard</t>
  </si>
  <si>
    <t>25 Yard</t>
  </si>
  <si>
    <t>20 Yard</t>
  </si>
  <si>
    <t>15 Yard</t>
  </si>
  <si>
    <t>10 Yard</t>
  </si>
  <si>
    <t>Rates stated per drop box, per pickup</t>
  </si>
  <si>
    <t>Non-Compacted Material (Company-owned container) - MULTI-FAMILY CUSTOMERS</t>
  </si>
  <si>
    <t>Item 107 -- Drop Box Service -- To Disposal Site and Return</t>
  </si>
  <si>
    <t>Rabanco LTD &amp; Rabanco Recycling, Inc.   G-12</t>
  </si>
  <si>
    <t>government ordinances require more frequent service or unless putrescibles are involved.</t>
  </si>
  <si>
    <t xml:space="preserve">Permanent Service is defined as no less than scheduled, once a month pickup, unless local </t>
  </si>
  <si>
    <t xml:space="preserve">Note 3:  </t>
  </si>
  <si>
    <t>mile.  Mileage harge is in addition to all regular charges.</t>
  </si>
  <si>
    <t>35 Yard</t>
  </si>
  <si>
    <t>Compacted Material (Customer-owned container) - MULTI-FAMILY CUSTOMERS</t>
  </si>
  <si>
    <t>Item 110 -- Drop Box Service -- To Disposal Site and Return</t>
  </si>
  <si>
    <t>Item 240 -- Container Service -- Dumped in Company's Vehicle</t>
  </si>
  <si>
    <t>Non-compacted Material (Company-owned container)</t>
  </si>
  <si>
    <t>32 Gal</t>
  </si>
  <si>
    <t>64 Gal</t>
  </si>
  <si>
    <t>96 Gal</t>
  </si>
  <si>
    <t>pro-rata basis) will be assessed if containers are filled past their visible full limit, container</t>
  </si>
  <si>
    <t>lids will not close due to overfilling, or additional materials are placed on or near containers.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</si>
  <si>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</si>
  <si>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</si>
  <si>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</si>
  <si>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</si>
  <si>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</si>
  <si>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</si>
  <si>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Item 255 -- Container Service -- Dumped in Company's Vehicle</t>
  </si>
  <si>
    <t>Compacted Material (Customer-owned container)</t>
  </si>
  <si>
    <t>Item 100 -- Residential Service -- Monthly Rates (continued from previous page)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</si>
  <si>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</si>
  <si>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</si>
  <si>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</si>
  <si>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</si>
  <si>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</si>
  <si>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</si>
  <si>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r>
      <t>service is: $</t>
    </r>
    <r>
      <rPr>
        <u val="single"/>
        <sz val="10"/>
        <rFont val="Arial"/>
        <family val="2"/>
      </rPr>
      <t xml:space="preserve">     n/a     </t>
    </r>
    <r>
      <rPr>
        <sz val="10"/>
        <rFont val="Arial"/>
        <family val="0"/>
      </rPr>
      <t>per cart or toter, per pickup.</t>
    </r>
  </si>
  <si>
    <t>The charge for an occasional extra residential bag, can, unit, toter, mini-can, or micro-mini-can</t>
  </si>
  <si>
    <t>on a regular pickup is:</t>
  </si>
  <si>
    <t>per pickup</t>
  </si>
  <si>
    <t>Micro-minican</t>
  </si>
  <si>
    <t>Bag</t>
  </si>
  <si>
    <r>
      <t>$</t>
    </r>
    <r>
      <rPr>
        <u val="single"/>
        <sz val="10"/>
        <rFont val="Arial"/>
        <family val="2"/>
      </rPr>
      <t xml:space="preserve">  n/a  </t>
    </r>
    <r>
      <rPr>
        <sz val="10"/>
        <rFont val="Arial"/>
        <family val="0"/>
      </rPr>
      <t xml:space="preserve"> per can/unit.  Service will be rendered on the normal scheduled pickup day for the</t>
    </r>
  </si>
  <si>
    <t>(company load)</t>
  </si>
  <si>
    <t>Loose material</t>
  </si>
  <si>
    <t>(customer load)</t>
  </si>
  <si>
    <t>Bulky Materials</t>
  </si>
  <si>
    <t>8 feet</t>
  </si>
  <si>
    <t>Per Pickup</t>
  </si>
  <si>
    <t>Rate per yard</t>
  </si>
  <si>
    <t>Per each 5 ft. over</t>
  </si>
  <si>
    <t>Minimum Charge</t>
  </si>
  <si>
    <t>yards</t>
  </si>
  <si>
    <t>1 to 4 cubic yards</t>
  </si>
  <si>
    <t>Carry Charge</t>
  </si>
  <si>
    <t>Additional cubic</t>
  </si>
  <si>
    <t>Regular Route:  The following rates apply:</t>
  </si>
  <si>
    <t>Special Trips:  Time rates in Item 160 apply.</t>
  </si>
  <si>
    <t>Item 150 -- Loose and Bulky Material</t>
  </si>
  <si>
    <t>Item 260 -- Drop Box Service -- To Disposal Site and Return</t>
  </si>
  <si>
    <t>Non-Compacted Material (Company-owned container)</t>
  </si>
  <si>
    <t>Service Area:  As defined in Appendix A</t>
  </si>
  <si>
    <t>(3) If rent is shown, the rate for the first pickup and each additional pickup must be the same.  I</t>
  </si>
  <si>
    <t>Accessorial charges assessed (lids, tarping, unlocking, unlatching, etc.):</t>
  </si>
  <si>
    <t>Item 275 -- Drop Box Service -- To Disposal Site and Return</t>
  </si>
  <si>
    <t>Service Area: As defined in Appendix A</t>
  </si>
  <si>
    <t>government ordinances require more frequent service or unles putrescibles are involved.</t>
  </si>
  <si>
    <t>Revised Page No. 22</t>
  </si>
  <si>
    <t>Revised Page No. 24</t>
  </si>
  <si>
    <t>Input Cell</t>
  </si>
  <si>
    <t>Revised Page No. 30</t>
  </si>
  <si>
    <t>Revised Page No. 31</t>
  </si>
  <si>
    <t>Revised Page No. 32</t>
  </si>
  <si>
    <t>Revised Page No. 33</t>
  </si>
  <si>
    <t>Revised Page No. 40</t>
  </si>
  <si>
    <t>Revised Page No. 41</t>
  </si>
  <si>
    <t>Revised Page No. 44</t>
  </si>
  <si>
    <t>Revised Page No. 43</t>
  </si>
  <si>
    <t>Revised Page No. 42</t>
  </si>
  <si>
    <t>Internal Sheet Linked Cell</t>
  </si>
  <si>
    <t>External Workbook Linked Cell</t>
  </si>
  <si>
    <t>will be added per</t>
  </si>
  <si>
    <t>Legend:</t>
  </si>
  <si>
    <t>Notes:</t>
  </si>
  <si>
    <t>Double Check Recyclnig Credit rates and dates</t>
  </si>
  <si>
    <t>Double Check Check Sheet updates</t>
  </si>
  <si>
    <t>Double check all Ancilary fees for PI potential in realtion to other companies</t>
  </si>
  <si>
    <t xml:space="preserve">month for an unlocking charge. Should a customer supply their own bear cart this fee still applies </t>
  </si>
  <si>
    <t>the largest size that can be safely manually tipped.</t>
  </si>
  <si>
    <t>26b</t>
  </si>
  <si>
    <t>Yardwaste /</t>
  </si>
  <si>
    <t>Organics</t>
  </si>
  <si>
    <t>Service Rate</t>
  </si>
  <si>
    <t>Item 52 - Redelivery Fees</t>
  </si>
  <si>
    <t>Revised Page No. 15</t>
  </si>
  <si>
    <t xml:space="preserve">A redelivery fee of </t>
  </si>
  <si>
    <t>will be assessed to customers whose cart or company</t>
  </si>
  <si>
    <t>owned can was picked up because service was discontinued for non-payment or customers</t>
  </si>
  <si>
    <t>who request re-delivery or exchange or container sizes.</t>
  </si>
  <si>
    <t>per container up to 8 yards will be assessed</t>
  </si>
  <si>
    <t>to customers who request their container be washed, steam cleaned and/or sanitized per</t>
  </si>
  <si>
    <t>item 210.</t>
  </si>
  <si>
    <t>per container over 8 yards will be assessed</t>
  </si>
  <si>
    <t>2nd</t>
  </si>
  <si>
    <t>Revised Page No. 16</t>
  </si>
  <si>
    <t>Item XX</t>
  </si>
  <si>
    <t xml:space="preserve">The company reserves the right to reject pick up of any residential receptacle (can, unit, bag, mini-can, or micro-mini-can) which, upon reasonable inspection exceeds the size and weight limits shown in item 20.
</t>
  </si>
  <si>
    <t>If the receptacle exceeds the size and/or limits stated in item 20, is overfilled, or the top is unable to be closed, but the company transports materials, the following additional charges will apply.</t>
  </si>
  <si>
    <t>Note: For charges applying on overweight toters, carts, containers, or drop boxes see item 207.</t>
  </si>
  <si>
    <t>Item 55 - Over-sized or Over-weight Cans or Units</t>
  </si>
  <si>
    <t>Item 60 - Overtime Periods</t>
  </si>
  <si>
    <t>Companies will assess additional charges when providing services, at custom request, during overtime periods. Overtime periods include Saturdays, Sundays, and the following holidays:</t>
  </si>
  <si>
    <t>New Years Day (January 1)</t>
  </si>
  <si>
    <t>Washington's Birthday</t>
  </si>
  <si>
    <t>Memorial Day</t>
  </si>
  <si>
    <t>Independence Day (July 4)</t>
  </si>
  <si>
    <t>Martin Luther King Day</t>
  </si>
  <si>
    <t>Labor Day</t>
  </si>
  <si>
    <t>Vetrans Day</t>
  </si>
  <si>
    <t>Thanksgiving</t>
  </si>
  <si>
    <t>Christmas Day (December 25)</t>
  </si>
  <si>
    <t xml:space="preserve">Time is to be recorded to the nearest increments of 15 minutes from the time the company's vehicle leaves the terminal until the time he returns to the terminal. </t>
  </si>
  <si>
    <t>No additional charge will be assessed to customer for overtime or holiday work performed solely for the companies convenience.</t>
  </si>
  <si>
    <t>Charge per Hour</t>
  </si>
  <si>
    <t>Per Unit Per Pickup</t>
  </si>
  <si>
    <t>Item 70 - Return Trips</t>
  </si>
  <si>
    <t>When a company is required to make a return trip, that does not require the special dispatch of a truck, to pick up material that was unavailable for collection for reasons under the control of the customer, the following additional charges, for pick up, will apply:</t>
  </si>
  <si>
    <t>Rate for Return Trip</t>
  </si>
  <si>
    <t>Type of Receptacle</t>
  </si>
  <si>
    <t>Can, Unit, Mini-Can, or Micro-Mini-Can</t>
  </si>
  <si>
    <t>Drum</t>
  </si>
  <si>
    <t>Bale</t>
  </si>
  <si>
    <t>Litter Receptacle</t>
  </si>
  <si>
    <t>Drop Box</t>
  </si>
  <si>
    <t>Toter, 32 Gallons</t>
  </si>
  <si>
    <t>Reclycling Containers</t>
  </si>
  <si>
    <t>Toter, 64 Gallons</t>
  </si>
  <si>
    <t>Toter, 96 Gallons</t>
  </si>
  <si>
    <t>Note: return trips requiring the special dispatch of a truck are considered special pick ups and or charged for under the provisions of item 160 (time rates).</t>
  </si>
  <si>
    <t>Item 80 - Carry-out Service, Drive-ins</t>
  </si>
  <si>
    <t>Companies will assess the following additional charges when customers request that company personnel provide Carrie – out services of can/units not placed at the curb, the alley, or other point where the companies vehicle can be driven to within 5 feet of the cans/units using improve access road commonly available for public use. Driveways are not considered improve access roads commonly available for public use.</t>
  </si>
  <si>
    <t>Charge for Carry-outs</t>
  </si>
  <si>
    <t>Residential / Month</t>
  </si>
  <si>
    <t>Commercial / Unit / Pickup</t>
  </si>
  <si>
    <t>For each additional 25 fees, or fraction of 25 feed, add</t>
  </si>
  <si>
    <t>Cans, units, mini-cans, or micro-mini-cans that must be carried out over 5 feet, but not over 25 feet</t>
  </si>
  <si>
    <t>Charge for Drive-ins (per pickup)</t>
  </si>
  <si>
    <t>Drive-in on driveways of over 125 feet</t>
  </si>
  <si>
    <t>Item 90 - Can Carriage - Special Services</t>
  </si>
  <si>
    <t>Stairs or spets - for each step up or down</t>
  </si>
  <si>
    <t>Overhead obstructions – for each overhead obstruction less than 8 feet from the ground</t>
  </si>
  <si>
    <t>Sunken or elevated can/units – for cans, units, mini-cans, or micro-mini-can fully or partially underground or over 4 feet above the ground, but not involving stairs or steps.</t>
  </si>
  <si>
    <t>Revised Page No. 17</t>
  </si>
  <si>
    <t>Revised Page No. 19</t>
  </si>
  <si>
    <t>Revised Page No. 20</t>
  </si>
  <si>
    <t>Item 205 - Roll-out Charges - Container, Automated Carts, and Toters</t>
  </si>
  <si>
    <r>
      <rPr>
        <b/>
        <sz val="10"/>
        <rFont val="Arial"/>
        <family val="2"/>
      </rPr>
      <t>Charges for containers:</t>
    </r>
    <r>
      <rPr>
        <sz val="10"/>
        <rFont val="Arial"/>
        <family val="2"/>
      </rPr>
      <t xml:space="preserve"> The company will assess roll-out charges where, due to circumstances outside the control of the driver, the driver is required to move a container more than 5 feet in order to reach the truck. The charge for this roll-out service is:</t>
    </r>
  </si>
  <si>
    <t>Per Container Per Pickup</t>
  </si>
  <si>
    <t>Item 210 - Washing and Sanitizing Containers and/or Drop Boxes</t>
  </si>
  <si>
    <t>Upon customer request, the company will provide washing and sanitizing services at the following rates:</t>
  </si>
  <si>
    <t>Per Yard</t>
  </si>
  <si>
    <t>Type of Service Provided</t>
  </si>
  <si>
    <t>Washing</t>
  </si>
  <si>
    <t>Steam Cleaning</t>
  </si>
  <si>
    <t>Sanitizing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</si>
  <si>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 the company may elect to drive in at the rate shown above, except they charge will be limited to one can, unit, mini-can, or micro-mini-can. If cans, units, mini-cans, or micro-mini-cans are carried over 125 feet, but are safely accessible to the company's vehicle, the drive-in charge is shown below must be assessed instead.</t>
    </r>
  </si>
  <si>
    <t>Note 8:</t>
  </si>
  <si>
    <t xml:space="preserve">In addition to Bear Proof cart rental fees in previous page, a rate of </t>
  </si>
  <si>
    <t>and customer owned cans are subject to a size maximum equivalent to a 32 gallon toter as that is</t>
  </si>
  <si>
    <t>Description/rules related to recycling program are shown on page 30.</t>
  </si>
  <si>
    <t>Revised Page No. 36</t>
  </si>
  <si>
    <t>Revised Page No. 38</t>
  </si>
  <si>
    <t>Eastside Disposal, Rabanco Companies, Rabanco Connections</t>
  </si>
  <si>
    <t>A pickup and redelivery fee of</t>
  </si>
  <si>
    <t>32 Gal Bear Proof Toter</t>
  </si>
  <si>
    <t>64 Gal Bear Proof Toter</t>
  </si>
  <si>
    <t>96 Gal Bear Proof Toter</t>
  </si>
  <si>
    <t>Collection Rates Per Pick-up</t>
  </si>
  <si>
    <t>Container Rental</t>
  </si>
  <si>
    <t>Commercial Service</t>
  </si>
  <si>
    <t>Proposed</t>
  </si>
  <si>
    <t>Increase</t>
  </si>
  <si>
    <t>($)</t>
  </si>
  <si>
    <t>(%)</t>
  </si>
  <si>
    <t>32 Gal Can</t>
  </si>
  <si>
    <t>1 Yard Container</t>
  </si>
  <si>
    <t>2 Yard Container</t>
  </si>
  <si>
    <t>3 Yard Container</t>
  </si>
  <si>
    <t>4 Yard Container</t>
  </si>
  <si>
    <t>6 Yard Container</t>
  </si>
  <si>
    <t>Drop Box Service</t>
  </si>
  <si>
    <t>30 Yard Container (On Call)</t>
  </si>
  <si>
    <t>Delivery</t>
  </si>
  <si>
    <t>Residential Service</t>
  </si>
  <si>
    <t>Monthly Rate</t>
  </si>
  <si>
    <t>(including EOW Curbside Recycling)</t>
  </si>
  <si>
    <t>1 Mini Can</t>
  </si>
  <si>
    <t>weekly</t>
  </si>
  <si>
    <t>2 Cans</t>
  </si>
  <si>
    <t>32 Gal Cart</t>
  </si>
  <si>
    <t>64 Gal Cart</t>
  </si>
  <si>
    <t>90 Gal Cart</t>
  </si>
  <si>
    <t>EOW</t>
  </si>
  <si>
    <t>(A)/(R )</t>
  </si>
  <si>
    <t>(A)</t>
  </si>
  <si>
    <t xml:space="preserve">Container </t>
  </si>
  <si>
    <t>Lock rental  $10.29 (A)/mo./locking device</t>
  </si>
  <si>
    <t>5th</t>
  </si>
  <si>
    <t>Lock rental - $10.29 (A)/mo./locking device</t>
  </si>
  <si>
    <t xml:space="preserve">  EOW Organics </t>
  </si>
  <si>
    <t>41st</t>
  </si>
  <si>
    <t>1.53 (A)</t>
  </si>
  <si>
    <t>10.95 (A)</t>
  </si>
  <si>
    <t>4.00 (A)</t>
  </si>
  <si>
    <t>10.92 (A)</t>
  </si>
  <si>
    <t>28.64 (A)</t>
  </si>
  <si>
    <t>7.10 (R)</t>
  </si>
  <si>
    <t>9.47 (R)</t>
  </si>
  <si>
    <t>10.55 (R)</t>
  </si>
  <si>
    <t>25.79 (A)</t>
  </si>
  <si>
    <t>45.70 (A)</t>
  </si>
  <si>
    <t>2.35 (A)</t>
  </si>
  <si>
    <t>33.19 (A)</t>
  </si>
  <si>
    <t>35.23 (A)</t>
  </si>
  <si>
    <t>220.62 (A)</t>
  </si>
  <si>
    <t>Chris Gualberto, Assistant Division Controller</t>
  </si>
  <si>
    <t>1st</t>
  </si>
  <si>
    <t>33rd</t>
  </si>
  <si>
    <t>10th</t>
  </si>
  <si>
    <t>11th</t>
  </si>
  <si>
    <t>31st</t>
  </si>
  <si>
    <t>30th</t>
  </si>
  <si>
    <t>4th</t>
  </si>
  <si>
    <t xml:space="preserve">10th </t>
  </si>
  <si>
    <t>Note 3:  In addition to the recycling rates shown above, a recycling debit/(credit) of ($0.36) applies.</t>
  </si>
  <si>
    <t>34th</t>
  </si>
  <si>
    <t>Recycling (credit)/debit (if applicable) is: ($0.22) per yard.</t>
  </si>
  <si>
    <t>Recycling debit/&lt;credit&gt; (if applicable) is: ($0.22) per yard.</t>
  </si>
  <si>
    <t>$0.43 (A)</t>
  </si>
  <si>
    <t>4.06 (A)</t>
  </si>
  <si>
    <t>$3.43 (A)</t>
  </si>
  <si>
    <t>8.38 (A)</t>
  </si>
  <si>
    <t>22.85 (A)</t>
  </si>
  <si>
    <t>33.45 (A)</t>
  </si>
  <si>
    <t>44.88 (A)</t>
  </si>
  <si>
    <t>56.60 (A)</t>
  </si>
  <si>
    <t xml:space="preserve">13.47 (A) </t>
  </si>
  <si>
    <t>22.74 (A)</t>
  </si>
  <si>
    <t>33.20 (A)</t>
  </si>
  <si>
    <t>4.81 (A)</t>
  </si>
  <si>
    <t>11.24 (A)</t>
  </si>
  <si>
    <t>9.25 (A)</t>
  </si>
  <si>
    <t>10.25 (A)</t>
  </si>
  <si>
    <t>8.83 (A)</t>
  </si>
  <si>
    <t>$0.54 (A)</t>
  </si>
  <si>
    <t>$1.08 (A)</t>
  </si>
  <si>
    <t>$2.16 (A)</t>
  </si>
  <si>
    <t>$2.70 (A)</t>
  </si>
  <si>
    <t>$1.11 (A)</t>
  </si>
  <si>
    <t>$1.90 (A)</t>
  </si>
  <si>
    <t>$1.86 (A)</t>
  </si>
  <si>
    <t>4.02 (A)</t>
  </si>
  <si>
    <t>8.33 (A)</t>
  </si>
  <si>
    <t>8.59 (A)</t>
  </si>
  <si>
    <t>$1.62 (A)</t>
  </si>
  <si>
    <t>12.61 (A)</t>
  </si>
  <si>
    <t>13.70 (A)</t>
  </si>
  <si>
    <t>12.77 (A)</t>
  </si>
  <si>
    <t>13.77 (A)</t>
  </si>
  <si>
    <t>7.00 (A)</t>
  </si>
  <si>
    <t>9.22 (A)</t>
  </si>
  <si>
    <t>18.55 (A)</t>
  </si>
  <si>
    <t>21.93 (A)</t>
  </si>
  <si>
    <t>33.84 (A)</t>
  </si>
  <si>
    <t>49.73 (A)</t>
  </si>
  <si>
    <t>63.72 (A)</t>
  </si>
  <si>
    <t>95.04 (A)</t>
  </si>
  <si>
    <t>123.37 (A)</t>
  </si>
  <si>
    <t>7.60 (A)</t>
  </si>
  <si>
    <t>10.23 (A)</t>
  </si>
  <si>
    <t>11.52 (A)</t>
  </si>
  <si>
    <t>22.23 (A)</t>
  </si>
  <si>
    <t>25.84 (A)</t>
  </si>
  <si>
    <t>38.09 (A)</t>
  </si>
  <si>
    <t>53.34 (A)</t>
  </si>
  <si>
    <t>69.77 (A)</t>
  </si>
  <si>
    <t>103.51 (A)</t>
  </si>
  <si>
    <t>125.55 (A)</t>
  </si>
  <si>
    <t>1.23 (A)</t>
  </si>
  <si>
    <t>1.90 (A)</t>
  </si>
  <si>
    <t>7.24 (A)</t>
  </si>
  <si>
    <t>8.36 (A)</t>
  </si>
  <si>
    <t>11.70 (A)</t>
  </si>
  <si>
    <t>14.48 (A)</t>
  </si>
  <si>
    <t>16.43 (A)</t>
  </si>
  <si>
    <t>24.51 (A)</t>
  </si>
  <si>
    <t>27.86 (A)</t>
  </si>
  <si>
    <t>29.66 (A)</t>
  </si>
  <si>
    <t>28.32 (A)</t>
  </si>
  <si>
    <t>29.96 (A)</t>
  </si>
  <si>
    <t>37.35 (A)</t>
  </si>
  <si>
    <t>51.30 (A)</t>
  </si>
  <si>
    <t>67.16 (A)</t>
  </si>
  <si>
    <t>100.12 (A)</t>
  </si>
  <si>
    <t>121.92 (A)</t>
  </si>
  <si>
    <t>1.29 (A)</t>
  </si>
  <si>
    <t>3.63 (A)</t>
  </si>
  <si>
    <t>169.59 (A)</t>
  </si>
  <si>
    <t>291.75 (A)</t>
  </si>
  <si>
    <t>374.62 (A)</t>
  </si>
  <si>
    <t>172.43 (A)</t>
  </si>
  <si>
    <t>294.29 (A)</t>
  </si>
  <si>
    <t>376.95 (A)</t>
  </si>
  <si>
    <t>23.90 (A)</t>
  </si>
  <si>
    <t>44.58 (A)</t>
  </si>
  <si>
    <t>65.90 (A)</t>
  </si>
  <si>
    <t>85.27 (A)</t>
  </si>
  <si>
    <t>127.45 (A)</t>
  </si>
  <si>
    <t>166.60 (A)</t>
  </si>
  <si>
    <t>64.98 (A)</t>
  </si>
  <si>
    <t>85.53 (A)</t>
  </si>
  <si>
    <t>128.34 (A)</t>
  </si>
  <si>
    <t>188.02 (A)</t>
  </si>
  <si>
    <t>8.96 (A)</t>
  </si>
  <si>
    <t>10.375(A)</t>
  </si>
  <si>
    <t>14.50 (A)</t>
  </si>
  <si>
    <t>17.94 (A)</t>
  </si>
  <si>
    <t>20.35 (A)</t>
  </si>
  <si>
    <t>30.37 (A)</t>
  </si>
  <si>
    <t>34.51 (A)</t>
  </si>
  <si>
    <t>36.74 (A)</t>
  </si>
  <si>
    <t>45.94 (A)</t>
  </si>
  <si>
    <t>65.15 (A)</t>
  </si>
  <si>
    <t>85.64 (A)</t>
  </si>
  <si>
    <t>127.84 (A)</t>
  </si>
  <si>
    <t>159.14 (A)</t>
  </si>
  <si>
    <t>1.60 (A)</t>
  </si>
  <si>
    <t>358.74 (A)</t>
  </si>
  <si>
    <t>477.24 (A)</t>
  </si>
  <si>
    <t>239.73 (A)</t>
  </si>
  <si>
    <t>378.22 (A)</t>
  </si>
  <si>
    <t>496.97 (A)</t>
  </si>
  <si>
    <t>138.07 (A)</t>
  </si>
  <si>
    <t>143.67 (A)</t>
  </si>
  <si>
    <t>33.43 (A)</t>
  </si>
  <si>
    <t>41.79 (A)</t>
  </si>
  <si>
    <t>47.35 (A)</t>
  </si>
  <si>
    <t>52.90 (A)</t>
  </si>
  <si>
    <t>64.06 (A)</t>
  </si>
  <si>
    <t>75.23 (A)</t>
  </si>
  <si>
    <t>86.34 (A)</t>
  </si>
  <si>
    <t>72.42 (A)</t>
  </si>
  <si>
    <t>3.06 (A)</t>
  </si>
  <si>
    <t>153.00 (A)</t>
  </si>
  <si>
    <t>180.85 (A)</t>
  </si>
  <si>
    <t>202.23 (A)</t>
  </si>
  <si>
    <t>223.62 (A)</t>
  </si>
  <si>
    <t>245.01 (A)</t>
  </si>
  <si>
    <t>266.40 (A)</t>
  </si>
  <si>
    <t>309.18 (A)</t>
  </si>
  <si>
    <t>351.96 (A)</t>
  </si>
  <si>
    <t>186.45 (A)</t>
  </si>
  <si>
    <t>207.84 (A)</t>
  </si>
  <si>
    <t>229.23 (A)</t>
  </si>
  <si>
    <t>250.62 (A)</t>
  </si>
  <si>
    <t>272.01 (A)</t>
  </si>
  <si>
    <t>314.79 (A)</t>
  </si>
  <si>
    <t>357.57 (A)</t>
  </si>
  <si>
    <t>10.14 (A)</t>
  </si>
  <si>
    <t>20 Gal Toter</t>
  </si>
  <si>
    <r>
      <t xml:space="preserve">Note 4: Recycling rates shown above are subject to an additional recycling processing surcharge of </t>
    </r>
    <r>
      <rPr>
        <b/>
        <strike/>
        <sz val="10"/>
        <rFont val="Arial"/>
        <family val="2"/>
      </rPr>
      <t xml:space="preserve">$0.40  </t>
    </r>
    <r>
      <rPr>
        <strike/>
        <sz val="10"/>
        <rFont val="Arial"/>
        <family val="2"/>
      </rPr>
      <t xml:space="preserve">per month. </t>
    </r>
  </si>
  <si>
    <r>
      <t xml:space="preserve">             The recycling processing surcharge on this page will expire: </t>
    </r>
    <r>
      <rPr>
        <b/>
        <strike/>
        <sz val="10"/>
        <rFont val="Arial"/>
        <family val="2"/>
      </rPr>
      <t xml:space="preserve">June 30, 2019 </t>
    </r>
  </si>
  <si>
    <t>27.79 (A)</t>
  </si>
  <si>
    <r>
      <t xml:space="preserve">Note8:        Rates shown above are subject to an additional recycling processing surcharge of </t>
    </r>
    <r>
      <rPr>
        <b/>
        <strike/>
        <sz val="10"/>
        <rFont val="Arial"/>
        <family val="2"/>
      </rPr>
      <t>$0.20 per yard</t>
    </r>
    <r>
      <rPr>
        <strike/>
        <sz val="10"/>
        <rFont val="Arial"/>
        <family val="2"/>
      </rPr>
      <t xml:space="preserve">. </t>
    </r>
  </si>
  <si>
    <r>
      <t xml:space="preserve">                   The recycling processing surcharge on this page will expire: </t>
    </r>
    <r>
      <rPr>
        <b/>
        <strike/>
        <sz val="10"/>
        <rFont val="Arial"/>
        <family val="2"/>
      </rPr>
      <t xml:space="preserve">June 30, 2019 </t>
    </r>
  </si>
  <si>
    <r>
      <t xml:space="preserve">Note 5:        Rates shown above are subject to an additional recycling processing surcharge of </t>
    </r>
    <r>
      <rPr>
        <b/>
        <strike/>
        <sz val="10"/>
        <rFont val="Arial"/>
        <family val="2"/>
      </rPr>
      <t xml:space="preserve">$0.60 </t>
    </r>
    <r>
      <rPr>
        <strike/>
        <sz val="10"/>
        <rFont val="Arial"/>
        <family val="2"/>
      </rPr>
      <t xml:space="preserve"> per yard. </t>
    </r>
  </si>
  <si>
    <r>
      <t xml:space="preserve">                      The recycling processing surcharge on this page will expire: </t>
    </r>
    <r>
      <rPr>
        <b/>
        <strike/>
        <sz val="10"/>
        <rFont val="Arial"/>
        <family val="2"/>
      </rPr>
      <t xml:space="preserve">June 30, 2019 </t>
    </r>
  </si>
  <si>
    <r>
      <t xml:space="preserve">Note 6:        Rates shown above are subject to an additional recycling processing surcharge of </t>
    </r>
    <r>
      <rPr>
        <b/>
        <strike/>
        <sz val="10"/>
        <rFont val="Arial"/>
        <family val="2"/>
      </rPr>
      <t xml:space="preserve">$0.31 </t>
    </r>
    <r>
      <rPr>
        <strike/>
        <sz val="10"/>
        <rFont val="Arial"/>
        <family val="2"/>
      </rPr>
      <t xml:space="preserve"> per yard. </t>
    </r>
  </si>
  <si>
    <r>
      <t xml:space="preserve">                      The recycling processing surcharge on this page will expire: </t>
    </r>
    <r>
      <rPr>
        <b/>
        <strike/>
        <sz val="10"/>
        <rFont val="Arial"/>
        <family val="2"/>
      </rPr>
      <t>December 31, 2018</t>
    </r>
  </si>
  <si>
    <t>23rd</t>
  </si>
  <si>
    <t>Recycling (credit)/debit (if applicable) is: ($0.22) (R) per yard.</t>
  </si>
  <si>
    <t>7/31/2020 (C)</t>
  </si>
  <si>
    <t>$4.13 (A)</t>
  </si>
  <si>
    <t>$4.13 (R)</t>
  </si>
  <si>
    <t>302.73 (A)</t>
  </si>
  <si>
    <t>377.59 (A)</t>
  </si>
  <si>
    <t>452.45 (A)</t>
  </si>
  <si>
    <t>527.32 (A)</t>
  </si>
  <si>
    <t>602.18 (A)</t>
  </si>
  <si>
    <t>677.04 (A)</t>
  </si>
  <si>
    <t>751.91 (A)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</si>
</sst>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 dd\,\ yyyy"/>
    <numFmt numFmtId="166" formatCode="mmmm\.\ dd\,\ yyyy"/>
    <numFmt numFmtId="167" formatCode="mmmm\,\ dd\,\ yyyy"/>
    <numFmt numFmtId="168" formatCode="mmmm\ dd\,\ yyyy"/>
    <numFmt numFmtId="169" formatCode="mmmm\ d\,\ yyyy"/>
    <numFmt numFmtId="170" formatCode="[$-409]h:mm:ss\ AM/PM"/>
    <numFmt numFmtId="171" formatCode="&quot;$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&quot;$&quot;#,##0.00\(\N\)"/>
    <numFmt numFmtId="178" formatCode="[$-409]mmmm\ d\,\ yyyy;@"/>
    <numFmt numFmtId="179" formatCode="_(&quot;$&quot;* #,##0.0000_);_(&quot;$&quot;* \(#,##0.0000\);_(&quot;$&quot;* &quot;-&quot;??_);_(@_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.5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u val="single"/>
      <sz val="10"/>
      <color indexed="10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i/>
      <sz val="9.5"/>
      <color indexed="8"/>
      <name val="Arial"/>
      <family val="2"/>
    </font>
    <font>
      <b/>
      <i/>
      <sz val="9.5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i/>
      <sz val="9.5"/>
      <color theme="1"/>
      <name val="Arial"/>
      <family val="2"/>
    </font>
    <font>
      <b/>
      <i/>
      <sz val="9.5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13" borderId="0" applyNumberFormat="0" applyBorder="0" applyAlignment="0" applyProtection="0"/>
    <xf numFmtId="0" fontId="35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16" borderId="0" applyNumberFormat="0" applyBorder="0" applyAlignment="0" applyProtection="0"/>
    <xf numFmtId="0" fontId="9" fillId="17" borderId="0" applyNumberFormat="0" applyBorder="0" applyAlignment="0" applyProtection="0"/>
    <xf numFmtId="0" fontId="35" fillId="18" borderId="0" applyNumberFormat="0" applyBorder="0" applyAlignment="0" applyProtection="0"/>
    <xf numFmtId="0" fontId="9" fillId="19" borderId="0" applyNumberFormat="0" applyBorder="0" applyAlignment="0" applyProtection="0"/>
    <xf numFmtId="0" fontId="35" fillId="20" borderId="0" applyNumberFormat="0" applyBorder="0" applyAlignment="0" applyProtection="0"/>
    <xf numFmtId="0" fontId="9" fillId="9" borderId="0" applyNumberFormat="0" applyBorder="0" applyAlignment="0" applyProtection="0"/>
    <xf numFmtId="0" fontId="35" fillId="21" borderId="0" applyNumberFormat="0" applyBorder="0" applyAlignment="0" applyProtection="0"/>
    <xf numFmtId="0" fontId="9" fillId="15" borderId="0" applyNumberFormat="0" applyBorder="0" applyAlignment="0" applyProtection="0"/>
    <xf numFmtId="0" fontId="35" fillId="22" borderId="0" applyNumberFormat="0" applyBorder="0" applyAlignment="0" applyProtection="0"/>
    <xf numFmtId="0" fontId="9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7" borderId="0" applyNumberFormat="0" applyBorder="0" applyAlignment="0" applyProtection="0"/>
    <xf numFmtId="0" fontId="36" fillId="27" borderId="0" applyNumberFormat="0" applyBorder="0" applyAlignment="0" applyProtection="0"/>
    <xf numFmtId="0" fontId="10" fillId="19" borderId="0" applyNumberFormat="0" applyBorder="0" applyAlignment="0" applyProtection="0"/>
    <xf numFmtId="0" fontId="36" fillId="28" borderId="0" applyNumberFormat="0" applyBorder="0" applyAlignment="0" applyProtection="0"/>
    <xf numFmtId="0" fontId="10" fillId="29" borderId="0" applyNumberFormat="0" applyBorder="0" applyAlignment="0" applyProtection="0"/>
    <xf numFmtId="0" fontId="36" fillId="30" borderId="0" applyNumberFormat="0" applyBorder="0" applyAlignment="0" applyProtection="0"/>
    <xf numFmtId="0" fontId="10" fillId="31" borderId="0" applyNumberFormat="0" applyBorder="0" applyAlignment="0" applyProtection="0"/>
    <xf numFmtId="0" fontId="36" fillId="32" borderId="0" applyNumberFormat="0" applyBorder="0" applyAlignment="0" applyProtection="0"/>
    <xf numFmtId="0" fontId="10" fillId="33" borderId="0" applyNumberFormat="0" applyBorder="0" applyAlignment="0" applyProtection="0"/>
    <xf numFmtId="0" fontId="36" fillId="34" borderId="0" applyNumberFormat="0" applyBorder="0" applyAlignment="0" applyProtection="0"/>
    <xf numFmtId="0" fontId="10" fillId="35" borderId="0" applyNumberFormat="0" applyBorder="0" applyAlignment="0" applyProtection="0"/>
    <xf numFmtId="0" fontId="36" fillId="36" borderId="0" applyNumberFormat="0" applyBorder="0" applyAlignment="0" applyProtection="0"/>
    <xf numFmtId="0" fontId="10" fillId="37" borderId="0" applyNumberFormat="0" applyBorder="0" applyAlignment="0" applyProtection="0"/>
    <xf numFmtId="0" fontId="36" fillId="38" borderId="0" applyNumberFormat="0" applyBorder="0" applyAlignment="0" applyProtection="0"/>
    <xf numFmtId="0" fontId="10" fillId="39" borderId="0" applyNumberFormat="0" applyBorder="0" applyAlignment="0" applyProtection="0"/>
    <xf numFmtId="0" fontId="36" fillId="40" borderId="0" applyNumberFormat="0" applyBorder="0" applyAlignment="0" applyProtection="0"/>
    <xf numFmtId="0" fontId="10" fillId="29" borderId="0" applyNumberFormat="0" applyBorder="0" applyAlignment="0" applyProtection="0"/>
    <xf numFmtId="0" fontId="36" fillId="41" borderId="0" applyNumberFormat="0" applyBorder="0" applyAlignment="0" applyProtection="0"/>
    <xf numFmtId="0" fontId="10" fillId="31" borderId="0" applyNumberFormat="0" applyBorder="0" applyAlignment="0" applyProtection="0"/>
    <xf numFmtId="0" fontId="36" fillId="42" borderId="0" applyNumberFormat="0" applyBorder="0" applyAlignment="0" applyProtection="0"/>
    <xf numFmtId="0" fontId="10" fillId="43" borderId="0" applyNumberFormat="0" applyBorder="0" applyAlignment="0" applyProtection="0"/>
    <xf numFmtId="0" fontId="37" fillId="44" borderId="0" applyNumberFormat="0" applyBorder="0" applyAlignment="0" applyProtection="0"/>
    <xf numFmtId="0" fontId="11" fillId="5" borderId="0" applyNumberFormat="0" applyBorder="0" applyAlignment="0" applyProtection="0"/>
    <xf numFmtId="0" fontId="38" fillId="45" borderId="1" applyNumberFormat="0" applyAlignment="0" applyProtection="0"/>
    <xf numFmtId="0" fontId="12" fillId="46" borderId="2" applyNumberFormat="0" applyAlignment="0" applyProtection="0"/>
    <xf numFmtId="0" fontId="39" fillId="47" borderId="3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5" fillId="7" borderId="0" applyNumberFormat="0" applyBorder="0" applyAlignment="0" applyProtection="0"/>
    <xf numFmtId="0" fontId="42" fillId="0" borderId="5" applyNumberFormat="0" applyFill="0" applyAlignment="0" applyProtection="0"/>
    <xf numFmtId="0" fontId="16" fillId="0" borderId="6" applyNumberFormat="0" applyFill="0" applyAlignment="0" applyProtection="0"/>
    <xf numFmtId="0" fontId="43" fillId="0" borderId="7" applyNumberFormat="0" applyFill="0" applyAlignment="0" applyProtection="0"/>
    <xf numFmtId="0" fontId="17" fillId="0" borderId="8" applyNumberFormat="0" applyFill="0" applyAlignment="0" applyProtection="0"/>
    <xf numFmtId="0" fontId="44" fillId="0" borderId="9" applyNumberFormat="0" applyFill="0" applyAlignment="0" applyProtection="0"/>
    <xf numFmtId="0" fontId="18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50" borderId="1" applyNumberFormat="0" applyAlignment="0" applyProtection="0"/>
    <xf numFmtId="0" fontId="19" fillId="13" borderId="2" applyNumberFormat="0" applyAlignment="0" applyProtection="0"/>
    <xf numFmtId="0" fontId="46" fillId="0" borderId="11" applyNumberFormat="0" applyFill="0" applyAlignment="0" applyProtection="0"/>
    <xf numFmtId="0" fontId="20" fillId="0" borderId="12" applyNumberFormat="0" applyFill="0" applyAlignment="0" applyProtection="0"/>
    <xf numFmtId="0" fontId="47" fillId="51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8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4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22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 quotePrefix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6" fillId="0" borderId="22" xfId="0" applyFont="1" applyFill="1" applyBorder="1" applyAlignment="1" quotePrefix="1">
      <alignment horizontal="left"/>
    </xf>
    <xf numFmtId="0" fontId="6" fillId="0" borderId="32" xfId="0" applyFont="1" applyFill="1" applyBorder="1" applyAlignment="1">
      <alignment horizontal="center"/>
    </xf>
    <xf numFmtId="0" fontId="0" fillId="0" borderId="22" xfId="0" applyFill="1" applyBorder="1" applyAlignment="1">
      <alignment horizontal="left" indent="1"/>
    </xf>
    <xf numFmtId="0" fontId="0" fillId="0" borderId="32" xfId="0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7" xfId="0" applyFill="1" applyBorder="1" applyAlignment="1">
      <alignment horizontal="left"/>
    </xf>
    <xf numFmtId="0" fontId="0" fillId="0" borderId="27" xfId="0" applyFill="1" applyBorder="1" applyAlignment="1" quotePrefix="1">
      <alignment horizontal="left"/>
    </xf>
    <xf numFmtId="0" fontId="0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 indent="1"/>
    </xf>
    <xf numFmtId="0" fontId="0" fillId="0" borderId="2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4" fontId="0" fillId="0" borderId="21" xfId="7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27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4" fillId="0" borderId="27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44" fontId="0" fillId="0" borderId="20" xfId="71" applyFont="1" applyFill="1" applyBorder="1" applyAlignment="1">
      <alignment/>
    </xf>
    <xf numFmtId="44" fontId="0" fillId="0" borderId="21" xfId="71" applyFont="1" applyFill="1" applyBorder="1" applyAlignment="1">
      <alignment/>
    </xf>
    <xf numFmtId="0" fontId="0" fillId="0" borderId="24" xfId="0" applyFill="1" applyBorder="1" applyAlignment="1">
      <alignment horizontal="left"/>
    </xf>
    <xf numFmtId="0" fontId="0" fillId="0" borderId="22" xfId="0" applyFill="1" applyBorder="1" applyAlignment="1">
      <alignment horizontal="right"/>
    </xf>
    <xf numFmtId="0" fontId="0" fillId="0" borderId="27" xfId="0" applyFill="1" applyBorder="1" applyAlignment="1">
      <alignment horizontal="left" indent="2"/>
    </xf>
    <xf numFmtId="0" fontId="0" fillId="0" borderId="27" xfId="0" applyFill="1" applyBorder="1" applyAlignment="1" quotePrefix="1">
      <alignment horizontal="left" indent="2"/>
    </xf>
    <xf numFmtId="0" fontId="6" fillId="0" borderId="0" xfId="0" applyFont="1" applyFill="1" applyBorder="1" applyAlignment="1">
      <alignment horizontal="left" indent="1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4" fontId="0" fillId="0" borderId="21" xfId="71" applyFont="1" applyFill="1" applyBorder="1" applyAlignment="1">
      <alignment/>
    </xf>
    <xf numFmtId="44" fontId="0" fillId="0" borderId="21" xfId="7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44" fontId="0" fillId="0" borderId="0" xfId="71" applyFont="1" applyFill="1" applyBorder="1" applyAlignment="1">
      <alignment/>
    </xf>
    <xf numFmtId="44" fontId="4" fillId="0" borderId="0" xfId="71" applyFont="1" applyFill="1" applyBorder="1" applyAlignment="1">
      <alignment horizontal="center"/>
    </xf>
    <xf numFmtId="44" fontId="4" fillId="0" borderId="21" xfId="71" applyFont="1" applyFill="1" applyBorder="1" applyAlignment="1">
      <alignment horizontal="center"/>
    </xf>
    <xf numFmtId="44" fontId="0" fillId="0" borderId="19" xfId="71" applyFont="1" applyFill="1" applyBorder="1" applyAlignment="1">
      <alignment horizontal="center"/>
    </xf>
    <xf numFmtId="44" fontId="0" fillId="0" borderId="19" xfId="71" applyFont="1" applyFill="1" applyBorder="1" applyAlignment="1">
      <alignment/>
    </xf>
    <xf numFmtId="44" fontId="0" fillId="0" borderId="20" xfId="71" applyFont="1" applyFill="1" applyBorder="1" applyAlignment="1">
      <alignment horizontal="left"/>
    </xf>
    <xf numFmtId="0" fontId="0" fillId="0" borderId="0" xfId="96" applyFill="1">
      <alignment/>
      <protection/>
    </xf>
    <xf numFmtId="0" fontId="0" fillId="0" borderId="31" xfId="96" applyFill="1" applyBorder="1">
      <alignment/>
      <protection/>
    </xf>
    <xf numFmtId="0" fontId="0" fillId="0" borderId="28" xfId="96" applyFill="1" applyBorder="1">
      <alignment/>
      <protection/>
    </xf>
    <xf numFmtId="0" fontId="0" fillId="0" borderId="30" xfId="96" applyFill="1" applyBorder="1">
      <alignment/>
      <protection/>
    </xf>
    <xf numFmtId="0" fontId="0" fillId="0" borderId="29" xfId="96" applyFill="1" applyBorder="1">
      <alignment/>
      <protection/>
    </xf>
    <xf numFmtId="0" fontId="0" fillId="0" borderId="0" xfId="96" applyFill="1" applyBorder="1">
      <alignment/>
      <protection/>
    </xf>
    <xf numFmtId="0" fontId="0" fillId="0" borderId="27" xfId="96" applyFill="1" applyBorder="1">
      <alignment/>
      <protection/>
    </xf>
    <xf numFmtId="0" fontId="6" fillId="0" borderId="0" xfId="96" applyFont="1" applyFill="1" applyBorder="1" applyAlignment="1">
      <alignment horizontal="right"/>
      <protection/>
    </xf>
    <xf numFmtId="0" fontId="0" fillId="0" borderId="0" xfId="96" applyFill="1" applyBorder="1" applyAlignment="1">
      <alignment horizontal="left"/>
      <protection/>
    </xf>
    <xf numFmtId="0" fontId="0" fillId="0" borderId="27" xfId="96" applyFill="1" applyBorder="1" applyAlignment="1">
      <alignment horizontal="left"/>
      <protection/>
    </xf>
    <xf numFmtId="0" fontId="4" fillId="0" borderId="0" xfId="96" applyFont="1" applyFill="1" applyBorder="1" applyAlignment="1">
      <alignment horizontal="center"/>
      <protection/>
    </xf>
    <xf numFmtId="0" fontId="0" fillId="0" borderId="0" xfId="96" applyFont="1" applyFill="1" applyBorder="1" applyAlignment="1">
      <alignment horizontal="left"/>
      <protection/>
    </xf>
    <xf numFmtId="0" fontId="6" fillId="0" borderId="27" xfId="96" applyFont="1" applyFill="1" applyBorder="1" applyAlignment="1">
      <alignment horizontal="left"/>
      <protection/>
    </xf>
    <xf numFmtId="0" fontId="4" fillId="0" borderId="29" xfId="96" applyFont="1" applyFill="1" applyBorder="1" applyAlignment="1">
      <alignment horizontal="center"/>
      <protection/>
    </xf>
    <xf numFmtId="0" fontId="0" fillId="0" borderId="27" xfId="96" applyFont="1" applyFill="1" applyBorder="1" applyAlignment="1">
      <alignment horizontal="left"/>
      <protection/>
    </xf>
    <xf numFmtId="0" fontId="0" fillId="0" borderId="27" xfId="96" applyFill="1" applyBorder="1" applyAlignment="1" quotePrefix="1">
      <alignment horizontal="left"/>
      <protection/>
    </xf>
    <xf numFmtId="44" fontId="0" fillId="0" borderId="21" xfId="73" applyFill="1" applyBorder="1" applyAlignment="1">
      <alignment/>
    </xf>
    <xf numFmtId="0" fontId="0" fillId="0" borderId="32" xfId="96" applyFill="1" applyBorder="1">
      <alignment/>
      <protection/>
    </xf>
    <xf numFmtId="0" fontId="0" fillId="0" borderId="23" xfId="96" applyFill="1" applyBorder="1">
      <alignment/>
      <protection/>
    </xf>
    <xf numFmtId="0" fontId="0" fillId="0" borderId="22" xfId="96" applyFill="1" applyBorder="1" applyAlignment="1">
      <alignment horizontal="left" indent="1"/>
      <protection/>
    </xf>
    <xf numFmtId="44" fontId="0" fillId="0" borderId="29" xfId="73" applyFill="1" applyBorder="1" applyAlignment="1">
      <alignment/>
    </xf>
    <xf numFmtId="44" fontId="0" fillId="0" borderId="0" xfId="73" applyFill="1" applyBorder="1" applyAlignment="1">
      <alignment/>
    </xf>
    <xf numFmtId="0" fontId="6" fillId="0" borderId="22" xfId="96" applyFont="1" applyFill="1" applyBorder="1">
      <alignment/>
      <protection/>
    </xf>
    <xf numFmtId="0" fontId="4" fillId="0" borderId="32" xfId="96" applyFont="1" applyFill="1" applyBorder="1" applyAlignment="1">
      <alignment horizontal="center"/>
      <protection/>
    </xf>
    <xf numFmtId="0" fontId="0" fillId="0" borderId="23" xfId="96" applyFont="1" applyFill="1" applyBorder="1" applyAlignment="1">
      <alignment horizontal="center"/>
      <protection/>
    </xf>
    <xf numFmtId="0" fontId="0" fillId="0" borderId="22" xfId="96" applyFont="1" applyFill="1" applyBorder="1" applyAlignment="1">
      <alignment horizontal="left" indent="1"/>
      <protection/>
    </xf>
    <xf numFmtId="0" fontId="0" fillId="0" borderId="21" xfId="96" applyFill="1" applyBorder="1" applyAlignment="1">
      <alignment horizontal="center"/>
      <protection/>
    </xf>
    <xf numFmtId="0" fontId="6" fillId="0" borderId="32" xfId="96" applyFont="1" applyFill="1" applyBorder="1" applyAlignment="1">
      <alignment horizontal="center"/>
      <protection/>
    </xf>
    <xf numFmtId="0" fontId="6" fillId="0" borderId="23" xfId="96" applyFont="1" applyFill="1" applyBorder="1" applyAlignment="1">
      <alignment horizontal="center"/>
      <protection/>
    </xf>
    <xf numFmtId="0" fontId="6" fillId="0" borderId="22" xfId="96" applyFont="1" applyFill="1" applyBorder="1" applyAlignment="1" quotePrefix="1">
      <alignment horizontal="left"/>
      <protection/>
    </xf>
    <xf numFmtId="0" fontId="0" fillId="0" borderId="0" xfId="96" applyFill="1" applyBorder="1" applyAlignment="1">
      <alignment horizontal="center"/>
      <protection/>
    </xf>
    <xf numFmtId="0" fontId="6" fillId="0" borderId="27" xfId="96" applyFont="1" applyFill="1" applyBorder="1">
      <alignment/>
      <protection/>
    </xf>
    <xf numFmtId="0" fontId="0" fillId="0" borderId="28" xfId="96" applyFill="1" applyBorder="1" applyAlignment="1">
      <alignment horizontal="center"/>
      <protection/>
    </xf>
    <xf numFmtId="0" fontId="0" fillId="0" borderId="26" xfId="96" applyFill="1" applyBorder="1">
      <alignment/>
      <protection/>
    </xf>
    <xf numFmtId="0" fontId="0" fillId="0" borderId="25" xfId="96" applyFill="1" applyBorder="1">
      <alignment/>
      <protection/>
    </xf>
    <xf numFmtId="0" fontId="0" fillId="0" borderId="24" xfId="96" applyFill="1" applyBorder="1">
      <alignment/>
      <protection/>
    </xf>
    <xf numFmtId="0" fontId="0" fillId="0" borderId="21" xfId="96" applyFill="1" applyBorder="1">
      <alignment/>
      <protection/>
    </xf>
    <xf numFmtId="0" fontId="0" fillId="0" borderId="22" xfId="96" applyFill="1" applyBorder="1" applyAlignment="1">
      <alignment horizontal="center"/>
      <protection/>
    </xf>
    <xf numFmtId="0" fontId="4" fillId="0" borderId="27" xfId="96" applyFont="1" applyFill="1" applyBorder="1" applyAlignment="1">
      <alignment horizontal="center"/>
      <protection/>
    </xf>
    <xf numFmtId="0" fontId="0" fillId="0" borderId="22" xfId="96" applyFill="1" applyBorder="1">
      <alignment/>
      <protection/>
    </xf>
    <xf numFmtId="0" fontId="0" fillId="0" borderId="27" xfId="96" applyFont="1" applyFill="1" applyBorder="1" applyAlignment="1" quotePrefix="1">
      <alignment horizontal="left"/>
      <protection/>
    </xf>
    <xf numFmtId="0" fontId="0" fillId="0" borderId="0" xfId="96" applyFont="1" applyFill="1" applyBorder="1" applyAlignment="1" quotePrefix="1">
      <alignment horizontal="left"/>
      <protection/>
    </xf>
    <xf numFmtId="0" fontId="7" fillId="0" borderId="21" xfId="96" applyFont="1" applyFill="1" applyBorder="1" applyAlignment="1">
      <alignment horizontal="center"/>
      <protection/>
    </xf>
    <xf numFmtId="0" fontId="0" fillId="0" borderId="22" xfId="96" applyFill="1" applyBorder="1" applyAlignment="1" quotePrefix="1">
      <alignment horizontal="left" indent="1"/>
      <protection/>
    </xf>
    <xf numFmtId="0" fontId="0" fillId="0" borderId="0" xfId="96" applyFill="1" applyBorder="1" applyAlignment="1" quotePrefix="1">
      <alignment horizontal="left"/>
      <protection/>
    </xf>
    <xf numFmtId="44" fontId="0" fillId="0" borderId="21" xfId="73" applyFont="1" applyFill="1" applyBorder="1" applyAlignment="1">
      <alignment horizontal="right"/>
    </xf>
    <xf numFmtId="0" fontId="4" fillId="0" borderId="24" xfId="96" applyFont="1" applyFill="1" applyBorder="1" applyAlignment="1">
      <alignment horizontal="center"/>
      <protection/>
    </xf>
    <xf numFmtId="0" fontId="4" fillId="0" borderId="26" xfId="96" applyFont="1" applyFill="1" applyBorder="1" applyAlignment="1">
      <alignment horizontal="center"/>
      <protection/>
    </xf>
    <xf numFmtId="0" fontId="0" fillId="0" borderId="30" xfId="96" applyFill="1" applyBorder="1" applyAlignment="1">
      <alignment horizontal="left" indent="1"/>
      <protection/>
    </xf>
    <xf numFmtId="0" fontId="0" fillId="0" borderId="28" xfId="96" applyFill="1" applyBorder="1" applyAlignment="1">
      <alignment/>
      <protection/>
    </xf>
    <xf numFmtId="14" fontId="0" fillId="0" borderId="0" xfId="96" applyNumberFormat="1" applyFill="1">
      <alignment/>
      <protection/>
    </xf>
    <xf numFmtId="43" fontId="0" fillId="0" borderId="0" xfId="69" applyFont="1" applyFill="1" applyAlignment="1">
      <alignment/>
    </xf>
    <xf numFmtId="0" fontId="0" fillId="0" borderId="0" xfId="96" applyFill="1" applyBorder="1" applyAlignment="1">
      <alignment/>
      <protection/>
    </xf>
    <xf numFmtId="0" fontId="0" fillId="55" borderId="0" xfId="0" applyFill="1" applyBorder="1" applyAlignment="1">
      <alignment/>
    </xf>
    <xf numFmtId="0" fontId="0" fillId="56" borderId="0" xfId="0" applyFill="1" applyAlignment="1">
      <alignment/>
    </xf>
    <xf numFmtId="0" fontId="0" fillId="55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9" xfId="96" applyFill="1" applyBorder="1" applyAlignment="1">
      <alignment/>
      <protection/>
    </xf>
    <xf numFmtId="0" fontId="0" fillId="56" borderId="0" xfId="96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57" borderId="0" xfId="0" applyFont="1" applyFill="1" applyAlignment="1">
      <alignment/>
    </xf>
    <xf numFmtId="0" fontId="6" fillId="0" borderId="28" xfId="0" applyFont="1" applyBorder="1" applyAlignment="1">
      <alignment/>
    </xf>
    <xf numFmtId="0" fontId="5" fillId="0" borderId="21" xfId="0" applyFont="1" applyFill="1" applyBorder="1" applyAlignment="1">
      <alignment/>
    </xf>
    <xf numFmtId="171" fontId="0" fillId="0" borderId="21" xfId="73" applyNumberFormat="1" applyFont="1" applyFill="1" applyBorder="1" applyAlignment="1">
      <alignment horizontal="center"/>
    </xf>
    <xf numFmtId="171" fontId="0" fillId="0" borderId="21" xfId="71" applyNumberFormat="1" applyFont="1" applyFill="1" applyBorder="1" applyAlignment="1">
      <alignment horizontal="center"/>
    </xf>
    <xf numFmtId="171" fontId="0" fillId="0" borderId="22" xfId="96" applyNumberFormat="1" applyFill="1" applyBorder="1" applyAlignment="1">
      <alignment horizontal="center"/>
      <protection/>
    </xf>
    <xf numFmtId="0" fontId="0" fillId="0" borderId="21" xfId="0" applyFont="1" applyFill="1" applyBorder="1" applyAlignment="1">
      <alignment horizontal="left"/>
    </xf>
    <xf numFmtId="0" fontId="52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96" applyFill="1" applyBorder="1" applyAlignment="1" quotePrefix="1">
      <alignment horizontal="center"/>
      <protection/>
    </xf>
    <xf numFmtId="0" fontId="0" fillId="0" borderId="0" xfId="96" applyFill="1" applyBorder="1" applyAlignment="1">
      <alignment horizontal="left" vertical="top" wrapText="1"/>
      <protection/>
    </xf>
    <xf numFmtId="44" fontId="0" fillId="0" borderId="0" xfId="71" applyFont="1" applyFill="1" applyBorder="1" applyAlignment="1">
      <alignment horizontal="left"/>
    </xf>
    <xf numFmtId="0" fontId="0" fillId="0" borderId="0" xfId="96" applyFill="1" applyBorder="1" applyAlignment="1" quotePrefix="1">
      <alignment/>
      <protection/>
    </xf>
    <xf numFmtId="0" fontId="0" fillId="0" borderId="0" xfId="96" applyFill="1" applyBorder="1" applyAlignment="1" quotePrefix="1">
      <alignment horizontal="right"/>
      <protection/>
    </xf>
    <xf numFmtId="0" fontId="4" fillId="0" borderId="0" xfId="96" applyFont="1" applyFill="1" applyBorder="1" applyAlignment="1">
      <alignment/>
      <protection/>
    </xf>
    <xf numFmtId="0" fontId="0" fillId="0" borderId="0" xfId="96" applyFill="1" applyBorder="1" applyAlignment="1">
      <alignment vertical="top" wrapText="1"/>
      <protection/>
    </xf>
    <xf numFmtId="0" fontId="0" fillId="0" borderId="0" xfId="96" applyFont="1" applyFill="1" applyBorder="1" applyAlignment="1">
      <alignment/>
      <protection/>
    </xf>
    <xf numFmtId="0" fontId="0" fillId="0" borderId="0" xfId="96" applyFill="1" applyBorder="1" applyAlignment="1">
      <alignment horizontal="left" vertical="top"/>
      <protection/>
    </xf>
    <xf numFmtId="0" fontId="0" fillId="0" borderId="24" xfId="96" applyFill="1" applyBorder="1" applyAlignment="1">
      <alignment/>
      <protection/>
    </xf>
    <xf numFmtId="0" fontId="0" fillId="0" borderId="25" xfId="96" applyFill="1" applyBorder="1" applyAlignment="1">
      <alignment/>
      <protection/>
    </xf>
    <xf numFmtId="0" fontId="0" fillId="0" borderId="0" xfId="96" applyFill="1" applyBorder="1" applyAlignment="1" quotePrefix="1">
      <alignment vertical="top" wrapText="1"/>
      <protection/>
    </xf>
    <xf numFmtId="43" fontId="0" fillId="0" borderId="0" xfId="69" applyFont="1" applyFill="1" applyAlignment="1">
      <alignment/>
    </xf>
    <xf numFmtId="0" fontId="0" fillId="0" borderId="0" xfId="96" applyFill="1" applyBorder="1" applyAlignment="1" quotePrefix="1">
      <alignment vertical="top"/>
      <protection/>
    </xf>
    <xf numFmtId="0" fontId="3" fillId="55" borderId="28" xfId="96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24" xfId="0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26" xfId="0" applyFont="1" applyBorder="1" applyAlignment="1">
      <alignment/>
    </xf>
    <xf numFmtId="0" fontId="53" fillId="0" borderId="27" xfId="0" applyFont="1" applyBorder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3" fillId="0" borderId="29" xfId="0" applyFont="1" applyBorder="1" applyAlignment="1">
      <alignment/>
    </xf>
    <xf numFmtId="0" fontId="54" fillId="0" borderId="34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44" fontId="53" fillId="0" borderId="0" xfId="71" applyFont="1" applyBorder="1" applyAlignment="1">
      <alignment horizontal="center" vertical="center" wrapText="1"/>
    </xf>
    <xf numFmtId="44" fontId="55" fillId="0" borderId="0" xfId="71" applyFont="1" applyBorder="1" applyAlignment="1">
      <alignment horizontal="center" vertical="center" wrapText="1"/>
    </xf>
    <xf numFmtId="10" fontId="55" fillId="0" borderId="34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3" fillId="0" borderId="30" xfId="0" applyFont="1" applyBorder="1" applyAlignment="1">
      <alignment/>
    </xf>
    <xf numFmtId="0" fontId="53" fillId="0" borderId="28" xfId="0" applyFont="1" applyBorder="1" applyAlignment="1">
      <alignment/>
    </xf>
    <xf numFmtId="0" fontId="53" fillId="0" borderId="31" xfId="0" applyFont="1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 wrapText="1"/>
    </xf>
    <xf numFmtId="10" fontId="55" fillId="0" borderId="0" xfId="0" applyNumberFormat="1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44" fontId="53" fillId="0" borderId="35" xfId="71" applyFont="1" applyBorder="1" applyAlignment="1">
      <alignment horizontal="center" vertical="center" wrapText="1"/>
    </xf>
    <xf numFmtId="44" fontId="55" fillId="0" borderId="35" xfId="71" applyFont="1" applyBorder="1" applyAlignment="1">
      <alignment horizontal="center" vertical="center" wrapText="1"/>
    </xf>
    <xf numFmtId="10" fontId="55" fillId="0" borderId="35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176" fontId="0" fillId="0" borderId="0" xfId="101" applyNumberFormat="1" applyFont="1" applyFill="1" applyAlignment="1">
      <alignment/>
    </xf>
    <xf numFmtId="0" fontId="0" fillId="0" borderId="28" xfId="0" applyFont="1" applyFill="1" applyBorder="1" applyAlignment="1">
      <alignment horizontal="center"/>
    </xf>
    <xf numFmtId="0" fontId="3" fillId="0" borderId="28" xfId="96" applyFont="1" applyFill="1" applyBorder="1">
      <alignment/>
      <protection/>
    </xf>
    <xf numFmtId="44" fontId="0" fillId="0" borderId="21" xfId="73" applyFont="1" applyFill="1" applyBorder="1" applyAlignment="1">
      <alignment horizontal="center"/>
    </xf>
    <xf numFmtId="44" fontId="0" fillId="0" borderId="21" xfId="73" applyNumberFormat="1" applyFont="1" applyFill="1" applyBorder="1" applyAlignment="1">
      <alignment horizontal="right"/>
    </xf>
    <xf numFmtId="44" fontId="0" fillId="0" borderId="21" xfId="71" applyNumberFormat="1" applyFont="1" applyFill="1" applyBorder="1" applyAlignment="1">
      <alignment horizontal="center"/>
    </xf>
    <xf numFmtId="44" fontId="0" fillId="0" borderId="20" xfId="7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20" xfId="71" applyNumberFormat="1" applyFont="1" applyFill="1" applyBorder="1" applyAlignment="1">
      <alignment horizontal="right"/>
    </xf>
    <xf numFmtId="171" fontId="0" fillId="0" borderId="20" xfId="71" applyNumberFormat="1" applyFont="1" applyFill="1" applyBorder="1" applyAlignment="1">
      <alignment horizontal="center"/>
    </xf>
    <xf numFmtId="171" fontId="0" fillId="0" borderId="0" xfId="96" applyNumberFormat="1" applyFill="1" applyBorder="1" applyAlignment="1">
      <alignment horizontal="center"/>
      <protection/>
    </xf>
    <xf numFmtId="0" fontId="0" fillId="0" borderId="0" xfId="96" applyNumberFormat="1" applyFill="1" applyBorder="1" applyAlignment="1">
      <alignment horizontal="left"/>
      <protection/>
    </xf>
    <xf numFmtId="44" fontId="0" fillId="0" borderId="21" xfId="7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171" fontId="0" fillId="0" borderId="22" xfId="73" applyNumberFormat="1" applyFont="1" applyFill="1" applyBorder="1" applyAlignment="1">
      <alignment horizontal="center"/>
    </xf>
    <xf numFmtId="171" fontId="0" fillId="0" borderId="0" xfId="73" applyNumberFormat="1" applyFont="1" applyFill="1" applyBorder="1" applyAlignment="1">
      <alignment horizontal="center"/>
    </xf>
    <xf numFmtId="44" fontId="0" fillId="0" borderId="0" xfId="71" applyFont="1" applyFill="1" applyAlignment="1">
      <alignment/>
    </xf>
    <xf numFmtId="44" fontId="0" fillId="0" borderId="0" xfId="71" applyFont="1" applyFill="1" applyAlignment="1">
      <alignment horizontal="left" vertical="center"/>
    </xf>
    <xf numFmtId="44" fontId="0" fillId="0" borderId="0" xfId="7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43" fontId="0" fillId="0" borderId="0" xfId="69" applyFont="1" applyFill="1" applyBorder="1" applyAlignment="1">
      <alignment/>
    </xf>
    <xf numFmtId="0" fontId="58" fillId="0" borderId="0" xfId="0" applyFont="1" applyFill="1" applyBorder="1" applyAlignment="1">
      <alignment/>
    </xf>
    <xf numFmtId="44" fontId="0" fillId="0" borderId="20" xfId="71" applyNumberFormat="1" applyFont="1" applyFill="1" applyBorder="1" applyAlignment="1">
      <alignment horizontal="center"/>
    </xf>
    <xf numFmtId="44" fontId="0" fillId="0" borderId="20" xfId="71" applyNumberFormat="1" applyFont="1" applyFill="1" applyBorder="1" applyAlignment="1">
      <alignment horizontal="right"/>
    </xf>
    <xf numFmtId="0" fontId="26" fillId="0" borderId="27" xfId="0" applyFont="1" applyFill="1" applyBorder="1" applyAlignment="1">
      <alignment/>
    </xf>
    <xf numFmtId="9" fontId="0" fillId="0" borderId="27" xfId="101" applyFont="1" applyFill="1" applyBorder="1" applyAlignment="1">
      <alignment horizontal="left"/>
    </xf>
    <xf numFmtId="9" fontId="0" fillId="0" borderId="0" xfId="101" applyFont="1" applyFill="1" applyBorder="1" applyAlignment="1">
      <alignment horizontal="left"/>
    </xf>
    <xf numFmtId="9" fontId="0" fillId="0" borderId="0" xfId="101" applyFont="1" applyFill="1" applyBorder="1" applyAlignment="1">
      <alignment/>
    </xf>
    <xf numFmtId="9" fontId="0" fillId="0" borderId="29" xfId="101" applyFont="1" applyFill="1" applyBorder="1" applyAlignment="1">
      <alignment/>
    </xf>
    <xf numFmtId="9" fontId="0" fillId="0" borderId="0" xfId="101" applyFont="1" applyFill="1" applyAlignment="1">
      <alignment/>
    </xf>
    <xf numFmtId="44" fontId="0" fillId="0" borderId="22" xfId="71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0" fillId="0" borderId="28" xfId="0" applyNumberFormat="1" applyFill="1" applyBorder="1" applyAlignment="1">
      <alignment horizontal="left"/>
    </xf>
    <xf numFmtId="169" fontId="0" fillId="0" borderId="28" xfId="0" applyNumberFormat="1" applyFill="1" applyBorder="1" applyAlignment="1">
      <alignment/>
    </xf>
    <xf numFmtId="169" fontId="0" fillId="0" borderId="31" xfId="0" applyNumberFormat="1" applyFill="1" applyBorder="1" applyAlignment="1">
      <alignment/>
    </xf>
    <xf numFmtId="0" fontId="4" fillId="0" borderId="27" xfId="96" applyFont="1" applyFill="1" applyBorder="1" applyAlignment="1">
      <alignment horizontal="center"/>
      <protection/>
    </xf>
    <xf numFmtId="0" fontId="4" fillId="0" borderId="0" xfId="96" applyFont="1" applyFill="1" applyBorder="1" applyAlignment="1">
      <alignment horizontal="center"/>
      <protection/>
    </xf>
    <xf numFmtId="0" fontId="4" fillId="0" borderId="29" xfId="96" applyFont="1" applyFill="1" applyBorder="1" applyAlignment="1">
      <alignment horizontal="center"/>
      <protection/>
    </xf>
    <xf numFmtId="0" fontId="0" fillId="0" borderId="0" xfId="96" applyFill="1" applyBorder="1" applyAlignment="1">
      <alignment horizontal="left"/>
      <protection/>
    </xf>
    <xf numFmtId="0" fontId="5" fillId="0" borderId="24" xfId="96" applyFont="1" applyFill="1" applyBorder="1" applyAlignment="1">
      <alignment horizontal="center"/>
      <protection/>
    </xf>
    <xf numFmtId="0" fontId="5" fillId="0" borderId="25" xfId="96" applyFont="1" applyFill="1" applyBorder="1" applyAlignment="1">
      <alignment horizontal="center"/>
      <protection/>
    </xf>
    <xf numFmtId="0" fontId="5" fillId="0" borderId="26" xfId="96" applyFont="1" applyFill="1" applyBorder="1" applyAlignment="1">
      <alignment horizontal="center"/>
      <protection/>
    </xf>
    <xf numFmtId="0" fontId="0" fillId="0" borderId="0" xfId="96" applyFill="1" applyBorder="1" applyAlignment="1" quotePrefix="1">
      <alignment horizontal="left"/>
      <protection/>
    </xf>
    <xf numFmtId="0" fontId="0" fillId="0" borderId="0" xfId="96" applyFill="1" applyBorder="1">
      <alignment/>
      <protection/>
    </xf>
    <xf numFmtId="0" fontId="0" fillId="0" borderId="0" xfId="96" applyFill="1" applyBorder="1" applyAlignment="1">
      <alignment/>
      <protection/>
    </xf>
    <xf numFmtId="0" fontId="5" fillId="0" borderId="0" xfId="96" applyFont="1" applyFill="1" applyBorder="1" applyAlignment="1">
      <alignment horizontal="left"/>
      <protection/>
    </xf>
    <xf numFmtId="0" fontId="0" fillId="0" borderId="0" xfId="96" applyFill="1" applyBorder="1" applyAlignment="1">
      <alignment horizontal="left" vertical="top" wrapText="1"/>
      <protection/>
    </xf>
    <xf numFmtId="0" fontId="0" fillId="0" borderId="30" xfId="96" applyFill="1" applyBorder="1" applyAlignment="1">
      <alignment horizontal="center" vertical="center"/>
      <protection/>
    </xf>
    <xf numFmtId="0" fontId="0" fillId="0" borderId="31" xfId="96" applyFill="1" applyBorder="1" applyAlignment="1">
      <alignment horizontal="center" vertical="center"/>
      <protection/>
    </xf>
    <xf numFmtId="0" fontId="0" fillId="0" borderId="22" xfId="96" applyFill="1" applyBorder="1" applyAlignment="1">
      <alignment horizontal="left" wrapText="1"/>
      <protection/>
    </xf>
    <xf numFmtId="0" fontId="0" fillId="0" borderId="32" xfId="96" applyFill="1" applyBorder="1" applyAlignment="1">
      <alignment horizontal="left" wrapText="1"/>
      <protection/>
    </xf>
    <xf numFmtId="0" fontId="0" fillId="0" borderId="0" xfId="96" applyFill="1" applyBorder="1" applyAlignment="1" quotePrefix="1">
      <alignment horizontal="left" vertical="top" wrapText="1"/>
      <protection/>
    </xf>
    <xf numFmtId="0" fontId="0" fillId="0" borderId="37" xfId="96" applyFill="1" applyBorder="1" applyAlignment="1">
      <alignment horizontal="center"/>
      <protection/>
    </xf>
    <xf numFmtId="0" fontId="0" fillId="0" borderId="38" xfId="96" applyFill="1" applyBorder="1" applyAlignment="1">
      <alignment horizontal="center"/>
      <protection/>
    </xf>
    <xf numFmtId="0" fontId="0" fillId="0" borderId="30" xfId="96" applyFill="1" applyBorder="1" applyAlignment="1">
      <alignment horizontal="left" wrapText="1"/>
      <protection/>
    </xf>
    <xf numFmtId="0" fontId="0" fillId="0" borderId="31" xfId="96" applyFill="1" applyBorder="1" applyAlignment="1">
      <alignment horizontal="left" wrapText="1"/>
      <protection/>
    </xf>
    <xf numFmtId="0" fontId="0" fillId="0" borderId="30" xfId="96" applyFill="1" applyBorder="1" applyAlignment="1">
      <alignment horizontal="left"/>
      <protection/>
    </xf>
    <xf numFmtId="0" fontId="0" fillId="0" borderId="28" xfId="96" applyFill="1" applyBorder="1" applyAlignment="1">
      <alignment horizontal="left"/>
      <protection/>
    </xf>
    <xf numFmtId="0" fontId="0" fillId="0" borderId="23" xfId="96" applyFill="1" applyBorder="1" applyAlignment="1">
      <alignment horizontal="center"/>
      <protection/>
    </xf>
    <xf numFmtId="0" fontId="0" fillId="0" borderId="32" xfId="96" applyFill="1" applyBorder="1" applyAlignment="1">
      <alignment horizontal="center"/>
      <protection/>
    </xf>
    <xf numFmtId="0" fontId="0" fillId="0" borderId="28" xfId="96" applyFill="1" applyBorder="1" applyAlignment="1">
      <alignment horizontal="center"/>
      <protection/>
    </xf>
    <xf numFmtId="0" fontId="0" fillId="0" borderId="31" xfId="96" applyFill="1" applyBorder="1" applyAlignment="1">
      <alignment horizontal="center"/>
      <protection/>
    </xf>
    <xf numFmtId="0" fontId="0" fillId="0" borderId="21" xfId="96" applyFill="1" applyBorder="1" applyAlignment="1">
      <alignment horizontal="left" vertical="top" wrapText="1"/>
      <protection/>
    </xf>
    <xf numFmtId="0" fontId="0" fillId="0" borderId="21" xfId="96" applyFill="1" applyBorder="1" applyAlignment="1">
      <alignment horizontal="left" vertical="center" wrapText="1"/>
      <protection/>
    </xf>
    <xf numFmtId="0" fontId="0" fillId="0" borderId="21" xfId="96" applyFill="1" applyBorder="1" applyAlignment="1">
      <alignment horizontal="center" vertical="center" wrapText="1"/>
      <protection/>
    </xf>
    <xf numFmtId="0" fontId="0" fillId="0" borderId="24" xfId="96" applyFill="1" applyBorder="1" applyAlignment="1">
      <alignment horizontal="left" vertical="center"/>
      <protection/>
    </xf>
    <xf numFmtId="0" fontId="0" fillId="0" borderId="25" xfId="96" applyFill="1" applyBorder="1" applyAlignment="1">
      <alignment horizontal="left" vertical="center"/>
      <protection/>
    </xf>
    <xf numFmtId="0" fontId="0" fillId="0" borderId="26" xfId="96" applyFill="1" applyBorder="1" applyAlignment="1">
      <alignment horizontal="left" vertical="center"/>
      <protection/>
    </xf>
    <xf numFmtId="0" fontId="0" fillId="0" borderId="27" xfId="96" applyFill="1" applyBorder="1" applyAlignment="1">
      <alignment horizontal="left" vertical="center"/>
      <protection/>
    </xf>
    <xf numFmtId="0" fontId="0" fillId="0" borderId="0" xfId="96" applyFill="1" applyBorder="1" applyAlignment="1">
      <alignment horizontal="left" vertical="center"/>
      <protection/>
    </xf>
    <xf numFmtId="0" fontId="0" fillId="0" borderId="29" xfId="96" applyFill="1" applyBorder="1" applyAlignment="1">
      <alignment horizontal="left" vertical="center"/>
      <protection/>
    </xf>
    <xf numFmtId="0" fontId="0" fillId="0" borderId="30" xfId="96" applyFill="1" applyBorder="1" applyAlignment="1">
      <alignment horizontal="left" vertical="center"/>
      <protection/>
    </xf>
    <xf numFmtId="0" fontId="0" fillId="0" borderId="28" xfId="96" applyFill="1" applyBorder="1" applyAlignment="1">
      <alignment horizontal="left" vertical="center"/>
      <protection/>
    </xf>
    <xf numFmtId="0" fontId="0" fillId="0" borderId="31" xfId="96" applyFill="1" applyBorder="1" applyAlignment="1">
      <alignment horizontal="left" vertical="center"/>
      <protection/>
    </xf>
    <xf numFmtId="0" fontId="0" fillId="0" borderId="25" xfId="96" applyFill="1" applyBorder="1" applyAlignment="1">
      <alignment horizontal="center" vertical="center"/>
      <protection/>
    </xf>
    <xf numFmtId="0" fontId="0" fillId="0" borderId="26" xfId="96" applyFill="1" applyBorder="1" applyAlignment="1">
      <alignment horizontal="center" vertical="center"/>
      <protection/>
    </xf>
    <xf numFmtId="0" fontId="0" fillId="0" borderId="0" xfId="96" applyFill="1" applyBorder="1" applyAlignment="1">
      <alignment horizontal="center" vertical="center"/>
      <protection/>
    </xf>
    <xf numFmtId="0" fontId="0" fillId="0" borderId="29" xfId="96" applyFill="1" applyBorder="1" applyAlignment="1">
      <alignment horizontal="center" vertical="center"/>
      <protection/>
    </xf>
    <xf numFmtId="0" fontId="0" fillId="0" borderId="28" xfId="96" applyFill="1" applyBorder="1" applyAlignment="1">
      <alignment horizontal="center" vertical="center"/>
      <protection/>
    </xf>
    <xf numFmtId="0" fontId="0" fillId="0" borderId="25" xfId="0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69" fontId="6" fillId="0" borderId="28" xfId="0" applyNumberFormat="1" applyFont="1" applyFill="1" applyBorder="1" applyAlignment="1">
      <alignment/>
    </xf>
    <xf numFmtId="0" fontId="0" fillId="0" borderId="24" xfId="96" applyFill="1" applyBorder="1" applyAlignment="1">
      <alignment horizontal="center"/>
      <protection/>
    </xf>
    <xf numFmtId="0" fontId="0" fillId="0" borderId="26" xfId="96" applyFill="1" applyBorder="1" applyAlignment="1">
      <alignment horizontal="center"/>
      <protection/>
    </xf>
    <xf numFmtId="0" fontId="0" fillId="0" borderId="30" xfId="96" applyFill="1" applyBorder="1" applyAlignment="1">
      <alignment horizontal="center"/>
      <protection/>
    </xf>
    <xf numFmtId="0" fontId="4" fillId="0" borderId="27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0" fillId="0" borderId="0" xfId="69" applyFont="1" applyFill="1" applyBorder="1" applyAlignment="1">
      <alignment horizontal="center"/>
    </xf>
    <xf numFmtId="43" fontId="0" fillId="0" borderId="0" xfId="69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4" fillId="0" borderId="27" xfId="0" applyFont="1" applyFill="1" applyBorder="1" applyAlignment="1" quotePrefix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7" xfId="0" applyFill="1" applyBorder="1" applyAlignment="1" quotePrefix="1">
      <alignment horizontal="center"/>
    </xf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9" fontId="6" fillId="0" borderId="31" xfId="0" applyNumberFormat="1" applyFont="1" applyFill="1" applyBorder="1" applyAlignment="1">
      <alignment/>
    </xf>
    <xf numFmtId="0" fontId="4" fillId="0" borderId="27" xfId="96" applyFont="1" applyFill="1" applyBorder="1" applyAlignment="1" quotePrefix="1">
      <alignment horizontal="center"/>
      <protection/>
    </xf>
    <xf numFmtId="0" fontId="0" fillId="0" borderId="27" xfId="96" applyFill="1" applyBorder="1" applyAlignment="1" quotePrefix="1">
      <alignment horizontal="center"/>
      <protection/>
    </xf>
    <xf numFmtId="0" fontId="0" fillId="0" borderId="0" xfId="96" applyFill="1" applyBorder="1" applyAlignment="1">
      <alignment horizontal="center"/>
      <protection/>
    </xf>
    <xf numFmtId="0" fontId="0" fillId="0" borderId="29" xfId="96" applyFill="1" applyBorder="1" applyAlignment="1">
      <alignment horizontal="center"/>
      <protection/>
    </xf>
    <xf numFmtId="0" fontId="0" fillId="0" borderId="22" xfId="96" applyFill="1" applyBorder="1" applyAlignment="1">
      <alignment horizontal="center"/>
      <protection/>
    </xf>
    <xf numFmtId="169" fontId="6" fillId="0" borderId="28" xfId="96" applyNumberFormat="1" applyFont="1" applyFill="1" applyBorder="1" applyAlignment="1">
      <alignment horizontal="right"/>
      <protection/>
    </xf>
    <xf numFmtId="169" fontId="6" fillId="0" borderId="31" xfId="96" applyNumberFormat="1" applyFont="1" applyFill="1" applyBorder="1" applyAlignment="1">
      <alignment horizontal="right"/>
      <protection/>
    </xf>
    <xf numFmtId="0" fontId="0" fillId="0" borderId="27" xfId="96" applyFill="1" applyBorder="1" applyAlignment="1">
      <alignment horizontal="center"/>
      <protection/>
    </xf>
    <xf numFmtId="0" fontId="0" fillId="0" borderId="24" xfId="96" applyFont="1" applyFill="1" applyBorder="1" applyAlignment="1">
      <alignment horizontal="center"/>
      <protection/>
    </xf>
    <xf numFmtId="0" fontId="0" fillId="0" borderId="26" xfId="96" applyFont="1" applyFill="1" applyBorder="1" applyAlignment="1">
      <alignment horizontal="center"/>
      <protection/>
    </xf>
    <xf numFmtId="171" fontId="0" fillId="0" borderId="24" xfId="73" applyNumberFormat="1" applyFont="1" applyFill="1" applyBorder="1" applyAlignment="1">
      <alignment horizontal="center" vertical="center"/>
    </xf>
    <xf numFmtId="171" fontId="0" fillId="0" borderId="26" xfId="73" applyNumberFormat="1" applyFont="1" applyFill="1" applyBorder="1" applyAlignment="1">
      <alignment horizontal="center" vertical="center"/>
    </xf>
    <xf numFmtId="171" fontId="0" fillId="0" borderId="30" xfId="73" applyNumberFormat="1" applyFont="1" applyFill="1" applyBorder="1" applyAlignment="1">
      <alignment horizontal="center" vertical="center"/>
    </xf>
    <xf numFmtId="171" fontId="0" fillId="0" borderId="31" xfId="73" applyNumberFormat="1" applyFont="1" applyFill="1" applyBorder="1" applyAlignment="1">
      <alignment horizontal="center" vertical="center"/>
    </xf>
    <xf numFmtId="171" fontId="0" fillId="0" borderId="22" xfId="73" applyNumberFormat="1" applyFont="1" applyFill="1" applyBorder="1" applyAlignment="1">
      <alignment horizontal="center" vertical="center"/>
    </xf>
    <xf numFmtId="171" fontId="0" fillId="0" borderId="32" xfId="73" applyNumberFormat="1" applyFont="1" applyFill="1" applyBorder="1" applyAlignment="1">
      <alignment horizontal="center" vertical="center"/>
    </xf>
    <xf numFmtId="171" fontId="0" fillId="0" borderId="26" xfId="73" applyNumberFormat="1" applyFill="1" applyBorder="1" applyAlignment="1">
      <alignment horizontal="center" vertical="center"/>
    </xf>
    <xf numFmtId="171" fontId="0" fillId="0" borderId="31" xfId="73" applyNumberFormat="1" applyFill="1" applyBorder="1" applyAlignment="1">
      <alignment horizontal="center" vertical="center"/>
    </xf>
    <xf numFmtId="0" fontId="0" fillId="0" borderId="22" xfId="96" applyFill="1" applyBorder="1" applyAlignment="1" quotePrefix="1">
      <alignment horizontal="center" vertical="top" wrapText="1"/>
      <protection/>
    </xf>
    <xf numFmtId="0" fontId="0" fillId="0" borderId="32" xfId="96" applyFill="1" applyBorder="1" applyAlignment="1" quotePrefix="1">
      <alignment horizontal="center" vertical="top" wrapText="1"/>
      <protection/>
    </xf>
    <xf numFmtId="0" fontId="0" fillId="0" borderId="25" xfId="96" applyFill="1" applyBorder="1" applyAlignment="1">
      <alignment horizontal="center"/>
      <protection/>
    </xf>
    <xf numFmtId="0" fontId="0" fillId="0" borderId="22" xfId="96" applyFill="1" applyBorder="1" applyAlignment="1">
      <alignment/>
      <protection/>
    </xf>
    <xf numFmtId="0" fontId="0" fillId="0" borderId="23" xfId="96" applyFill="1" applyBorder="1" applyAlignment="1">
      <alignment/>
      <protection/>
    </xf>
    <xf numFmtId="0" fontId="0" fillId="0" borderId="32" xfId="96" applyFill="1" applyBorder="1" applyAlignment="1">
      <alignment/>
      <protection/>
    </xf>
    <xf numFmtId="0" fontId="0" fillId="0" borderId="37" xfId="96" applyFill="1" applyBorder="1" applyAlignment="1" quotePrefix="1">
      <alignment horizontal="center" vertical="top" wrapText="1"/>
      <protection/>
    </xf>
    <xf numFmtId="0" fontId="0" fillId="0" borderId="38" xfId="96" applyFill="1" applyBorder="1" applyAlignment="1" quotePrefix="1">
      <alignment horizontal="center" vertical="top" wrapText="1"/>
      <protection/>
    </xf>
    <xf numFmtId="0" fontId="0" fillId="0" borderId="37" xfId="96" applyFill="1" applyBorder="1" applyAlignment="1" quotePrefix="1">
      <alignment vertical="top" wrapText="1"/>
      <protection/>
    </xf>
    <xf numFmtId="0" fontId="0" fillId="0" borderId="39" xfId="96" applyFill="1" applyBorder="1" applyAlignment="1" quotePrefix="1">
      <alignment vertical="top" wrapText="1"/>
      <protection/>
    </xf>
    <xf numFmtId="0" fontId="0" fillId="0" borderId="38" xfId="96" applyFill="1" applyBorder="1" applyAlignment="1" quotePrefix="1">
      <alignment vertical="top" wrapText="1"/>
      <protection/>
    </xf>
    <xf numFmtId="0" fontId="0" fillId="0" borderId="30" xfId="96" applyFill="1" applyBorder="1" applyAlignment="1">
      <alignment/>
      <protection/>
    </xf>
    <xf numFmtId="0" fontId="0" fillId="0" borderId="28" xfId="96" applyFill="1" applyBorder="1" applyAlignment="1">
      <alignment/>
      <protection/>
    </xf>
    <xf numFmtId="0" fontId="0" fillId="0" borderId="31" xfId="96" applyFill="1" applyBorder="1" applyAlignment="1">
      <alignment/>
      <protection/>
    </xf>
    <xf numFmtId="0" fontId="0" fillId="0" borderId="0" xfId="96" applyFill="1" applyBorder="1" applyAlignment="1" quotePrefix="1">
      <alignment horizontal="center"/>
      <protection/>
    </xf>
    <xf numFmtId="0" fontId="0" fillId="0" borderId="29" xfId="96" applyFill="1" applyBorder="1" applyAlignment="1" quotePrefix="1">
      <alignment horizontal="center"/>
      <protection/>
    </xf>
    <xf numFmtId="169" fontId="0" fillId="55" borderId="28" xfId="0" applyNumberFormat="1" applyFill="1" applyBorder="1" applyAlignment="1">
      <alignment horizontal="left"/>
    </xf>
    <xf numFmtId="169" fontId="0" fillId="55" borderId="28" xfId="0" applyNumberFormat="1" applyFill="1" applyBorder="1" applyAlignment="1">
      <alignment/>
    </xf>
    <xf numFmtId="169" fontId="0" fillId="55" borderId="31" xfId="0" applyNumberFormat="1" applyFill="1" applyBorder="1" applyAlignment="1">
      <alignment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Hyperlink 2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strict\Accounting\WUTC%20Files\Rate%20Cases%20-%20Protected%20Data\Eastside\2014%20Eastside%20Rate%20Case\WUTC%20Model%20A-B%20-%20Eastsid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G-12 Financial"/>
      <sheetName val="Cap Struct."/>
      <sheetName val="Combined LG"/>
      <sheetName val="LG Garbage"/>
      <sheetName val=" LG recycle"/>
      <sheetName val="LG Yardwaste"/>
      <sheetName val="LG MF Recycle"/>
      <sheetName val="Summary"/>
      <sheetName val="Income Statement"/>
      <sheetName val="Proforma"/>
      <sheetName val="Adj - Restating"/>
      <sheetName val="Adj - Proforma"/>
      <sheetName val="Matrix"/>
      <sheetName val="COS"/>
      <sheetName val="Meeks +"/>
      <sheetName val="Matrix (Rec)"/>
      <sheetName val="COS (Rec)"/>
      <sheetName val="Matrix (YW)"/>
      <sheetName val="COS (YW)"/>
      <sheetName val="Price Out Summary"/>
      <sheetName val="Resi Price Out"/>
      <sheetName val="Comm Price Out"/>
      <sheetName val="MF Recy Price Out"/>
      <sheetName val="Drop Box Price Out"/>
      <sheetName val="WUTC Revenue"/>
      <sheetName val="Disposal"/>
      <sheetName val="Yardwaste Analysis"/>
      <sheetName val="Roll Off Average Cost"/>
      <sheetName val="Fuel PF Adj"/>
      <sheetName val="Fuel Detail"/>
      <sheetName val="CNG Detail"/>
      <sheetName val="Cont Summ"/>
      <sheetName val="Cont Regulated Acct (Non-MF)"/>
      <sheetName val="Cont Regulated Accounts (MF)."/>
      <sheetName val="Cont All Regulated Accounts"/>
      <sheetName val="Cont Unregulated Acct (non-MF)."/>
      <sheetName val="Cont Unregulated Accounts (MF)."/>
      <sheetName val="Cont All Unregulated Accounts"/>
      <sheetName val="Cont Detail"/>
      <sheetName val="Roll-off Stats"/>
      <sheetName val="Comm Stats"/>
      <sheetName val="Resi Stats"/>
    </sheetNames>
    <sheetDataSet>
      <sheetData sheetId="2">
        <row r="6">
          <cell r="G6">
            <v>0.08151208575306147</v>
          </cell>
        </row>
      </sheetData>
      <sheetData sheetId="20">
        <row r="15">
          <cell r="D15">
            <v>7.25</v>
          </cell>
          <cell r="G15">
            <v>7.670744579600639</v>
          </cell>
        </row>
        <row r="16">
          <cell r="D16">
            <v>11.61</v>
          </cell>
          <cell r="G16">
            <v>12.283771664712194</v>
          </cell>
        </row>
        <row r="17">
          <cell r="D17">
            <v>19.87</v>
          </cell>
          <cell r="G17">
            <v>21.023130316781337</v>
          </cell>
        </row>
        <row r="26">
          <cell r="D26">
            <v>11.61</v>
          </cell>
          <cell r="G26">
            <v>12.283771664712194</v>
          </cell>
        </row>
        <row r="27">
          <cell r="D27">
            <v>19.87</v>
          </cell>
          <cell r="G27">
            <v>21.023130316781337</v>
          </cell>
        </row>
        <row r="28">
          <cell r="D28">
            <v>29.03</v>
          </cell>
          <cell r="G28">
            <v>30.714719330456074</v>
          </cell>
        </row>
        <row r="31">
          <cell r="D31">
            <v>8.39</v>
          </cell>
          <cell r="G31">
            <v>9.10374026721614</v>
          </cell>
        </row>
        <row r="32">
          <cell r="D32">
            <v>10.45</v>
          </cell>
          <cell r="G32">
            <v>11.338985195757884</v>
          </cell>
        </row>
        <row r="61">
          <cell r="D61">
            <v>9.39</v>
          </cell>
          <cell r="G61">
            <v>10.1</v>
          </cell>
        </row>
        <row r="63">
          <cell r="D63">
            <v>11.45</v>
          </cell>
          <cell r="G63">
            <v>12.34</v>
          </cell>
        </row>
        <row r="69">
          <cell r="D69">
            <v>9</v>
          </cell>
          <cell r="G69">
            <v>10.23</v>
          </cell>
        </row>
        <row r="71">
          <cell r="D71">
            <v>12.05</v>
          </cell>
          <cell r="G71">
            <v>13.75</v>
          </cell>
        </row>
      </sheetData>
      <sheetData sheetId="21">
        <row r="9">
          <cell r="D9">
            <v>3.19</v>
          </cell>
          <cell r="G9">
            <v>3.375127615024281</v>
          </cell>
        </row>
        <row r="13">
          <cell r="D13">
            <v>16.16</v>
          </cell>
          <cell r="G13">
            <v>17.097825159496043</v>
          </cell>
        </row>
        <row r="29">
          <cell r="D29">
            <v>29.44</v>
          </cell>
          <cell r="G29">
            <v>31.14851316185418</v>
          </cell>
        </row>
        <row r="38">
          <cell r="D38">
            <v>43.29</v>
          </cell>
          <cell r="G38">
            <v>45.80228039322919</v>
          </cell>
        </row>
        <row r="44">
          <cell r="D44">
            <v>55.41</v>
          </cell>
          <cell r="G44">
            <v>58.62564926285122</v>
          </cell>
        </row>
        <row r="55">
          <cell r="D55">
            <v>83.11</v>
          </cell>
          <cell r="G55">
            <v>87.93318372560125</v>
          </cell>
        </row>
        <row r="65">
          <cell r="D65">
            <v>1.14</v>
          </cell>
          <cell r="G65">
            <v>1.2061584580337554</v>
          </cell>
        </row>
        <row r="68">
          <cell r="D68">
            <v>6.71</v>
          </cell>
          <cell r="G68">
            <v>7.09940636263728</v>
          </cell>
        </row>
        <row r="71">
          <cell r="D71">
            <v>10.85</v>
          </cell>
          <cell r="G71">
            <v>11.479666026023024</v>
          </cell>
        </row>
        <row r="72">
          <cell r="D72">
            <v>13.43</v>
          </cell>
          <cell r="G72">
            <v>14.209393062625734</v>
          </cell>
        </row>
        <row r="73">
          <cell r="D73">
            <v>15.24</v>
          </cell>
          <cell r="G73">
            <v>16.124434123188102</v>
          </cell>
        </row>
        <row r="74">
          <cell r="D74">
            <v>22.73</v>
          </cell>
          <cell r="G74">
            <v>24.049106799216897</v>
          </cell>
        </row>
      </sheetData>
      <sheetData sheetId="23">
        <row r="52">
          <cell r="D52">
            <v>133.21</v>
          </cell>
          <cell r="G52">
            <v>140.95000000000002</v>
          </cell>
        </row>
        <row r="85">
          <cell r="D85">
            <v>59.4</v>
          </cell>
          <cell r="G85">
            <v>62.85</v>
          </cell>
        </row>
        <row r="93">
          <cell r="D93">
            <v>67.15</v>
          </cell>
          <cell r="G93">
            <v>71.05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16"/>
  <sheetViews>
    <sheetView showGridLines="0" zoomScalePageLayoutView="0" workbookViewId="0" topLeftCell="A1">
      <selection activeCell="J43" sqref="J43"/>
    </sheetView>
  </sheetViews>
  <sheetFormatPr defaultColWidth="9.140625" defaultRowHeight="12.75"/>
  <cols>
    <col min="2" max="2" width="28.140625" style="0" customWidth="1"/>
  </cols>
  <sheetData>
    <row r="4" ht="12.75">
      <c r="B4" s="141" t="s">
        <v>245</v>
      </c>
    </row>
    <row r="6" ht="12.75">
      <c r="B6" s="134" t="s">
        <v>232</v>
      </c>
    </row>
    <row r="7" ht="12.75">
      <c r="B7" s="135" t="s">
        <v>242</v>
      </c>
    </row>
    <row r="8" ht="12.75">
      <c r="B8" s="140" t="s">
        <v>243</v>
      </c>
    </row>
    <row r="12" ht="12.75">
      <c r="B12" s="141" t="s">
        <v>246</v>
      </c>
    </row>
    <row r="14" ht="12.75">
      <c r="B14" s="139" t="s">
        <v>247</v>
      </c>
    </row>
    <row r="15" ht="12.75">
      <c r="B15" s="139" t="s">
        <v>248</v>
      </c>
    </row>
    <row r="16" ht="12.75">
      <c r="B16" s="139" t="s">
        <v>249</v>
      </c>
    </row>
  </sheetData>
  <sheetProtection/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58"/>
  <sheetViews>
    <sheetView showGridLines="0" zoomScalePageLayoutView="0" workbookViewId="0" topLeftCell="A1">
      <selection activeCell="E23" sqref="E23"/>
    </sheetView>
  </sheetViews>
  <sheetFormatPr defaultColWidth="9.140625" defaultRowHeight="12.75"/>
  <cols>
    <col min="1" max="1" width="10.00390625" style="80" customWidth="1"/>
    <col min="2" max="4" width="9.140625" style="80" customWidth="1"/>
    <col min="5" max="5" width="10.28125" style="80" customWidth="1"/>
    <col min="6" max="8" width="9.140625" style="80" customWidth="1"/>
    <col min="9" max="9" width="11.8515625" style="80" customWidth="1"/>
    <col min="10" max="10" width="10.8515625" style="80" customWidth="1"/>
    <col min="11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10" t="s">
        <v>392</v>
      </c>
      <c r="I2" s="132" t="s">
        <v>230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85"/>
      <c r="I3" s="85"/>
      <c r="J3" s="84"/>
    </row>
    <row r="4" spans="1:10" ht="12.75">
      <c r="A4" s="86" t="s">
        <v>1</v>
      </c>
      <c r="B4" s="85"/>
      <c r="C4" s="85"/>
      <c r="D4" s="85" t="s">
        <v>145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235" t="s">
        <v>192</v>
      </c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2.75">
      <c r="A8" s="86"/>
      <c r="B8" s="85"/>
      <c r="C8" s="85"/>
      <c r="D8" s="85"/>
      <c r="E8" s="85"/>
      <c r="F8" s="85"/>
      <c r="G8" s="85"/>
      <c r="H8" s="85"/>
      <c r="I8" s="85"/>
      <c r="J8" s="84"/>
    </row>
    <row r="9" spans="1:10" ht="12.75">
      <c r="A9" s="86" t="s">
        <v>82</v>
      </c>
      <c r="B9" s="124" t="s">
        <v>193</v>
      </c>
      <c r="C9" s="85"/>
      <c r="D9" s="85"/>
      <c r="E9" s="85"/>
      <c r="F9" s="85"/>
      <c r="G9" s="85"/>
      <c r="H9" s="85"/>
      <c r="I9" s="85"/>
      <c r="J9" s="84"/>
    </row>
    <row r="10" spans="1:10" ht="12.75">
      <c r="A10" s="86"/>
      <c r="B10" s="124" t="s">
        <v>194</v>
      </c>
      <c r="C10" s="85"/>
      <c r="D10" s="85"/>
      <c r="E10" s="85"/>
      <c r="F10" s="85"/>
      <c r="G10" s="85"/>
      <c r="H10" s="85"/>
      <c r="I10" s="85"/>
      <c r="J10" s="84"/>
    </row>
    <row r="11" spans="1:10" ht="12.75">
      <c r="A11" s="86"/>
      <c r="B11" s="85" t="s">
        <v>195</v>
      </c>
      <c r="C11" s="85"/>
      <c r="D11" s="85"/>
      <c r="E11" s="85"/>
      <c r="F11" s="85"/>
      <c r="G11" s="85"/>
      <c r="H11" s="85"/>
      <c r="I11" s="85"/>
      <c r="J11" s="84"/>
    </row>
    <row r="12" spans="1:10" ht="12.75">
      <c r="A12" s="86"/>
      <c r="B12" s="85"/>
      <c r="C12" s="85"/>
      <c r="D12" s="85"/>
      <c r="E12" s="85"/>
      <c r="F12" s="85"/>
      <c r="G12" s="85"/>
      <c r="H12" s="85"/>
      <c r="I12" s="85"/>
      <c r="J12" s="84"/>
    </row>
    <row r="13" spans="1:10" ht="12.75">
      <c r="A13" s="86" t="s">
        <v>86</v>
      </c>
      <c r="B13" s="88" t="s">
        <v>196</v>
      </c>
      <c r="C13" s="110"/>
      <c r="D13" s="85"/>
      <c r="E13" s="110"/>
      <c r="F13" s="110"/>
      <c r="G13" s="85"/>
      <c r="H13" s="110"/>
      <c r="I13" s="110"/>
      <c r="J13" s="84"/>
    </row>
    <row r="14" spans="1:10" ht="12.75">
      <c r="A14" s="86"/>
      <c r="B14" s="88" t="s">
        <v>197</v>
      </c>
      <c r="C14" s="110"/>
      <c r="D14" s="85"/>
      <c r="E14" s="110"/>
      <c r="F14" s="110"/>
      <c r="G14" s="85"/>
      <c r="H14" s="110"/>
      <c r="I14" s="110"/>
      <c r="J14" s="84"/>
    </row>
    <row r="15" spans="1:10" ht="12.75">
      <c r="A15" s="86"/>
      <c r="B15" s="88" t="s">
        <v>198</v>
      </c>
      <c r="C15" s="85"/>
      <c r="D15" s="85"/>
      <c r="E15" s="85"/>
      <c r="F15" s="85"/>
      <c r="G15" s="85"/>
      <c r="H15" s="85"/>
      <c r="I15" s="85"/>
      <c r="J15" s="84"/>
    </row>
    <row r="16" spans="1:10" ht="12.75">
      <c r="A16" s="86"/>
      <c r="B16" s="88" t="s">
        <v>199</v>
      </c>
      <c r="C16" s="85"/>
      <c r="D16" s="85"/>
      <c r="E16" s="85"/>
      <c r="F16" s="85"/>
      <c r="G16" s="85"/>
      <c r="H16" s="85"/>
      <c r="I16" s="85"/>
      <c r="J16" s="84"/>
    </row>
    <row r="17" spans="1:10" ht="12.75">
      <c r="A17" s="86"/>
      <c r="B17" s="88"/>
      <c r="C17" s="85"/>
      <c r="D17" s="85"/>
      <c r="E17" s="85"/>
      <c r="F17" s="85"/>
      <c r="G17" s="85"/>
      <c r="H17" s="85"/>
      <c r="I17" s="85"/>
      <c r="J17" s="84"/>
    </row>
    <row r="18" spans="1:10" ht="12.75">
      <c r="A18" s="94" t="s">
        <v>113</v>
      </c>
      <c r="B18" s="91" t="s">
        <v>200</v>
      </c>
      <c r="C18" s="90"/>
      <c r="D18" s="90"/>
      <c r="E18" s="90"/>
      <c r="F18" s="90"/>
      <c r="G18" s="90"/>
      <c r="H18" s="90"/>
      <c r="I18" s="90"/>
      <c r="J18" s="93"/>
    </row>
    <row r="19" spans="1:10" ht="12.75">
      <c r="A19" s="86"/>
      <c r="B19" s="88" t="s">
        <v>201</v>
      </c>
      <c r="C19" s="85"/>
      <c r="D19" s="85"/>
      <c r="E19" s="85"/>
      <c r="F19" s="85"/>
      <c r="G19" s="85"/>
      <c r="H19" s="85"/>
      <c r="I19" s="85"/>
      <c r="J19" s="84"/>
    </row>
    <row r="20" spans="1:10" ht="12.75">
      <c r="A20" s="86"/>
      <c r="B20" s="88"/>
      <c r="C20" s="85"/>
      <c r="D20" s="85"/>
      <c r="E20" s="85"/>
      <c r="F20" s="85"/>
      <c r="G20" s="85"/>
      <c r="H20" s="85"/>
      <c r="I20" s="85"/>
      <c r="J20" s="84"/>
    </row>
    <row r="21" spans="1:10" ht="12.75">
      <c r="A21" s="86"/>
      <c r="B21" s="88"/>
      <c r="C21" s="115"/>
      <c r="D21" s="113"/>
      <c r="E21" s="287" t="s">
        <v>88</v>
      </c>
      <c r="F21" s="288"/>
      <c r="G21" s="85"/>
      <c r="H21" s="85"/>
      <c r="I21" s="85"/>
      <c r="J21" s="84"/>
    </row>
    <row r="22" spans="1:10" ht="12.75">
      <c r="A22" s="86"/>
      <c r="B22" s="88"/>
      <c r="C22" s="289" t="s">
        <v>89</v>
      </c>
      <c r="D22" s="261"/>
      <c r="E22" s="289" t="s">
        <v>202</v>
      </c>
      <c r="F22" s="261"/>
      <c r="G22" s="85"/>
      <c r="H22" s="85"/>
      <c r="I22" s="85"/>
      <c r="J22" s="84"/>
    </row>
    <row r="23" spans="1:10" ht="12.75">
      <c r="A23" s="86"/>
      <c r="B23" s="88"/>
      <c r="C23" s="119" t="s">
        <v>107</v>
      </c>
      <c r="D23" s="97"/>
      <c r="E23" s="145" t="s">
        <v>545</v>
      </c>
      <c r="F23" s="97"/>
      <c r="G23" s="85"/>
      <c r="H23" s="85"/>
      <c r="I23" s="85"/>
      <c r="J23" s="84"/>
    </row>
    <row r="24" spans="1:10" ht="12.75">
      <c r="A24" s="86"/>
      <c r="B24" s="85"/>
      <c r="C24" s="119" t="s">
        <v>110</v>
      </c>
      <c r="D24" s="97"/>
      <c r="E24" s="145"/>
      <c r="F24" s="97"/>
      <c r="G24" s="85"/>
      <c r="H24" s="85"/>
      <c r="I24" s="85"/>
      <c r="J24" s="84"/>
    </row>
    <row r="25" spans="1:10" ht="12.75">
      <c r="A25" s="86"/>
      <c r="B25" s="85"/>
      <c r="C25" s="119" t="s">
        <v>203</v>
      </c>
      <c r="D25" s="97"/>
      <c r="E25" s="145"/>
      <c r="F25" s="97"/>
      <c r="G25" s="85"/>
      <c r="H25" s="85"/>
      <c r="I25" s="85"/>
      <c r="J25" s="84"/>
    </row>
    <row r="26" spans="1:10" ht="12.75">
      <c r="A26" s="86"/>
      <c r="B26" s="85"/>
      <c r="C26" s="119" t="s">
        <v>112</v>
      </c>
      <c r="D26" s="97"/>
      <c r="E26" s="145"/>
      <c r="F26" s="97"/>
      <c r="G26" s="85"/>
      <c r="H26" s="85"/>
      <c r="I26" s="85"/>
      <c r="J26" s="84"/>
    </row>
    <row r="27" spans="1:10" ht="12.75">
      <c r="A27" s="86"/>
      <c r="B27" s="85"/>
      <c r="C27" s="119" t="s">
        <v>108</v>
      </c>
      <c r="D27" s="97"/>
      <c r="E27" s="145"/>
      <c r="F27" s="97"/>
      <c r="G27" s="85"/>
      <c r="H27" s="85"/>
      <c r="I27" s="85"/>
      <c r="J27" s="84"/>
    </row>
    <row r="28" spans="1:10" ht="12.75">
      <c r="A28" s="86"/>
      <c r="B28" s="85"/>
      <c r="C28" s="119" t="s">
        <v>204</v>
      </c>
      <c r="D28" s="97"/>
      <c r="E28" s="205" t="str">
        <f>+E23</f>
        <v>$4.13 (A)</v>
      </c>
      <c r="F28" s="97"/>
      <c r="G28" s="85"/>
      <c r="H28" s="85"/>
      <c r="I28" s="85"/>
      <c r="J28" s="84"/>
    </row>
    <row r="29" spans="1:10" ht="12.75">
      <c r="A29" s="86"/>
      <c r="B29" s="85"/>
      <c r="C29" s="119"/>
      <c r="D29" s="97"/>
      <c r="E29" s="145"/>
      <c r="F29" s="97"/>
      <c r="G29" s="85"/>
      <c r="H29" s="85"/>
      <c r="I29" s="85"/>
      <c r="J29" s="84"/>
    </row>
    <row r="30" spans="1:10" ht="12.75">
      <c r="A30" s="86"/>
      <c r="B30" s="85"/>
      <c r="C30" s="119"/>
      <c r="D30" s="97"/>
      <c r="E30" s="145"/>
      <c r="F30" s="97"/>
      <c r="G30" s="85"/>
      <c r="H30" s="85"/>
      <c r="I30" s="85"/>
      <c r="J30" s="84"/>
    </row>
    <row r="31" spans="1:10" ht="12.75">
      <c r="A31" s="118"/>
      <c r="B31" s="90"/>
      <c r="C31" s="90"/>
      <c r="D31" s="90"/>
      <c r="E31" s="90"/>
      <c r="F31" s="90"/>
      <c r="G31" s="90"/>
      <c r="H31" s="90"/>
      <c r="I31" s="90"/>
      <c r="J31" s="93"/>
    </row>
    <row r="32" spans="1:10" ht="12.75">
      <c r="A32" s="86" t="s">
        <v>118</v>
      </c>
      <c r="B32" s="88" t="s">
        <v>114</v>
      </c>
      <c r="C32" s="85"/>
      <c r="D32" s="85"/>
      <c r="E32" s="85"/>
      <c r="F32" s="85"/>
      <c r="G32" s="85"/>
      <c r="H32" s="85"/>
      <c r="I32" s="85"/>
      <c r="J32" s="84"/>
    </row>
    <row r="33" spans="1:10" ht="12.75">
      <c r="A33" s="111"/>
      <c r="B33" s="88" t="s">
        <v>205</v>
      </c>
      <c r="C33" s="85"/>
      <c r="D33" s="85"/>
      <c r="E33" s="85"/>
      <c r="F33" s="85"/>
      <c r="G33" s="85"/>
      <c r="H33" s="85"/>
      <c r="I33" s="85"/>
      <c r="J33" s="84"/>
    </row>
    <row r="34" spans="1:10" ht="12.75">
      <c r="A34" s="86"/>
      <c r="B34" s="88" t="s">
        <v>116</v>
      </c>
      <c r="C34" s="85"/>
      <c r="D34" s="85"/>
      <c r="E34" s="85"/>
      <c r="F34" s="85"/>
      <c r="G34" s="85"/>
      <c r="H34" s="85"/>
      <c r="I34" s="85"/>
      <c r="J34" s="84"/>
    </row>
    <row r="35" spans="1:10" ht="12.75">
      <c r="A35" s="86"/>
      <c r="B35" s="88" t="s">
        <v>117</v>
      </c>
      <c r="C35" s="85"/>
      <c r="D35" s="85"/>
      <c r="E35" s="85"/>
      <c r="F35" s="85"/>
      <c r="G35" s="85"/>
      <c r="H35" s="85"/>
      <c r="I35" s="85"/>
      <c r="J35" s="84"/>
    </row>
    <row r="36" spans="1:10" ht="12.75">
      <c r="A36" s="86"/>
      <c r="B36" s="88"/>
      <c r="C36" s="85"/>
      <c r="D36" s="85"/>
      <c r="E36" s="85"/>
      <c r="F36" s="85"/>
      <c r="G36" s="85"/>
      <c r="H36" s="85"/>
      <c r="I36" s="85"/>
      <c r="J36" s="84"/>
    </row>
    <row r="37" spans="1:10" ht="12.75">
      <c r="A37" s="86" t="s">
        <v>329</v>
      </c>
      <c r="B37" s="243" t="s">
        <v>330</v>
      </c>
      <c r="C37" s="243"/>
      <c r="D37" s="243"/>
      <c r="E37" s="243"/>
      <c r="F37" s="243"/>
      <c r="G37" s="243"/>
      <c r="H37" s="206" t="s">
        <v>403</v>
      </c>
      <c r="I37" s="85" t="s">
        <v>244</v>
      </c>
      <c r="J37" s="84"/>
    </row>
    <row r="38" spans="1:10" ht="12.75">
      <c r="A38" s="86"/>
      <c r="B38" s="85" t="s">
        <v>250</v>
      </c>
      <c r="C38" s="85"/>
      <c r="D38" s="85"/>
      <c r="E38" s="85"/>
      <c r="F38" s="85"/>
      <c r="G38" s="85"/>
      <c r="H38" s="85"/>
      <c r="I38" s="85"/>
      <c r="J38" s="84"/>
    </row>
    <row r="39" spans="1:10" ht="12.75">
      <c r="A39" s="86"/>
      <c r="B39" s="85" t="s">
        <v>331</v>
      </c>
      <c r="C39" s="85"/>
      <c r="D39" s="85"/>
      <c r="E39" s="85"/>
      <c r="F39" s="85"/>
      <c r="G39" s="85"/>
      <c r="H39" s="85"/>
      <c r="I39" s="85"/>
      <c r="J39" s="84"/>
    </row>
    <row r="40" spans="1:10" ht="12.75">
      <c r="A40" s="86"/>
      <c r="B40" s="85" t="s">
        <v>251</v>
      </c>
      <c r="C40" s="85"/>
      <c r="D40" s="85"/>
      <c r="E40" s="85"/>
      <c r="F40" s="85"/>
      <c r="G40" s="85"/>
      <c r="H40" s="85"/>
      <c r="I40" s="85"/>
      <c r="J40" s="84"/>
    </row>
    <row r="41" spans="1:10" ht="12.75">
      <c r="A41" s="86"/>
      <c r="B41" s="85"/>
      <c r="C41" s="85"/>
      <c r="D41" s="85"/>
      <c r="E41" s="85"/>
      <c r="F41" s="85"/>
      <c r="G41" s="85"/>
      <c r="H41" s="85"/>
      <c r="I41" s="85"/>
      <c r="J41" s="84"/>
    </row>
    <row r="42" spans="1:10" ht="12.75">
      <c r="A42" s="86"/>
      <c r="B42" s="85"/>
      <c r="C42" s="85"/>
      <c r="D42" s="85"/>
      <c r="E42" s="85"/>
      <c r="F42" s="85"/>
      <c r="G42" s="85"/>
      <c r="H42" s="85"/>
      <c r="I42" s="85"/>
      <c r="J42" s="84"/>
    </row>
    <row r="43" spans="1:10" ht="12.75">
      <c r="A43" s="86"/>
      <c r="B43" s="85"/>
      <c r="C43" s="85"/>
      <c r="D43" s="90"/>
      <c r="E43" s="90"/>
      <c r="F43" s="90"/>
      <c r="G43" s="90"/>
      <c r="H43" s="85"/>
      <c r="I43" s="85"/>
      <c r="J43" s="84"/>
    </row>
    <row r="44" spans="1:10" ht="12.75">
      <c r="A44" s="86"/>
      <c r="B44" s="85"/>
      <c r="C44" s="85"/>
      <c r="D44" s="85"/>
      <c r="E44" s="85"/>
      <c r="F44" s="85"/>
      <c r="G44" s="85"/>
      <c r="H44" s="85"/>
      <c r="I44" s="85"/>
      <c r="J44" s="84"/>
    </row>
    <row r="45" spans="1:10" ht="12.75">
      <c r="A45" s="86"/>
      <c r="B45" s="85"/>
      <c r="C45" s="85"/>
      <c r="D45" s="85"/>
      <c r="E45" s="85"/>
      <c r="F45" s="85"/>
      <c r="G45" s="85"/>
      <c r="H45" s="85"/>
      <c r="I45" s="85"/>
      <c r="J45" s="84"/>
    </row>
    <row r="46" spans="1:10" ht="12.75">
      <c r="A46" s="86"/>
      <c r="B46" s="85"/>
      <c r="C46" s="85"/>
      <c r="D46" s="85"/>
      <c r="E46" s="85"/>
      <c r="F46" s="85"/>
      <c r="G46" s="85"/>
      <c r="H46" s="85"/>
      <c r="I46" s="85"/>
      <c r="J46" s="84"/>
    </row>
    <row r="47" spans="1:10" ht="12.75">
      <c r="A47" s="86"/>
      <c r="B47" s="85"/>
      <c r="C47" s="85"/>
      <c r="D47" s="85"/>
      <c r="E47" s="85"/>
      <c r="F47" s="85"/>
      <c r="G47" s="85"/>
      <c r="H47" s="85"/>
      <c r="I47" s="85"/>
      <c r="J47" s="84"/>
    </row>
    <row r="48" spans="1:10" ht="12.75">
      <c r="A48" s="86"/>
      <c r="B48" s="85"/>
      <c r="C48" s="85"/>
      <c r="D48" s="85"/>
      <c r="E48" s="85"/>
      <c r="F48" s="85"/>
      <c r="G48" s="85"/>
      <c r="H48" s="85"/>
      <c r="I48" s="85"/>
      <c r="J48" s="84"/>
    </row>
    <row r="49" spans="1:10" ht="12.75">
      <c r="A49" s="86"/>
      <c r="B49" s="85"/>
      <c r="C49" s="85"/>
      <c r="D49" s="85"/>
      <c r="E49" s="85"/>
      <c r="F49" s="85"/>
      <c r="G49" s="85"/>
      <c r="H49" s="85"/>
      <c r="I49" s="85"/>
      <c r="J49" s="84"/>
    </row>
    <row r="50" spans="1:10" ht="12.75">
      <c r="A50" s="86"/>
      <c r="B50" s="85"/>
      <c r="C50" s="85"/>
      <c r="D50" s="85"/>
      <c r="E50" s="85"/>
      <c r="F50" s="85"/>
      <c r="G50" s="85"/>
      <c r="H50" s="85"/>
      <c r="I50" s="85"/>
      <c r="J50" s="84"/>
    </row>
    <row r="51" spans="1:10" ht="12.75">
      <c r="A51" s="83"/>
      <c r="B51" s="82"/>
      <c r="C51" s="82"/>
      <c r="D51" s="82"/>
      <c r="E51" s="82"/>
      <c r="F51" s="82"/>
      <c r="G51" s="82"/>
      <c r="H51" s="82"/>
      <c r="I51" s="82"/>
      <c r="J51" s="81"/>
    </row>
    <row r="52" spans="1:10" ht="12.75">
      <c r="A52" s="23" t="s">
        <v>98</v>
      </c>
      <c r="B52" s="1" t="str">
        <f>+'Check Sheet'!$B$52</f>
        <v>Chris Gualberto, Assistant Division Controller</v>
      </c>
      <c r="C52" s="1"/>
      <c r="D52" s="85"/>
      <c r="E52" s="85"/>
      <c r="F52" s="85"/>
      <c r="G52" s="85"/>
      <c r="H52" s="85"/>
      <c r="I52" s="85"/>
      <c r="J52" s="84"/>
    </row>
    <row r="53" spans="1:10" ht="12.75">
      <c r="A53" s="23"/>
      <c r="B53" s="1"/>
      <c r="C53" s="1"/>
      <c r="D53" s="85"/>
      <c r="E53" s="85"/>
      <c r="F53" s="85"/>
      <c r="J53" s="84"/>
    </row>
    <row r="54" spans="1:10" ht="12.75">
      <c r="A54" s="26" t="s">
        <v>99</v>
      </c>
      <c r="B54" s="232">
        <f>+'Check Sheet'!$B$54</f>
        <v>43663</v>
      </c>
      <c r="C54" s="232">
        <f>+'Check Sheet'!C53</f>
        <v>0</v>
      </c>
      <c r="D54" s="82"/>
      <c r="E54" s="82"/>
      <c r="F54" s="82"/>
      <c r="H54" s="72" t="s">
        <v>142</v>
      </c>
      <c r="I54" s="233">
        <f>+'Check Sheet'!$I$54</f>
        <v>43709</v>
      </c>
      <c r="J54" s="234">
        <f>+'Check Sheet'!I53</f>
        <v>0</v>
      </c>
    </row>
    <row r="55" spans="1:10" ht="12.75">
      <c r="A55" s="239" t="s">
        <v>17</v>
      </c>
      <c r="B55" s="240"/>
      <c r="C55" s="240"/>
      <c r="D55" s="240"/>
      <c r="E55" s="240"/>
      <c r="F55" s="240"/>
      <c r="G55" s="240"/>
      <c r="H55" s="240"/>
      <c r="I55" s="240"/>
      <c r="J55" s="241"/>
    </row>
    <row r="56" spans="1:10" ht="12.75">
      <c r="A56" s="86"/>
      <c r="B56" s="85"/>
      <c r="C56" s="85"/>
      <c r="D56" s="85"/>
      <c r="E56" s="85"/>
      <c r="F56" s="85"/>
      <c r="G56" s="85"/>
      <c r="H56" s="85"/>
      <c r="I56" s="85"/>
      <c r="J56" s="84"/>
    </row>
    <row r="57" spans="1:10" ht="12.75">
      <c r="A57" s="86" t="s">
        <v>18</v>
      </c>
      <c r="B57" s="85"/>
      <c r="C57" s="85"/>
      <c r="D57" s="85"/>
      <c r="E57" s="85"/>
      <c r="F57" s="85"/>
      <c r="G57" s="85"/>
      <c r="H57" s="85"/>
      <c r="I57" s="85"/>
      <c r="J57" s="84"/>
    </row>
    <row r="58" spans="1:10" ht="12.75">
      <c r="A58" s="83"/>
      <c r="B58" s="82"/>
      <c r="C58" s="82"/>
      <c r="D58" s="82"/>
      <c r="E58" s="82"/>
      <c r="F58" s="82"/>
      <c r="G58" s="82"/>
      <c r="H58" s="82"/>
      <c r="I58" s="82"/>
      <c r="J58" s="81"/>
    </row>
    <row r="63" ht="12" customHeight="1"/>
  </sheetData>
  <sheetProtection/>
  <mergeCells count="8">
    <mergeCell ref="A55:J55"/>
    <mergeCell ref="A7:J7"/>
    <mergeCell ref="E21:F21"/>
    <mergeCell ref="C22:D22"/>
    <mergeCell ref="E22:F22"/>
    <mergeCell ref="B54:C54"/>
    <mergeCell ref="I54:J54"/>
    <mergeCell ref="B37:G3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K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4.00390625" style="22" customWidth="1"/>
    <col min="3" max="5" width="10.7109375" style="22" customWidth="1"/>
    <col min="6" max="6" width="2.00390625" style="22" customWidth="1"/>
    <col min="7" max="7" width="9.8515625" style="22" customWidth="1"/>
    <col min="8" max="8" width="9.140625" style="22" customWidth="1"/>
    <col min="9" max="9" width="10.7109375" style="22" customWidth="1"/>
    <col min="10" max="10" width="10.28125" style="22" bestFit="1" customWidth="1"/>
    <col min="11" max="16384" width="9.140625" style="22" customWidth="1"/>
  </cols>
  <sheetData>
    <row r="1" spans="1:11" ht="12.75">
      <c r="A1" s="19" t="s">
        <v>0</v>
      </c>
      <c r="B1" s="32">
        <v>11</v>
      </c>
      <c r="C1" s="20"/>
      <c r="D1" s="20"/>
      <c r="E1" s="20"/>
      <c r="F1" s="20"/>
      <c r="G1" s="20"/>
      <c r="H1" s="45" t="s">
        <v>398</v>
      </c>
      <c r="I1" s="279" t="s">
        <v>91</v>
      </c>
      <c r="J1" s="279"/>
      <c r="K1" s="33">
        <v>23</v>
      </c>
    </row>
    <row r="2" spans="1:11" ht="12.75">
      <c r="A2" s="23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1" ht="12.75">
      <c r="A3" s="23" t="s">
        <v>1</v>
      </c>
      <c r="B3" s="1"/>
      <c r="C3" s="1" t="s">
        <v>145</v>
      </c>
      <c r="D3" s="1"/>
      <c r="E3" s="1"/>
      <c r="F3" s="1"/>
      <c r="G3" s="1"/>
      <c r="H3" s="1"/>
      <c r="I3" s="1"/>
      <c r="J3" s="1"/>
      <c r="K3" s="25"/>
    </row>
    <row r="4" spans="1:11" ht="12.75">
      <c r="A4" s="26" t="s">
        <v>2</v>
      </c>
      <c r="B4" s="27"/>
      <c r="C4" s="193" t="str">
        <f>+'Check Sheet'!$D$5</f>
        <v>Eastside Disposal, Rabanco Companies, Rabanco Connections</v>
      </c>
      <c r="D4" s="27"/>
      <c r="E4" s="27"/>
      <c r="F4" s="27"/>
      <c r="G4" s="27"/>
      <c r="H4" s="27"/>
      <c r="I4" s="27"/>
      <c r="J4" s="27"/>
      <c r="K4" s="29"/>
    </row>
    <row r="5" spans="1:11" ht="12.75">
      <c r="A5" s="280" t="s">
        <v>19</v>
      </c>
      <c r="B5" s="281"/>
      <c r="C5" s="281"/>
      <c r="D5" s="281"/>
      <c r="E5" s="281"/>
      <c r="F5" s="281"/>
      <c r="G5" s="281"/>
      <c r="H5" s="281"/>
      <c r="I5" s="281"/>
      <c r="J5" s="281"/>
      <c r="K5" s="282"/>
    </row>
    <row r="6" spans="1:11" ht="12.75">
      <c r="A6" s="42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2.75">
      <c r="A7" s="23"/>
      <c r="B7" s="1"/>
      <c r="C7" s="1"/>
      <c r="D7" s="1"/>
      <c r="E7" s="1"/>
      <c r="F7" s="1"/>
      <c r="G7" s="1"/>
      <c r="H7" s="1"/>
      <c r="I7" s="1"/>
      <c r="J7" s="1"/>
      <c r="K7" s="25"/>
    </row>
    <row r="8" spans="1:11" ht="12.75">
      <c r="A8" s="40" t="s">
        <v>21</v>
      </c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58" t="s">
        <v>22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58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4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25"/>
    </row>
    <row r="12" spans="1:11" ht="12.75">
      <c r="A12" s="59" t="s">
        <v>25</v>
      </c>
      <c r="B12" s="5"/>
      <c r="C12" s="5"/>
      <c r="D12" s="1"/>
      <c r="E12" s="5"/>
      <c r="F12" s="5"/>
      <c r="G12" s="5"/>
      <c r="H12" s="1"/>
      <c r="I12" s="5"/>
      <c r="J12" s="5"/>
      <c r="K12" s="25"/>
    </row>
    <row r="13" spans="1:11" ht="12.75">
      <c r="A13" s="59" t="s">
        <v>26</v>
      </c>
      <c r="B13" s="5"/>
      <c r="C13" s="5"/>
      <c r="D13" s="1"/>
      <c r="E13" s="5"/>
      <c r="F13" s="5"/>
      <c r="G13" s="5"/>
      <c r="H13" s="1"/>
      <c r="I13" s="5"/>
      <c r="J13" s="5"/>
      <c r="K13" s="25"/>
    </row>
    <row r="14" spans="1:11" ht="12.75">
      <c r="A14" s="5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1" ht="12.75">
      <c r="A15" s="40"/>
      <c r="B15" s="1"/>
      <c r="C15" s="1"/>
      <c r="D15" s="1"/>
      <c r="E15" s="1"/>
      <c r="F15" s="1"/>
      <c r="G15" s="1"/>
      <c r="H15" s="1"/>
      <c r="I15" s="1"/>
      <c r="J15" s="1"/>
      <c r="K15" s="25"/>
    </row>
    <row r="16" spans="1:11" ht="12.75">
      <c r="A16" s="23" t="s">
        <v>100</v>
      </c>
      <c r="B16" s="1"/>
      <c r="C16" s="1"/>
      <c r="D16" s="1"/>
      <c r="E16" s="60" t="s">
        <v>15</v>
      </c>
      <c r="F16" s="1"/>
      <c r="G16" s="1"/>
      <c r="H16" s="1"/>
      <c r="I16" s="1"/>
      <c r="J16" s="1"/>
      <c r="K16" s="25"/>
    </row>
    <row r="17" spans="1:11" ht="12.75">
      <c r="A17" s="51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2.75">
      <c r="A18" s="61" t="s">
        <v>28</v>
      </c>
      <c r="B18" s="61" t="s">
        <v>29</v>
      </c>
      <c r="C18" s="61" t="s">
        <v>30</v>
      </c>
      <c r="D18" s="61" t="s">
        <v>31</v>
      </c>
      <c r="E18" s="61" t="str">
        <f>+'Item 100, page 1'!E18</f>
        <v>Yardwaste /</v>
      </c>
      <c r="F18" s="62"/>
      <c r="G18" s="61"/>
      <c r="H18" s="61"/>
      <c r="I18" s="61" t="s">
        <v>32</v>
      </c>
      <c r="J18" s="61"/>
      <c r="K18" s="61"/>
    </row>
    <row r="19" spans="1:11" ht="12.75">
      <c r="A19" s="63" t="s">
        <v>33</v>
      </c>
      <c r="B19" s="63" t="s">
        <v>34</v>
      </c>
      <c r="C19" s="63" t="s">
        <v>35</v>
      </c>
      <c r="D19" s="63" t="s">
        <v>35</v>
      </c>
      <c r="E19" s="63" t="str">
        <f>+'Item 100, page 1'!E19</f>
        <v>Organics</v>
      </c>
      <c r="F19" s="62"/>
      <c r="G19" s="63"/>
      <c r="H19" s="63"/>
      <c r="I19" s="63" t="s">
        <v>36</v>
      </c>
      <c r="J19" s="63"/>
      <c r="K19" s="63"/>
    </row>
    <row r="20" spans="1:11" ht="12.75">
      <c r="A20" s="64" t="s">
        <v>37</v>
      </c>
      <c r="B20" s="64" t="s">
        <v>35</v>
      </c>
      <c r="C20" s="64" t="s">
        <v>38</v>
      </c>
      <c r="D20" s="64" t="s">
        <v>38</v>
      </c>
      <c r="E20" s="64" t="str">
        <f>+'Item 100, page 1'!E20</f>
        <v>Service Rate</v>
      </c>
      <c r="F20" s="62"/>
      <c r="G20" s="64"/>
      <c r="H20" s="64"/>
      <c r="I20" s="64" t="s">
        <v>39</v>
      </c>
      <c r="J20" s="64"/>
      <c r="K20" s="64"/>
    </row>
    <row r="21" spans="1:11" ht="12.75">
      <c r="A21" s="4" t="s">
        <v>40</v>
      </c>
      <c r="B21" s="4" t="s">
        <v>57</v>
      </c>
      <c r="C21" s="144" t="str">
        <f>+'Item 100, page 1'!C21</f>
        <v>8.38 (A)</v>
      </c>
      <c r="D21" s="143" t="s">
        <v>428</v>
      </c>
      <c r="E21" s="143" t="s">
        <v>430</v>
      </c>
      <c r="F21" s="1"/>
      <c r="G21" s="39"/>
      <c r="H21" s="39"/>
      <c r="I21" s="144" t="str">
        <f>+'Item 100, page 1'!I21</f>
        <v>$0.43 (A)</v>
      </c>
      <c r="J21" s="39"/>
      <c r="K21" s="39"/>
    </row>
    <row r="22" spans="1:11" ht="12.75">
      <c r="A22" s="4" t="s">
        <v>42</v>
      </c>
      <c r="B22" s="4" t="s">
        <v>57</v>
      </c>
      <c r="C22" s="144" t="str">
        <f>+'Item 100, page 1'!C22</f>
        <v>13.47 (A) </v>
      </c>
      <c r="D22" s="143" t="str">
        <f>+D21</f>
        <v>12.61 (A)</v>
      </c>
      <c r="E22" s="143" t="str">
        <f>+E21</f>
        <v>12.77 (A)</v>
      </c>
      <c r="F22" s="1"/>
      <c r="G22" s="39"/>
      <c r="H22" s="39"/>
      <c r="I22" s="144" t="str">
        <f>+'Item 100, page 1'!I22</f>
        <v>$0.54 (A)</v>
      </c>
      <c r="J22" s="39"/>
      <c r="K22" s="39"/>
    </row>
    <row r="23" spans="1:11" ht="12.75">
      <c r="A23" s="4" t="s">
        <v>43</v>
      </c>
      <c r="B23" s="4" t="s">
        <v>57</v>
      </c>
      <c r="C23" s="144" t="str">
        <f>+'Item 100, page 1'!C23</f>
        <v>22.85 (A)</v>
      </c>
      <c r="D23" s="143" t="str">
        <f aca="true" t="shared" si="0" ref="D23:E30">+D22</f>
        <v>12.61 (A)</v>
      </c>
      <c r="E23" s="143" t="str">
        <f t="shared" si="0"/>
        <v>12.77 (A)</v>
      </c>
      <c r="F23" s="1"/>
      <c r="G23" s="39"/>
      <c r="H23" s="39"/>
      <c r="I23" s="144" t="str">
        <f>+'Item 100, page 1'!I23</f>
        <v>$1.08 (A)</v>
      </c>
      <c r="J23" s="39"/>
      <c r="K23" s="39"/>
    </row>
    <row r="24" spans="1:11" ht="12.75">
      <c r="A24" s="4" t="s">
        <v>44</v>
      </c>
      <c r="B24" s="4" t="s">
        <v>57</v>
      </c>
      <c r="C24" s="144" t="str">
        <f>+'Item 100, page 1'!C24</f>
        <v>33.45 (A)</v>
      </c>
      <c r="D24" s="143" t="str">
        <f t="shared" si="0"/>
        <v>12.61 (A)</v>
      </c>
      <c r="E24" s="143" t="str">
        <f t="shared" si="0"/>
        <v>12.77 (A)</v>
      </c>
      <c r="F24" s="1"/>
      <c r="G24" s="39"/>
      <c r="H24" s="39"/>
      <c r="I24" s="144" t="str">
        <f>+'Item 100, page 1'!I24</f>
        <v>$1.62 (A)</v>
      </c>
      <c r="J24" s="39"/>
      <c r="K24" s="39"/>
    </row>
    <row r="25" spans="1:11" ht="12.75">
      <c r="A25" s="4" t="s">
        <v>45</v>
      </c>
      <c r="B25" s="4" t="s">
        <v>57</v>
      </c>
      <c r="C25" s="144" t="str">
        <f>+'Item 100, page 1'!C25</f>
        <v>44.88 (A)</v>
      </c>
      <c r="D25" s="143" t="str">
        <f t="shared" si="0"/>
        <v>12.61 (A)</v>
      </c>
      <c r="E25" s="143" t="str">
        <f t="shared" si="0"/>
        <v>12.77 (A)</v>
      </c>
      <c r="F25" s="1"/>
      <c r="G25" s="39"/>
      <c r="H25" s="39"/>
      <c r="I25" s="144" t="str">
        <f>+'Item 100, page 1'!I25</f>
        <v>$2.16 (A)</v>
      </c>
      <c r="J25" s="39"/>
      <c r="K25" s="39"/>
    </row>
    <row r="26" spans="1:11" ht="12.75">
      <c r="A26" s="4" t="s">
        <v>46</v>
      </c>
      <c r="B26" s="4" t="s">
        <v>57</v>
      </c>
      <c r="C26" s="144" t="str">
        <f>+'Item 100, page 1'!C26</f>
        <v>56.60 (A)</v>
      </c>
      <c r="D26" s="143" t="str">
        <f t="shared" si="0"/>
        <v>12.61 (A)</v>
      </c>
      <c r="E26" s="143" t="str">
        <f t="shared" si="0"/>
        <v>12.77 (A)</v>
      </c>
      <c r="F26" s="1"/>
      <c r="G26" s="39"/>
      <c r="H26" s="39"/>
      <c r="I26" s="144" t="str">
        <f>+'Item 100, page 1'!I26</f>
        <v>$2.70 (A)</v>
      </c>
      <c r="J26" s="39"/>
      <c r="K26" s="39"/>
    </row>
    <row r="27" spans="1:11" ht="12.75">
      <c r="A27" s="4" t="s">
        <v>47</v>
      </c>
      <c r="B27" s="4" t="s">
        <v>57</v>
      </c>
      <c r="C27" s="144" t="str">
        <f>+'Item 100, page 1'!C27</f>
        <v>13.47 (A) </v>
      </c>
      <c r="D27" s="143" t="str">
        <f t="shared" si="0"/>
        <v>12.61 (A)</v>
      </c>
      <c r="E27" s="143" t="str">
        <f t="shared" si="0"/>
        <v>12.77 (A)</v>
      </c>
      <c r="F27" s="1"/>
      <c r="G27" s="39"/>
      <c r="H27" s="39"/>
      <c r="I27" s="144" t="str">
        <f>+'Item 100, page 1'!I27</f>
        <v>$1.11 (A)</v>
      </c>
      <c r="J27" s="39"/>
      <c r="K27" s="39"/>
    </row>
    <row r="28" spans="1:11" ht="12.75">
      <c r="A28" s="4" t="s">
        <v>48</v>
      </c>
      <c r="B28" s="4" t="s">
        <v>57</v>
      </c>
      <c r="C28" s="144" t="str">
        <f>+'Item 100, page 1'!C28</f>
        <v>22.74 (A)</v>
      </c>
      <c r="D28" s="143" t="str">
        <f t="shared" si="0"/>
        <v>12.61 (A)</v>
      </c>
      <c r="E28" s="143" t="str">
        <f t="shared" si="0"/>
        <v>12.77 (A)</v>
      </c>
      <c r="F28" s="1"/>
      <c r="G28" s="39"/>
      <c r="H28" s="39"/>
      <c r="I28" s="144" t="str">
        <f>+'Item 100, page 1'!I28</f>
        <v>$1.90 (A)</v>
      </c>
      <c r="J28" s="39"/>
      <c r="K28" s="39"/>
    </row>
    <row r="29" spans="1:11" ht="12.75">
      <c r="A29" s="4" t="s">
        <v>49</v>
      </c>
      <c r="B29" s="4" t="s">
        <v>57</v>
      </c>
      <c r="C29" s="144" t="str">
        <f>+'Item 100, page 1'!C29</f>
        <v>33.20 (A)</v>
      </c>
      <c r="D29" s="143" t="str">
        <f t="shared" si="0"/>
        <v>12.61 (A)</v>
      </c>
      <c r="E29" s="143" t="str">
        <f t="shared" si="0"/>
        <v>12.77 (A)</v>
      </c>
      <c r="F29" s="1"/>
      <c r="G29" s="39"/>
      <c r="H29" s="39"/>
      <c r="I29" s="144" t="str">
        <f>+'Item 100, page 1'!I29</f>
        <v>$1.86 (A)</v>
      </c>
      <c r="J29" s="39"/>
      <c r="K29" s="39"/>
    </row>
    <row r="30" spans="1:11" ht="12.75">
      <c r="A30" s="67" t="s">
        <v>42</v>
      </c>
      <c r="B30" s="67" t="s">
        <v>58</v>
      </c>
      <c r="C30" s="144" t="str">
        <f>+'Item 100, page 1'!C30</f>
        <v>4.81 (A)</v>
      </c>
      <c r="D30" s="143" t="str">
        <f t="shared" si="0"/>
        <v>12.61 (A)</v>
      </c>
      <c r="E30" s="143" t="str">
        <f t="shared" si="0"/>
        <v>12.77 (A)</v>
      </c>
      <c r="F30" s="30"/>
      <c r="G30" s="68"/>
      <c r="H30" s="68"/>
      <c r="I30" s="144" t="str">
        <f>+'Item 100, page 1'!I30</f>
        <v>$0.54 (A)</v>
      </c>
      <c r="J30" s="68"/>
      <c r="K30" s="68"/>
    </row>
    <row r="31" spans="1:11" ht="12.75">
      <c r="A31" s="4" t="s">
        <v>51</v>
      </c>
      <c r="B31" s="39"/>
      <c r="C31" s="65"/>
      <c r="D31" s="143" t="s">
        <v>429</v>
      </c>
      <c r="E31" s="66"/>
      <c r="F31" s="1"/>
      <c r="G31" s="39"/>
      <c r="H31" s="39"/>
      <c r="I31" s="65"/>
      <c r="J31" s="39"/>
      <c r="K31" s="39"/>
    </row>
    <row r="32" spans="1:11" ht="12.75">
      <c r="A32" s="67" t="s">
        <v>52</v>
      </c>
      <c r="B32" s="39"/>
      <c r="C32" s="65"/>
      <c r="D32" s="66"/>
      <c r="E32" s="143" t="s">
        <v>431</v>
      </c>
      <c r="F32" s="1"/>
      <c r="G32" s="39"/>
      <c r="H32" s="39"/>
      <c r="I32" s="144" t="str">
        <f>+'Item 100, page 1'!I32</f>
        <v>$1.86 (A)</v>
      </c>
      <c r="J32" s="39"/>
      <c r="K32" s="39"/>
    </row>
    <row r="33" spans="1:11" ht="12.75">
      <c r="A33" s="67"/>
      <c r="B33" s="67"/>
      <c r="C33" s="65"/>
      <c r="D33" s="66"/>
      <c r="E33" s="143"/>
      <c r="F33" s="1"/>
      <c r="G33" s="39"/>
      <c r="H33" s="39"/>
      <c r="I33" s="144"/>
      <c r="J33" s="39"/>
      <c r="K33" s="39"/>
    </row>
    <row r="34" spans="1:11" ht="12.75">
      <c r="A34" s="146" t="str">
        <f>+'Item 100, page 1'!A34</f>
        <v>32 Gal Bear Proof Toter</v>
      </c>
      <c r="B34" s="39"/>
      <c r="C34" s="144" t="str">
        <f>+'Item 100, page 1'!C34</f>
        <v>13.47 (A) </v>
      </c>
      <c r="D34" s="66"/>
      <c r="E34" s="125"/>
      <c r="F34" s="1"/>
      <c r="G34" s="39"/>
      <c r="H34" s="39"/>
      <c r="I34" s="203" t="str">
        <f>+'Item 100, page 1'!I34</f>
        <v>4.02 (A)</v>
      </c>
      <c r="J34" s="142"/>
      <c r="K34" s="39"/>
    </row>
    <row r="35" spans="1:11" ht="12.75">
      <c r="A35" s="146" t="str">
        <f>+'Item 100, page 1'!A35</f>
        <v>64 Gal Bear Proof Toter</v>
      </c>
      <c r="B35" s="39"/>
      <c r="C35" s="144" t="str">
        <f>+'Item 100, page 1'!C35</f>
        <v>22.85 (A)</v>
      </c>
      <c r="D35" s="66"/>
      <c r="E35" s="125"/>
      <c r="F35" s="1"/>
      <c r="G35" s="39"/>
      <c r="H35" s="39"/>
      <c r="I35" s="203" t="str">
        <f>+'Item 100, page 1'!I35</f>
        <v>8.33 (A)</v>
      </c>
      <c r="J35" s="142"/>
      <c r="K35" s="39"/>
    </row>
    <row r="36" spans="1:11" ht="12.75">
      <c r="A36" s="146" t="str">
        <f>+'Item 100, page 1'!A36</f>
        <v>96 Gal Bear Proof Toter</v>
      </c>
      <c r="B36" s="39"/>
      <c r="C36" s="144" t="str">
        <f>+'Item 100, page 1'!C36</f>
        <v>33.45 (A)</v>
      </c>
      <c r="D36" s="65"/>
      <c r="E36" s="65"/>
      <c r="F36" s="1"/>
      <c r="G36" s="39"/>
      <c r="H36" s="39"/>
      <c r="I36" s="203" t="str">
        <f>+'Item 100, page 1'!I36</f>
        <v>8.59 (A)</v>
      </c>
      <c r="J36" s="142"/>
      <c r="K36" s="39"/>
    </row>
    <row r="37" spans="1:11" ht="12.75">
      <c r="A37" s="69" t="s">
        <v>53</v>
      </c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 ht="12.75">
      <c r="A38" s="23"/>
      <c r="B38" s="1"/>
      <c r="C38" s="70" t="s">
        <v>54</v>
      </c>
      <c r="D38" s="1"/>
      <c r="E38" s="1"/>
      <c r="F38" s="1"/>
      <c r="G38" s="1"/>
      <c r="H38" s="1"/>
      <c r="I38" s="1"/>
      <c r="J38" s="1"/>
      <c r="K38" s="25"/>
    </row>
    <row r="39" spans="1:11" ht="12.75">
      <c r="A39" s="23"/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 ht="12.75">
      <c r="A40" s="23"/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2.75">
      <c r="A41" s="23" t="s">
        <v>55</v>
      </c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 ht="12.75">
      <c r="A42" s="41" t="s">
        <v>56</v>
      </c>
      <c r="B42" s="1"/>
      <c r="C42" s="1"/>
      <c r="D42" s="1"/>
      <c r="E42" s="1"/>
      <c r="F42" s="1"/>
      <c r="G42" s="1"/>
      <c r="H42" s="1"/>
      <c r="I42" s="1"/>
      <c r="J42" s="1"/>
      <c r="K42" s="25"/>
    </row>
    <row r="43" spans="1:11" ht="12.75">
      <c r="A43" s="204" t="str">
        <f>+'Item 100, page 1'!A43</f>
        <v>Note 3:  In addition to the recycling rates shown above, a recycling debit/(credit) of ($0.36) applies.</v>
      </c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12.75">
      <c r="A44" s="217" t="s">
        <v>533</v>
      </c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17" t="s">
        <v>534</v>
      </c>
      <c r="B45" s="1"/>
      <c r="C45" s="1"/>
      <c r="D45" s="30"/>
      <c r="E45" s="30"/>
      <c r="F45" s="30"/>
      <c r="G45" s="30"/>
      <c r="H45" s="30"/>
      <c r="I45" s="1"/>
      <c r="J45" s="1"/>
      <c r="K45" s="25"/>
    </row>
    <row r="46" spans="1:11" ht="12.75">
      <c r="A46" s="23"/>
      <c r="B46" s="1"/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"/>
      <c r="C47" s="1"/>
      <c r="D47" s="1"/>
      <c r="E47" s="1"/>
      <c r="F47" s="1"/>
      <c r="G47" s="1"/>
      <c r="H47" s="1"/>
      <c r="I47" s="1"/>
      <c r="J47" s="1"/>
      <c r="K47" s="25"/>
    </row>
    <row r="48" spans="1:11" ht="12.75">
      <c r="A48" s="23"/>
      <c r="B48" s="1"/>
      <c r="C48" s="1"/>
      <c r="D48" s="1"/>
      <c r="E48" s="1"/>
      <c r="F48" s="1"/>
      <c r="G48" s="1"/>
      <c r="H48" s="1"/>
      <c r="I48" s="1"/>
      <c r="J48" s="1"/>
      <c r="K48" s="25"/>
    </row>
    <row r="49" spans="1:11" ht="12.75">
      <c r="A49" s="23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3"/>
      <c r="B50" s="1"/>
      <c r="C50" s="1"/>
      <c r="D50" s="1"/>
      <c r="E50" s="1"/>
      <c r="F50" s="1"/>
      <c r="G50" s="1"/>
      <c r="H50" s="1"/>
      <c r="I50" s="1"/>
      <c r="J50" s="1"/>
      <c r="K50" s="25"/>
    </row>
    <row r="51" spans="1:11" ht="12.75">
      <c r="A51" s="23"/>
      <c r="B51" s="1"/>
      <c r="C51" s="1"/>
      <c r="D51" s="1"/>
      <c r="E51" s="73"/>
      <c r="F51" s="1"/>
      <c r="G51" s="1"/>
      <c r="H51" s="9" t="s">
        <v>143</v>
      </c>
      <c r="I51" s="286">
        <f>+'Item 100, page 1'!I50:J50</f>
        <v>44043</v>
      </c>
      <c r="J51" s="286" t="s">
        <v>144</v>
      </c>
      <c r="K51" s="25"/>
    </row>
    <row r="52" spans="1:11" ht="12.75">
      <c r="A52" s="23"/>
      <c r="B52" s="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9"/>
    </row>
    <row r="54" spans="1:11" ht="12.75">
      <c r="A54" s="23" t="s">
        <v>98</v>
      </c>
      <c r="B54" s="1" t="str">
        <f>+'Check Sheet'!$B$52</f>
        <v>Chris Gualberto, Assistant Division Controller</v>
      </c>
      <c r="C54" s="1"/>
      <c r="D54" s="1"/>
      <c r="E54" s="1"/>
      <c r="F54" s="1"/>
      <c r="G54" s="1"/>
      <c r="H54" s="1"/>
      <c r="I54" s="1"/>
      <c r="J54" s="1"/>
      <c r="K54" s="25"/>
    </row>
    <row r="55" spans="1:11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25"/>
    </row>
    <row r="56" spans="1:11" ht="12.75">
      <c r="A56" s="26" t="s">
        <v>99</v>
      </c>
      <c r="B56" s="232">
        <f>+'Check Sheet'!$B$54</f>
        <v>43663</v>
      </c>
      <c r="C56" s="232">
        <f>+'Check Sheet'!C54</f>
        <v>0</v>
      </c>
      <c r="D56" s="27"/>
      <c r="E56" s="27"/>
      <c r="F56" s="27"/>
      <c r="G56" s="27"/>
      <c r="I56" s="72" t="s">
        <v>142</v>
      </c>
      <c r="J56" s="233">
        <f>+'Check Sheet'!$I$54</f>
        <v>43709</v>
      </c>
      <c r="K56" s="234">
        <f>+'Check Sheet'!J54</f>
        <v>0</v>
      </c>
    </row>
    <row r="57" spans="1:11" ht="12.75">
      <c r="A57" s="283" t="s">
        <v>17</v>
      </c>
      <c r="B57" s="284"/>
      <c r="C57" s="284"/>
      <c r="D57" s="284"/>
      <c r="E57" s="284"/>
      <c r="F57" s="284"/>
      <c r="G57" s="284"/>
      <c r="H57" s="284"/>
      <c r="I57" s="284"/>
      <c r="J57" s="284"/>
      <c r="K57" s="285"/>
    </row>
    <row r="58" spans="1:11" ht="12.75">
      <c r="A58" s="23"/>
      <c r="B58" s="1"/>
      <c r="C58" s="1"/>
      <c r="D58" s="1"/>
      <c r="E58" s="1"/>
      <c r="F58" s="1"/>
      <c r="G58" s="1"/>
      <c r="H58" s="1"/>
      <c r="I58" s="1"/>
      <c r="J58" s="1"/>
      <c r="K58" s="25"/>
    </row>
    <row r="59" spans="1:11" ht="12.75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1"/>
      <c r="K59" s="25"/>
    </row>
    <row r="60" spans="1:11" ht="12.7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9"/>
    </row>
  </sheetData>
  <sheetProtection/>
  <mergeCells count="6">
    <mergeCell ref="I1:J1"/>
    <mergeCell ref="A5:K5"/>
    <mergeCell ref="A57:K57"/>
    <mergeCell ref="B56:C56"/>
    <mergeCell ref="J56:K56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58"/>
  <sheetViews>
    <sheetView showGridLines="0" zoomScalePageLayoutView="0" workbookViewId="0" topLeftCell="A1">
      <selection activeCell="E23" sqref="E23"/>
    </sheetView>
  </sheetViews>
  <sheetFormatPr defaultColWidth="9.140625" defaultRowHeight="12.75"/>
  <cols>
    <col min="1" max="1" width="10.00390625" style="80" customWidth="1"/>
    <col min="2" max="4" width="9.140625" style="80" customWidth="1"/>
    <col min="5" max="5" width="10.28125" style="80" customWidth="1"/>
    <col min="6" max="8" width="9.140625" style="80" customWidth="1"/>
    <col min="9" max="9" width="11.8515625" style="80" customWidth="1"/>
    <col min="10" max="10" width="10.8515625" style="80" customWidth="1"/>
    <col min="11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10" t="s">
        <v>392</v>
      </c>
      <c r="I2" s="132" t="s">
        <v>231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85"/>
      <c r="I3" s="85"/>
      <c r="J3" s="84"/>
    </row>
    <row r="4" spans="1:10" ht="12.75">
      <c r="A4" s="86" t="s">
        <v>1</v>
      </c>
      <c r="B4" s="85"/>
      <c r="C4" s="85"/>
      <c r="D4" s="85" t="s">
        <v>145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235" t="s">
        <v>192</v>
      </c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2.75">
      <c r="A8" s="86"/>
      <c r="B8" s="85"/>
      <c r="C8" s="85"/>
      <c r="D8" s="85"/>
      <c r="E8" s="85"/>
      <c r="F8" s="85"/>
      <c r="G8" s="85"/>
      <c r="H8" s="85"/>
      <c r="I8" s="85"/>
      <c r="J8" s="84"/>
    </row>
    <row r="9" spans="1:10" ht="12.75">
      <c r="A9" s="86" t="s">
        <v>82</v>
      </c>
      <c r="B9" s="124" t="s">
        <v>193</v>
      </c>
      <c r="C9" s="85"/>
      <c r="D9" s="85"/>
      <c r="E9" s="85"/>
      <c r="F9" s="85"/>
      <c r="G9" s="85"/>
      <c r="H9" s="85"/>
      <c r="I9" s="85"/>
      <c r="J9" s="84"/>
    </row>
    <row r="10" spans="1:10" ht="12.75">
      <c r="A10" s="86"/>
      <c r="B10" s="124" t="s">
        <v>194</v>
      </c>
      <c r="C10" s="85"/>
      <c r="D10" s="85"/>
      <c r="E10" s="85"/>
      <c r="F10" s="85"/>
      <c r="G10" s="85"/>
      <c r="H10" s="85"/>
      <c r="I10" s="85"/>
      <c r="J10" s="84"/>
    </row>
    <row r="11" spans="1:10" ht="12.75">
      <c r="A11" s="86"/>
      <c r="B11" s="85" t="s">
        <v>195</v>
      </c>
      <c r="C11" s="85"/>
      <c r="D11" s="85"/>
      <c r="E11" s="85"/>
      <c r="F11" s="85"/>
      <c r="G11" s="85"/>
      <c r="H11" s="85"/>
      <c r="I11" s="85"/>
      <c r="J11" s="84"/>
    </row>
    <row r="12" spans="1:10" ht="12.75">
      <c r="A12" s="86"/>
      <c r="B12" s="85"/>
      <c r="C12" s="85"/>
      <c r="D12" s="85"/>
      <c r="E12" s="85"/>
      <c r="F12" s="85"/>
      <c r="G12" s="85"/>
      <c r="H12" s="85"/>
      <c r="I12" s="85"/>
      <c r="J12" s="84"/>
    </row>
    <row r="13" spans="1:10" ht="12.75">
      <c r="A13" s="86" t="s">
        <v>86</v>
      </c>
      <c r="B13" s="88" t="s">
        <v>196</v>
      </c>
      <c r="C13" s="110"/>
      <c r="D13" s="85"/>
      <c r="E13" s="110"/>
      <c r="F13" s="110"/>
      <c r="G13" s="85"/>
      <c r="H13" s="110"/>
      <c r="I13" s="110"/>
      <c r="J13" s="84"/>
    </row>
    <row r="14" spans="1:10" ht="12.75">
      <c r="A14" s="86"/>
      <c r="B14" s="88" t="s">
        <v>197</v>
      </c>
      <c r="C14" s="110"/>
      <c r="D14" s="85"/>
      <c r="E14" s="110"/>
      <c r="F14" s="110"/>
      <c r="G14" s="85"/>
      <c r="H14" s="110"/>
      <c r="I14" s="110"/>
      <c r="J14" s="84"/>
    </row>
    <row r="15" spans="1:10" ht="12.75">
      <c r="A15" s="86"/>
      <c r="B15" s="88" t="s">
        <v>198</v>
      </c>
      <c r="C15" s="85"/>
      <c r="D15" s="85"/>
      <c r="E15" s="85"/>
      <c r="F15" s="85"/>
      <c r="G15" s="85"/>
      <c r="H15" s="85"/>
      <c r="I15" s="85"/>
      <c r="J15" s="84"/>
    </row>
    <row r="16" spans="1:10" ht="12.75">
      <c r="A16" s="86"/>
      <c r="B16" s="88" t="s">
        <v>199</v>
      </c>
      <c r="C16" s="85"/>
      <c r="D16" s="85"/>
      <c r="E16" s="85"/>
      <c r="F16" s="85"/>
      <c r="G16" s="85"/>
      <c r="H16" s="85"/>
      <c r="I16" s="85"/>
      <c r="J16" s="84"/>
    </row>
    <row r="17" spans="1:10" ht="12.75">
      <c r="A17" s="86"/>
      <c r="B17" s="88"/>
      <c r="C17" s="85"/>
      <c r="D17" s="85"/>
      <c r="E17" s="85"/>
      <c r="F17" s="85"/>
      <c r="G17" s="85"/>
      <c r="H17" s="85"/>
      <c r="I17" s="85"/>
      <c r="J17" s="84"/>
    </row>
    <row r="18" spans="1:10" ht="12.75">
      <c r="A18" s="94" t="s">
        <v>113</v>
      </c>
      <c r="B18" s="91" t="s">
        <v>200</v>
      </c>
      <c r="C18" s="90"/>
      <c r="D18" s="90"/>
      <c r="E18" s="90"/>
      <c r="F18" s="90"/>
      <c r="G18" s="90"/>
      <c r="H18" s="90"/>
      <c r="I18" s="90"/>
      <c r="J18" s="93"/>
    </row>
    <row r="19" spans="1:10" ht="12.75">
      <c r="A19" s="86"/>
      <c r="B19" s="88" t="s">
        <v>201</v>
      </c>
      <c r="C19" s="85"/>
      <c r="D19" s="85"/>
      <c r="E19" s="85"/>
      <c r="F19" s="85"/>
      <c r="G19" s="85"/>
      <c r="H19" s="85"/>
      <c r="I19" s="85"/>
      <c r="J19" s="84"/>
    </row>
    <row r="20" spans="1:10" ht="12.75">
      <c r="A20" s="86"/>
      <c r="B20" s="88"/>
      <c r="C20" s="85"/>
      <c r="D20" s="85"/>
      <c r="E20" s="85"/>
      <c r="F20" s="85"/>
      <c r="G20" s="85"/>
      <c r="H20" s="85"/>
      <c r="I20" s="85"/>
      <c r="J20" s="84"/>
    </row>
    <row r="21" spans="1:10" ht="12.75">
      <c r="A21" s="86"/>
      <c r="B21" s="88"/>
      <c r="C21" s="115"/>
      <c r="D21" s="113"/>
      <c r="E21" s="287" t="s">
        <v>88</v>
      </c>
      <c r="F21" s="288"/>
      <c r="G21" s="85"/>
      <c r="H21" s="85"/>
      <c r="I21" s="85"/>
      <c r="J21" s="84"/>
    </row>
    <row r="22" spans="1:10" ht="12.75">
      <c r="A22" s="86"/>
      <c r="B22" s="88"/>
      <c r="C22" s="289" t="s">
        <v>89</v>
      </c>
      <c r="D22" s="261"/>
      <c r="E22" s="289" t="s">
        <v>202</v>
      </c>
      <c r="F22" s="261"/>
      <c r="G22" s="85"/>
      <c r="H22" s="85"/>
      <c r="I22" s="85"/>
      <c r="J22" s="84"/>
    </row>
    <row r="23" spans="1:10" ht="12.75">
      <c r="A23" s="86"/>
      <c r="B23" s="88"/>
      <c r="C23" s="119" t="s">
        <v>107</v>
      </c>
      <c r="D23" s="97"/>
      <c r="E23" s="201" t="str">
        <f>+'Item 100, page 2'!$E$23</f>
        <v>$4.13 (A)</v>
      </c>
      <c r="F23" s="97"/>
      <c r="G23" s="85"/>
      <c r="H23" s="85"/>
      <c r="I23" s="85"/>
      <c r="J23" s="84"/>
    </row>
    <row r="24" spans="1:10" ht="12.75">
      <c r="A24" s="86"/>
      <c r="B24" s="85"/>
      <c r="C24" s="119" t="s">
        <v>110</v>
      </c>
      <c r="D24" s="97"/>
      <c r="E24" s="117"/>
      <c r="F24" s="97"/>
      <c r="G24" s="85"/>
      <c r="H24" s="85"/>
      <c r="I24" s="85"/>
      <c r="J24" s="84"/>
    </row>
    <row r="25" spans="1:10" ht="12.75">
      <c r="A25" s="86"/>
      <c r="B25" s="85"/>
      <c r="C25" s="119" t="s">
        <v>203</v>
      </c>
      <c r="D25" s="97"/>
      <c r="E25" s="117"/>
      <c r="F25" s="97"/>
      <c r="G25" s="85"/>
      <c r="H25" s="85"/>
      <c r="I25" s="85"/>
      <c r="J25" s="84"/>
    </row>
    <row r="26" spans="1:10" ht="12.75">
      <c r="A26" s="86"/>
      <c r="B26" s="85"/>
      <c r="C26" s="119" t="s">
        <v>112</v>
      </c>
      <c r="D26" s="97"/>
      <c r="E26" s="117"/>
      <c r="F26" s="97"/>
      <c r="G26" s="85"/>
      <c r="H26" s="85"/>
      <c r="I26" s="85"/>
      <c r="J26" s="84"/>
    </row>
    <row r="27" spans="1:10" ht="12.75">
      <c r="A27" s="86"/>
      <c r="B27" s="85"/>
      <c r="C27" s="119" t="s">
        <v>108</v>
      </c>
      <c r="D27" s="97"/>
      <c r="E27" s="117"/>
      <c r="F27" s="97"/>
      <c r="G27" s="85"/>
      <c r="H27" s="85"/>
      <c r="I27" s="85"/>
      <c r="J27" s="84"/>
    </row>
    <row r="28" spans="1:10" ht="12.75">
      <c r="A28" s="86"/>
      <c r="B28" s="85"/>
      <c r="C28" s="119" t="s">
        <v>204</v>
      </c>
      <c r="D28" s="97"/>
      <c r="E28" s="201" t="str">
        <f>+'Item 100, page 2'!$E$23</f>
        <v>$4.13 (A)</v>
      </c>
      <c r="F28" s="97"/>
      <c r="G28" s="85"/>
      <c r="H28" s="85"/>
      <c r="I28" s="85"/>
      <c r="J28" s="84"/>
    </row>
    <row r="29" spans="1:10" ht="12.75">
      <c r="A29" s="86"/>
      <c r="B29" s="85"/>
      <c r="C29" s="119"/>
      <c r="D29" s="97"/>
      <c r="E29" s="119"/>
      <c r="F29" s="97"/>
      <c r="G29" s="85"/>
      <c r="H29" s="85"/>
      <c r="I29" s="85"/>
      <c r="J29" s="84"/>
    </row>
    <row r="30" spans="1:10" ht="12.75">
      <c r="A30" s="86"/>
      <c r="B30" s="85"/>
      <c r="C30" s="119"/>
      <c r="D30" s="97"/>
      <c r="E30" s="119"/>
      <c r="F30" s="97"/>
      <c r="G30" s="85"/>
      <c r="H30" s="85"/>
      <c r="I30" s="85"/>
      <c r="J30" s="84"/>
    </row>
    <row r="31" spans="1:10" ht="12.75">
      <c r="A31" s="118"/>
      <c r="B31" s="90"/>
      <c r="C31" s="90"/>
      <c r="D31" s="90"/>
      <c r="E31" s="90"/>
      <c r="F31" s="90"/>
      <c r="G31" s="90"/>
      <c r="H31" s="90"/>
      <c r="I31" s="90"/>
      <c r="J31" s="93"/>
    </row>
    <row r="32" spans="1:10" ht="12.75">
      <c r="A32" s="86" t="s">
        <v>118</v>
      </c>
      <c r="B32" s="88" t="s">
        <v>114</v>
      </c>
      <c r="C32" s="85"/>
      <c r="D32" s="85"/>
      <c r="E32" s="85"/>
      <c r="F32" s="85"/>
      <c r="G32" s="85"/>
      <c r="H32" s="85"/>
      <c r="I32" s="85"/>
      <c r="J32" s="84"/>
    </row>
    <row r="33" spans="1:10" ht="12.75">
      <c r="A33" s="111"/>
      <c r="B33" s="88" t="s">
        <v>205</v>
      </c>
      <c r="C33" s="85"/>
      <c r="D33" s="85"/>
      <c r="E33" s="85"/>
      <c r="F33" s="85"/>
      <c r="G33" s="85"/>
      <c r="H33" s="85"/>
      <c r="I33" s="85"/>
      <c r="J33" s="84"/>
    </row>
    <row r="34" spans="1:10" ht="12.75">
      <c r="A34" s="86"/>
      <c r="B34" s="88" t="s">
        <v>116</v>
      </c>
      <c r="C34" s="85"/>
      <c r="D34" s="85"/>
      <c r="E34" s="85"/>
      <c r="F34" s="85"/>
      <c r="G34" s="85"/>
      <c r="H34" s="85"/>
      <c r="I34" s="85"/>
      <c r="J34" s="84"/>
    </row>
    <row r="35" spans="1:10" ht="12.75">
      <c r="A35" s="86"/>
      <c r="B35" s="88" t="s">
        <v>117</v>
      </c>
      <c r="C35" s="85"/>
      <c r="D35" s="85"/>
      <c r="E35" s="85"/>
      <c r="F35" s="85"/>
      <c r="G35" s="85"/>
      <c r="H35" s="85"/>
      <c r="I35" s="85"/>
      <c r="J35" s="84"/>
    </row>
    <row r="36" spans="1:10" ht="12.75">
      <c r="A36" s="86"/>
      <c r="B36" s="88"/>
      <c r="C36" s="85"/>
      <c r="D36" s="85"/>
      <c r="E36" s="85"/>
      <c r="F36" s="85"/>
      <c r="G36" s="85"/>
      <c r="H36" s="85"/>
      <c r="I36" s="85"/>
      <c r="J36" s="84"/>
    </row>
    <row r="37" spans="1:10" ht="12.75">
      <c r="A37" s="86" t="str">
        <f>+'Item 100, page 2'!A37</f>
        <v>Note 8:</v>
      </c>
      <c r="B37" s="85" t="str">
        <f>+'Item 100, page 2'!B37</f>
        <v>In addition to Bear Proof cart rental fees in previous page, a rate of </v>
      </c>
      <c r="C37" s="85"/>
      <c r="D37" s="85"/>
      <c r="E37" s="85"/>
      <c r="F37" s="85"/>
      <c r="G37" s="85"/>
      <c r="H37" s="201" t="str">
        <f>+'Item 100, page 2'!H37</f>
        <v>$3.43 (A)</v>
      </c>
      <c r="I37" s="202" t="str">
        <f>+'Item 100, page 2'!I37</f>
        <v>will be added per</v>
      </c>
      <c r="J37" s="84"/>
    </row>
    <row r="38" spans="1:10" ht="12.75">
      <c r="A38" s="86"/>
      <c r="B38" s="85" t="str">
        <f>+'Item 100, page 2'!B38</f>
        <v>month for an unlocking charge. Should a customer supply their own bear cart this fee still applies </v>
      </c>
      <c r="C38" s="85"/>
      <c r="D38" s="85"/>
      <c r="E38" s="85"/>
      <c r="F38" s="85"/>
      <c r="G38" s="85"/>
      <c r="H38" s="85"/>
      <c r="I38" s="85"/>
      <c r="J38" s="84"/>
    </row>
    <row r="39" spans="1:10" ht="12.75">
      <c r="A39" s="86"/>
      <c r="B39" s="85" t="str">
        <f>+'Item 100, page 2'!B39</f>
        <v>and customer owned cans are subject to a size maximum equivalent to a 32 gallon toter as that is</v>
      </c>
      <c r="C39" s="85"/>
      <c r="D39" s="85"/>
      <c r="E39" s="85"/>
      <c r="F39" s="85"/>
      <c r="G39" s="85"/>
      <c r="H39" s="85"/>
      <c r="I39" s="85"/>
      <c r="J39" s="84"/>
    </row>
    <row r="40" spans="1:10" ht="12.75">
      <c r="A40" s="86"/>
      <c r="B40" s="85" t="str">
        <f>+'Item 100, page 2'!B40</f>
        <v>the largest size that can be safely manually tipped.</v>
      </c>
      <c r="C40" s="85"/>
      <c r="D40" s="85"/>
      <c r="E40" s="85"/>
      <c r="F40" s="85"/>
      <c r="G40" s="85"/>
      <c r="H40" s="85"/>
      <c r="I40" s="85"/>
      <c r="J40" s="84"/>
    </row>
    <row r="41" spans="1:10" ht="12.75">
      <c r="A41" s="86"/>
      <c r="B41" s="85"/>
      <c r="C41" s="85"/>
      <c r="D41" s="85"/>
      <c r="E41" s="85"/>
      <c r="F41" s="85"/>
      <c r="G41" s="85"/>
      <c r="H41" s="85"/>
      <c r="I41" s="85"/>
      <c r="J41" s="84"/>
    </row>
    <row r="42" spans="1:10" ht="12.75">
      <c r="A42" s="86"/>
      <c r="B42" s="85"/>
      <c r="C42" s="85"/>
      <c r="D42" s="85"/>
      <c r="E42" s="85"/>
      <c r="F42" s="85"/>
      <c r="G42" s="85"/>
      <c r="H42" s="85"/>
      <c r="I42" s="85"/>
      <c r="J42" s="84"/>
    </row>
    <row r="43" spans="1:10" ht="12.75">
      <c r="A43" s="86"/>
      <c r="B43" s="85"/>
      <c r="C43" s="85"/>
      <c r="D43" s="90"/>
      <c r="E43" s="90"/>
      <c r="F43" s="90"/>
      <c r="G43" s="90"/>
      <c r="H43" s="85"/>
      <c r="I43" s="85"/>
      <c r="J43" s="84"/>
    </row>
    <row r="44" spans="1:10" ht="12.75">
      <c r="A44" s="86"/>
      <c r="B44" s="85"/>
      <c r="C44" s="85"/>
      <c r="D44" s="85"/>
      <c r="E44" s="85"/>
      <c r="F44" s="85"/>
      <c r="G44" s="85"/>
      <c r="H44" s="85"/>
      <c r="I44" s="85"/>
      <c r="J44" s="84"/>
    </row>
    <row r="45" spans="1:10" ht="12.75">
      <c r="A45" s="86"/>
      <c r="B45" s="85"/>
      <c r="C45" s="85"/>
      <c r="D45" s="85"/>
      <c r="E45" s="85"/>
      <c r="F45" s="85"/>
      <c r="G45" s="85"/>
      <c r="H45" s="85"/>
      <c r="I45" s="85"/>
      <c r="J45" s="84"/>
    </row>
    <row r="46" spans="1:10" ht="12.75">
      <c r="A46" s="86"/>
      <c r="B46" s="85"/>
      <c r="C46" s="85"/>
      <c r="D46" s="85"/>
      <c r="E46" s="85"/>
      <c r="F46" s="85"/>
      <c r="G46" s="85"/>
      <c r="H46" s="85"/>
      <c r="I46" s="85"/>
      <c r="J46" s="84"/>
    </row>
    <row r="47" spans="1:10" ht="12.75">
      <c r="A47" s="86"/>
      <c r="B47" s="85"/>
      <c r="C47" s="85"/>
      <c r="D47" s="85"/>
      <c r="E47" s="85"/>
      <c r="F47" s="85"/>
      <c r="G47" s="85"/>
      <c r="H47" s="85"/>
      <c r="I47" s="85"/>
      <c r="J47" s="84"/>
    </row>
    <row r="48" spans="1:10" ht="12.75">
      <c r="A48" s="86"/>
      <c r="B48" s="85"/>
      <c r="C48" s="85"/>
      <c r="D48" s="85"/>
      <c r="E48" s="85"/>
      <c r="F48" s="85"/>
      <c r="G48" s="85"/>
      <c r="H48" s="85"/>
      <c r="I48" s="85"/>
      <c r="J48" s="84"/>
    </row>
    <row r="49" spans="1:10" ht="12.75">
      <c r="A49" s="86"/>
      <c r="B49" s="85"/>
      <c r="C49" s="85"/>
      <c r="D49" s="85"/>
      <c r="E49" s="85"/>
      <c r="F49" s="85"/>
      <c r="G49" s="85"/>
      <c r="H49" s="85"/>
      <c r="I49" s="85"/>
      <c r="J49" s="84"/>
    </row>
    <row r="50" spans="1:10" ht="12.75">
      <c r="A50" s="86"/>
      <c r="B50" s="85"/>
      <c r="C50" s="85"/>
      <c r="D50" s="85"/>
      <c r="E50" s="85"/>
      <c r="F50" s="85"/>
      <c r="G50" s="85"/>
      <c r="H50" s="85"/>
      <c r="I50" s="85"/>
      <c r="J50" s="84"/>
    </row>
    <row r="51" spans="1:10" ht="12.75">
      <c r="A51" s="83"/>
      <c r="B51" s="82"/>
      <c r="C51" s="82"/>
      <c r="D51" s="82"/>
      <c r="E51" s="82"/>
      <c r="F51" s="82"/>
      <c r="G51" s="82"/>
      <c r="H51" s="82"/>
      <c r="I51" s="82"/>
      <c r="J51" s="81"/>
    </row>
    <row r="52" spans="1:10" ht="12.75">
      <c r="A52" s="23" t="s">
        <v>98</v>
      </c>
      <c r="B52" s="1" t="str">
        <f>+'Check Sheet'!$B$52</f>
        <v>Chris Gualberto, Assistant Division Controller</v>
      </c>
      <c r="C52" s="1"/>
      <c r="D52" s="85"/>
      <c r="E52" s="85"/>
      <c r="F52" s="85"/>
      <c r="G52" s="85"/>
      <c r="H52" s="85"/>
      <c r="I52" s="85"/>
      <c r="J52" s="84"/>
    </row>
    <row r="53" spans="1:10" ht="12.75">
      <c r="A53" s="23"/>
      <c r="B53" s="1"/>
      <c r="C53" s="1"/>
      <c r="D53" s="85"/>
      <c r="E53" s="85"/>
      <c r="F53" s="85"/>
      <c r="G53" s="85"/>
      <c r="H53" s="85"/>
      <c r="I53" s="85"/>
      <c r="J53" s="84"/>
    </row>
    <row r="54" spans="1:10" ht="12.75">
      <c r="A54" s="26" t="s">
        <v>99</v>
      </c>
      <c r="B54" s="232">
        <f>+'Check Sheet'!$B$54</f>
        <v>43663</v>
      </c>
      <c r="C54" s="232">
        <f>+'Check Sheet'!C53</f>
        <v>0</v>
      </c>
      <c r="D54" s="82"/>
      <c r="E54" s="82"/>
      <c r="F54" s="82"/>
      <c r="H54" s="72" t="s">
        <v>142</v>
      </c>
      <c r="I54" s="233">
        <f>+'Check Sheet'!$I$54</f>
        <v>43709</v>
      </c>
      <c r="J54" s="234">
        <f>+'Check Sheet'!I53</f>
        <v>0</v>
      </c>
    </row>
    <row r="55" spans="1:10" ht="12.75">
      <c r="A55" s="239" t="s">
        <v>17</v>
      </c>
      <c r="B55" s="240"/>
      <c r="C55" s="240"/>
      <c r="D55" s="240"/>
      <c r="E55" s="240"/>
      <c r="F55" s="240"/>
      <c r="G55" s="240"/>
      <c r="H55" s="240"/>
      <c r="I55" s="240"/>
      <c r="J55" s="241"/>
    </row>
    <row r="56" spans="1:10" ht="12.75">
      <c r="A56" s="86"/>
      <c r="B56" s="85"/>
      <c r="C56" s="85"/>
      <c r="D56" s="85"/>
      <c r="E56" s="85"/>
      <c r="F56" s="85"/>
      <c r="G56" s="85"/>
      <c r="H56" s="85"/>
      <c r="I56" s="85"/>
      <c r="J56" s="84"/>
    </row>
    <row r="57" spans="1:10" ht="12.75">
      <c r="A57" s="86" t="s">
        <v>18</v>
      </c>
      <c r="B57" s="85"/>
      <c r="C57" s="85"/>
      <c r="D57" s="85"/>
      <c r="E57" s="85"/>
      <c r="F57" s="85"/>
      <c r="G57" s="85"/>
      <c r="H57" s="85"/>
      <c r="I57" s="85"/>
      <c r="J57" s="84"/>
    </row>
    <row r="58" spans="1:10" ht="12.75">
      <c r="A58" s="83"/>
      <c r="B58" s="82"/>
      <c r="C58" s="82"/>
      <c r="D58" s="82"/>
      <c r="E58" s="82"/>
      <c r="F58" s="82"/>
      <c r="G58" s="82"/>
      <c r="H58" s="82"/>
      <c r="I58" s="82"/>
      <c r="J58" s="81"/>
    </row>
    <row r="63" ht="12" customHeight="1"/>
  </sheetData>
  <sheetProtection/>
  <mergeCells count="7">
    <mergeCell ref="A55:J55"/>
    <mergeCell ref="A7:J7"/>
    <mergeCell ref="E21:F21"/>
    <mergeCell ref="C22:D22"/>
    <mergeCell ref="E22:F22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A64"/>
  <sheetViews>
    <sheetView showGridLines="0" zoomScalePageLayoutView="0" workbookViewId="0" topLeftCell="A1">
      <selection activeCell="B27" sqref="B27"/>
    </sheetView>
  </sheetViews>
  <sheetFormatPr defaultColWidth="9.140625" defaultRowHeight="12.75"/>
  <cols>
    <col min="1" max="1" width="10.28125" style="22" customWidth="1"/>
    <col min="2" max="10" width="11.57421875" style="22" customWidth="1"/>
    <col min="11" max="11" width="12.28125" style="22" customWidth="1"/>
    <col min="12" max="13" width="9.140625" style="22" customWidth="1"/>
    <col min="14" max="15" width="7.140625" style="22" bestFit="1" customWidth="1"/>
    <col min="16" max="16" width="6.7109375" style="22" bestFit="1" customWidth="1"/>
    <col min="17" max="18" width="7.8515625" style="22" bestFit="1" customWidth="1"/>
    <col min="19" max="20" width="8.421875" style="22" bestFit="1" customWidth="1"/>
    <col min="21" max="16384" width="9.140625" style="22" customWidth="1"/>
  </cols>
  <sheetData>
    <row r="1" spans="1:11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23" t="s">
        <v>0</v>
      </c>
      <c r="B2" s="24">
        <v>11</v>
      </c>
      <c r="C2" s="1"/>
      <c r="D2" s="1"/>
      <c r="E2" s="1"/>
      <c r="F2" s="1"/>
      <c r="G2" s="1"/>
      <c r="H2" s="192" t="s">
        <v>393</v>
      </c>
      <c r="I2" s="227" t="s">
        <v>91</v>
      </c>
      <c r="J2" s="227"/>
      <c r="K2" s="52">
        <v>27</v>
      </c>
    </row>
    <row r="3" spans="1:11" ht="12.75">
      <c r="A3" s="23"/>
      <c r="B3" s="1"/>
      <c r="C3" s="1"/>
      <c r="D3" s="1"/>
      <c r="E3" s="1"/>
      <c r="F3" s="1"/>
      <c r="G3" s="1"/>
      <c r="H3" s="164"/>
      <c r="I3" s="1"/>
      <c r="J3" s="1"/>
      <c r="K3" s="25"/>
    </row>
    <row r="4" spans="1:11" ht="12.75">
      <c r="A4" s="23" t="s">
        <v>1</v>
      </c>
      <c r="B4" s="1"/>
      <c r="C4" s="1"/>
      <c r="D4" s="1" t="s">
        <v>145</v>
      </c>
      <c r="E4" s="1"/>
      <c r="F4" s="1"/>
      <c r="G4" s="1"/>
      <c r="H4" s="1"/>
      <c r="I4" s="1"/>
      <c r="J4" s="1"/>
      <c r="K4" s="25"/>
    </row>
    <row r="5" spans="1:11" ht="12.75">
      <c r="A5" s="26" t="s">
        <v>2</v>
      </c>
      <c r="B5" s="27"/>
      <c r="C5" s="27"/>
      <c r="D5" s="193" t="str">
        <f>+'Check Sheet'!$D$5</f>
        <v>Eastside Disposal, Rabanco Companies, Rabanco Connections</v>
      </c>
      <c r="E5" s="27"/>
      <c r="F5" s="27"/>
      <c r="G5" s="27"/>
      <c r="H5" s="27"/>
      <c r="I5" s="27"/>
      <c r="J5" s="27"/>
      <c r="K5" s="29"/>
    </row>
    <row r="6" spans="1:11" ht="12.75">
      <c r="A6" s="23"/>
      <c r="B6" s="1"/>
      <c r="C6" s="1"/>
      <c r="D6" s="1"/>
      <c r="E6" s="1"/>
      <c r="F6" s="1"/>
      <c r="G6" s="1"/>
      <c r="H6" s="1"/>
      <c r="I6" s="1"/>
      <c r="J6" s="1"/>
      <c r="K6" s="25"/>
    </row>
    <row r="7" spans="1:11" ht="12.75">
      <c r="A7" s="290" t="s">
        <v>101</v>
      </c>
      <c r="B7" s="231"/>
      <c r="C7" s="231"/>
      <c r="D7" s="231"/>
      <c r="E7" s="231"/>
      <c r="F7" s="231"/>
      <c r="G7" s="231"/>
      <c r="H7" s="231"/>
      <c r="I7" s="231"/>
      <c r="J7" s="231"/>
      <c r="K7" s="31"/>
    </row>
    <row r="8" spans="1:11" ht="12.75">
      <c r="A8" s="23"/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23" t="s">
        <v>102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23"/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39"/>
      <c r="B11" s="6" t="s">
        <v>59</v>
      </c>
      <c r="C11" s="6" t="s">
        <v>60</v>
      </c>
      <c r="D11" s="6" t="s">
        <v>61</v>
      </c>
      <c r="E11" s="6" t="s">
        <v>62</v>
      </c>
      <c r="F11" s="6" t="s">
        <v>63</v>
      </c>
      <c r="G11" s="6" t="s">
        <v>64</v>
      </c>
      <c r="H11" s="6" t="s">
        <v>65</v>
      </c>
      <c r="I11" s="6" t="s">
        <v>66</v>
      </c>
      <c r="J11" s="6" t="s">
        <v>67</v>
      </c>
      <c r="K11" s="6" t="s">
        <v>68</v>
      </c>
    </row>
    <row r="12" spans="1:27" ht="12.75">
      <c r="A12" s="14" t="s">
        <v>69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5" t="s">
        <v>70</v>
      </c>
      <c r="B13" s="125" t="s">
        <v>376</v>
      </c>
      <c r="C13" s="125" t="s">
        <v>377</v>
      </c>
      <c r="D13" s="125" t="s">
        <v>375</v>
      </c>
      <c r="E13" s="125" t="s">
        <v>476</v>
      </c>
      <c r="F13" s="125" t="s">
        <v>378</v>
      </c>
      <c r="G13" s="125" t="s">
        <v>477</v>
      </c>
      <c r="H13" s="125" t="s">
        <v>478</v>
      </c>
      <c r="I13" s="125" t="s">
        <v>479</v>
      </c>
      <c r="J13" s="125" t="s">
        <v>480</v>
      </c>
      <c r="K13" s="125" t="s">
        <v>481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>
      <c r="A14" s="15" t="s">
        <v>71</v>
      </c>
      <c r="B14" s="199" t="str">
        <f>B13</f>
        <v>4.00 (A)</v>
      </c>
      <c r="C14" s="199" t="str">
        <f aca="true" t="shared" si="0" ref="C14:K14">C13</f>
        <v>10.92 (A)</v>
      </c>
      <c r="D14" s="199" t="str">
        <f t="shared" si="0"/>
        <v>10.95 (A)</v>
      </c>
      <c r="E14" s="199" t="str">
        <f t="shared" si="0"/>
        <v>23.90 (A)</v>
      </c>
      <c r="F14" s="199" t="str">
        <f t="shared" si="0"/>
        <v>28.64 (A)</v>
      </c>
      <c r="G14" s="199" t="str">
        <f t="shared" si="0"/>
        <v>44.58 (A)</v>
      </c>
      <c r="H14" s="199" t="str">
        <f t="shared" si="0"/>
        <v>65.90 (A)</v>
      </c>
      <c r="I14" s="199" t="str">
        <f t="shared" si="0"/>
        <v>85.27 (A)</v>
      </c>
      <c r="J14" s="199" t="str">
        <f t="shared" si="0"/>
        <v>127.45 (A)</v>
      </c>
      <c r="K14" s="199" t="str">
        <f t="shared" si="0"/>
        <v>166.60 (A)</v>
      </c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1"/>
      <c r="Y14" s="1"/>
      <c r="Z14" s="1"/>
      <c r="AA14" s="1"/>
    </row>
    <row r="15" spans="1:27" ht="12.75">
      <c r="A15" s="15" t="s">
        <v>72</v>
      </c>
      <c r="B15" s="125" t="s">
        <v>379</v>
      </c>
      <c r="C15" s="125" t="s">
        <v>380</v>
      </c>
      <c r="D15" s="125" t="s">
        <v>381</v>
      </c>
      <c r="E15" s="125" t="s">
        <v>382</v>
      </c>
      <c r="F15" s="125" t="s">
        <v>535</v>
      </c>
      <c r="G15" s="125" t="s">
        <v>383</v>
      </c>
      <c r="H15" s="125" t="s">
        <v>482</v>
      </c>
      <c r="I15" s="125" t="s">
        <v>483</v>
      </c>
      <c r="J15" s="125" t="s">
        <v>484</v>
      </c>
      <c r="K15" s="125" t="s">
        <v>485</v>
      </c>
      <c r="L15" s="147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1"/>
      <c r="Y15" s="1"/>
      <c r="Z15" s="1"/>
      <c r="AA15" s="1"/>
    </row>
    <row r="16" spans="1:27" ht="12.75">
      <c r="A16" s="16" t="s">
        <v>73</v>
      </c>
      <c r="B16" s="125" t="s">
        <v>374</v>
      </c>
      <c r="C16" s="125" t="s">
        <v>384</v>
      </c>
      <c r="D16" s="125" t="str">
        <f>C16</f>
        <v>2.35 (A)</v>
      </c>
      <c r="E16" s="125" t="s">
        <v>486</v>
      </c>
      <c r="F16" s="125" t="s">
        <v>487</v>
      </c>
      <c r="G16" s="125" t="s">
        <v>488</v>
      </c>
      <c r="H16" s="125" t="s">
        <v>489</v>
      </c>
      <c r="I16" s="125" t="s">
        <v>490</v>
      </c>
      <c r="J16" s="125" t="s">
        <v>491</v>
      </c>
      <c r="K16" s="125" t="s">
        <v>492</v>
      </c>
      <c r="N16" s="213"/>
      <c r="O16" s="213"/>
      <c r="P16" s="213"/>
      <c r="Q16" s="213"/>
      <c r="R16" s="213"/>
      <c r="S16" s="213"/>
      <c r="T16" s="213"/>
      <c r="U16" s="1"/>
      <c r="V16" s="1"/>
      <c r="W16" s="1"/>
      <c r="X16" s="1"/>
      <c r="Y16" s="1"/>
      <c r="Z16" s="1"/>
      <c r="AA16" s="1"/>
    </row>
    <row r="17" spans="1:27" ht="12.75">
      <c r="A17" s="15"/>
      <c r="B17" s="54"/>
      <c r="C17" s="54"/>
      <c r="D17" s="54"/>
      <c r="E17" s="54"/>
      <c r="F17" s="54"/>
      <c r="G17" s="54"/>
      <c r="H17" s="54"/>
      <c r="I17" s="54"/>
      <c r="J17" s="54"/>
      <c r="K17" s="54"/>
      <c r="N17" s="213"/>
      <c r="O17" s="213"/>
      <c r="P17" s="213"/>
      <c r="Q17" s="213"/>
      <c r="R17" s="213"/>
      <c r="S17" s="213"/>
      <c r="T17" s="213"/>
      <c r="U17" s="1"/>
      <c r="V17" s="1"/>
      <c r="W17" s="1"/>
      <c r="X17" s="1"/>
      <c r="Y17" s="1"/>
      <c r="Z17" s="1"/>
      <c r="AA17" s="1"/>
    </row>
    <row r="18" spans="1:27" ht="12.75">
      <c r="A18" s="14" t="s">
        <v>74</v>
      </c>
      <c r="B18" s="77"/>
      <c r="C18" s="77"/>
      <c r="D18" s="78"/>
      <c r="E18" s="77"/>
      <c r="F18" s="77"/>
      <c r="G18" s="77"/>
      <c r="H18" s="78"/>
      <c r="I18" s="77"/>
      <c r="J18" s="77"/>
      <c r="K18" s="78"/>
      <c r="N18" s="213"/>
      <c r="O18" s="213"/>
      <c r="P18" s="213"/>
      <c r="Q18" s="213"/>
      <c r="R18" s="213"/>
      <c r="S18" s="213"/>
      <c r="T18" s="213"/>
      <c r="U18" s="1"/>
      <c r="V18" s="1"/>
      <c r="W18" s="1"/>
      <c r="X18" s="1"/>
      <c r="Y18" s="1"/>
      <c r="Z18" s="1"/>
      <c r="AA18" s="1"/>
    </row>
    <row r="19" spans="1:27" ht="12.75">
      <c r="A19" s="15" t="s">
        <v>75</v>
      </c>
      <c r="B19" s="54"/>
      <c r="C19" s="54"/>
      <c r="D19" s="79"/>
      <c r="E19" s="216" t="s">
        <v>493</v>
      </c>
      <c r="F19" s="199" t="str">
        <f aca="true" t="shared" si="1" ref="F19:K19">E19</f>
        <v>36.74 (A)</v>
      </c>
      <c r="G19" s="199" t="str">
        <f t="shared" si="1"/>
        <v>36.74 (A)</v>
      </c>
      <c r="H19" s="199" t="str">
        <f t="shared" si="1"/>
        <v>36.74 (A)</v>
      </c>
      <c r="I19" s="199" t="str">
        <f t="shared" si="1"/>
        <v>36.74 (A)</v>
      </c>
      <c r="J19" s="199" t="str">
        <f t="shared" si="1"/>
        <v>36.74 (A)</v>
      </c>
      <c r="K19" s="199" t="str">
        <f t="shared" si="1"/>
        <v>36.74 (A)</v>
      </c>
      <c r="N19" s="1"/>
      <c r="O19" s="1"/>
      <c r="P19" s="1"/>
      <c r="Q19" s="296"/>
      <c r="R19" s="297"/>
      <c r="S19" s="297"/>
      <c r="T19" s="297"/>
      <c r="U19" s="297"/>
      <c r="V19" s="297"/>
      <c r="W19" s="297"/>
      <c r="X19" s="1"/>
      <c r="Y19" s="1"/>
      <c r="Z19" s="1"/>
      <c r="AA19" s="1"/>
    </row>
    <row r="20" spans="1:27" ht="12.75">
      <c r="A20" s="17" t="s">
        <v>76</v>
      </c>
      <c r="B20" s="55"/>
      <c r="C20" s="55"/>
      <c r="D20" s="55"/>
      <c r="E20" s="125" t="s">
        <v>385</v>
      </c>
      <c r="F20" s="125" t="s">
        <v>386</v>
      </c>
      <c r="G20" s="125" t="s">
        <v>494</v>
      </c>
      <c r="H20" s="125" t="s">
        <v>495</v>
      </c>
      <c r="I20" s="125" t="s">
        <v>496</v>
      </c>
      <c r="J20" s="125" t="s">
        <v>497</v>
      </c>
      <c r="K20" s="125" t="s">
        <v>498</v>
      </c>
      <c r="L20" s="147"/>
      <c r="N20" s="1"/>
      <c r="O20" s="1"/>
      <c r="P20" s="1"/>
      <c r="Q20" s="213"/>
      <c r="R20" s="213"/>
      <c r="S20" s="213"/>
      <c r="T20" s="213"/>
      <c r="U20" s="213"/>
      <c r="V20" s="213"/>
      <c r="W20" s="213"/>
      <c r="X20" s="214"/>
      <c r="Y20" s="1"/>
      <c r="Z20" s="1"/>
      <c r="AA20" s="1"/>
    </row>
    <row r="21" spans="1:27" ht="12.75">
      <c r="A21" s="15" t="s">
        <v>77</v>
      </c>
      <c r="B21" s="54"/>
      <c r="C21" s="54"/>
      <c r="D21" s="54"/>
      <c r="E21" s="125" t="s">
        <v>499</v>
      </c>
      <c r="F21" s="200" t="str">
        <f aca="true" t="shared" si="2" ref="F21:K21">+E21</f>
        <v>1.60 (A)</v>
      </c>
      <c r="G21" s="200" t="str">
        <f t="shared" si="2"/>
        <v>1.60 (A)</v>
      </c>
      <c r="H21" s="200" t="str">
        <f t="shared" si="2"/>
        <v>1.60 (A)</v>
      </c>
      <c r="I21" s="200" t="str">
        <f t="shared" si="2"/>
        <v>1.60 (A)</v>
      </c>
      <c r="J21" s="200" t="str">
        <f t="shared" si="2"/>
        <v>1.60 (A)</v>
      </c>
      <c r="K21" s="200" t="str">
        <f t="shared" si="2"/>
        <v>1.60 (A)</v>
      </c>
      <c r="L21" s="147"/>
      <c r="N21" s="213"/>
      <c r="O21" s="213"/>
      <c r="P21" s="213"/>
      <c r="Q21" s="213"/>
      <c r="R21" s="213"/>
      <c r="S21" s="213"/>
      <c r="T21" s="213"/>
      <c r="U21" s="1"/>
      <c r="V21" s="1"/>
      <c r="W21" s="1"/>
      <c r="X21" s="1"/>
      <c r="Y21" s="1"/>
      <c r="Z21" s="1"/>
      <c r="AA21" s="1"/>
    </row>
    <row r="22" spans="1:27" ht="12.75">
      <c r="A22" s="16" t="s">
        <v>78</v>
      </c>
      <c r="B22" s="77"/>
      <c r="C22" s="77"/>
      <c r="D22" s="78"/>
      <c r="E22" s="78"/>
      <c r="F22" s="78"/>
      <c r="G22" s="78"/>
      <c r="H22" s="78"/>
      <c r="I22" s="78"/>
      <c r="J22" s="78"/>
      <c r="K22" s="78"/>
      <c r="N22" s="213"/>
      <c r="O22" s="213"/>
      <c r="P22" s="213"/>
      <c r="Q22" s="213"/>
      <c r="R22" s="213"/>
      <c r="S22" s="213"/>
      <c r="T22" s="213"/>
      <c r="U22" s="1"/>
      <c r="V22" s="1"/>
      <c r="W22" s="1"/>
      <c r="X22" s="1"/>
      <c r="Y22" s="1"/>
      <c r="Z22" s="1"/>
      <c r="AA22" s="1"/>
    </row>
    <row r="23" spans="1:27" ht="12.75">
      <c r="A23" s="18"/>
      <c r="B23" s="54"/>
      <c r="C23" s="54"/>
      <c r="D23" s="54"/>
      <c r="E23" s="54"/>
      <c r="F23" s="54"/>
      <c r="G23" s="54"/>
      <c r="H23" s="54"/>
      <c r="I23" s="54"/>
      <c r="J23" s="54"/>
      <c r="K23" s="54"/>
      <c r="N23" s="213"/>
      <c r="O23" s="213"/>
      <c r="P23" s="213"/>
      <c r="Q23" s="213"/>
      <c r="R23" s="213"/>
      <c r="S23" s="213"/>
      <c r="T23" s="213"/>
      <c r="U23" s="1"/>
      <c r="V23" s="1"/>
      <c r="W23" s="1"/>
      <c r="X23" s="1"/>
      <c r="Y23" s="1"/>
      <c r="Z23" s="1"/>
      <c r="AA23" s="1"/>
    </row>
    <row r="24" spans="1:27" ht="12.75">
      <c r="A24" s="16"/>
      <c r="B24" s="78"/>
      <c r="C24" s="78"/>
      <c r="D24" s="78"/>
      <c r="E24" s="78"/>
      <c r="F24" s="78"/>
      <c r="G24" s="78"/>
      <c r="H24" s="78"/>
      <c r="I24" s="78"/>
      <c r="J24" s="78"/>
      <c r="K24" s="78"/>
      <c r="N24" s="21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14" ht="12.75">
      <c r="A25" s="15"/>
      <c r="B25" s="54"/>
      <c r="C25" s="54"/>
      <c r="D25" s="54"/>
      <c r="E25" s="54"/>
      <c r="F25" s="54"/>
      <c r="G25" s="54"/>
      <c r="H25" s="54"/>
      <c r="I25" s="54"/>
      <c r="J25" s="54"/>
      <c r="K25" s="54"/>
      <c r="N25" s="161"/>
    </row>
    <row r="26" spans="1:20" ht="12.75">
      <c r="A26" s="23"/>
      <c r="B26" s="1"/>
      <c r="C26" s="1"/>
      <c r="D26" s="1"/>
      <c r="E26" s="1"/>
      <c r="F26" s="1"/>
      <c r="G26" s="1"/>
      <c r="H26" s="1"/>
      <c r="I26" s="1"/>
      <c r="J26" s="1"/>
      <c r="K26" s="25"/>
      <c r="N26" s="161"/>
      <c r="O26" s="161"/>
      <c r="P26" s="161"/>
      <c r="Q26" s="161"/>
      <c r="R26" s="161"/>
      <c r="S26" s="161"/>
      <c r="T26" s="161"/>
    </row>
    <row r="27" spans="1:20" ht="12.75">
      <c r="A27" s="23" t="s">
        <v>79</v>
      </c>
      <c r="B27" s="148" t="str">
        <f>"Rates contained in this item include $ 4.22 (A) per yard for recycling services."</f>
        <v>Rates contained in this item include $ 4.22 (A) per yard for recycling services.</v>
      </c>
      <c r="C27" s="1"/>
      <c r="D27" s="1"/>
      <c r="E27" s="1"/>
      <c r="F27" s="1"/>
      <c r="G27" s="1"/>
      <c r="H27" s="1"/>
      <c r="I27" s="1"/>
      <c r="J27" s="1"/>
      <c r="K27" s="25"/>
      <c r="N27" s="161"/>
      <c r="O27" s="161"/>
      <c r="P27" s="161"/>
      <c r="Q27" s="161"/>
      <c r="R27" s="161"/>
      <c r="S27" s="161"/>
      <c r="T27" s="161"/>
    </row>
    <row r="28" spans="1:11" ht="12.75">
      <c r="A28" s="23"/>
      <c r="B28" s="11" t="s">
        <v>332</v>
      </c>
      <c r="C28" s="1"/>
      <c r="D28" s="1"/>
      <c r="E28" s="1"/>
      <c r="F28" s="1"/>
      <c r="G28" s="1"/>
      <c r="H28" s="1"/>
      <c r="I28" s="1"/>
      <c r="J28" s="1"/>
      <c r="K28" s="25"/>
    </row>
    <row r="29" spans="1:11" ht="12.75">
      <c r="A29" s="23" t="s">
        <v>80</v>
      </c>
      <c r="B29" s="7" t="s">
        <v>103</v>
      </c>
      <c r="C29" s="1"/>
      <c r="D29" s="1"/>
      <c r="E29" s="1"/>
      <c r="F29" s="1"/>
      <c r="G29" s="1"/>
      <c r="H29" s="1"/>
      <c r="I29" s="1"/>
      <c r="J29" s="1"/>
      <c r="K29" s="25"/>
    </row>
    <row r="30" spans="1:11" ht="12.75">
      <c r="A30" s="23"/>
      <c r="B30" s="7" t="s">
        <v>104</v>
      </c>
      <c r="C30" s="1"/>
      <c r="D30" s="1"/>
      <c r="E30" s="1"/>
      <c r="F30" s="1"/>
      <c r="G30" s="1"/>
      <c r="H30" s="1"/>
      <c r="I30" s="1"/>
      <c r="J30" s="1"/>
      <c r="K30" s="25"/>
    </row>
    <row r="31" spans="1:11" ht="12.75">
      <c r="A31" s="42" t="s">
        <v>81</v>
      </c>
      <c r="B31" s="50" t="s">
        <v>399</v>
      </c>
      <c r="C31" s="30"/>
      <c r="D31" s="30"/>
      <c r="E31" s="30"/>
      <c r="F31" s="30"/>
      <c r="G31" s="30"/>
      <c r="H31" s="30"/>
      <c r="I31" s="30"/>
      <c r="J31" s="30"/>
      <c r="K31" s="31"/>
    </row>
    <row r="32" spans="1:11" ht="12.75">
      <c r="A32" s="40" t="s">
        <v>82</v>
      </c>
      <c r="B32" s="11" t="s">
        <v>83</v>
      </c>
      <c r="C32" s="1"/>
      <c r="D32" s="1"/>
      <c r="E32" s="1"/>
      <c r="F32" s="1"/>
      <c r="G32" s="1"/>
      <c r="H32" s="1"/>
      <c r="I32" s="1"/>
      <c r="J32" s="1"/>
      <c r="K32" s="25"/>
    </row>
    <row r="33" spans="1:11" ht="12.75">
      <c r="A33" s="43"/>
      <c r="B33" s="11" t="s">
        <v>84</v>
      </c>
      <c r="C33" s="1"/>
      <c r="D33" s="1"/>
      <c r="E33" s="1"/>
      <c r="F33" s="1"/>
      <c r="G33" s="1"/>
      <c r="H33" s="1"/>
      <c r="I33" s="1"/>
      <c r="J33" s="1"/>
      <c r="K33" s="25"/>
    </row>
    <row r="34" spans="1:11" ht="12.75">
      <c r="A34" s="40"/>
      <c r="B34" s="11" t="s">
        <v>85</v>
      </c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40" t="s">
        <v>86</v>
      </c>
      <c r="B35" s="11" t="s">
        <v>105</v>
      </c>
      <c r="C35" s="1"/>
      <c r="D35" s="1"/>
      <c r="E35" s="1"/>
      <c r="F35" s="1"/>
      <c r="G35" s="1"/>
      <c r="H35" s="1"/>
      <c r="I35" s="1"/>
      <c r="J35" s="1"/>
      <c r="K35" s="25"/>
    </row>
    <row r="36" spans="1:11" ht="12.75">
      <c r="A36" s="40"/>
      <c r="B36" s="11" t="s">
        <v>87</v>
      </c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40"/>
      <c r="B37" s="56"/>
      <c r="C37" s="21"/>
      <c r="D37" s="291" t="s">
        <v>88</v>
      </c>
      <c r="E37" s="292"/>
      <c r="F37" s="5"/>
      <c r="G37" s="1"/>
      <c r="H37" s="56"/>
      <c r="I37" s="21"/>
      <c r="J37" s="291" t="s">
        <v>88</v>
      </c>
      <c r="K37" s="292"/>
    </row>
    <row r="38" spans="1:11" ht="12.75">
      <c r="A38" s="40"/>
      <c r="B38" s="293" t="s">
        <v>89</v>
      </c>
      <c r="C38" s="294"/>
      <c r="D38" s="293" t="s">
        <v>90</v>
      </c>
      <c r="E38" s="294"/>
      <c r="F38" s="5"/>
      <c r="G38" s="1"/>
      <c r="H38" s="293" t="s">
        <v>89</v>
      </c>
      <c r="I38" s="294"/>
      <c r="J38" s="293" t="s">
        <v>90</v>
      </c>
      <c r="K38" s="294"/>
    </row>
    <row r="39" spans="1:11" ht="12.75">
      <c r="A39" s="40"/>
      <c r="B39" s="8" t="s">
        <v>107</v>
      </c>
      <c r="C39" s="37"/>
      <c r="D39" s="223" t="s">
        <v>546</v>
      </c>
      <c r="E39" s="37"/>
      <c r="F39" s="1"/>
      <c r="G39" s="1"/>
      <c r="H39" s="8" t="s">
        <v>108</v>
      </c>
      <c r="I39" s="37"/>
      <c r="J39" s="57" t="s">
        <v>109</v>
      </c>
      <c r="K39" s="37"/>
    </row>
    <row r="40" spans="1:11" ht="12.75">
      <c r="A40" s="40"/>
      <c r="B40" s="8" t="s">
        <v>110</v>
      </c>
      <c r="C40" s="37"/>
      <c r="D40" s="57" t="s">
        <v>109</v>
      </c>
      <c r="E40" s="37"/>
      <c r="F40" s="1"/>
      <c r="G40" s="1"/>
      <c r="H40" s="8" t="s">
        <v>106</v>
      </c>
      <c r="I40" s="37"/>
      <c r="J40" s="12"/>
      <c r="K40" s="37"/>
    </row>
    <row r="41" spans="1:11" ht="12.75">
      <c r="A41" s="23"/>
      <c r="B41" s="8" t="s">
        <v>111</v>
      </c>
      <c r="C41" s="37"/>
      <c r="D41" s="57" t="s">
        <v>109</v>
      </c>
      <c r="E41" s="37"/>
      <c r="F41" s="1"/>
      <c r="G41" s="1"/>
      <c r="H41" s="8" t="s">
        <v>106</v>
      </c>
      <c r="I41" s="37"/>
      <c r="J41" s="12"/>
      <c r="K41" s="37"/>
    </row>
    <row r="42" spans="1:11" ht="12.75">
      <c r="A42" s="23"/>
      <c r="B42" s="8" t="s">
        <v>112</v>
      </c>
      <c r="C42" s="37"/>
      <c r="D42" s="57" t="s">
        <v>109</v>
      </c>
      <c r="E42" s="37"/>
      <c r="F42" s="1"/>
      <c r="G42" s="1"/>
      <c r="H42" s="8" t="s">
        <v>106</v>
      </c>
      <c r="I42" s="37"/>
      <c r="J42" s="12"/>
      <c r="K42" s="37"/>
    </row>
    <row r="43" spans="1:11" ht="12.75">
      <c r="A43" s="23"/>
      <c r="B43" s="1"/>
      <c r="C43" s="1"/>
      <c r="D43" s="30"/>
      <c r="E43" s="30"/>
      <c r="F43" s="30"/>
      <c r="G43" s="30"/>
      <c r="H43" s="30"/>
      <c r="I43" s="1"/>
      <c r="J43" s="1"/>
      <c r="K43" s="25"/>
    </row>
    <row r="44" spans="1:11" ht="12.75">
      <c r="A44" s="23" t="s">
        <v>113</v>
      </c>
      <c r="B44" s="11" t="s">
        <v>114</v>
      </c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1" t="s">
        <v>115</v>
      </c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1" t="s">
        <v>116</v>
      </c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1" t="s">
        <v>117</v>
      </c>
      <c r="C47" s="1"/>
      <c r="D47" s="1"/>
      <c r="E47" s="1"/>
      <c r="F47" s="1"/>
      <c r="G47" s="1"/>
      <c r="H47" s="1"/>
      <c r="I47" s="1"/>
      <c r="J47" s="1"/>
      <c r="K47" s="25"/>
    </row>
    <row r="48" spans="1:11" ht="12.75">
      <c r="A48" s="49" t="s">
        <v>118</v>
      </c>
      <c r="B48" s="50" t="s">
        <v>119</v>
      </c>
      <c r="C48" s="1"/>
      <c r="D48" s="1"/>
      <c r="E48" s="1"/>
      <c r="F48" s="1"/>
      <c r="G48" s="1"/>
      <c r="H48" s="1"/>
      <c r="I48" s="1"/>
      <c r="J48" s="1"/>
      <c r="K48" s="25"/>
    </row>
    <row r="49" spans="1:11" ht="12.75">
      <c r="A49" s="40"/>
      <c r="B49" s="11" t="s">
        <v>120</v>
      </c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17" t="s">
        <v>536</v>
      </c>
      <c r="B50" s="11"/>
      <c r="C50" s="1"/>
      <c r="D50" s="1"/>
      <c r="E50" s="1"/>
      <c r="F50" s="1"/>
      <c r="G50" s="1"/>
      <c r="H50" s="1"/>
      <c r="I50" s="1"/>
      <c r="J50" s="1"/>
      <c r="K50" s="25"/>
    </row>
    <row r="51" spans="1:11" ht="12.75">
      <c r="A51" s="217" t="s">
        <v>537</v>
      </c>
      <c r="B51" s="11"/>
      <c r="C51" s="1"/>
      <c r="D51" s="1"/>
      <c r="E51" s="1"/>
      <c r="F51" s="1"/>
      <c r="G51" s="1"/>
      <c r="H51" s="1"/>
      <c r="I51" s="1"/>
      <c r="J51" s="1"/>
      <c r="K51" s="25"/>
    </row>
    <row r="52" spans="1:11" s="222" customFormat="1" ht="12.75">
      <c r="A52" s="218" t="s">
        <v>121</v>
      </c>
      <c r="B52" s="219"/>
      <c r="C52" s="220"/>
      <c r="D52" s="220"/>
      <c r="E52" s="220"/>
      <c r="F52" s="220"/>
      <c r="G52" s="220"/>
      <c r="H52" s="220"/>
      <c r="I52" s="220"/>
      <c r="J52" s="220"/>
      <c r="K52" s="221"/>
    </row>
    <row r="53" spans="1:11" ht="12.75">
      <c r="A53" s="40"/>
      <c r="B53" s="298" t="str">
        <f>+'Item 106, page 1 '!$B$46</f>
        <v>A gate obstruction charge of 1.54 (A) will be assessed per pick up for opening, unlocking, or closing gates, or moving obstructions in order to pick up solid waste. </v>
      </c>
      <c r="C53" s="298"/>
      <c r="D53" s="298"/>
      <c r="E53" s="298"/>
      <c r="F53" s="298"/>
      <c r="G53" s="298"/>
      <c r="H53" s="298"/>
      <c r="I53" s="298"/>
      <c r="J53" s="1"/>
      <c r="K53" s="25"/>
    </row>
    <row r="54" spans="1:11" ht="12.75">
      <c r="A54" s="40"/>
      <c r="B54" s="298"/>
      <c r="C54" s="298"/>
      <c r="D54" s="298"/>
      <c r="E54" s="298"/>
      <c r="F54" s="298"/>
      <c r="G54" s="298"/>
      <c r="H54" s="298"/>
      <c r="I54" s="298"/>
      <c r="J54" s="1"/>
      <c r="K54" s="25"/>
    </row>
    <row r="55" spans="1:11" ht="12.75">
      <c r="A55" s="23"/>
      <c r="B55" s="11"/>
      <c r="C55" s="1"/>
      <c r="D55" s="1"/>
      <c r="E55" s="1"/>
      <c r="F55" s="1"/>
      <c r="G55" s="1"/>
      <c r="H55" s="1"/>
      <c r="I55" s="1"/>
      <c r="J55" s="1"/>
      <c r="K55" s="25"/>
    </row>
    <row r="56" spans="1:11" ht="12.75">
      <c r="A56" s="23"/>
      <c r="B56" s="11"/>
      <c r="C56" s="1"/>
      <c r="D56" s="1"/>
      <c r="E56" s="1"/>
      <c r="F56" s="1"/>
      <c r="G56" s="1"/>
      <c r="H56" s="9" t="s">
        <v>143</v>
      </c>
      <c r="I56" s="286">
        <f>+'Item 100, page 1'!I50:J50</f>
        <v>44043</v>
      </c>
      <c r="J56" s="286" t="s">
        <v>144</v>
      </c>
      <c r="K56" s="25"/>
    </row>
    <row r="57" spans="1:11" ht="12.7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9"/>
    </row>
    <row r="58" spans="1:11" ht="12.75">
      <c r="A58" s="23" t="s">
        <v>98</v>
      </c>
      <c r="B58" s="1" t="str">
        <f>+'Check Sheet'!$B$52</f>
        <v>Chris Gualberto, Assistant Division Controller</v>
      </c>
      <c r="C58" s="1"/>
      <c r="D58" s="1"/>
      <c r="E58" s="1"/>
      <c r="F58" s="1"/>
      <c r="G58" s="1"/>
      <c r="H58" s="1"/>
      <c r="I58" s="1"/>
      <c r="J58" s="1"/>
      <c r="K58" s="25"/>
    </row>
    <row r="59" spans="1:11" ht="12.75">
      <c r="A59" s="23"/>
      <c r="B59" s="1"/>
      <c r="C59" s="1"/>
      <c r="D59" s="1"/>
      <c r="E59" s="1"/>
      <c r="F59" s="1"/>
      <c r="G59" s="1"/>
      <c r="H59" s="1"/>
      <c r="I59" s="1"/>
      <c r="J59" s="1"/>
      <c r="K59" s="25"/>
    </row>
    <row r="60" spans="1:11" ht="12.75">
      <c r="A60" s="26" t="s">
        <v>99</v>
      </c>
      <c r="B60" s="232">
        <f>+'Check Sheet'!$B$54</f>
        <v>43663</v>
      </c>
      <c r="C60" s="232">
        <f>+'Check Sheet'!C58</f>
        <v>0</v>
      </c>
      <c r="D60" s="27"/>
      <c r="E60" s="27"/>
      <c r="F60" s="27"/>
      <c r="G60" s="27"/>
      <c r="I60" s="72" t="s">
        <v>142</v>
      </c>
      <c r="J60" s="233">
        <f>+'Check Sheet'!$I$54</f>
        <v>43709</v>
      </c>
      <c r="K60" s="234">
        <f>+'Check Sheet'!J58</f>
        <v>0</v>
      </c>
    </row>
    <row r="61" spans="1:11" ht="12.75">
      <c r="A61" s="283" t="s">
        <v>17</v>
      </c>
      <c r="B61" s="284"/>
      <c r="C61" s="284"/>
      <c r="D61" s="284"/>
      <c r="E61" s="284"/>
      <c r="F61" s="284"/>
      <c r="G61" s="284"/>
      <c r="H61" s="284"/>
      <c r="I61" s="284"/>
      <c r="J61" s="284"/>
      <c r="K61" s="285"/>
    </row>
    <row r="62" spans="1:11" ht="12.75">
      <c r="A62" s="23"/>
      <c r="B62" s="1"/>
      <c r="C62" s="1"/>
      <c r="D62" s="1"/>
      <c r="E62" s="1"/>
      <c r="F62" s="1"/>
      <c r="G62" s="1"/>
      <c r="H62" s="1"/>
      <c r="I62" s="1"/>
      <c r="J62" s="1"/>
      <c r="K62" s="25"/>
    </row>
    <row r="63" spans="1:11" ht="12.75">
      <c r="A63" s="23" t="s">
        <v>18</v>
      </c>
      <c r="B63" s="1"/>
      <c r="C63" s="1"/>
      <c r="D63" s="1"/>
      <c r="E63" s="1"/>
      <c r="F63" s="1"/>
      <c r="G63" s="1"/>
      <c r="H63" s="1"/>
      <c r="I63" s="1"/>
      <c r="J63" s="1"/>
      <c r="K63" s="25"/>
    </row>
    <row r="64" spans="1:11" ht="12.7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9"/>
    </row>
  </sheetData>
  <sheetProtection/>
  <mergeCells count="15">
    <mergeCell ref="N14:W14"/>
    <mergeCell ref="J60:K60"/>
    <mergeCell ref="I56:J56"/>
    <mergeCell ref="Q19:W19"/>
    <mergeCell ref="B53:I54"/>
    <mergeCell ref="I2:J2"/>
    <mergeCell ref="A61:K61"/>
    <mergeCell ref="A7:J7"/>
    <mergeCell ref="D37:E37"/>
    <mergeCell ref="J37:K37"/>
    <mergeCell ref="B38:C38"/>
    <mergeCell ref="D38:E38"/>
    <mergeCell ref="H38:I38"/>
    <mergeCell ref="J38:K38"/>
    <mergeCell ref="B60:C6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L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5" width="11.7109375" style="22" customWidth="1"/>
    <col min="6" max="7" width="13.57421875" style="22" bestFit="1" customWidth="1"/>
    <col min="8" max="8" width="14.7109375" style="22" customWidth="1"/>
    <col min="9" max="10" width="11.71093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198" t="s">
        <v>394</v>
      </c>
      <c r="I2" s="136" t="s">
        <v>233</v>
      </c>
      <c r="J2" s="25"/>
    </row>
    <row r="3" spans="1:10" ht="12.75">
      <c r="A3" s="23"/>
      <c r="B3" s="1"/>
      <c r="C3" s="1"/>
      <c r="D3" s="1"/>
      <c r="E3" s="1"/>
      <c r="F3" s="1"/>
      <c r="G3" s="1"/>
      <c r="H3" s="164"/>
      <c r="I3" s="1"/>
      <c r="J3" s="25"/>
    </row>
    <row r="4" spans="1:10" ht="12.75">
      <c r="A4" s="23" t="s">
        <v>1</v>
      </c>
      <c r="B4" s="1"/>
      <c r="C4" s="1"/>
      <c r="D4" s="1" t="s">
        <v>145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193" t="str">
        <f>+'Check Sheet'!$D$5</f>
        <v>Eastside Disposal, Rabanco Companies, Rabanco Connections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299" t="s">
        <v>123</v>
      </c>
      <c r="B7" s="231"/>
      <c r="C7" s="231"/>
      <c r="D7" s="231"/>
      <c r="E7" s="231"/>
      <c r="F7" s="231"/>
      <c r="G7" s="231"/>
      <c r="H7" s="231"/>
      <c r="I7" s="231"/>
      <c r="J7" s="300"/>
    </row>
    <row r="8" spans="1:10" ht="12.75">
      <c r="A8" s="301" t="s">
        <v>124</v>
      </c>
      <c r="B8" s="227"/>
      <c r="C8" s="227"/>
      <c r="D8" s="227"/>
      <c r="E8" s="227"/>
      <c r="F8" s="227"/>
      <c r="G8" s="227"/>
      <c r="H8" s="227"/>
      <c r="I8" s="227"/>
      <c r="J8" s="302"/>
    </row>
    <row r="9" spans="1:10" ht="12.75">
      <c r="A9" s="303" t="s">
        <v>125</v>
      </c>
      <c r="B9" s="227"/>
      <c r="C9" s="227"/>
      <c r="D9" s="227"/>
      <c r="E9" s="227"/>
      <c r="F9" s="227"/>
      <c r="G9" s="227"/>
      <c r="H9" s="227"/>
      <c r="I9" s="227"/>
      <c r="J9" s="302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126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 t="s">
        <v>127</v>
      </c>
      <c r="B13" s="1"/>
      <c r="C13" s="1"/>
      <c r="D13" s="1"/>
      <c r="E13" s="1"/>
      <c r="F13" s="1"/>
      <c r="G13" s="1"/>
      <c r="H13" s="1"/>
      <c r="I13" s="1"/>
      <c r="J13" s="25"/>
    </row>
    <row r="14" spans="1:10" ht="12.75">
      <c r="A14" s="23"/>
      <c r="B14" s="1"/>
      <c r="C14" s="1"/>
      <c r="D14" s="1"/>
      <c r="E14" s="1"/>
      <c r="F14" s="1"/>
      <c r="G14" s="1"/>
      <c r="H14" s="1"/>
      <c r="I14" s="1"/>
      <c r="J14" s="25"/>
    </row>
    <row r="15" spans="1:10" ht="12.75">
      <c r="A15" s="23"/>
      <c r="B15" s="5"/>
      <c r="C15" s="5"/>
      <c r="D15" s="304" t="s">
        <v>128</v>
      </c>
      <c r="E15" s="305"/>
      <c r="F15" s="305"/>
      <c r="G15" s="305"/>
      <c r="H15" s="305"/>
      <c r="I15" s="305"/>
      <c r="J15" s="306"/>
    </row>
    <row r="16" spans="1:10" ht="12.75">
      <c r="A16" s="34" t="s">
        <v>129</v>
      </c>
      <c r="B16" s="10"/>
      <c r="C16" s="35"/>
      <c r="D16" s="39"/>
      <c r="E16" s="39"/>
      <c r="F16" s="39" t="s">
        <v>65</v>
      </c>
      <c r="G16" s="39" t="s">
        <v>66</v>
      </c>
      <c r="H16" s="39" t="s">
        <v>67</v>
      </c>
      <c r="I16" s="39"/>
      <c r="J16" s="39"/>
    </row>
    <row r="17" spans="1:10" ht="12.75">
      <c r="A17" s="36" t="s">
        <v>130</v>
      </c>
      <c r="B17" s="13"/>
      <c r="C17" s="37"/>
      <c r="D17" s="39"/>
      <c r="E17" s="39"/>
      <c r="F17" s="39"/>
      <c r="G17" s="39"/>
      <c r="H17" s="39"/>
      <c r="I17" s="39"/>
      <c r="J17" s="39"/>
    </row>
    <row r="18" spans="1:10" ht="12.75">
      <c r="A18" s="36" t="s">
        <v>131</v>
      </c>
      <c r="B18" s="13"/>
      <c r="C18" s="37"/>
      <c r="D18" s="39"/>
      <c r="E18" s="47"/>
      <c r="F18" s="194" t="s">
        <v>387</v>
      </c>
      <c r="G18" s="194" t="s">
        <v>500</v>
      </c>
      <c r="H18" s="194" t="s">
        <v>501</v>
      </c>
      <c r="I18" s="47"/>
      <c r="J18" s="39"/>
    </row>
    <row r="19" spans="1:10" ht="12.75">
      <c r="A19" s="36" t="s">
        <v>132</v>
      </c>
      <c r="B19" s="13"/>
      <c r="C19" s="37"/>
      <c r="D19" s="39"/>
      <c r="E19" s="47"/>
      <c r="F19" s="197" t="str">
        <f>F18</f>
        <v>220.62 (A)</v>
      </c>
      <c r="G19" s="197" t="str">
        <f>G18</f>
        <v>358.74 (A)</v>
      </c>
      <c r="H19" s="197" t="str">
        <f>H18</f>
        <v>477.24 (A)</v>
      </c>
      <c r="I19" s="47"/>
      <c r="J19" s="39"/>
    </row>
    <row r="20" spans="1:10" ht="12.75">
      <c r="A20" s="44" t="s">
        <v>133</v>
      </c>
      <c r="B20" s="45"/>
      <c r="C20" s="46"/>
      <c r="D20" s="39"/>
      <c r="E20" s="47"/>
      <c r="F20" s="215" t="s">
        <v>502</v>
      </c>
      <c r="G20" s="215" t="s">
        <v>503</v>
      </c>
      <c r="H20" s="215" t="s">
        <v>504</v>
      </c>
      <c r="I20" s="47"/>
      <c r="J20" s="39"/>
    </row>
    <row r="21" spans="1:10" ht="12.75">
      <c r="A21" s="38" t="s">
        <v>134</v>
      </c>
      <c r="B21" s="13"/>
      <c r="C21" s="37"/>
      <c r="D21" s="1"/>
      <c r="E21" s="1"/>
      <c r="F21" s="1"/>
      <c r="G21" s="1"/>
      <c r="H21" s="1"/>
      <c r="I21" s="1"/>
      <c r="J21" s="25"/>
    </row>
    <row r="22" spans="1:10" ht="12.75">
      <c r="A22" s="36" t="s">
        <v>75</v>
      </c>
      <c r="B22" s="13"/>
      <c r="C22" s="37"/>
      <c r="D22" s="39"/>
      <c r="E22" s="39"/>
      <c r="F22" s="39"/>
      <c r="G22" s="39"/>
      <c r="H22" s="39"/>
      <c r="I22" s="39"/>
      <c r="J22" s="39"/>
    </row>
    <row r="23" spans="1:10" ht="12.75">
      <c r="A23" s="36" t="s">
        <v>76</v>
      </c>
      <c r="B23" s="13"/>
      <c r="C23" s="37"/>
      <c r="D23" s="39"/>
      <c r="E23" s="39"/>
      <c r="F23" s="39"/>
      <c r="G23" s="39"/>
      <c r="H23" s="39"/>
      <c r="I23" s="39"/>
      <c r="J23" s="39"/>
    </row>
    <row r="24" spans="1:10" ht="12.75">
      <c r="A24" s="36" t="s">
        <v>135</v>
      </c>
      <c r="B24" s="13"/>
      <c r="C24" s="37"/>
      <c r="D24" s="39"/>
      <c r="E24" s="39"/>
      <c r="F24" s="39"/>
      <c r="G24" s="39"/>
      <c r="H24" s="39"/>
      <c r="I24" s="39"/>
      <c r="J24" s="39"/>
    </row>
    <row r="25" spans="1:10" ht="12.75">
      <c r="A25" s="36" t="s">
        <v>78</v>
      </c>
      <c r="B25" s="13"/>
      <c r="C25" s="37"/>
      <c r="D25" s="39"/>
      <c r="E25" s="39"/>
      <c r="F25" s="39"/>
      <c r="G25" s="39"/>
      <c r="H25" s="39"/>
      <c r="I25" s="39"/>
      <c r="J25" s="39"/>
    </row>
    <row r="26" spans="1:10" ht="12.75">
      <c r="A26" s="23"/>
      <c r="B26" s="1"/>
      <c r="C26" s="1"/>
      <c r="D26" s="1"/>
      <c r="E26" s="1"/>
      <c r="F26" s="1"/>
      <c r="G26" s="1"/>
      <c r="H26" s="1"/>
      <c r="I26" s="1"/>
      <c r="J26" s="25"/>
    </row>
    <row r="27" spans="1:10" ht="12.75">
      <c r="A27" s="23"/>
      <c r="B27" s="1"/>
      <c r="C27" s="1"/>
      <c r="D27" s="1"/>
      <c r="E27" s="1"/>
      <c r="F27" s="1"/>
      <c r="G27" s="1"/>
      <c r="H27" s="1"/>
      <c r="I27" s="1"/>
      <c r="J27" s="25"/>
    </row>
    <row r="28" spans="1:10" ht="12.75">
      <c r="A28" s="40" t="s">
        <v>136</v>
      </c>
      <c r="B28" s="11" t="s">
        <v>137</v>
      </c>
      <c r="C28" s="1"/>
      <c r="D28" s="1"/>
      <c r="E28" s="1"/>
      <c r="F28" s="1"/>
      <c r="G28" s="1"/>
      <c r="H28" s="1"/>
      <c r="I28" s="1"/>
      <c r="J28" s="25"/>
    </row>
    <row r="29" spans="1:10" ht="12.75">
      <c r="A29" s="40"/>
      <c r="B29" s="11" t="s">
        <v>138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40"/>
      <c r="B30" s="11" t="s">
        <v>139</v>
      </c>
      <c r="C30" s="1"/>
      <c r="D30" s="1"/>
      <c r="E30" s="1"/>
      <c r="F30" s="1"/>
      <c r="G30" s="1"/>
      <c r="H30" s="1"/>
      <c r="I30" s="1"/>
      <c r="J30" s="25"/>
    </row>
    <row r="31" spans="1:10" ht="12.75">
      <c r="A31" s="40"/>
      <c r="B31" s="11" t="s">
        <v>140</v>
      </c>
      <c r="C31" s="1"/>
      <c r="D31" s="1"/>
      <c r="E31" s="1"/>
      <c r="F31" s="1"/>
      <c r="G31" s="1"/>
      <c r="H31" s="1"/>
      <c r="I31" s="1"/>
      <c r="J31" s="25"/>
    </row>
    <row r="32" spans="1:10" ht="12.75">
      <c r="A32" s="40"/>
      <c r="B32" s="11"/>
      <c r="C32" s="1"/>
      <c r="D32" s="1"/>
      <c r="E32" s="1"/>
      <c r="F32" s="1"/>
      <c r="G32" s="1"/>
      <c r="H32" s="1"/>
      <c r="I32" s="1"/>
      <c r="J32" s="25"/>
    </row>
    <row r="33" spans="1:10" ht="12.75">
      <c r="A33" s="49" t="s">
        <v>80</v>
      </c>
      <c r="B33" s="50" t="s">
        <v>141</v>
      </c>
      <c r="C33" s="30"/>
      <c r="D33" s="30"/>
      <c r="E33" s="30"/>
      <c r="F33" s="30"/>
      <c r="G33" s="30"/>
      <c r="H33" s="30"/>
      <c r="I33" s="30"/>
      <c r="J33" s="31"/>
    </row>
    <row r="34" spans="1:10" ht="12.75">
      <c r="A34" s="40"/>
      <c r="B34" s="11" t="s">
        <v>120</v>
      </c>
      <c r="C34" s="1"/>
      <c r="D34" s="1"/>
      <c r="E34" s="1"/>
      <c r="F34" s="1"/>
      <c r="G34" s="1"/>
      <c r="H34" s="1"/>
      <c r="I34" s="1"/>
      <c r="J34" s="25"/>
    </row>
    <row r="35" spans="1:10" ht="12.75">
      <c r="A35" s="40"/>
      <c r="B35" s="11"/>
      <c r="C35" s="1"/>
      <c r="D35" s="1"/>
      <c r="E35" s="1"/>
      <c r="F35" s="1"/>
      <c r="G35" s="1"/>
      <c r="H35" s="1"/>
      <c r="I35" s="1"/>
      <c r="J35" s="25"/>
    </row>
    <row r="36" spans="1:12" ht="12.75">
      <c r="A36" s="40" t="s">
        <v>81</v>
      </c>
      <c r="B36" s="148" t="str">
        <f>"Rates contained in this item include  14.77 (A) per yard for recycling services."</f>
        <v>Rates contained in this item include  14.77 (A) per yard for recycling services.</v>
      </c>
      <c r="C36" s="1"/>
      <c r="D36" s="1"/>
      <c r="E36" s="1"/>
      <c r="F36" s="1"/>
      <c r="G36" s="1"/>
      <c r="H36" s="1"/>
      <c r="I36" s="1"/>
      <c r="J36" s="25"/>
      <c r="L36" s="147"/>
    </row>
    <row r="37" spans="1:10" ht="12.75">
      <c r="A37" s="40"/>
      <c r="B37" s="11"/>
      <c r="C37" s="1"/>
      <c r="D37" s="1"/>
      <c r="E37" s="1"/>
      <c r="F37" s="1"/>
      <c r="G37" s="1"/>
      <c r="H37" s="1"/>
      <c r="I37" s="1"/>
      <c r="J37" s="25"/>
    </row>
    <row r="38" spans="1:10" ht="12.75">
      <c r="A38" s="42" t="s">
        <v>82</v>
      </c>
      <c r="B38" s="50" t="s">
        <v>400</v>
      </c>
      <c r="C38" s="1"/>
      <c r="D38" s="1"/>
      <c r="E38" s="1"/>
      <c r="F38" s="1"/>
      <c r="G38" s="1"/>
      <c r="H38" s="1"/>
      <c r="I38" s="1"/>
      <c r="J38" s="25"/>
    </row>
    <row r="39" spans="1:10" ht="12.75">
      <c r="A39" s="40"/>
      <c r="B39" s="11"/>
      <c r="C39" s="1"/>
      <c r="D39" s="1"/>
      <c r="E39" s="1"/>
      <c r="F39" s="1"/>
      <c r="G39" s="1"/>
      <c r="H39" s="1"/>
      <c r="I39" s="1"/>
      <c r="J39" s="25"/>
    </row>
    <row r="40" spans="1:10" ht="12.75">
      <c r="A40" s="217" t="s">
        <v>538</v>
      </c>
      <c r="B40" s="11"/>
      <c r="C40" s="1"/>
      <c r="D40" s="1"/>
      <c r="E40" s="1"/>
      <c r="F40" s="1"/>
      <c r="G40" s="1"/>
      <c r="H40" s="1"/>
      <c r="I40" s="1"/>
      <c r="J40" s="25"/>
    </row>
    <row r="41" spans="1:10" ht="12.75">
      <c r="A41" s="217" t="s">
        <v>539</v>
      </c>
      <c r="B41" s="11"/>
      <c r="C41" s="1"/>
      <c r="D41" s="1"/>
      <c r="E41" s="1"/>
      <c r="F41" s="1"/>
      <c r="G41" s="1"/>
      <c r="H41" s="1"/>
      <c r="I41" s="1"/>
      <c r="J41" s="25"/>
    </row>
    <row r="42" spans="1:10" ht="12.75">
      <c r="A42" s="43"/>
      <c r="B42" s="11"/>
      <c r="C42" s="1"/>
      <c r="D42" s="1"/>
      <c r="E42" s="1"/>
      <c r="F42" s="1"/>
      <c r="G42" s="1"/>
      <c r="H42" s="1"/>
      <c r="I42" s="1"/>
      <c r="J42" s="25"/>
    </row>
    <row r="43" spans="1:10" ht="12.75">
      <c r="A43" s="40"/>
      <c r="B43" s="11"/>
      <c r="C43" s="1"/>
      <c r="D43" s="1"/>
      <c r="E43" s="1"/>
      <c r="F43" s="1"/>
      <c r="G43" s="1"/>
      <c r="H43" s="1"/>
      <c r="I43" s="1"/>
      <c r="J43" s="25"/>
    </row>
    <row r="44" spans="1:10" ht="12.75">
      <c r="A44" s="40" t="s">
        <v>121</v>
      </c>
      <c r="B44" s="11"/>
      <c r="C44" s="1"/>
      <c r="D44" s="1"/>
      <c r="E44" s="1"/>
      <c r="F44" s="1"/>
      <c r="G44" s="1"/>
      <c r="H44" s="1"/>
      <c r="I44" s="1"/>
      <c r="J44" s="25"/>
    </row>
    <row r="45" spans="1:10" ht="12.75">
      <c r="A45" s="40"/>
      <c r="B45" s="11"/>
      <c r="C45" s="1"/>
      <c r="D45" s="1"/>
      <c r="E45" s="1"/>
      <c r="F45" s="1"/>
      <c r="G45" s="1"/>
      <c r="H45" s="1"/>
      <c r="I45" s="1"/>
      <c r="J45" s="25"/>
    </row>
    <row r="46" spans="1:12" ht="12.75">
      <c r="A46" s="40"/>
      <c r="B46" s="298" t="str">
        <f>"A gate obstruction charge of 1.54 (A) will be assessed per pick up for opening, unlocking, or closing gates, or moving obstructions in order to pick up solid waste. "</f>
        <v>A gate obstruction charge of 1.54 (A) will be assessed per pick up for opening, unlocking, or closing gates, or moving obstructions in order to pick up solid waste. </v>
      </c>
      <c r="C46" s="298"/>
      <c r="D46" s="298"/>
      <c r="E46" s="298"/>
      <c r="F46" s="298"/>
      <c r="G46" s="298"/>
      <c r="H46" s="298"/>
      <c r="I46" s="298"/>
      <c r="J46" s="25"/>
      <c r="L46" s="161"/>
    </row>
    <row r="47" spans="1:10" ht="12.75">
      <c r="A47" s="40"/>
      <c r="B47" s="298"/>
      <c r="C47" s="298"/>
      <c r="D47" s="298"/>
      <c r="E47" s="298"/>
      <c r="F47" s="298"/>
      <c r="G47" s="298"/>
      <c r="H47" s="298"/>
      <c r="I47" s="298"/>
      <c r="J47" s="25"/>
    </row>
    <row r="48" spans="1:10" ht="12.75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 ht="12.75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3"/>
      <c r="B51" s="1"/>
      <c r="C51" s="1"/>
      <c r="D51" s="1"/>
      <c r="E51" s="1"/>
      <c r="F51" s="1"/>
      <c r="G51" s="1"/>
      <c r="H51" s="9" t="s">
        <v>143</v>
      </c>
      <c r="I51" s="286">
        <f>+'Item 100, page 1'!I50:J50</f>
        <v>44043</v>
      </c>
      <c r="J51" s="307" t="s">
        <v>144</v>
      </c>
    </row>
    <row r="52" spans="1:10" ht="12.75">
      <c r="A52" s="23"/>
      <c r="B52" s="1"/>
      <c r="C52" s="1"/>
      <c r="D52" s="1"/>
      <c r="E52" s="1"/>
      <c r="F52" s="1"/>
      <c r="G52" s="1"/>
      <c r="H52" s="1"/>
      <c r="I52" s="1"/>
      <c r="J52" s="25"/>
    </row>
    <row r="53" spans="1:10" ht="12.75">
      <c r="A53" s="26"/>
      <c r="B53" s="27"/>
      <c r="C53" s="27"/>
      <c r="D53" s="27"/>
      <c r="E53" s="27"/>
      <c r="F53" s="27"/>
      <c r="G53" s="27"/>
      <c r="H53" s="27"/>
      <c r="I53" s="27"/>
      <c r="J53" s="29"/>
    </row>
    <row r="54" spans="1:10" ht="12.75">
      <c r="A54" s="23" t="s">
        <v>98</v>
      </c>
      <c r="B54" s="1" t="str">
        <f>+'Check Sheet'!$B$52</f>
        <v>Chris Gualberto, Assistant Division Controller</v>
      </c>
      <c r="C54" s="1"/>
      <c r="D54" s="1"/>
      <c r="E54" s="1"/>
      <c r="F54" s="1"/>
      <c r="G54" s="1"/>
      <c r="H54" s="1"/>
      <c r="I54" s="1"/>
      <c r="J54" s="25"/>
    </row>
    <row r="55" spans="1:10" ht="12.75">
      <c r="A55" s="23"/>
      <c r="B55" s="1"/>
      <c r="C55" s="1"/>
      <c r="D55" s="1"/>
      <c r="E55" s="1"/>
      <c r="F55" s="1"/>
      <c r="G55" s="1"/>
      <c r="H55" s="1"/>
      <c r="I55" s="1"/>
      <c r="J55" s="25"/>
    </row>
    <row r="56" spans="1:10" ht="12.75">
      <c r="A56" s="26" t="s">
        <v>99</v>
      </c>
      <c r="B56" s="232">
        <f>+'Check Sheet'!$B$54</f>
        <v>43663</v>
      </c>
      <c r="C56" s="232">
        <f>+'Check Sheet'!C55</f>
        <v>0</v>
      </c>
      <c r="D56" s="27"/>
      <c r="E56" s="27"/>
      <c r="F56" s="27"/>
      <c r="G56" s="27"/>
      <c r="H56" s="72" t="s">
        <v>142</v>
      </c>
      <c r="I56" s="233">
        <f>+'Check Sheet'!$I$54</f>
        <v>43709</v>
      </c>
      <c r="J56" s="234">
        <f>+'Check Sheet'!I55</f>
        <v>0</v>
      </c>
    </row>
    <row r="57" spans="1:10" ht="12.75">
      <c r="A57" s="283" t="s">
        <v>17</v>
      </c>
      <c r="B57" s="284"/>
      <c r="C57" s="284"/>
      <c r="D57" s="284"/>
      <c r="E57" s="284"/>
      <c r="F57" s="284"/>
      <c r="G57" s="284"/>
      <c r="H57" s="284"/>
      <c r="I57" s="284"/>
      <c r="J57" s="285"/>
    </row>
    <row r="58" spans="1:10" ht="12.75">
      <c r="A58" s="23"/>
      <c r="B58" s="1"/>
      <c r="C58" s="1"/>
      <c r="D58" s="1"/>
      <c r="E58" s="1"/>
      <c r="F58" s="1"/>
      <c r="G58" s="1"/>
      <c r="H58" s="1"/>
      <c r="I58" s="1"/>
      <c r="J58" s="25"/>
    </row>
    <row r="59" spans="1:10" ht="12.75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25"/>
    </row>
    <row r="60" spans="1:10" ht="12.75">
      <c r="A60" s="26"/>
      <c r="B60" s="27"/>
      <c r="C60" s="27"/>
      <c r="D60" s="27"/>
      <c r="E60" s="27"/>
      <c r="F60" s="27"/>
      <c r="G60" s="27"/>
      <c r="H60" s="27"/>
      <c r="I60" s="27"/>
      <c r="J60" s="29"/>
    </row>
  </sheetData>
  <sheetProtection/>
  <mergeCells count="9">
    <mergeCell ref="A57:J57"/>
    <mergeCell ref="A7:J7"/>
    <mergeCell ref="A8:J8"/>
    <mergeCell ref="A9:J9"/>
    <mergeCell ref="D15:J15"/>
    <mergeCell ref="B56:C56"/>
    <mergeCell ref="I56:J56"/>
    <mergeCell ref="I51:J51"/>
    <mergeCell ref="B46:I4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80" customWidth="1"/>
    <col min="2" max="3" width="9.140625" style="80" customWidth="1"/>
    <col min="4" max="10" width="12.421875" style="80" customWidth="1"/>
    <col min="11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10" t="s">
        <v>542</v>
      </c>
      <c r="I2" s="132" t="s">
        <v>234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164"/>
      <c r="I3" s="85"/>
      <c r="J3" s="84"/>
    </row>
    <row r="4" spans="1:10" ht="12.75">
      <c r="A4" s="86" t="s">
        <v>1</v>
      </c>
      <c r="B4" s="85"/>
      <c r="C4" s="85"/>
      <c r="D4" s="85" t="s">
        <v>169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308" t="s">
        <v>168</v>
      </c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2.75">
      <c r="A8" s="309" t="s">
        <v>167</v>
      </c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>
      <c r="A9" s="309" t="s">
        <v>166</v>
      </c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>
      <c r="A10" s="86"/>
      <c r="B10" s="85"/>
      <c r="C10" s="85"/>
      <c r="D10" s="85"/>
      <c r="E10" s="85"/>
      <c r="F10" s="85"/>
      <c r="G10" s="85"/>
      <c r="H10" s="85"/>
      <c r="I10" s="85"/>
      <c r="J10" s="84"/>
    </row>
    <row r="11" spans="1:10" ht="12.75">
      <c r="A11" s="111" t="s">
        <v>126</v>
      </c>
      <c r="B11" s="85"/>
      <c r="C11" s="85"/>
      <c r="D11" s="85"/>
      <c r="E11" s="85"/>
      <c r="F11" s="85"/>
      <c r="G11" s="85"/>
      <c r="H11" s="85"/>
      <c r="I11" s="85"/>
      <c r="J11" s="84"/>
    </row>
    <row r="12" spans="1:10" ht="12.75">
      <c r="A12" s="86"/>
      <c r="B12" s="85"/>
      <c r="C12" s="85"/>
      <c r="D12" s="85"/>
      <c r="E12" s="85"/>
      <c r="F12" s="85"/>
      <c r="G12" s="85"/>
      <c r="H12" s="85"/>
      <c r="I12" s="85"/>
      <c r="J12" s="84"/>
    </row>
    <row r="13" spans="1:10" ht="12.75">
      <c r="A13" s="86"/>
      <c r="B13" s="110"/>
      <c r="C13" s="110"/>
      <c r="D13" s="312" t="s">
        <v>128</v>
      </c>
      <c r="E13" s="258"/>
      <c r="F13" s="258"/>
      <c r="G13" s="258"/>
      <c r="H13" s="258"/>
      <c r="I13" s="258"/>
      <c r="J13" s="259"/>
    </row>
    <row r="14" spans="1:18" ht="12.75">
      <c r="A14" s="109" t="s">
        <v>129</v>
      </c>
      <c r="B14" s="108"/>
      <c r="C14" s="107"/>
      <c r="D14" s="106" t="s">
        <v>165</v>
      </c>
      <c r="E14" s="106" t="s">
        <v>164</v>
      </c>
      <c r="F14" s="106" t="s">
        <v>163</v>
      </c>
      <c r="G14" s="106" t="s">
        <v>162</v>
      </c>
      <c r="H14" s="106" t="s">
        <v>161</v>
      </c>
      <c r="I14" s="106" t="s">
        <v>160</v>
      </c>
      <c r="J14" s="106" t="s">
        <v>159</v>
      </c>
      <c r="L14" s="85"/>
      <c r="M14" s="85"/>
      <c r="N14" s="85"/>
      <c r="O14" s="85"/>
      <c r="P14" s="85"/>
      <c r="Q14" s="85"/>
      <c r="R14" s="85"/>
    </row>
    <row r="15" spans="1:18" ht="12.75">
      <c r="A15" s="99" t="s">
        <v>130</v>
      </c>
      <c r="B15" s="98"/>
      <c r="C15" s="97"/>
      <c r="D15" s="194" t="s">
        <v>507</v>
      </c>
      <c r="E15" s="194" t="s">
        <v>508</v>
      </c>
      <c r="F15" s="194" t="s">
        <v>509</v>
      </c>
      <c r="G15" s="194" t="s">
        <v>510</v>
      </c>
      <c r="H15" s="194" t="s">
        <v>511</v>
      </c>
      <c r="I15" s="194" t="s">
        <v>512</v>
      </c>
      <c r="J15" s="194" t="s">
        <v>513</v>
      </c>
      <c r="L15" s="85"/>
      <c r="M15" s="85"/>
      <c r="N15" s="85"/>
      <c r="O15" s="85"/>
      <c r="P15" s="85"/>
      <c r="Q15" s="85"/>
      <c r="R15" s="85"/>
    </row>
    <row r="16" spans="1:18" ht="12.75">
      <c r="A16" s="99" t="s">
        <v>131</v>
      </c>
      <c r="B16" s="98"/>
      <c r="C16" s="97"/>
      <c r="D16" s="194" t="s">
        <v>517</v>
      </c>
      <c r="E16" s="194" t="s">
        <v>518</v>
      </c>
      <c r="F16" s="194" t="s">
        <v>519</v>
      </c>
      <c r="G16" s="194" t="s">
        <v>520</v>
      </c>
      <c r="H16" s="194" t="s">
        <v>521</v>
      </c>
      <c r="I16" s="194" t="s">
        <v>522</v>
      </c>
      <c r="J16" s="194" t="s">
        <v>523</v>
      </c>
      <c r="L16" s="85"/>
      <c r="M16" s="85"/>
      <c r="N16" s="85"/>
      <c r="O16" s="85"/>
      <c r="P16" s="85"/>
      <c r="Q16" s="85"/>
      <c r="R16" s="85"/>
    </row>
    <row r="17" spans="1:18" ht="12.75">
      <c r="A17" s="99" t="s">
        <v>132</v>
      </c>
      <c r="B17" s="98"/>
      <c r="C17" s="97"/>
      <c r="D17" s="196" t="str">
        <f aca="true" t="shared" si="0" ref="D17:J17">D16</f>
        <v>180.85 (A)</v>
      </c>
      <c r="E17" s="197" t="str">
        <f t="shared" si="0"/>
        <v>202.23 (A)</v>
      </c>
      <c r="F17" s="197" t="str">
        <f t="shared" si="0"/>
        <v>223.62 (A)</v>
      </c>
      <c r="G17" s="197" t="str">
        <f t="shared" si="0"/>
        <v>245.01 (A)</v>
      </c>
      <c r="H17" s="197" t="str">
        <f t="shared" si="0"/>
        <v>266.40 (A)</v>
      </c>
      <c r="I17" s="197" t="str">
        <f t="shared" si="0"/>
        <v>309.18 (A)</v>
      </c>
      <c r="J17" s="197" t="str">
        <f t="shared" si="0"/>
        <v>351.96 (A)</v>
      </c>
      <c r="L17" s="295"/>
      <c r="M17" s="295"/>
      <c r="N17" s="295"/>
      <c r="O17" s="295"/>
      <c r="P17" s="295"/>
      <c r="Q17" s="295"/>
      <c r="R17" s="295"/>
    </row>
    <row r="18" spans="1:18" ht="12.75">
      <c r="A18" s="105" t="s">
        <v>133</v>
      </c>
      <c r="B18" s="104"/>
      <c r="C18" s="103"/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L18" s="213"/>
      <c r="M18" s="213"/>
      <c r="N18" s="213"/>
      <c r="O18" s="213"/>
      <c r="P18" s="213"/>
      <c r="Q18" s="213"/>
      <c r="R18" s="213"/>
    </row>
    <row r="19" spans="1:18" ht="12.75">
      <c r="A19" s="102" t="s">
        <v>134</v>
      </c>
      <c r="B19" s="98"/>
      <c r="C19" s="97"/>
      <c r="D19" s="101"/>
      <c r="E19" s="101"/>
      <c r="F19" s="101"/>
      <c r="G19" s="101"/>
      <c r="H19" s="101"/>
      <c r="I19" s="101"/>
      <c r="J19" s="100"/>
      <c r="L19" s="85"/>
      <c r="M19" s="85"/>
      <c r="N19" s="85"/>
      <c r="O19" s="85"/>
      <c r="P19" s="85"/>
      <c r="Q19" s="85"/>
      <c r="R19" s="85"/>
    </row>
    <row r="20" spans="1:18" ht="12.75">
      <c r="A20" s="99" t="s">
        <v>75</v>
      </c>
      <c r="B20" s="98"/>
      <c r="C20" s="97"/>
      <c r="D20" s="194" t="s">
        <v>514</v>
      </c>
      <c r="E20" s="194" t="str">
        <f aca="true" t="shared" si="1" ref="E20:J20">D20</f>
        <v>72.42 (A)</v>
      </c>
      <c r="F20" s="194" t="str">
        <f t="shared" si="1"/>
        <v>72.42 (A)</v>
      </c>
      <c r="G20" s="194" t="str">
        <f t="shared" si="1"/>
        <v>72.42 (A)</v>
      </c>
      <c r="H20" s="194" t="str">
        <f t="shared" si="1"/>
        <v>72.42 (A)</v>
      </c>
      <c r="I20" s="194" t="str">
        <f t="shared" si="1"/>
        <v>72.42 (A)</v>
      </c>
      <c r="J20" s="194" t="str">
        <f t="shared" si="1"/>
        <v>72.42 (A)</v>
      </c>
      <c r="L20" s="85"/>
      <c r="M20" s="85"/>
      <c r="N20" s="85"/>
      <c r="O20" s="85"/>
      <c r="P20" s="85"/>
      <c r="Q20" s="85"/>
      <c r="R20" s="85"/>
    </row>
    <row r="21" spans="1:10" ht="12.75">
      <c r="A21" s="99" t="s">
        <v>76</v>
      </c>
      <c r="B21" s="98"/>
      <c r="C21" s="97"/>
      <c r="D21" s="194" t="s">
        <v>524</v>
      </c>
      <c r="E21" s="194" t="s">
        <v>525</v>
      </c>
      <c r="F21" s="194" t="s">
        <v>526</v>
      </c>
      <c r="G21" s="194" t="s">
        <v>527</v>
      </c>
      <c r="H21" s="194" t="s">
        <v>528</v>
      </c>
      <c r="I21" s="194" t="s">
        <v>529</v>
      </c>
      <c r="J21" s="194" t="s">
        <v>530</v>
      </c>
    </row>
    <row r="22" spans="1:10" ht="12.75">
      <c r="A22" s="99" t="s">
        <v>135</v>
      </c>
      <c r="B22" s="98"/>
      <c r="C22" s="97"/>
      <c r="D22" s="194" t="s">
        <v>515</v>
      </c>
      <c r="E22" s="197" t="str">
        <f aca="true" t="shared" si="2" ref="E22:J22">D22</f>
        <v>3.06 (A)</v>
      </c>
      <c r="F22" s="197" t="str">
        <f t="shared" si="2"/>
        <v>3.06 (A)</v>
      </c>
      <c r="G22" s="197" t="str">
        <f t="shared" si="2"/>
        <v>3.06 (A)</v>
      </c>
      <c r="H22" s="197" t="str">
        <f t="shared" si="2"/>
        <v>3.06 (A)</v>
      </c>
      <c r="I22" s="197" t="str">
        <f t="shared" si="2"/>
        <v>3.06 (A)</v>
      </c>
      <c r="J22" s="197" t="str">
        <f t="shared" si="2"/>
        <v>3.06 (A)</v>
      </c>
    </row>
    <row r="23" spans="1:10" ht="12.75">
      <c r="A23" s="99" t="s">
        <v>78</v>
      </c>
      <c r="B23" s="98"/>
      <c r="C23" s="97"/>
      <c r="D23" s="96" t="s">
        <v>158</v>
      </c>
      <c r="E23" s="96" t="s">
        <v>158</v>
      </c>
      <c r="F23" s="96" t="s">
        <v>158</v>
      </c>
      <c r="G23" s="96" t="s">
        <v>158</v>
      </c>
      <c r="H23" s="96" t="s">
        <v>158</v>
      </c>
      <c r="I23" s="96" t="s">
        <v>158</v>
      </c>
      <c r="J23" s="96" t="s">
        <v>158</v>
      </c>
    </row>
    <row r="24" spans="1:10" ht="12.75">
      <c r="A24" s="86"/>
      <c r="B24" s="85"/>
      <c r="C24" s="85"/>
      <c r="D24" s="85"/>
      <c r="E24" s="85"/>
      <c r="F24" s="85"/>
      <c r="G24" s="85"/>
      <c r="H24" s="85"/>
      <c r="I24" s="85"/>
      <c r="J24" s="84"/>
    </row>
    <row r="25" spans="1:10" ht="12.75">
      <c r="A25" s="86"/>
      <c r="B25" s="85"/>
      <c r="C25" s="85"/>
      <c r="D25" s="85"/>
      <c r="E25" s="85"/>
      <c r="F25" s="85"/>
      <c r="G25" s="85"/>
      <c r="H25" s="85"/>
      <c r="I25" s="85"/>
      <c r="J25" s="84"/>
    </row>
    <row r="26" spans="1:10" ht="12.75">
      <c r="A26" s="89" t="s">
        <v>136</v>
      </c>
      <c r="B26" s="88" t="s">
        <v>157</v>
      </c>
      <c r="C26" s="85"/>
      <c r="D26" s="85"/>
      <c r="E26" s="85"/>
      <c r="F26" s="85"/>
      <c r="G26" s="85"/>
      <c r="H26" s="85"/>
      <c r="I26" s="85"/>
      <c r="J26" s="84"/>
    </row>
    <row r="27" spans="1:10" ht="12.75">
      <c r="A27" s="95" t="s">
        <v>156</v>
      </c>
      <c r="B27" s="88" t="s">
        <v>155</v>
      </c>
      <c r="C27" s="85"/>
      <c r="D27" s="85"/>
      <c r="E27" s="85"/>
      <c r="F27" s="85"/>
      <c r="G27" s="85"/>
      <c r="H27" s="85"/>
      <c r="I27" s="85"/>
      <c r="J27" s="84"/>
    </row>
    <row r="28" spans="1:10" ht="12.75">
      <c r="A28" s="89"/>
      <c r="B28" s="88" t="str">
        <f>+'Item 110'!B23</f>
        <v>to the disposal site.  Excess miles will be charged for at 2.04 (A) per mile or fraction of a</v>
      </c>
      <c r="C28" s="85"/>
      <c r="D28" s="85"/>
      <c r="E28" s="85"/>
      <c r="F28" s="85"/>
      <c r="G28" s="85"/>
      <c r="H28" s="85"/>
      <c r="I28" s="85"/>
      <c r="J28" s="84"/>
    </row>
    <row r="29" spans="1:10" ht="12.75">
      <c r="A29" s="89"/>
      <c r="B29" s="88" t="s">
        <v>154</v>
      </c>
      <c r="C29" s="85"/>
      <c r="D29" s="85"/>
      <c r="E29" s="85"/>
      <c r="F29" s="85"/>
      <c r="G29" s="85"/>
      <c r="H29" s="85"/>
      <c r="I29" s="85"/>
      <c r="J29" s="84"/>
    </row>
    <row r="30" spans="1:10" ht="12.75">
      <c r="A30" s="89" t="s">
        <v>81</v>
      </c>
      <c r="B30" s="88" t="s">
        <v>153</v>
      </c>
      <c r="C30" s="85"/>
      <c r="D30" s="85"/>
      <c r="E30" s="85"/>
      <c r="F30" s="85"/>
      <c r="G30" s="85"/>
      <c r="H30" s="85"/>
      <c r="I30" s="85"/>
      <c r="J30" s="84"/>
    </row>
    <row r="31" spans="1:10" ht="12.75">
      <c r="A31" s="94" t="s">
        <v>122</v>
      </c>
      <c r="B31" s="91" t="s">
        <v>152</v>
      </c>
      <c r="C31" s="90"/>
      <c r="D31" s="90"/>
      <c r="E31" s="90"/>
      <c r="F31" s="90"/>
      <c r="G31" s="90"/>
      <c r="H31" s="90"/>
      <c r="I31" s="90"/>
      <c r="J31" s="93"/>
    </row>
    <row r="32" spans="1:10" ht="12.75">
      <c r="A32" s="89"/>
      <c r="B32" s="88" t="s">
        <v>151</v>
      </c>
      <c r="C32" s="85"/>
      <c r="D32" s="85"/>
      <c r="E32" s="85"/>
      <c r="F32" s="85"/>
      <c r="G32" s="85"/>
      <c r="H32" s="85"/>
      <c r="I32" s="85"/>
      <c r="J32" s="84"/>
    </row>
    <row r="33" spans="1:10" ht="12.75">
      <c r="A33" s="92"/>
      <c r="B33" s="88" t="s">
        <v>150</v>
      </c>
      <c r="C33" s="85"/>
      <c r="D33" s="85"/>
      <c r="E33" s="85"/>
      <c r="F33" s="85"/>
      <c r="G33" s="85"/>
      <c r="H33" s="85"/>
      <c r="I33" s="85"/>
      <c r="J33" s="84"/>
    </row>
    <row r="34" spans="1:10" ht="12.75">
      <c r="A34" s="89"/>
      <c r="B34" s="88" t="s">
        <v>149</v>
      </c>
      <c r="C34" s="85"/>
      <c r="D34" s="85"/>
      <c r="E34" s="85"/>
      <c r="F34" s="85"/>
      <c r="G34" s="85"/>
      <c r="H34" s="85"/>
      <c r="I34" s="85"/>
      <c r="J34" s="84"/>
    </row>
    <row r="35" spans="1:10" ht="12.75">
      <c r="A35" s="89" t="s">
        <v>122</v>
      </c>
      <c r="B35" s="88" t="s">
        <v>148</v>
      </c>
      <c r="C35" s="85"/>
      <c r="D35" s="85"/>
      <c r="E35" s="85"/>
      <c r="F35" s="85"/>
      <c r="G35" s="85"/>
      <c r="H35" s="85"/>
      <c r="I35" s="85"/>
      <c r="J35" s="84"/>
    </row>
    <row r="36" spans="1:10" ht="12.75">
      <c r="A36" s="89"/>
      <c r="B36" s="88" t="s">
        <v>147</v>
      </c>
      <c r="C36" s="85"/>
      <c r="D36" s="85"/>
      <c r="E36" s="85"/>
      <c r="F36" s="85"/>
      <c r="G36" s="85"/>
      <c r="H36" s="85"/>
      <c r="I36" s="85"/>
      <c r="J36" s="84"/>
    </row>
    <row r="37" spans="1:10" ht="12.75">
      <c r="A37" s="89"/>
      <c r="B37" s="88" t="s">
        <v>146</v>
      </c>
      <c r="C37" s="85"/>
      <c r="D37" s="85"/>
      <c r="E37" s="85"/>
      <c r="F37" s="85"/>
      <c r="G37" s="85"/>
      <c r="H37" s="85"/>
      <c r="I37" s="85"/>
      <c r="J37" s="84"/>
    </row>
    <row r="38" spans="1:10" ht="12.75">
      <c r="A38" s="89"/>
      <c r="B38" s="88"/>
      <c r="C38" s="85"/>
      <c r="D38" s="85"/>
      <c r="E38" s="85"/>
      <c r="F38" s="85"/>
      <c r="G38" s="85"/>
      <c r="H38" s="85"/>
      <c r="I38" s="85"/>
      <c r="J38" s="84"/>
    </row>
    <row r="39" spans="1:10" ht="12.75">
      <c r="A39" s="89" t="s">
        <v>82</v>
      </c>
      <c r="B39" s="50" t="s">
        <v>543</v>
      </c>
      <c r="C39" s="85"/>
      <c r="D39" s="85"/>
      <c r="E39" s="85"/>
      <c r="F39" s="85"/>
      <c r="G39" s="85"/>
      <c r="H39" s="85"/>
      <c r="I39" s="85"/>
      <c r="J39" s="84"/>
    </row>
    <row r="40" spans="1:10" ht="12.75">
      <c r="A40" s="89"/>
      <c r="B40" s="88"/>
      <c r="C40" s="85"/>
      <c r="D40" s="85"/>
      <c r="E40" s="85"/>
      <c r="F40" s="85"/>
      <c r="G40" s="85"/>
      <c r="H40" s="85"/>
      <c r="I40" s="85"/>
      <c r="J40" s="84"/>
    </row>
    <row r="41" spans="1:10" ht="12.75">
      <c r="A41" s="89" t="s">
        <v>86</v>
      </c>
      <c r="B41" s="11" t="str">
        <f>+'Item 105, page 1'!B27</f>
        <v>Rates contained in this item include $ 4.22 (A) per yard for recycling services.</v>
      </c>
      <c r="C41" s="85"/>
      <c r="D41" s="85"/>
      <c r="E41" s="85"/>
      <c r="F41" s="85"/>
      <c r="G41" s="85"/>
      <c r="H41" s="85"/>
      <c r="I41" s="85"/>
      <c r="J41" s="84"/>
    </row>
    <row r="42" spans="1:10" ht="12.75">
      <c r="A42" s="217" t="s">
        <v>540</v>
      </c>
      <c r="B42" s="88"/>
      <c r="C42" s="85"/>
      <c r="D42" s="85"/>
      <c r="E42" s="85"/>
      <c r="F42" s="85"/>
      <c r="G42" s="85"/>
      <c r="H42" s="85"/>
      <c r="I42" s="85"/>
      <c r="J42" s="84"/>
    </row>
    <row r="43" spans="1:10" ht="12.75">
      <c r="A43" s="217" t="s">
        <v>541</v>
      </c>
      <c r="B43" s="88"/>
      <c r="C43" s="85"/>
      <c r="D43" s="85"/>
      <c r="E43" s="85"/>
      <c r="F43" s="85"/>
      <c r="G43" s="85"/>
      <c r="H43" s="85"/>
      <c r="I43" s="85"/>
      <c r="J43" s="84"/>
    </row>
    <row r="44" spans="1:10" ht="12.75">
      <c r="A44" s="89"/>
      <c r="B44" s="88"/>
      <c r="C44" s="85"/>
      <c r="D44" s="85"/>
      <c r="E44" s="85"/>
      <c r="F44" s="85"/>
      <c r="G44" s="85"/>
      <c r="H44" s="85"/>
      <c r="I44" s="85"/>
      <c r="J44" s="84"/>
    </row>
    <row r="45" spans="1:10" ht="12.75">
      <c r="A45" s="89" t="s">
        <v>121</v>
      </c>
      <c r="B45" s="88"/>
      <c r="C45" s="85"/>
      <c r="D45" s="85"/>
      <c r="E45" s="85"/>
      <c r="F45" s="85"/>
      <c r="G45" s="85"/>
      <c r="H45" s="85"/>
      <c r="I45" s="85"/>
      <c r="J45" s="84"/>
    </row>
    <row r="46" spans="2:10" ht="12.75">
      <c r="B46" s="88"/>
      <c r="C46" s="85"/>
      <c r="D46" s="85"/>
      <c r="E46" s="85"/>
      <c r="F46" s="85"/>
      <c r="G46" s="85"/>
      <c r="H46" s="85"/>
      <c r="I46" s="85"/>
      <c r="J46" s="84"/>
    </row>
    <row r="47" spans="1:10" ht="12.75">
      <c r="A47" s="89"/>
      <c r="B47" s="298" t="str">
        <f>+'Item 106, page 1 '!$B$46</f>
        <v>A gate obstruction charge of 1.54 (A) will be assessed per pick up for opening, unlocking, or closing gates, or moving obstructions in order to pick up solid waste. </v>
      </c>
      <c r="C47" s="298"/>
      <c r="D47" s="298"/>
      <c r="E47" s="298"/>
      <c r="F47" s="298"/>
      <c r="G47" s="298"/>
      <c r="H47" s="298"/>
      <c r="I47" s="298"/>
      <c r="J47" s="84"/>
    </row>
    <row r="48" spans="1:10" ht="12.75">
      <c r="A48" s="89"/>
      <c r="B48" s="298"/>
      <c r="C48" s="298"/>
      <c r="D48" s="298"/>
      <c r="E48" s="298"/>
      <c r="F48" s="298"/>
      <c r="G48" s="298"/>
      <c r="H48" s="298"/>
      <c r="I48" s="298"/>
      <c r="J48" s="84"/>
    </row>
    <row r="49" spans="1:10" ht="12.75">
      <c r="A49" s="89"/>
      <c r="B49" s="88"/>
      <c r="C49" s="85"/>
      <c r="D49" s="85"/>
      <c r="E49" s="85"/>
      <c r="F49" s="85"/>
      <c r="G49" s="85"/>
      <c r="H49" s="85"/>
      <c r="I49" s="85"/>
      <c r="J49" s="84"/>
    </row>
    <row r="50" spans="1:10" ht="12.75">
      <c r="A50" s="86"/>
      <c r="B50" s="85"/>
      <c r="C50" s="85"/>
      <c r="D50" s="85"/>
      <c r="E50" s="85"/>
      <c r="F50" s="85"/>
      <c r="G50" s="85"/>
      <c r="H50" s="85"/>
      <c r="I50" s="85"/>
      <c r="J50" s="84"/>
    </row>
    <row r="51" spans="1:10" ht="12.75">
      <c r="A51" s="86"/>
      <c r="B51" s="85"/>
      <c r="C51" s="85"/>
      <c r="D51" s="85"/>
      <c r="E51" s="85"/>
      <c r="F51" s="85"/>
      <c r="G51" s="85"/>
      <c r="H51" s="87" t="s">
        <v>143</v>
      </c>
      <c r="I51" s="313" t="s">
        <v>544</v>
      </c>
      <c r="J51" s="314" t="s">
        <v>144</v>
      </c>
    </row>
    <row r="52" spans="1:10" ht="12.75">
      <c r="A52" s="86"/>
      <c r="B52" s="85"/>
      <c r="C52" s="85"/>
      <c r="D52" s="85"/>
      <c r="E52" s="85"/>
      <c r="F52" s="85"/>
      <c r="G52" s="85"/>
      <c r="H52" s="85"/>
      <c r="I52" s="85"/>
      <c r="J52" s="84"/>
    </row>
    <row r="53" spans="1:10" ht="12.75">
      <c r="A53" s="83"/>
      <c r="B53" s="82"/>
      <c r="C53" s="82"/>
      <c r="D53" s="82"/>
      <c r="E53" s="82"/>
      <c r="F53" s="82"/>
      <c r="G53" s="82"/>
      <c r="H53" s="82"/>
      <c r="I53" s="82"/>
      <c r="J53" s="81"/>
    </row>
    <row r="54" spans="1:10" ht="12.75">
      <c r="A54" s="23" t="s">
        <v>98</v>
      </c>
      <c r="B54" s="1" t="str">
        <f>+'Check Sheet'!$B$52</f>
        <v>Chris Gualberto, Assistant Division Controller</v>
      </c>
      <c r="C54" s="1"/>
      <c r="D54" s="85"/>
      <c r="E54" s="85"/>
      <c r="F54" s="85"/>
      <c r="G54" s="85"/>
      <c r="H54" s="85"/>
      <c r="I54" s="85"/>
      <c r="J54" s="84"/>
    </row>
    <row r="55" spans="1:10" ht="12.75">
      <c r="A55" s="23"/>
      <c r="B55" s="1"/>
      <c r="C55" s="1"/>
      <c r="D55" s="85"/>
      <c r="E55" s="85"/>
      <c r="F55" s="85"/>
      <c r="G55" s="85"/>
      <c r="H55" s="85"/>
      <c r="I55" s="85"/>
      <c r="J55" s="84"/>
    </row>
    <row r="56" spans="1:10" ht="12.75">
      <c r="A56" s="26" t="s">
        <v>99</v>
      </c>
      <c r="B56" s="232">
        <f>+'Check Sheet'!$B$54</f>
        <v>43663</v>
      </c>
      <c r="C56" s="232">
        <f>+'Check Sheet'!C55</f>
        <v>0</v>
      </c>
      <c r="D56" s="82"/>
      <c r="E56" s="82"/>
      <c r="F56" s="82"/>
      <c r="G56" s="82"/>
      <c r="H56" s="72" t="s">
        <v>142</v>
      </c>
      <c r="I56" s="233">
        <f>+'Check Sheet'!$I$54</f>
        <v>43709</v>
      </c>
      <c r="J56" s="234">
        <f>+'Check Sheet'!I55</f>
        <v>0</v>
      </c>
    </row>
    <row r="57" spans="1:10" ht="12.75">
      <c r="A57" s="239" t="s">
        <v>17</v>
      </c>
      <c r="B57" s="240"/>
      <c r="C57" s="240"/>
      <c r="D57" s="240"/>
      <c r="E57" s="240"/>
      <c r="F57" s="240"/>
      <c r="G57" s="240"/>
      <c r="H57" s="240"/>
      <c r="I57" s="240"/>
      <c r="J57" s="241"/>
    </row>
    <row r="58" spans="1:10" ht="12.75">
      <c r="A58" s="86"/>
      <c r="B58" s="85"/>
      <c r="C58" s="85"/>
      <c r="D58" s="85"/>
      <c r="E58" s="85"/>
      <c r="F58" s="85"/>
      <c r="G58" s="85"/>
      <c r="H58" s="85"/>
      <c r="I58" s="85"/>
      <c r="J58" s="84"/>
    </row>
    <row r="59" spans="1:10" ht="12.75">
      <c r="A59" s="86" t="s">
        <v>18</v>
      </c>
      <c r="B59" s="85"/>
      <c r="C59" s="85"/>
      <c r="D59" s="85"/>
      <c r="E59" s="85"/>
      <c r="F59" s="85"/>
      <c r="G59" s="85"/>
      <c r="H59" s="85"/>
      <c r="I59" s="85"/>
      <c r="J59" s="84"/>
    </row>
    <row r="60" spans="1:10" ht="12.75">
      <c r="A60" s="83"/>
      <c r="B60" s="82"/>
      <c r="C60" s="82"/>
      <c r="D60" s="82"/>
      <c r="E60" s="82"/>
      <c r="F60" s="82"/>
      <c r="G60" s="82"/>
      <c r="H60" s="82"/>
      <c r="I60" s="82"/>
      <c r="J60" s="81"/>
    </row>
  </sheetData>
  <sheetProtection/>
  <mergeCells count="10">
    <mergeCell ref="L17:R17"/>
    <mergeCell ref="A57:J57"/>
    <mergeCell ref="A7:J7"/>
    <mergeCell ref="A8:J8"/>
    <mergeCell ref="A9:J9"/>
    <mergeCell ref="D13:J13"/>
    <mergeCell ref="B56:C56"/>
    <mergeCell ref="I56:J56"/>
    <mergeCell ref="I51:J51"/>
    <mergeCell ref="B47:I4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80" customWidth="1"/>
    <col min="2" max="3" width="9.140625" style="80" customWidth="1"/>
    <col min="4" max="10" width="12.00390625" style="80" customWidth="1"/>
    <col min="11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10" t="str">
        <f>+'Item 107'!H2</f>
        <v>23rd</v>
      </c>
      <c r="I2" s="132" t="s">
        <v>235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164"/>
      <c r="I3" s="85"/>
      <c r="J3" s="84"/>
    </row>
    <row r="4" spans="1:10" ht="12.75">
      <c r="A4" s="86" t="s">
        <v>1</v>
      </c>
      <c r="B4" s="85"/>
      <c r="C4" s="85"/>
      <c r="D4" s="85" t="s">
        <v>145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308" t="s">
        <v>176</v>
      </c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2.75">
      <c r="A8" s="309" t="s">
        <v>175</v>
      </c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>
      <c r="A9" s="309" t="s">
        <v>166</v>
      </c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>
      <c r="A10" s="86"/>
      <c r="B10" s="85"/>
      <c r="C10" s="85"/>
      <c r="D10" s="85"/>
      <c r="E10" s="85"/>
      <c r="F10" s="85"/>
      <c r="G10" s="85"/>
      <c r="H10" s="85"/>
      <c r="I10" s="85"/>
      <c r="J10" s="84"/>
    </row>
    <row r="11" spans="1:10" ht="12.75">
      <c r="A11" s="111" t="s">
        <v>126</v>
      </c>
      <c r="B11" s="85"/>
      <c r="C11" s="85"/>
      <c r="D11" s="85"/>
      <c r="E11" s="85"/>
      <c r="F11" s="85"/>
      <c r="G11" s="85"/>
      <c r="H11" s="85"/>
      <c r="I11" s="85"/>
      <c r="J11" s="84"/>
    </row>
    <row r="12" spans="1:10" ht="12.75">
      <c r="A12" s="86"/>
      <c r="B12" s="85"/>
      <c r="C12" s="85"/>
      <c r="D12" s="85"/>
      <c r="E12" s="85"/>
      <c r="F12" s="85"/>
      <c r="G12" s="85"/>
      <c r="H12" s="85"/>
      <c r="I12" s="85"/>
      <c r="J12" s="84"/>
    </row>
    <row r="13" spans="1:10" ht="12.75">
      <c r="A13" s="86"/>
      <c r="B13" s="110"/>
      <c r="C13" s="110"/>
      <c r="D13" s="312" t="s">
        <v>128</v>
      </c>
      <c r="E13" s="258"/>
      <c r="F13" s="258"/>
      <c r="G13" s="258"/>
      <c r="H13" s="258"/>
      <c r="I13" s="258"/>
      <c r="J13" s="259"/>
    </row>
    <row r="14" spans="1:10" ht="12.75">
      <c r="A14" s="109" t="s">
        <v>129</v>
      </c>
      <c r="B14" s="108"/>
      <c r="C14" s="107"/>
      <c r="D14" s="106" t="s">
        <v>165</v>
      </c>
      <c r="E14" s="106" t="s">
        <v>164</v>
      </c>
      <c r="F14" s="106" t="s">
        <v>163</v>
      </c>
      <c r="G14" s="106" t="s">
        <v>162</v>
      </c>
      <c r="H14" s="106" t="s">
        <v>161</v>
      </c>
      <c r="I14" s="106" t="s">
        <v>174</v>
      </c>
      <c r="J14" s="106" t="s">
        <v>160</v>
      </c>
    </row>
    <row r="15" spans="1:10" ht="12.75">
      <c r="A15" s="99" t="s">
        <v>131</v>
      </c>
      <c r="B15" s="98"/>
      <c r="C15" s="97"/>
      <c r="D15" s="194" t="s">
        <v>547</v>
      </c>
      <c r="E15" s="194" t="s">
        <v>548</v>
      </c>
      <c r="F15" s="194" t="s">
        <v>549</v>
      </c>
      <c r="G15" s="194" t="s">
        <v>550</v>
      </c>
      <c r="H15" s="194" t="s">
        <v>551</v>
      </c>
      <c r="I15" s="194" t="s">
        <v>552</v>
      </c>
      <c r="J15" s="194" t="s">
        <v>553</v>
      </c>
    </row>
    <row r="16" spans="1:10" ht="12.75">
      <c r="A16" s="99" t="s">
        <v>132</v>
      </c>
      <c r="B16" s="98"/>
      <c r="C16" s="97"/>
      <c r="D16" s="196" t="str">
        <f>D15</f>
        <v>302.73 (A)</v>
      </c>
      <c r="E16" s="196" t="str">
        <f aca="true" t="shared" si="0" ref="E16:J16">E15</f>
        <v>377.59 (A)</v>
      </c>
      <c r="F16" s="196" t="str">
        <f t="shared" si="0"/>
        <v>452.45 (A)</v>
      </c>
      <c r="G16" s="196" t="str">
        <f t="shared" si="0"/>
        <v>527.32 (A)</v>
      </c>
      <c r="H16" s="196" t="str">
        <f t="shared" si="0"/>
        <v>602.18 (A)</v>
      </c>
      <c r="I16" s="196" t="str">
        <f t="shared" si="0"/>
        <v>677.04 (A)</v>
      </c>
      <c r="J16" s="196" t="str">
        <f t="shared" si="0"/>
        <v>751.91 (A)</v>
      </c>
    </row>
    <row r="17" spans="1:10" ht="12.75">
      <c r="A17" s="102" t="s">
        <v>134</v>
      </c>
      <c r="B17" s="98"/>
      <c r="C17" s="97"/>
      <c r="D17" s="85"/>
      <c r="E17" s="85"/>
      <c r="F17" s="85"/>
      <c r="G17" s="85"/>
      <c r="H17" s="85"/>
      <c r="I17" s="85"/>
      <c r="J17" s="84"/>
    </row>
    <row r="18" spans="1:10" ht="12.75">
      <c r="A18" s="99" t="s">
        <v>76</v>
      </c>
      <c r="B18" s="98"/>
      <c r="C18" s="97"/>
      <c r="D18" s="116" t="s">
        <v>158</v>
      </c>
      <c r="E18" s="116" t="s">
        <v>158</v>
      </c>
      <c r="F18" s="116" t="s">
        <v>158</v>
      </c>
      <c r="G18" s="116" t="s">
        <v>158</v>
      </c>
      <c r="H18" s="116" t="s">
        <v>158</v>
      </c>
      <c r="I18" s="116" t="s">
        <v>158</v>
      </c>
      <c r="J18" s="116" t="s">
        <v>158</v>
      </c>
    </row>
    <row r="19" spans="1:10" ht="12.75">
      <c r="A19" s="86"/>
      <c r="B19" s="85"/>
      <c r="C19" s="85"/>
      <c r="D19" s="85"/>
      <c r="E19" s="85"/>
      <c r="F19" s="85"/>
      <c r="G19" s="85"/>
      <c r="H19" s="85"/>
      <c r="I19" s="85"/>
      <c r="J19" s="84"/>
    </row>
    <row r="20" spans="1:10" ht="12.75">
      <c r="A20" s="86"/>
      <c r="B20" s="85"/>
      <c r="C20" s="85"/>
      <c r="D20" s="85"/>
      <c r="E20" s="85"/>
      <c r="F20" s="85"/>
      <c r="G20" s="85"/>
      <c r="H20" s="85"/>
      <c r="I20" s="85"/>
      <c r="J20" s="84"/>
    </row>
    <row r="21" spans="1:10" ht="12.75">
      <c r="A21" s="89" t="s">
        <v>136</v>
      </c>
      <c r="B21" s="88" t="s">
        <v>157</v>
      </c>
      <c r="C21" s="85"/>
      <c r="D21" s="85"/>
      <c r="E21" s="85"/>
      <c r="F21" s="85"/>
      <c r="G21" s="85"/>
      <c r="H21" s="85"/>
      <c r="I21" s="85"/>
      <c r="J21" s="84"/>
    </row>
    <row r="22" spans="1:10" ht="12.75">
      <c r="A22" s="95" t="s">
        <v>156</v>
      </c>
      <c r="B22" s="88" t="s">
        <v>155</v>
      </c>
      <c r="C22" s="85"/>
      <c r="D22" s="85"/>
      <c r="E22" s="85"/>
      <c r="F22" s="85"/>
      <c r="G22" s="85"/>
      <c r="H22" s="85"/>
      <c r="I22" s="85"/>
      <c r="J22" s="84"/>
    </row>
    <row r="23" spans="1:10" ht="12.75">
      <c r="A23" s="89"/>
      <c r="B23" s="88" t="str">
        <f>"to the disposal site.  Excess miles will be charged for at 2.04 (A) per mile or fraction of a"</f>
        <v>to the disposal site.  Excess miles will be charged for at 2.04 (A) per mile or fraction of a</v>
      </c>
      <c r="C23" s="85"/>
      <c r="D23" s="85"/>
      <c r="E23" s="85"/>
      <c r="F23" s="85"/>
      <c r="G23" s="85"/>
      <c r="H23" s="85"/>
      <c r="I23" s="85"/>
      <c r="J23" s="84"/>
    </row>
    <row r="24" spans="1:10" ht="12.75">
      <c r="A24" s="89"/>
      <c r="B24" s="88" t="s">
        <v>173</v>
      </c>
      <c r="C24" s="85"/>
      <c r="D24" s="85"/>
      <c r="E24" s="85"/>
      <c r="F24" s="85"/>
      <c r="G24" s="85"/>
      <c r="H24" s="85"/>
      <c r="I24" s="85"/>
      <c r="J24" s="84"/>
    </row>
    <row r="25" spans="1:10" ht="12.75">
      <c r="A25" s="89" t="s">
        <v>172</v>
      </c>
      <c r="B25" s="88" t="s">
        <v>171</v>
      </c>
      <c r="C25" s="85"/>
      <c r="D25" s="85"/>
      <c r="E25" s="85"/>
      <c r="F25" s="85"/>
      <c r="G25" s="85"/>
      <c r="H25" s="85"/>
      <c r="I25" s="85"/>
      <c r="J25" s="84"/>
    </row>
    <row r="26" spans="1:10" ht="12.75">
      <c r="A26" s="94" t="s">
        <v>122</v>
      </c>
      <c r="B26" s="91" t="s">
        <v>170</v>
      </c>
      <c r="C26" s="90"/>
      <c r="D26" s="90"/>
      <c r="E26" s="90"/>
      <c r="F26" s="90"/>
      <c r="G26" s="90"/>
      <c r="H26" s="90"/>
      <c r="I26" s="90"/>
      <c r="J26" s="93" t="s">
        <v>122</v>
      </c>
    </row>
    <row r="27" spans="1:10" ht="12.75">
      <c r="A27" s="89" t="s">
        <v>82</v>
      </c>
      <c r="B27" s="50" t="s">
        <v>543</v>
      </c>
      <c r="C27" s="85"/>
      <c r="D27" s="85"/>
      <c r="E27" s="85"/>
      <c r="F27" s="85"/>
      <c r="G27" s="85"/>
      <c r="H27" s="85"/>
      <c r="I27" s="85"/>
      <c r="J27" s="84"/>
    </row>
    <row r="28" spans="1:10" ht="12.75">
      <c r="A28" s="89"/>
      <c r="B28" s="88"/>
      <c r="C28" s="85"/>
      <c r="D28" s="85"/>
      <c r="E28" s="85"/>
      <c r="F28" s="85"/>
      <c r="G28" s="85"/>
      <c r="H28" s="85"/>
      <c r="I28" s="85"/>
      <c r="J28" s="84"/>
    </row>
    <row r="29" spans="1:10" ht="12.75">
      <c r="A29" s="89" t="s">
        <v>86</v>
      </c>
      <c r="B29" s="11" t="str">
        <f>'Item 106, page 1 '!B36</f>
        <v>Rates contained in this item include  14.77 (A) per yard for recycling services.</v>
      </c>
      <c r="C29" s="85"/>
      <c r="D29" s="85"/>
      <c r="E29" s="85"/>
      <c r="F29" s="85"/>
      <c r="G29" s="85"/>
      <c r="H29" s="85"/>
      <c r="I29" s="85"/>
      <c r="J29" s="84"/>
    </row>
    <row r="30" spans="1:10" ht="12.75">
      <c r="A30" s="217" t="s">
        <v>540</v>
      </c>
      <c r="B30" s="88"/>
      <c r="C30" s="85"/>
      <c r="D30" s="85"/>
      <c r="E30" s="85"/>
      <c r="F30" s="85"/>
      <c r="G30" s="85"/>
      <c r="H30" s="85"/>
      <c r="I30" s="85"/>
      <c r="J30" s="84"/>
    </row>
    <row r="31" spans="1:10" ht="12.75">
      <c r="A31" s="217" t="s">
        <v>541</v>
      </c>
      <c r="B31" s="85"/>
      <c r="C31" s="85"/>
      <c r="D31" s="85"/>
      <c r="E31" s="85"/>
      <c r="F31" s="85"/>
      <c r="G31" s="85"/>
      <c r="H31" s="85"/>
      <c r="I31" s="85"/>
      <c r="J31" s="84"/>
    </row>
    <row r="32" spans="1:10" ht="12.75">
      <c r="A32" s="89" t="s">
        <v>121</v>
      </c>
      <c r="B32" s="88"/>
      <c r="C32" s="85"/>
      <c r="D32" s="85"/>
      <c r="E32" s="85"/>
      <c r="F32" s="85"/>
      <c r="G32" s="85"/>
      <c r="H32" s="85"/>
      <c r="I32" s="85"/>
      <c r="J32" s="84"/>
    </row>
    <row r="33" spans="1:10" ht="12.75">
      <c r="A33" s="89"/>
      <c r="B33" s="88"/>
      <c r="C33" s="85"/>
      <c r="D33" s="90"/>
      <c r="E33" s="90"/>
      <c r="F33" s="90"/>
      <c r="G33" s="90"/>
      <c r="H33" s="85"/>
      <c r="I33" s="85"/>
      <c r="J33" s="84"/>
    </row>
    <row r="34" spans="1:10" ht="12.75">
      <c r="A34" s="89"/>
      <c r="B34" s="88" t="s">
        <v>369</v>
      </c>
      <c r="C34" s="85"/>
      <c r="D34" s="85"/>
      <c r="E34" s="85"/>
      <c r="F34" s="85"/>
      <c r="G34" s="85"/>
      <c r="H34" s="85"/>
      <c r="I34" s="85"/>
      <c r="J34" s="84"/>
    </row>
    <row r="35" spans="2:10" ht="12.75">
      <c r="B35" s="298" t="str">
        <f>+'Item 106, page 1 '!$B$46</f>
        <v>A gate obstruction charge of 1.54 (A) will be assessed per pick up for opening, unlocking, or closing gates, or moving obstructions in order to pick up solid waste. </v>
      </c>
      <c r="C35" s="298"/>
      <c r="D35" s="298"/>
      <c r="E35" s="298"/>
      <c r="F35" s="298"/>
      <c r="G35" s="298"/>
      <c r="H35" s="298"/>
      <c r="I35" s="298"/>
      <c r="J35" s="84"/>
    </row>
    <row r="36" spans="1:10" ht="12.75">
      <c r="A36" s="89"/>
      <c r="B36" s="298"/>
      <c r="C36" s="298"/>
      <c r="D36" s="298"/>
      <c r="E36" s="298"/>
      <c r="F36" s="298"/>
      <c r="G36" s="298"/>
      <c r="H36" s="298"/>
      <c r="I36" s="298"/>
      <c r="J36" s="84"/>
    </row>
    <row r="37" spans="1:10" ht="12.75">
      <c r="A37" s="86"/>
      <c r="B37" s="85"/>
      <c r="C37" s="85"/>
      <c r="D37" s="85"/>
      <c r="E37" s="85"/>
      <c r="F37" s="85"/>
      <c r="G37" s="85"/>
      <c r="H37" s="85"/>
      <c r="I37" s="85"/>
      <c r="J37" s="84"/>
    </row>
    <row r="38" spans="1:10" ht="12.75">
      <c r="A38" s="86"/>
      <c r="B38" s="88"/>
      <c r="C38" s="85"/>
      <c r="D38" s="85"/>
      <c r="E38" s="85"/>
      <c r="F38" s="85"/>
      <c r="G38" s="85"/>
      <c r="H38" s="85"/>
      <c r="I38" s="85"/>
      <c r="J38" s="84"/>
    </row>
    <row r="39" spans="1:10" ht="12.75">
      <c r="A39" s="86"/>
      <c r="B39" s="85"/>
      <c r="C39" s="85"/>
      <c r="D39" s="85"/>
      <c r="E39" s="85"/>
      <c r="F39" s="85"/>
      <c r="G39" s="85"/>
      <c r="H39" s="87" t="s">
        <v>143</v>
      </c>
      <c r="I39" s="313" t="s">
        <v>544</v>
      </c>
      <c r="J39" s="314" t="s">
        <v>144</v>
      </c>
    </row>
    <row r="40" spans="1:10" ht="12.75">
      <c r="A40" s="86"/>
      <c r="B40" s="85"/>
      <c r="C40" s="85"/>
      <c r="D40" s="85"/>
      <c r="E40" s="85"/>
      <c r="F40" s="85"/>
      <c r="G40" s="85"/>
      <c r="H40" s="85"/>
      <c r="I40" s="85"/>
      <c r="J40" s="84"/>
    </row>
    <row r="41" spans="1:10" ht="12.75">
      <c r="A41" s="83"/>
      <c r="B41" s="82"/>
      <c r="C41" s="82"/>
      <c r="D41" s="82"/>
      <c r="E41" s="82"/>
      <c r="F41" s="82"/>
      <c r="G41" s="82"/>
      <c r="H41" s="82"/>
      <c r="I41" s="82"/>
      <c r="J41" s="81"/>
    </row>
    <row r="42" spans="1:10" ht="12.75">
      <c r="A42" s="23" t="s">
        <v>98</v>
      </c>
      <c r="B42" s="1" t="str">
        <f>+'Check Sheet'!$B$52</f>
        <v>Chris Gualberto, Assistant Division Controller</v>
      </c>
      <c r="C42" s="1"/>
      <c r="D42" s="85"/>
      <c r="E42" s="85"/>
      <c r="F42" s="85"/>
      <c r="G42" s="85"/>
      <c r="H42" s="85"/>
      <c r="I42" s="85"/>
      <c r="J42" s="84"/>
    </row>
    <row r="43" spans="1:10" ht="12.75">
      <c r="A43" s="23"/>
      <c r="B43" s="1"/>
      <c r="C43" s="1"/>
      <c r="D43" s="85"/>
      <c r="E43" s="85"/>
      <c r="F43" s="85"/>
      <c r="J43" s="84"/>
    </row>
    <row r="44" spans="1:10" ht="12.75">
      <c r="A44" s="26" t="s">
        <v>99</v>
      </c>
      <c r="B44" s="232">
        <f>+'Check Sheet'!$B$54</f>
        <v>43663</v>
      </c>
      <c r="C44" s="232">
        <f>+'Check Sheet'!C43</f>
        <v>0</v>
      </c>
      <c r="D44" s="82"/>
      <c r="E44" s="82"/>
      <c r="F44" s="82"/>
      <c r="H44" s="72" t="s">
        <v>142</v>
      </c>
      <c r="I44" s="233">
        <f>+'Check Sheet'!$I$54</f>
        <v>43709</v>
      </c>
      <c r="J44" s="234" t="str">
        <f>+'Check Sheet'!I43</f>
        <v>Current Revision</v>
      </c>
    </row>
    <row r="45" spans="1:10" ht="12.75">
      <c r="A45" s="239" t="s">
        <v>17</v>
      </c>
      <c r="B45" s="240"/>
      <c r="C45" s="240"/>
      <c r="D45" s="240"/>
      <c r="E45" s="240"/>
      <c r="F45" s="240"/>
      <c r="G45" s="240"/>
      <c r="H45" s="240"/>
      <c r="I45" s="240"/>
      <c r="J45" s="241"/>
    </row>
    <row r="46" spans="1:10" ht="12.75">
      <c r="A46" s="86"/>
      <c r="B46" s="85"/>
      <c r="C46" s="85"/>
      <c r="D46" s="85"/>
      <c r="E46" s="85"/>
      <c r="F46" s="85"/>
      <c r="G46" s="85"/>
      <c r="H46" s="85"/>
      <c r="I46" s="85"/>
      <c r="J46" s="84"/>
    </row>
    <row r="47" spans="1:10" ht="12.75">
      <c r="A47" s="86" t="s">
        <v>18</v>
      </c>
      <c r="B47" s="85"/>
      <c r="C47" s="85"/>
      <c r="D47" s="85"/>
      <c r="E47" s="85"/>
      <c r="F47" s="85"/>
      <c r="G47" s="85"/>
      <c r="H47" s="85"/>
      <c r="I47" s="85"/>
      <c r="J47" s="84"/>
    </row>
    <row r="48" spans="1:10" ht="12.75">
      <c r="A48" s="83"/>
      <c r="B48" s="82"/>
      <c r="C48" s="82"/>
      <c r="D48" s="82"/>
      <c r="E48" s="82"/>
      <c r="F48" s="82"/>
      <c r="G48" s="82"/>
      <c r="H48" s="82"/>
      <c r="I48" s="82"/>
      <c r="J48" s="81"/>
    </row>
  </sheetData>
  <sheetProtection/>
  <mergeCells count="9">
    <mergeCell ref="A45:J45"/>
    <mergeCell ref="A7:J7"/>
    <mergeCell ref="A8:J8"/>
    <mergeCell ref="A9:J9"/>
    <mergeCell ref="D13:J13"/>
    <mergeCell ref="B44:C44"/>
    <mergeCell ref="I44:J44"/>
    <mergeCell ref="I39:J39"/>
    <mergeCell ref="B35:I3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44"/>
  <sheetViews>
    <sheetView showGridLines="0" zoomScalePageLayoutView="0" workbookViewId="0" topLeftCell="A1">
      <selection activeCell="C16" sqref="C16:D16"/>
    </sheetView>
  </sheetViews>
  <sheetFormatPr defaultColWidth="9.140625" defaultRowHeight="12.75"/>
  <cols>
    <col min="1" max="2" width="9.140625" style="80" customWidth="1"/>
    <col min="3" max="3" width="11.140625" style="80" customWidth="1"/>
    <col min="4" max="7" width="9.140625" style="80" customWidth="1"/>
    <col min="8" max="8" width="9.8515625" style="80" customWidth="1"/>
    <col min="9" max="9" width="11.00390625" style="80" customWidth="1"/>
    <col min="10" max="10" width="10.00390625" style="80" customWidth="1"/>
    <col min="11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10" t="s">
        <v>395</v>
      </c>
      <c r="I2" s="132" t="s">
        <v>236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164"/>
      <c r="I3" s="85"/>
      <c r="J3" s="84"/>
    </row>
    <row r="4" spans="1:10" ht="12.75">
      <c r="A4" s="86" t="s">
        <v>1</v>
      </c>
      <c r="B4" s="85"/>
      <c r="C4" s="85"/>
      <c r="D4" s="85" t="s">
        <v>169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86"/>
      <c r="B7" s="85"/>
      <c r="C7" s="85"/>
      <c r="D7" s="85"/>
      <c r="E7" s="85"/>
      <c r="F7" s="85"/>
      <c r="G7" s="85"/>
      <c r="H7" s="85"/>
      <c r="I7" s="85"/>
      <c r="J7" s="84"/>
    </row>
    <row r="8" spans="1:10" ht="12.75">
      <c r="A8" s="235" t="s">
        <v>221</v>
      </c>
      <c r="B8" s="236"/>
      <c r="C8" s="236"/>
      <c r="D8" s="236"/>
      <c r="E8" s="236"/>
      <c r="F8" s="236"/>
      <c r="G8" s="236"/>
      <c r="H8" s="236"/>
      <c r="I8" s="236"/>
      <c r="J8" s="237"/>
    </row>
    <row r="9" spans="1:10" ht="12.75">
      <c r="A9" s="86"/>
      <c r="B9" s="85"/>
      <c r="C9" s="85"/>
      <c r="D9" s="85"/>
      <c r="E9" s="85"/>
      <c r="F9" s="85"/>
      <c r="G9" s="85"/>
      <c r="H9" s="85"/>
      <c r="I9" s="85"/>
      <c r="J9" s="84"/>
    </row>
    <row r="10" spans="1:10" ht="12.75">
      <c r="A10" s="86" t="s">
        <v>220</v>
      </c>
      <c r="B10" s="85"/>
      <c r="C10" s="85"/>
      <c r="D10" s="85"/>
      <c r="E10" s="85"/>
      <c r="F10" s="85"/>
      <c r="G10" s="85"/>
      <c r="H10" s="85"/>
      <c r="I10" s="85"/>
      <c r="J10" s="84"/>
    </row>
    <row r="11" spans="1:10" ht="12.75">
      <c r="A11" s="86"/>
      <c r="B11" s="85"/>
      <c r="C11" s="85"/>
      <c r="D11" s="85"/>
      <c r="E11" s="85"/>
      <c r="F11" s="85"/>
      <c r="G11" s="85"/>
      <c r="H11" s="85"/>
      <c r="I11" s="85"/>
      <c r="J11" s="84"/>
    </row>
    <row r="12" spans="1:10" ht="12.75">
      <c r="A12" s="86" t="s">
        <v>219</v>
      </c>
      <c r="B12" s="85"/>
      <c r="C12" s="85"/>
      <c r="D12" s="85"/>
      <c r="E12" s="85"/>
      <c r="F12" s="85"/>
      <c r="G12" s="85"/>
      <c r="H12" s="85"/>
      <c r="I12" s="85"/>
      <c r="J12" s="84"/>
    </row>
    <row r="13" spans="1:10" ht="12.75">
      <c r="A13" s="118"/>
      <c r="B13" s="90"/>
      <c r="C13" s="126"/>
      <c r="D13" s="127"/>
      <c r="E13" s="316" t="s">
        <v>218</v>
      </c>
      <c r="F13" s="317"/>
      <c r="G13" s="126"/>
      <c r="H13" s="127"/>
      <c r="I13" s="316" t="s">
        <v>217</v>
      </c>
      <c r="J13" s="317"/>
    </row>
    <row r="14" spans="1:10" ht="12.75">
      <c r="A14" s="86"/>
      <c r="B14" s="85"/>
      <c r="C14" s="315" t="s">
        <v>216</v>
      </c>
      <c r="D14" s="311"/>
      <c r="E14" s="315" t="s">
        <v>215</v>
      </c>
      <c r="F14" s="311"/>
      <c r="G14" s="315" t="s">
        <v>214</v>
      </c>
      <c r="H14" s="311"/>
      <c r="I14" s="315" t="s">
        <v>213</v>
      </c>
      <c r="J14" s="311"/>
    </row>
    <row r="15" spans="1:10" ht="12.75">
      <c r="A15" s="111"/>
      <c r="B15" s="85"/>
      <c r="C15" s="289" t="s">
        <v>212</v>
      </c>
      <c r="D15" s="261"/>
      <c r="E15" s="289" t="s">
        <v>212</v>
      </c>
      <c r="F15" s="261"/>
      <c r="G15" s="289" t="s">
        <v>211</v>
      </c>
      <c r="H15" s="261"/>
      <c r="I15" s="289" t="s">
        <v>210</v>
      </c>
      <c r="J15" s="261"/>
    </row>
    <row r="16" spans="1:10" ht="19.5" customHeight="1">
      <c r="A16" s="119" t="s">
        <v>209</v>
      </c>
      <c r="B16" s="97"/>
      <c r="C16" s="247" t="str">
        <f>+TEXT(17.5*(1+0.0236),"$0.00")&amp;" (A)"</f>
        <v>$17.91 (A)</v>
      </c>
      <c r="D16" s="248" t="str">
        <f>TEXT(M16*(1+'[1]Combined LG'!$G$6),"$0.00 (A)")</f>
        <v>$0.00 (A)</v>
      </c>
      <c r="E16" s="322" t="str">
        <f>C16</f>
        <v>$17.91 (A)</v>
      </c>
      <c r="F16" s="323"/>
      <c r="G16" s="322" t="str">
        <f>E16</f>
        <v>$17.91 (A)</v>
      </c>
      <c r="H16" s="323"/>
      <c r="I16" s="247" t="str">
        <f>+TEXT(0.85*(1+0.0236),"$0.00")&amp;" (A)"</f>
        <v>$0.87 (A)</v>
      </c>
      <c r="J16" s="248" t="str">
        <f>TEXT(S16*(1+'[1]Combined LG'!$G$6),"$0.00 (A)")</f>
        <v>$0.00 (A)</v>
      </c>
    </row>
    <row r="17" spans="1:10" ht="12.75">
      <c r="A17" s="115" t="s">
        <v>207</v>
      </c>
      <c r="B17" s="113"/>
      <c r="C17" s="318"/>
      <c r="D17" s="324"/>
      <c r="E17" s="318"/>
      <c r="F17" s="319"/>
      <c r="G17" s="318"/>
      <c r="H17" s="319"/>
      <c r="I17" s="318"/>
      <c r="J17" s="319"/>
    </row>
    <row r="18" spans="1:10" ht="12.75">
      <c r="A18" s="128" t="s">
        <v>208</v>
      </c>
      <c r="B18" s="81"/>
      <c r="C18" s="320"/>
      <c r="D18" s="325"/>
      <c r="E18" s="320"/>
      <c r="F18" s="321"/>
      <c r="G18" s="320"/>
      <c r="H18" s="321"/>
      <c r="I18" s="320"/>
      <c r="J18" s="321"/>
    </row>
    <row r="19" spans="1:10" ht="12.75">
      <c r="A19" s="115" t="s">
        <v>207</v>
      </c>
      <c r="B19" s="113"/>
      <c r="C19" s="318" t="str">
        <f>C16</f>
        <v>$17.91 (A)</v>
      </c>
      <c r="D19" s="319"/>
      <c r="E19" s="318" t="str">
        <f>C19</f>
        <v>$17.91 (A)</v>
      </c>
      <c r="F19" s="319"/>
      <c r="G19" s="318" t="str">
        <f>E19</f>
        <v>$17.91 (A)</v>
      </c>
      <c r="H19" s="319"/>
      <c r="I19" s="318" t="str">
        <f>I16</f>
        <v>$0.87 (A)</v>
      </c>
      <c r="J19" s="319"/>
    </row>
    <row r="20" spans="1:10" ht="12.75">
      <c r="A20" s="128" t="s">
        <v>206</v>
      </c>
      <c r="B20" s="81"/>
      <c r="C20" s="320"/>
      <c r="D20" s="321"/>
      <c r="E20" s="320"/>
      <c r="F20" s="321"/>
      <c r="G20" s="320"/>
      <c r="H20" s="321"/>
      <c r="I20" s="320"/>
      <c r="J20" s="321"/>
    </row>
    <row r="21" spans="1:10" ht="12.75">
      <c r="A21" s="86"/>
      <c r="B21" s="85"/>
      <c r="C21" s="85"/>
      <c r="D21" s="90"/>
      <c r="E21" s="90"/>
      <c r="F21" s="90"/>
      <c r="G21" s="90"/>
      <c r="H21" s="85"/>
      <c r="I21" s="85"/>
      <c r="J21" s="84"/>
    </row>
    <row r="22" spans="1:10" ht="12.75">
      <c r="A22" s="86"/>
      <c r="B22" s="85"/>
      <c r="C22" s="85"/>
      <c r="D22" s="90"/>
      <c r="E22" s="90"/>
      <c r="F22" s="90"/>
      <c r="G22" s="90"/>
      <c r="H22" s="85"/>
      <c r="I22" s="85"/>
      <c r="J22" s="84"/>
    </row>
    <row r="23" spans="1:10" ht="12.75">
      <c r="A23" s="86"/>
      <c r="B23" s="85"/>
      <c r="C23" s="85"/>
      <c r="D23" s="90"/>
      <c r="E23" s="90"/>
      <c r="F23" s="90"/>
      <c r="G23" s="90"/>
      <c r="H23" s="85"/>
      <c r="I23" s="85"/>
      <c r="J23" s="84"/>
    </row>
    <row r="24" spans="1:10" ht="12.75">
      <c r="A24" s="86"/>
      <c r="B24" s="85"/>
      <c r="C24" s="85"/>
      <c r="D24" s="90"/>
      <c r="E24" s="90"/>
      <c r="F24" s="90"/>
      <c r="G24" s="90"/>
      <c r="H24" s="85"/>
      <c r="I24" s="85"/>
      <c r="J24" s="84"/>
    </row>
    <row r="25" spans="1:10" ht="12.75">
      <c r="A25" s="86"/>
      <c r="B25" s="85"/>
      <c r="C25" s="85"/>
      <c r="D25" s="90"/>
      <c r="E25" s="90"/>
      <c r="F25" s="90"/>
      <c r="G25" s="90"/>
      <c r="H25" s="85"/>
      <c r="I25" s="85"/>
      <c r="J25" s="84"/>
    </row>
    <row r="26" spans="1:10" ht="12.75">
      <c r="A26" s="86"/>
      <c r="B26" s="85"/>
      <c r="C26" s="85"/>
      <c r="D26" s="90"/>
      <c r="E26" s="90"/>
      <c r="F26" s="90"/>
      <c r="G26" s="90"/>
      <c r="H26" s="85"/>
      <c r="I26" s="85"/>
      <c r="J26" s="84"/>
    </row>
    <row r="27" spans="1:10" ht="12.75">
      <c r="A27" s="86"/>
      <c r="B27" s="85"/>
      <c r="C27" s="85"/>
      <c r="D27" s="90"/>
      <c r="E27" s="90"/>
      <c r="F27" s="90"/>
      <c r="G27" s="90"/>
      <c r="H27" s="85"/>
      <c r="I27" s="85"/>
      <c r="J27" s="84"/>
    </row>
    <row r="28" spans="1:10" ht="12.75">
      <c r="A28" s="86"/>
      <c r="B28" s="85"/>
      <c r="C28" s="85"/>
      <c r="D28" s="90"/>
      <c r="E28" s="90"/>
      <c r="F28" s="90"/>
      <c r="G28" s="90"/>
      <c r="H28" s="85"/>
      <c r="I28" s="85"/>
      <c r="J28" s="84"/>
    </row>
    <row r="29" spans="1:10" ht="12.75">
      <c r="A29" s="86"/>
      <c r="B29" s="85"/>
      <c r="C29" s="85"/>
      <c r="D29" s="90"/>
      <c r="E29" s="90"/>
      <c r="F29" s="90"/>
      <c r="G29" s="90"/>
      <c r="H29" s="85"/>
      <c r="I29" s="85"/>
      <c r="J29" s="84"/>
    </row>
    <row r="30" spans="1:10" ht="12.75">
      <c r="A30" s="86"/>
      <c r="B30" s="85"/>
      <c r="C30" s="85"/>
      <c r="D30" s="85"/>
      <c r="E30" s="85"/>
      <c r="F30" s="85"/>
      <c r="G30" s="85"/>
      <c r="H30" s="85"/>
      <c r="I30" s="85"/>
      <c r="J30" s="84"/>
    </row>
    <row r="31" spans="1:10" ht="12.75">
      <c r="A31" s="86"/>
      <c r="B31" s="85"/>
      <c r="C31" s="85"/>
      <c r="D31" s="85"/>
      <c r="E31" s="85"/>
      <c r="F31" s="85"/>
      <c r="G31" s="85"/>
      <c r="H31" s="85"/>
      <c r="I31" s="85"/>
      <c r="J31" s="84"/>
    </row>
    <row r="32" spans="1:10" ht="12.75">
      <c r="A32" s="86"/>
      <c r="B32" s="85"/>
      <c r="C32" s="85"/>
      <c r="D32" s="85"/>
      <c r="E32" s="85"/>
      <c r="F32" s="85"/>
      <c r="G32" s="85"/>
      <c r="H32" s="85"/>
      <c r="I32" s="85"/>
      <c r="J32" s="84"/>
    </row>
    <row r="33" spans="1:10" ht="12.75">
      <c r="A33" s="86"/>
      <c r="B33" s="85"/>
      <c r="C33" s="85"/>
      <c r="D33" s="85"/>
      <c r="E33" s="85"/>
      <c r="F33" s="85"/>
      <c r="G33" s="85"/>
      <c r="H33" s="85"/>
      <c r="I33" s="85"/>
      <c r="J33" s="84"/>
    </row>
    <row r="34" spans="1:10" ht="12.75">
      <c r="A34" s="86"/>
      <c r="B34" s="85"/>
      <c r="C34" s="85"/>
      <c r="D34" s="85"/>
      <c r="E34" s="85"/>
      <c r="F34" s="85"/>
      <c r="G34" s="85"/>
      <c r="H34" s="85"/>
      <c r="I34" s="85"/>
      <c r="J34" s="84"/>
    </row>
    <row r="35" spans="1:10" ht="12.75">
      <c r="A35" s="86"/>
      <c r="B35" s="85"/>
      <c r="C35" s="85"/>
      <c r="D35" s="85"/>
      <c r="E35" s="85"/>
      <c r="F35" s="85"/>
      <c r="G35" s="85"/>
      <c r="H35" s="85"/>
      <c r="I35" s="85"/>
      <c r="J35" s="84"/>
    </row>
    <row r="36" spans="1:10" ht="12.75">
      <c r="A36" s="83"/>
      <c r="B36" s="82"/>
      <c r="C36" s="82"/>
      <c r="D36" s="82"/>
      <c r="E36" s="82"/>
      <c r="F36" s="82"/>
      <c r="G36" s="82"/>
      <c r="H36" s="82"/>
      <c r="I36" s="82"/>
      <c r="J36" s="81"/>
    </row>
    <row r="37" spans="1:10" ht="12.75">
      <c r="A37" s="23" t="s">
        <v>98</v>
      </c>
      <c r="B37" s="1" t="str">
        <f>+'Check Sheet'!$B$52</f>
        <v>Chris Gualberto, Assistant Division Controller</v>
      </c>
      <c r="C37" s="1"/>
      <c r="D37" s="85"/>
      <c r="E37" s="85"/>
      <c r="F37" s="85"/>
      <c r="G37" s="85"/>
      <c r="H37" s="85"/>
      <c r="I37" s="85"/>
      <c r="J37" s="84"/>
    </row>
    <row r="38" spans="1:10" ht="12.75">
      <c r="A38" s="23"/>
      <c r="B38" s="1"/>
      <c r="C38" s="1"/>
      <c r="D38" s="85"/>
      <c r="E38" s="85"/>
      <c r="F38" s="85"/>
      <c r="J38" s="84"/>
    </row>
    <row r="39" spans="1:10" ht="12.75">
      <c r="A39" s="26" t="s">
        <v>99</v>
      </c>
      <c r="B39" s="232">
        <f>+'Check Sheet'!$B$54</f>
        <v>43663</v>
      </c>
      <c r="C39" s="232" t="str">
        <f>+'Check Sheet'!C38</f>
        <v>34</v>
      </c>
      <c r="D39" s="82"/>
      <c r="E39" s="82"/>
      <c r="F39" s="82"/>
      <c r="H39" s="72" t="s">
        <v>142</v>
      </c>
      <c r="I39" s="233">
        <f>+'Check Sheet'!$I$54</f>
        <v>43709</v>
      </c>
      <c r="J39" s="234">
        <f>+'Check Sheet'!I38</f>
        <v>0</v>
      </c>
    </row>
    <row r="40" spans="1:10" ht="12.75">
      <c r="A40" s="239" t="s">
        <v>17</v>
      </c>
      <c r="B40" s="240"/>
      <c r="C40" s="240"/>
      <c r="D40" s="240"/>
      <c r="E40" s="240"/>
      <c r="F40" s="240"/>
      <c r="G40" s="240"/>
      <c r="H40" s="240"/>
      <c r="I40" s="240"/>
      <c r="J40" s="241"/>
    </row>
    <row r="41" spans="1:10" ht="12.75">
      <c r="A41" s="83"/>
      <c r="B41" s="82"/>
      <c r="C41" s="82"/>
      <c r="D41" s="82"/>
      <c r="E41" s="82"/>
      <c r="F41" s="82"/>
      <c r="G41" s="82"/>
      <c r="H41" s="82"/>
      <c r="I41" s="82"/>
      <c r="J41" s="81"/>
    </row>
    <row r="42" spans="1:10" ht="12.75">
      <c r="A42" s="86"/>
      <c r="B42" s="85"/>
      <c r="C42" s="85"/>
      <c r="D42" s="85"/>
      <c r="E42" s="85"/>
      <c r="F42" s="85"/>
      <c r="G42" s="85"/>
      <c r="H42" s="85"/>
      <c r="I42" s="85"/>
      <c r="J42" s="84"/>
    </row>
    <row r="43" spans="1:10" ht="12.75">
      <c r="A43" s="86" t="s">
        <v>18</v>
      </c>
      <c r="B43" s="85"/>
      <c r="C43" s="85"/>
      <c r="D43" s="85"/>
      <c r="E43" s="85"/>
      <c r="F43" s="85"/>
      <c r="G43" s="85"/>
      <c r="H43" s="85"/>
      <c r="I43" s="85"/>
      <c r="J43" s="84"/>
    </row>
    <row r="44" spans="1:10" ht="12.75">
      <c r="A44" s="83"/>
      <c r="B44" s="82"/>
      <c r="C44" s="82"/>
      <c r="D44" s="82"/>
      <c r="E44" s="82"/>
      <c r="F44" s="82"/>
      <c r="G44" s="82"/>
      <c r="H44" s="82"/>
      <c r="I44" s="82"/>
      <c r="J44" s="81"/>
    </row>
  </sheetData>
  <sheetProtection/>
  <mergeCells count="27">
    <mergeCell ref="G17:H18"/>
    <mergeCell ref="I16:J16"/>
    <mergeCell ref="G16:H16"/>
    <mergeCell ref="C17:C18"/>
    <mergeCell ref="D17:D18"/>
    <mergeCell ref="C16:D16"/>
    <mergeCell ref="I17:J18"/>
    <mergeCell ref="C19:D20"/>
    <mergeCell ref="E16:F16"/>
    <mergeCell ref="E17:F18"/>
    <mergeCell ref="E19:F20"/>
    <mergeCell ref="G19:H20"/>
    <mergeCell ref="A8:J8"/>
    <mergeCell ref="C14:D14"/>
    <mergeCell ref="G14:H14"/>
    <mergeCell ref="C15:D15"/>
    <mergeCell ref="E13:F13"/>
    <mergeCell ref="E14:F14"/>
    <mergeCell ref="B39:C39"/>
    <mergeCell ref="I39:J39"/>
    <mergeCell ref="A40:J40"/>
    <mergeCell ref="G15:H15"/>
    <mergeCell ref="I13:J13"/>
    <mergeCell ref="E15:F15"/>
    <mergeCell ref="I14:J14"/>
    <mergeCell ref="I15:J15"/>
    <mergeCell ref="I19:J20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58"/>
  <sheetViews>
    <sheetView showGridLines="0" zoomScale="85" zoomScaleNormal="85" zoomScalePageLayoutView="0" workbookViewId="0" topLeftCell="A1">
      <selection activeCell="L14" sqref="L14"/>
    </sheetView>
  </sheetViews>
  <sheetFormatPr defaultColWidth="9.140625" defaultRowHeight="12.75"/>
  <cols>
    <col min="1" max="1" width="10.00390625" style="80" customWidth="1"/>
    <col min="2" max="4" width="9.140625" style="80" customWidth="1"/>
    <col min="5" max="5" width="10.28125" style="80" customWidth="1"/>
    <col min="6" max="8" width="9.140625" style="80" customWidth="1"/>
    <col min="9" max="9" width="11.8515625" style="80" customWidth="1"/>
    <col min="10" max="10" width="10.8515625" style="80" customWidth="1"/>
    <col min="11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10" t="s">
        <v>389</v>
      </c>
      <c r="I2" s="132" t="s">
        <v>333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85"/>
      <c r="I3" s="85"/>
      <c r="J3" s="84"/>
    </row>
    <row r="4" spans="1:10" ht="12.75">
      <c r="A4" s="86" t="s">
        <v>1</v>
      </c>
      <c r="B4" s="85"/>
      <c r="C4" s="85"/>
      <c r="D4" s="85" t="s">
        <v>145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235" t="s">
        <v>318</v>
      </c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2.75">
      <c r="A8" s="86"/>
      <c r="B8" s="85"/>
      <c r="C8" s="85"/>
      <c r="D8" s="85"/>
      <c r="E8" s="85"/>
      <c r="F8" s="85"/>
      <c r="G8" s="85"/>
      <c r="H8" s="85"/>
      <c r="I8" s="85"/>
      <c r="J8" s="84"/>
    </row>
    <row r="9" spans="1:10" ht="12.75" customHeight="1">
      <c r="A9" s="86"/>
      <c r="B9" s="160"/>
      <c r="C9" s="160"/>
      <c r="D9" s="160"/>
      <c r="E9" s="160"/>
      <c r="F9" s="160"/>
      <c r="G9" s="160"/>
      <c r="H9" s="160"/>
      <c r="I9" s="160"/>
      <c r="J9" s="84"/>
    </row>
    <row r="10" spans="1:10" ht="12.75" customHeight="1">
      <c r="A10" s="86"/>
      <c r="B10" s="251" t="s">
        <v>319</v>
      </c>
      <c r="C10" s="251"/>
      <c r="D10" s="251"/>
      <c r="E10" s="251"/>
      <c r="F10" s="251"/>
      <c r="G10" s="251"/>
      <c r="H10" s="251"/>
      <c r="I10" s="251"/>
      <c r="J10" s="84"/>
    </row>
    <row r="11" spans="1:10" ht="12.75">
      <c r="A11" s="86"/>
      <c r="B11" s="251"/>
      <c r="C11" s="251"/>
      <c r="D11" s="251"/>
      <c r="E11" s="251"/>
      <c r="F11" s="251"/>
      <c r="G11" s="251"/>
      <c r="H11" s="251"/>
      <c r="I11" s="251"/>
      <c r="J11" s="84"/>
    </row>
    <row r="12" spans="1:10" ht="12.75">
      <c r="A12" s="86"/>
      <c r="B12" s="251"/>
      <c r="C12" s="251"/>
      <c r="D12" s="251"/>
      <c r="E12" s="251"/>
      <c r="F12" s="251"/>
      <c r="G12" s="251"/>
      <c r="H12" s="251"/>
      <c r="I12" s="251"/>
      <c r="J12" s="84"/>
    </row>
    <row r="13" spans="1:10" ht="12.75">
      <c r="A13" s="86"/>
      <c r="B13" s="251"/>
      <c r="C13" s="251"/>
      <c r="D13" s="251"/>
      <c r="E13" s="251"/>
      <c r="F13" s="251"/>
      <c r="G13" s="251"/>
      <c r="H13" s="251"/>
      <c r="I13" s="251"/>
      <c r="J13" s="84"/>
    </row>
    <row r="14" spans="1:10" ht="12.75">
      <c r="A14" s="86"/>
      <c r="B14" s="160"/>
      <c r="C14" s="132" t="str">
        <f>+TEXT(2.25*(1+0.0236),"$0.00")&amp;" (A)"</f>
        <v>$2.30 (A)</v>
      </c>
      <c r="D14" s="162" t="s">
        <v>320</v>
      </c>
      <c r="E14" s="160"/>
      <c r="F14" s="160"/>
      <c r="G14" s="160"/>
      <c r="H14" s="160"/>
      <c r="I14" s="160"/>
      <c r="J14" s="84"/>
    </row>
    <row r="15" spans="1:10" ht="12.75">
      <c r="A15" s="86"/>
      <c r="B15" s="160"/>
      <c r="C15" s="160"/>
      <c r="D15" s="160"/>
      <c r="E15" s="160"/>
      <c r="F15" s="160"/>
      <c r="G15" s="160"/>
      <c r="H15" s="160"/>
      <c r="I15" s="160"/>
      <c r="J15" s="84"/>
    </row>
    <row r="16" spans="1:10" ht="12.75">
      <c r="A16" s="86"/>
      <c r="B16" s="160"/>
      <c r="C16" s="160"/>
      <c r="D16" s="160"/>
      <c r="E16" s="160"/>
      <c r="F16" s="160"/>
      <c r="G16" s="160"/>
      <c r="H16" s="160"/>
      <c r="I16" s="160"/>
      <c r="J16" s="84"/>
    </row>
    <row r="17" spans="1:10" ht="12.75">
      <c r="A17" s="86"/>
      <c r="B17" s="132"/>
      <c r="C17" s="132"/>
      <c r="D17" s="132"/>
      <c r="E17" s="132"/>
      <c r="F17" s="132"/>
      <c r="G17" s="132"/>
      <c r="H17" s="132"/>
      <c r="I17" s="132"/>
      <c r="J17" s="84"/>
    </row>
    <row r="18" spans="1:10" ht="12.75">
      <c r="A18" s="94"/>
      <c r="B18" s="132"/>
      <c r="C18" s="132"/>
      <c r="D18" s="132"/>
      <c r="E18" s="149"/>
      <c r="F18" s="132"/>
      <c r="G18" s="132"/>
      <c r="H18" s="132"/>
      <c r="I18" s="132"/>
      <c r="J18" s="93"/>
    </row>
    <row r="19" spans="1:10" ht="12.75">
      <c r="A19" s="86"/>
      <c r="B19" s="132"/>
      <c r="C19" s="132"/>
      <c r="D19" s="132"/>
      <c r="E19" s="132"/>
      <c r="F19" s="132"/>
      <c r="G19" s="132"/>
      <c r="H19" s="132"/>
      <c r="I19" s="132"/>
      <c r="J19" s="84"/>
    </row>
    <row r="20" spans="1:10" ht="12.75">
      <c r="A20" s="86"/>
      <c r="B20" s="132"/>
      <c r="C20" s="132"/>
      <c r="D20" s="132"/>
      <c r="E20" s="132"/>
      <c r="F20" s="132"/>
      <c r="G20" s="132"/>
      <c r="H20" s="132"/>
      <c r="I20" s="132"/>
      <c r="J20" s="84"/>
    </row>
    <row r="21" spans="1:10" ht="12.75">
      <c r="A21" s="86"/>
      <c r="B21" s="132"/>
      <c r="C21" s="132"/>
      <c r="D21" s="132"/>
      <c r="E21" s="132"/>
      <c r="F21" s="132"/>
      <c r="G21" s="132"/>
      <c r="H21" s="132"/>
      <c r="I21" s="132"/>
      <c r="J21" s="84"/>
    </row>
    <row r="22" spans="1:10" ht="12.75">
      <c r="A22" s="86"/>
      <c r="B22" s="132"/>
      <c r="C22" s="132"/>
      <c r="D22" s="132"/>
      <c r="E22" s="132"/>
      <c r="F22" s="132"/>
      <c r="G22" s="132"/>
      <c r="H22" s="132"/>
      <c r="I22" s="132"/>
      <c r="J22" s="84"/>
    </row>
    <row r="23" spans="1:10" ht="12.75">
      <c r="A23" s="86"/>
      <c r="B23" s="132"/>
      <c r="C23" s="132"/>
      <c r="D23" s="132"/>
      <c r="E23" s="132"/>
      <c r="F23" s="132"/>
      <c r="G23" s="132"/>
      <c r="H23" s="132"/>
      <c r="I23" s="132"/>
      <c r="J23" s="84"/>
    </row>
    <row r="24" spans="1:10" ht="12.75">
      <c r="A24" s="86"/>
      <c r="B24" s="132"/>
      <c r="C24" s="132"/>
      <c r="D24" s="132"/>
      <c r="E24" s="132"/>
      <c r="F24" s="132"/>
      <c r="G24" s="132"/>
      <c r="H24" s="132"/>
      <c r="I24" s="132"/>
      <c r="J24" s="84"/>
    </row>
    <row r="25" spans="1:10" ht="12.75">
      <c r="A25" s="86"/>
      <c r="B25" s="132"/>
      <c r="C25" s="132"/>
      <c r="D25" s="132"/>
      <c r="E25" s="132"/>
      <c r="F25" s="132"/>
      <c r="G25" s="132"/>
      <c r="H25" s="132"/>
      <c r="I25" s="132"/>
      <c r="J25" s="84"/>
    </row>
    <row r="26" spans="1:10" ht="12.75">
      <c r="A26" s="86"/>
      <c r="B26" s="132"/>
      <c r="C26" s="132"/>
      <c r="D26" s="132"/>
      <c r="E26" s="132"/>
      <c r="F26" s="132"/>
      <c r="G26" s="132"/>
      <c r="H26" s="132"/>
      <c r="I26" s="132"/>
      <c r="J26" s="84"/>
    </row>
    <row r="27" spans="1:10" ht="12.75">
      <c r="A27" s="86"/>
      <c r="B27" s="132"/>
      <c r="C27" s="132"/>
      <c r="D27" s="132"/>
      <c r="E27" s="132"/>
      <c r="F27" s="132"/>
      <c r="G27" s="132"/>
      <c r="H27" s="132"/>
      <c r="I27" s="132"/>
      <c r="J27" s="84"/>
    </row>
    <row r="28" spans="1:10" ht="12.75">
      <c r="A28" s="86"/>
      <c r="B28" s="132"/>
      <c r="C28" s="132"/>
      <c r="D28" s="132"/>
      <c r="E28" s="132"/>
      <c r="F28" s="132"/>
      <c r="G28" s="132"/>
      <c r="H28" s="132"/>
      <c r="I28" s="132"/>
      <c r="J28" s="84"/>
    </row>
    <row r="29" spans="1:10" ht="12.75">
      <c r="A29" s="86"/>
      <c r="B29" s="132"/>
      <c r="C29" s="132"/>
      <c r="D29" s="132"/>
      <c r="E29" s="132"/>
      <c r="F29" s="132"/>
      <c r="G29" s="132"/>
      <c r="H29" s="132"/>
      <c r="I29" s="132"/>
      <c r="J29" s="84"/>
    </row>
    <row r="30" spans="1:10" ht="12.75">
      <c r="A30" s="86"/>
      <c r="B30" s="132"/>
      <c r="C30" s="132"/>
      <c r="D30" s="132"/>
      <c r="E30" s="132"/>
      <c r="F30" s="132"/>
      <c r="G30" s="132"/>
      <c r="H30" s="132"/>
      <c r="I30" s="132"/>
      <c r="J30" s="84"/>
    </row>
    <row r="31" spans="1:10" ht="12.75">
      <c r="A31" s="118"/>
      <c r="B31" s="154"/>
      <c r="C31" s="154"/>
      <c r="D31" s="154"/>
      <c r="E31" s="154"/>
      <c r="F31" s="154"/>
      <c r="G31" s="154"/>
      <c r="H31" s="154"/>
      <c r="I31" s="154"/>
      <c r="J31" s="93"/>
    </row>
    <row r="32" spans="1:10" ht="12.75">
      <c r="A32" s="86"/>
      <c r="B32" s="132"/>
      <c r="C32" s="132"/>
      <c r="D32" s="132"/>
      <c r="E32" s="132"/>
      <c r="F32" s="132"/>
      <c r="G32" s="132"/>
      <c r="H32" s="132"/>
      <c r="I32" s="132"/>
      <c r="J32" s="84"/>
    </row>
    <row r="33" spans="1:10" ht="12.75">
      <c r="A33" s="111"/>
      <c r="B33" s="132"/>
      <c r="C33" s="132"/>
      <c r="D33" s="132"/>
      <c r="E33" s="132"/>
      <c r="F33" s="132"/>
      <c r="G33" s="132"/>
      <c r="H33" s="132"/>
      <c r="I33" s="132"/>
      <c r="J33" s="84"/>
    </row>
    <row r="34" spans="1:10" ht="12.75">
      <c r="A34" s="86"/>
      <c r="B34" s="132"/>
      <c r="C34" s="132"/>
      <c r="D34" s="132"/>
      <c r="E34" s="132"/>
      <c r="F34" s="132"/>
      <c r="G34" s="132"/>
      <c r="H34" s="132"/>
      <c r="I34" s="132"/>
      <c r="J34" s="84"/>
    </row>
    <row r="35" spans="1:10" ht="12.75">
      <c r="A35" s="86"/>
      <c r="B35" s="132"/>
      <c r="C35" s="132"/>
      <c r="D35" s="132"/>
      <c r="E35" s="132"/>
      <c r="F35" s="132"/>
      <c r="G35" s="132"/>
      <c r="H35" s="132"/>
      <c r="I35" s="132"/>
      <c r="J35" s="84"/>
    </row>
    <row r="36" spans="1:10" ht="12.75">
      <c r="A36" s="86"/>
      <c r="B36" s="132"/>
      <c r="C36" s="132"/>
      <c r="D36" s="132"/>
      <c r="E36" s="132"/>
      <c r="F36" s="132"/>
      <c r="G36" s="132"/>
      <c r="H36" s="132"/>
      <c r="I36" s="132"/>
      <c r="J36" s="84"/>
    </row>
    <row r="37" spans="1:10" ht="12.75">
      <c r="A37" s="86"/>
      <c r="B37" s="132"/>
      <c r="C37" s="132"/>
      <c r="D37" s="132"/>
      <c r="E37" s="132"/>
      <c r="F37" s="132"/>
      <c r="G37" s="132"/>
      <c r="H37" s="132"/>
      <c r="I37" s="132"/>
      <c r="J37" s="84"/>
    </row>
    <row r="38" spans="1:10" ht="12.75">
      <c r="A38" s="86"/>
      <c r="B38" s="132"/>
      <c r="C38" s="132"/>
      <c r="D38" s="132"/>
      <c r="E38" s="132"/>
      <c r="F38" s="132"/>
      <c r="G38" s="132"/>
      <c r="H38" s="132"/>
      <c r="I38" s="132"/>
      <c r="J38" s="84"/>
    </row>
    <row r="39" spans="1:10" ht="12.75">
      <c r="A39" s="86"/>
      <c r="B39" s="132"/>
      <c r="C39" s="132"/>
      <c r="D39" s="132"/>
      <c r="E39" s="132"/>
      <c r="F39" s="132"/>
      <c r="G39" s="132"/>
      <c r="H39" s="132"/>
      <c r="I39" s="132"/>
      <c r="J39" s="84"/>
    </row>
    <row r="40" spans="1:10" ht="12.75">
      <c r="A40" s="86"/>
      <c r="B40" s="132"/>
      <c r="C40" s="132"/>
      <c r="D40" s="132"/>
      <c r="E40" s="132"/>
      <c r="F40" s="132"/>
      <c r="G40" s="132"/>
      <c r="H40" s="132"/>
      <c r="I40" s="132"/>
      <c r="J40" s="84"/>
    </row>
    <row r="41" spans="1:10" ht="12.75">
      <c r="A41" s="86"/>
      <c r="B41" s="132"/>
      <c r="C41" s="132"/>
      <c r="D41" s="132"/>
      <c r="E41" s="132"/>
      <c r="F41" s="132"/>
      <c r="G41" s="132"/>
      <c r="H41" s="132"/>
      <c r="I41" s="132"/>
      <c r="J41" s="84"/>
    </row>
    <row r="42" spans="1:10" ht="12.75">
      <c r="A42" s="86"/>
      <c r="B42" s="132"/>
      <c r="C42" s="132"/>
      <c r="D42" s="132"/>
      <c r="E42" s="132"/>
      <c r="F42" s="132"/>
      <c r="G42" s="132"/>
      <c r="H42" s="132"/>
      <c r="I42" s="132"/>
      <c r="J42" s="84"/>
    </row>
    <row r="43" spans="1:10" ht="12.75">
      <c r="A43" s="86"/>
      <c r="B43" s="132"/>
      <c r="C43" s="132"/>
      <c r="D43" s="132"/>
      <c r="E43" s="132"/>
      <c r="F43" s="132"/>
      <c r="G43" s="132"/>
      <c r="H43" s="132"/>
      <c r="I43" s="132"/>
      <c r="J43" s="84"/>
    </row>
    <row r="44" spans="1:10" ht="12.75">
      <c r="A44" s="86"/>
      <c r="B44" s="132"/>
      <c r="C44" s="132"/>
      <c r="D44" s="132"/>
      <c r="E44" s="132"/>
      <c r="F44" s="132"/>
      <c r="G44" s="132"/>
      <c r="H44" s="132"/>
      <c r="I44" s="132"/>
      <c r="J44" s="84"/>
    </row>
    <row r="45" spans="1:10" ht="12.75">
      <c r="A45" s="86"/>
      <c r="B45" s="132"/>
      <c r="C45" s="132"/>
      <c r="D45" s="132"/>
      <c r="E45" s="132"/>
      <c r="F45" s="132"/>
      <c r="G45" s="132"/>
      <c r="H45" s="132"/>
      <c r="I45" s="132"/>
      <c r="J45" s="84"/>
    </row>
    <row r="46" spans="1:10" ht="12.75">
      <c r="A46" s="86"/>
      <c r="B46" s="132"/>
      <c r="C46" s="132"/>
      <c r="D46" s="132"/>
      <c r="E46" s="132"/>
      <c r="F46" s="132"/>
      <c r="G46" s="132"/>
      <c r="H46" s="132"/>
      <c r="I46" s="132"/>
      <c r="J46" s="84"/>
    </row>
    <row r="47" spans="1:10" ht="12.75">
      <c r="A47" s="86"/>
      <c r="B47" s="132"/>
      <c r="C47" s="132"/>
      <c r="D47" s="132"/>
      <c r="E47" s="132"/>
      <c r="F47" s="132"/>
      <c r="G47" s="132"/>
      <c r="H47" s="132"/>
      <c r="I47" s="132"/>
      <c r="J47" s="84"/>
    </row>
    <row r="48" spans="1:10" ht="12.75">
      <c r="A48" s="86"/>
      <c r="B48" s="85"/>
      <c r="C48" s="85"/>
      <c r="D48" s="85"/>
      <c r="E48" s="85"/>
      <c r="F48" s="85"/>
      <c r="G48" s="85"/>
      <c r="H48" s="85"/>
      <c r="I48" s="85"/>
      <c r="J48" s="84"/>
    </row>
    <row r="49" spans="1:10" ht="12.75">
      <c r="A49" s="86"/>
      <c r="B49" s="85"/>
      <c r="C49" s="85"/>
      <c r="D49" s="85"/>
      <c r="E49" s="85"/>
      <c r="F49" s="85"/>
      <c r="G49" s="85"/>
      <c r="H49" s="85"/>
      <c r="I49" s="85"/>
      <c r="J49" s="84"/>
    </row>
    <row r="50" spans="1:10" ht="12.75">
      <c r="A50" s="86"/>
      <c r="B50" s="85"/>
      <c r="C50" s="85"/>
      <c r="D50" s="85"/>
      <c r="E50" s="85"/>
      <c r="F50" s="85"/>
      <c r="G50" s="85"/>
      <c r="H50" s="85"/>
      <c r="I50" s="85"/>
      <c r="J50" s="84"/>
    </row>
    <row r="51" spans="1:10" ht="12.75">
      <c r="A51" s="83"/>
      <c r="B51" s="82"/>
      <c r="C51" s="82"/>
      <c r="D51" s="82"/>
      <c r="E51" s="82"/>
      <c r="F51" s="82"/>
      <c r="G51" s="82"/>
      <c r="H51" s="82"/>
      <c r="I51" s="82"/>
      <c r="J51" s="81"/>
    </row>
    <row r="52" spans="1:10" ht="12.75">
      <c r="A52" s="23" t="s">
        <v>98</v>
      </c>
      <c r="B52" s="1" t="str">
        <f>+'Check Sheet'!$B$52</f>
        <v>Chris Gualberto, Assistant Division Controller</v>
      </c>
      <c r="C52" s="1"/>
      <c r="D52" s="85"/>
      <c r="E52" s="85"/>
      <c r="F52" s="85"/>
      <c r="G52" s="85"/>
      <c r="H52" s="85"/>
      <c r="I52" s="85"/>
      <c r="J52" s="84"/>
    </row>
    <row r="53" spans="1:10" ht="12.75">
      <c r="A53" s="23"/>
      <c r="B53" s="1"/>
      <c r="C53" s="1"/>
      <c r="D53" s="85"/>
      <c r="E53" s="85"/>
      <c r="F53" s="85"/>
      <c r="J53" s="84"/>
    </row>
    <row r="54" spans="1:10" ht="12.75">
      <c r="A54" s="26" t="s">
        <v>99</v>
      </c>
      <c r="B54" s="232">
        <f>+'Check Sheet'!$B$54</f>
        <v>43663</v>
      </c>
      <c r="C54" s="232">
        <f>+'Check Sheet'!C53</f>
        <v>0</v>
      </c>
      <c r="D54" s="82"/>
      <c r="E54" s="82"/>
      <c r="F54" s="82"/>
      <c r="H54" s="72" t="s">
        <v>142</v>
      </c>
      <c r="I54" s="233">
        <f>+'Check Sheet'!$I$54</f>
        <v>43709</v>
      </c>
      <c r="J54" s="234">
        <f>+'Check Sheet'!I53</f>
        <v>0</v>
      </c>
    </row>
    <row r="55" spans="1:10" ht="12.75">
      <c r="A55" s="239" t="s">
        <v>17</v>
      </c>
      <c r="B55" s="240"/>
      <c r="C55" s="240"/>
      <c r="D55" s="240"/>
      <c r="E55" s="240"/>
      <c r="F55" s="240"/>
      <c r="G55" s="240"/>
      <c r="H55" s="240"/>
      <c r="I55" s="240"/>
      <c r="J55" s="241"/>
    </row>
    <row r="56" spans="1:10" ht="12.75">
      <c r="A56" s="86"/>
      <c r="B56" s="85"/>
      <c r="C56" s="85"/>
      <c r="D56" s="85"/>
      <c r="E56" s="85"/>
      <c r="F56" s="85"/>
      <c r="G56" s="85"/>
      <c r="H56" s="85"/>
      <c r="I56" s="85"/>
      <c r="J56" s="84"/>
    </row>
    <row r="57" spans="1:10" ht="12.75">
      <c r="A57" s="86" t="s">
        <v>18</v>
      </c>
      <c r="B57" s="85"/>
      <c r="C57" s="85"/>
      <c r="D57" s="85"/>
      <c r="E57" s="85"/>
      <c r="F57" s="85"/>
      <c r="G57" s="85"/>
      <c r="H57" s="85"/>
      <c r="I57" s="85"/>
      <c r="J57" s="84"/>
    </row>
    <row r="58" spans="1:10" ht="12.75">
      <c r="A58" s="83"/>
      <c r="B58" s="82"/>
      <c r="C58" s="82"/>
      <c r="D58" s="82"/>
      <c r="E58" s="82"/>
      <c r="F58" s="82"/>
      <c r="G58" s="82"/>
      <c r="H58" s="82"/>
      <c r="I58" s="82"/>
      <c r="J58" s="81"/>
    </row>
    <row r="63" ht="12" customHeight="1"/>
  </sheetData>
  <sheetProtection/>
  <mergeCells count="5">
    <mergeCell ref="A7:J7"/>
    <mergeCell ref="B54:C54"/>
    <mergeCell ref="I54:J54"/>
    <mergeCell ref="A55:J55"/>
    <mergeCell ref="B10:I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58"/>
  <sheetViews>
    <sheetView showGridLines="0" zoomScale="85" zoomScaleNormal="85" zoomScalePageLayoutView="0" workbookViewId="0" topLeftCell="A1">
      <selection activeCell="H3" sqref="H3"/>
    </sheetView>
  </sheetViews>
  <sheetFormatPr defaultColWidth="9.140625" defaultRowHeight="12.75"/>
  <cols>
    <col min="1" max="1" width="10.00390625" style="80" customWidth="1"/>
    <col min="2" max="4" width="9.140625" style="80" customWidth="1"/>
    <col min="5" max="5" width="10.28125" style="80" customWidth="1"/>
    <col min="6" max="6" width="9.140625" style="80" customWidth="1"/>
    <col min="7" max="7" width="10.421875" style="80" customWidth="1"/>
    <col min="8" max="8" width="9.140625" style="80" customWidth="1"/>
    <col min="9" max="9" width="9.7109375" style="80" customWidth="1"/>
    <col min="10" max="10" width="10.8515625" style="80" customWidth="1"/>
    <col min="11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10" t="s">
        <v>389</v>
      </c>
      <c r="I2" s="132" t="s">
        <v>334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85"/>
      <c r="I3" s="85"/>
      <c r="J3" s="84"/>
    </row>
    <row r="4" spans="1:10" ht="12.75">
      <c r="A4" s="86" t="s">
        <v>1</v>
      </c>
      <c r="B4" s="85"/>
      <c r="C4" s="85"/>
      <c r="D4" s="85" t="s">
        <v>145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235" t="s">
        <v>321</v>
      </c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2.75">
      <c r="A8" s="86"/>
      <c r="B8" s="85"/>
      <c r="C8" s="85"/>
      <c r="D8" s="85"/>
      <c r="E8" s="85"/>
      <c r="F8" s="85"/>
      <c r="G8" s="85"/>
      <c r="H8" s="85"/>
      <c r="I8" s="85"/>
      <c r="J8" s="84"/>
    </row>
    <row r="9" spans="1:10" ht="12.75" customHeight="1">
      <c r="A9" s="86"/>
      <c r="B9" s="160"/>
      <c r="C9" s="160"/>
      <c r="D9" s="160"/>
      <c r="E9" s="160"/>
      <c r="F9" s="160"/>
      <c r="G9" s="160"/>
      <c r="H9" s="160"/>
      <c r="I9" s="160"/>
      <c r="J9" s="84"/>
    </row>
    <row r="10" spans="1:10" ht="12.75" customHeight="1">
      <c r="A10" s="86"/>
      <c r="B10" s="251" t="s">
        <v>322</v>
      </c>
      <c r="C10" s="251"/>
      <c r="D10" s="251"/>
      <c r="E10" s="251"/>
      <c r="F10" s="251"/>
      <c r="G10" s="251"/>
      <c r="H10" s="251"/>
      <c r="I10" s="251"/>
      <c r="J10" s="84"/>
    </row>
    <row r="11" spans="1:10" ht="12.75">
      <c r="A11" s="86"/>
      <c r="B11" s="251"/>
      <c r="C11" s="251"/>
      <c r="D11" s="251"/>
      <c r="E11" s="251"/>
      <c r="F11" s="251"/>
      <c r="G11" s="251"/>
      <c r="H11" s="251"/>
      <c r="I11" s="251"/>
      <c r="J11" s="84"/>
    </row>
    <row r="12" spans="1:10" ht="12.75">
      <c r="A12" s="86"/>
      <c r="B12" s="160"/>
      <c r="C12" s="160"/>
      <c r="D12" s="160"/>
      <c r="E12" s="160"/>
      <c r="F12" s="160"/>
      <c r="G12" s="160"/>
      <c r="H12" s="160"/>
      <c r="I12" s="160"/>
      <c r="J12" s="84"/>
    </row>
    <row r="13" spans="1:10" ht="12.75">
      <c r="A13" s="86"/>
      <c r="B13" s="160"/>
      <c r="C13" s="160"/>
      <c r="D13" s="160"/>
      <c r="E13" s="160"/>
      <c r="F13" s="160"/>
      <c r="G13" s="160"/>
      <c r="H13" s="160"/>
      <c r="I13" s="160"/>
      <c r="J13" s="84"/>
    </row>
    <row r="14" spans="1:10" ht="13.5" thickBot="1">
      <c r="A14" s="86"/>
      <c r="B14" s="334" t="s">
        <v>324</v>
      </c>
      <c r="C14" s="335"/>
      <c r="D14" s="335"/>
      <c r="E14" s="336"/>
      <c r="F14" s="332" t="s">
        <v>323</v>
      </c>
      <c r="G14" s="333"/>
      <c r="H14" s="332" t="s">
        <v>214</v>
      </c>
      <c r="I14" s="333"/>
      <c r="J14" s="84"/>
    </row>
    <row r="15" spans="1:10" ht="12.75">
      <c r="A15" s="86"/>
      <c r="B15" s="337" t="s">
        <v>325</v>
      </c>
      <c r="C15" s="338"/>
      <c r="D15" s="338"/>
      <c r="E15" s="339"/>
      <c r="F15" s="315" t="str">
        <f>+TEXT(2*(1+0.0236),"$0.00")&amp;" (A)"</f>
        <v>$2.05 (A)</v>
      </c>
      <c r="G15" s="310"/>
      <c r="H15" s="315" t="str">
        <f>+TEXT(31*(1+0.0236),"$0.00")&amp;" (A)"</f>
        <v>$31.73 (A)</v>
      </c>
      <c r="I15" s="310"/>
      <c r="J15" s="84"/>
    </row>
    <row r="16" spans="1:10" ht="12.75">
      <c r="A16" s="86"/>
      <c r="B16" s="329" t="s">
        <v>326</v>
      </c>
      <c r="C16" s="330"/>
      <c r="D16" s="330"/>
      <c r="E16" s="331"/>
      <c r="F16" s="287" t="str">
        <f>+F15</f>
        <v>$2.05 (A)</v>
      </c>
      <c r="G16" s="328"/>
      <c r="H16" s="287" t="str">
        <f>+H15</f>
        <v>$31.73 (A)</v>
      </c>
      <c r="I16" s="328"/>
      <c r="J16" s="84"/>
    </row>
    <row r="17" spans="1:10" ht="12.75">
      <c r="A17" s="86"/>
      <c r="B17" s="329" t="s">
        <v>327</v>
      </c>
      <c r="C17" s="330"/>
      <c r="D17" s="330"/>
      <c r="E17" s="331"/>
      <c r="F17" s="287" t="str">
        <f>+F16</f>
        <v>$2.05 (A)</v>
      </c>
      <c r="G17" s="328"/>
      <c r="H17" s="287" t="str">
        <f>+H16</f>
        <v>$31.73 (A)</v>
      </c>
      <c r="I17" s="328"/>
      <c r="J17" s="84"/>
    </row>
    <row r="18" spans="1:10" ht="12.75">
      <c r="A18" s="94"/>
      <c r="B18" s="329"/>
      <c r="C18" s="330"/>
      <c r="D18" s="330"/>
      <c r="E18" s="331"/>
      <c r="F18" s="326"/>
      <c r="G18" s="327"/>
      <c r="H18" s="326"/>
      <c r="I18" s="327"/>
      <c r="J18" s="93"/>
    </row>
    <row r="19" spans="1:10" ht="12.75">
      <c r="A19" s="86"/>
      <c r="B19" s="329"/>
      <c r="C19" s="330"/>
      <c r="D19" s="330"/>
      <c r="E19" s="331"/>
      <c r="F19" s="326"/>
      <c r="G19" s="327"/>
      <c r="H19" s="326"/>
      <c r="I19" s="327"/>
      <c r="J19" s="84"/>
    </row>
    <row r="20" spans="1:10" ht="12.75">
      <c r="A20" s="86"/>
      <c r="B20" s="132"/>
      <c r="C20" s="132"/>
      <c r="D20" s="132"/>
      <c r="E20" s="132"/>
      <c r="F20" s="132"/>
      <c r="G20" s="132"/>
      <c r="H20" s="132"/>
      <c r="I20" s="132"/>
      <c r="J20" s="84"/>
    </row>
    <row r="21" spans="1:10" ht="12.75">
      <c r="A21" s="86"/>
      <c r="B21" s="132"/>
      <c r="C21" s="132"/>
      <c r="D21" s="132"/>
      <c r="E21" s="132"/>
      <c r="F21" s="132"/>
      <c r="G21" s="132"/>
      <c r="H21" s="132"/>
      <c r="I21" s="132"/>
      <c r="J21" s="84"/>
    </row>
    <row r="22" spans="1:10" ht="12.75">
      <c r="A22" s="86"/>
      <c r="B22" s="132"/>
      <c r="C22" s="132"/>
      <c r="D22" s="132"/>
      <c r="E22" s="132"/>
      <c r="F22" s="132"/>
      <c r="G22" s="132"/>
      <c r="H22" s="132"/>
      <c r="I22" s="132"/>
      <c r="J22" s="84"/>
    </row>
    <row r="23" spans="1:10" ht="12.75">
      <c r="A23" s="86"/>
      <c r="B23" s="132"/>
      <c r="C23" s="132"/>
      <c r="D23" s="132"/>
      <c r="E23" s="132"/>
      <c r="F23" s="132"/>
      <c r="G23" s="132"/>
      <c r="H23" s="132"/>
      <c r="I23" s="132"/>
      <c r="J23" s="84"/>
    </row>
    <row r="24" spans="1:10" ht="12.75">
      <c r="A24" s="86"/>
      <c r="B24" s="132"/>
      <c r="C24" s="132"/>
      <c r="D24" s="132"/>
      <c r="E24" s="132"/>
      <c r="F24" s="132"/>
      <c r="G24" s="132"/>
      <c r="H24" s="132"/>
      <c r="I24" s="132"/>
      <c r="J24" s="84"/>
    </row>
    <row r="25" spans="1:10" ht="12.75">
      <c r="A25" s="86"/>
      <c r="B25" s="132"/>
      <c r="C25" s="132"/>
      <c r="D25" s="132"/>
      <c r="E25" s="132"/>
      <c r="F25" s="132"/>
      <c r="G25" s="132"/>
      <c r="H25" s="132"/>
      <c r="I25" s="132"/>
      <c r="J25" s="84"/>
    </row>
    <row r="26" spans="1:10" ht="12.75">
      <c r="A26" s="86"/>
      <c r="B26" s="132"/>
      <c r="C26" s="132"/>
      <c r="D26" s="132"/>
      <c r="E26" s="132"/>
      <c r="F26" s="132"/>
      <c r="G26" s="132"/>
      <c r="H26" s="132"/>
      <c r="I26" s="132"/>
      <c r="J26" s="84"/>
    </row>
    <row r="27" spans="1:10" ht="12.75">
      <c r="A27" s="86"/>
      <c r="B27" s="132"/>
      <c r="C27" s="132"/>
      <c r="D27" s="132"/>
      <c r="E27" s="132"/>
      <c r="F27" s="132"/>
      <c r="G27" s="132"/>
      <c r="H27" s="132"/>
      <c r="I27" s="132"/>
      <c r="J27" s="84"/>
    </row>
    <row r="28" spans="1:10" ht="12.75">
      <c r="A28" s="86"/>
      <c r="B28" s="132"/>
      <c r="C28" s="132"/>
      <c r="D28" s="132"/>
      <c r="E28" s="132"/>
      <c r="F28" s="132"/>
      <c r="G28" s="132"/>
      <c r="H28" s="132"/>
      <c r="I28" s="132"/>
      <c r="J28" s="84"/>
    </row>
    <row r="29" spans="1:10" ht="12.75">
      <c r="A29" s="86"/>
      <c r="B29" s="132"/>
      <c r="C29" s="132"/>
      <c r="D29" s="132"/>
      <c r="E29" s="132"/>
      <c r="F29" s="132"/>
      <c r="G29" s="132"/>
      <c r="H29" s="132"/>
      <c r="I29" s="132"/>
      <c r="J29" s="84"/>
    </row>
    <row r="30" spans="1:10" ht="12.75">
      <c r="A30" s="86"/>
      <c r="B30" s="132"/>
      <c r="C30" s="132"/>
      <c r="D30" s="132"/>
      <c r="E30" s="132"/>
      <c r="F30" s="132"/>
      <c r="G30" s="132"/>
      <c r="H30" s="132"/>
      <c r="I30" s="132"/>
      <c r="J30" s="84"/>
    </row>
    <row r="31" spans="1:10" ht="12.75">
      <c r="A31" s="118"/>
      <c r="B31" s="154"/>
      <c r="C31" s="154"/>
      <c r="D31" s="154"/>
      <c r="E31" s="154"/>
      <c r="F31" s="154"/>
      <c r="G31" s="154"/>
      <c r="H31" s="154"/>
      <c r="I31" s="154"/>
      <c r="J31" s="93"/>
    </row>
    <row r="32" spans="1:10" ht="12.75">
      <c r="A32" s="86"/>
      <c r="B32" s="132"/>
      <c r="C32" s="132"/>
      <c r="D32" s="132"/>
      <c r="E32" s="132"/>
      <c r="F32" s="132"/>
      <c r="G32" s="132"/>
      <c r="H32" s="132"/>
      <c r="I32" s="132"/>
      <c r="J32" s="84"/>
    </row>
    <row r="33" spans="1:10" ht="12.75">
      <c r="A33" s="111"/>
      <c r="B33" s="132"/>
      <c r="C33" s="132"/>
      <c r="D33" s="132"/>
      <c r="E33" s="132"/>
      <c r="F33" s="132"/>
      <c r="G33" s="132"/>
      <c r="H33" s="132"/>
      <c r="I33" s="132"/>
      <c r="J33" s="84"/>
    </row>
    <row r="34" spans="1:10" ht="12.75">
      <c r="A34" s="86"/>
      <c r="B34" s="132"/>
      <c r="C34" s="132"/>
      <c r="D34" s="132"/>
      <c r="E34" s="132"/>
      <c r="F34" s="132"/>
      <c r="G34" s="132"/>
      <c r="H34" s="132"/>
      <c r="I34" s="132"/>
      <c r="J34" s="84"/>
    </row>
    <row r="35" spans="1:10" ht="12.75">
      <c r="A35" s="86"/>
      <c r="B35" s="132"/>
      <c r="C35" s="132"/>
      <c r="D35" s="132"/>
      <c r="E35" s="132"/>
      <c r="F35" s="132"/>
      <c r="G35" s="132"/>
      <c r="H35" s="132"/>
      <c r="I35" s="132"/>
      <c r="J35" s="84"/>
    </row>
    <row r="36" spans="1:10" ht="12.75">
      <c r="A36" s="86"/>
      <c r="B36" s="132"/>
      <c r="C36" s="132"/>
      <c r="D36" s="132"/>
      <c r="E36" s="132"/>
      <c r="F36" s="132"/>
      <c r="G36" s="132"/>
      <c r="H36" s="132"/>
      <c r="I36" s="132"/>
      <c r="J36" s="84"/>
    </row>
    <row r="37" spans="1:10" ht="12.75">
      <c r="A37" s="86"/>
      <c r="B37" s="132"/>
      <c r="C37" s="132"/>
      <c r="D37" s="132"/>
      <c r="E37" s="132"/>
      <c r="F37" s="132"/>
      <c r="G37" s="132"/>
      <c r="H37" s="132"/>
      <c r="I37" s="132"/>
      <c r="J37" s="84"/>
    </row>
    <row r="38" spans="1:10" ht="12.75">
      <c r="A38" s="86"/>
      <c r="B38" s="132"/>
      <c r="C38" s="132"/>
      <c r="D38" s="132"/>
      <c r="E38" s="132"/>
      <c r="F38" s="132"/>
      <c r="G38" s="132"/>
      <c r="H38" s="132"/>
      <c r="I38" s="132"/>
      <c r="J38" s="84"/>
    </row>
    <row r="39" spans="1:10" ht="12.75">
      <c r="A39" s="86"/>
      <c r="B39" s="132"/>
      <c r="C39" s="132"/>
      <c r="D39" s="132"/>
      <c r="E39" s="132"/>
      <c r="F39" s="132"/>
      <c r="G39" s="132"/>
      <c r="H39" s="132"/>
      <c r="I39" s="132"/>
      <c r="J39" s="84"/>
    </row>
    <row r="40" spans="1:10" ht="12.75">
      <c r="A40" s="86"/>
      <c r="B40" s="132"/>
      <c r="C40" s="132"/>
      <c r="D40" s="132"/>
      <c r="E40" s="132"/>
      <c r="F40" s="132"/>
      <c r="G40" s="132"/>
      <c r="H40" s="132"/>
      <c r="I40" s="132"/>
      <c r="J40" s="84"/>
    </row>
    <row r="41" spans="1:10" ht="12.75">
      <c r="A41" s="86"/>
      <c r="B41" s="132"/>
      <c r="C41" s="132"/>
      <c r="D41" s="132"/>
      <c r="E41" s="132"/>
      <c r="F41" s="132"/>
      <c r="G41" s="132"/>
      <c r="H41" s="132"/>
      <c r="I41" s="132"/>
      <c r="J41" s="84"/>
    </row>
    <row r="42" spans="1:10" ht="12.75">
      <c r="A42" s="86"/>
      <c r="B42" s="132"/>
      <c r="C42" s="132"/>
      <c r="D42" s="132"/>
      <c r="E42" s="132"/>
      <c r="F42" s="132"/>
      <c r="G42" s="132"/>
      <c r="H42" s="132"/>
      <c r="I42" s="132"/>
      <c r="J42" s="84"/>
    </row>
    <row r="43" spans="1:10" ht="12.75">
      <c r="A43" s="86"/>
      <c r="B43" s="132"/>
      <c r="C43" s="132"/>
      <c r="D43" s="132"/>
      <c r="E43" s="132"/>
      <c r="F43" s="132"/>
      <c r="G43" s="132"/>
      <c r="H43" s="132"/>
      <c r="I43" s="132"/>
      <c r="J43" s="84"/>
    </row>
    <row r="44" spans="1:10" ht="12.75">
      <c r="A44" s="86"/>
      <c r="B44" s="132"/>
      <c r="C44" s="132"/>
      <c r="D44" s="132"/>
      <c r="E44" s="132"/>
      <c r="F44" s="132"/>
      <c r="G44" s="132"/>
      <c r="H44" s="132"/>
      <c r="I44" s="132"/>
      <c r="J44" s="84"/>
    </row>
    <row r="45" spans="1:10" ht="12.75">
      <c r="A45" s="86"/>
      <c r="B45" s="132"/>
      <c r="C45" s="132"/>
      <c r="D45" s="132"/>
      <c r="E45" s="132"/>
      <c r="F45" s="132"/>
      <c r="G45" s="132"/>
      <c r="H45" s="132"/>
      <c r="I45" s="132"/>
      <c r="J45" s="84"/>
    </row>
    <row r="46" spans="1:10" ht="12.75">
      <c r="A46" s="86"/>
      <c r="B46" s="132"/>
      <c r="C46" s="132"/>
      <c r="D46" s="132"/>
      <c r="E46" s="132"/>
      <c r="F46" s="132"/>
      <c r="G46" s="132"/>
      <c r="H46" s="132"/>
      <c r="I46" s="132"/>
      <c r="J46" s="84"/>
    </row>
    <row r="47" spans="1:10" ht="12.75">
      <c r="A47" s="86"/>
      <c r="B47" s="132"/>
      <c r="C47" s="132"/>
      <c r="D47" s="132"/>
      <c r="E47" s="132"/>
      <c r="F47" s="132"/>
      <c r="G47" s="132"/>
      <c r="H47" s="132"/>
      <c r="I47" s="132"/>
      <c r="J47" s="84"/>
    </row>
    <row r="48" spans="1:10" ht="12.75">
      <c r="A48" s="86"/>
      <c r="B48" s="85"/>
      <c r="C48" s="85"/>
      <c r="D48" s="85"/>
      <c r="E48" s="85"/>
      <c r="F48" s="85"/>
      <c r="G48" s="85"/>
      <c r="H48" s="85"/>
      <c r="I48" s="85"/>
      <c r="J48" s="84"/>
    </row>
    <row r="49" spans="1:10" ht="12.75">
      <c r="A49" s="86"/>
      <c r="B49" s="85"/>
      <c r="C49" s="85"/>
      <c r="D49" s="85"/>
      <c r="E49" s="85"/>
      <c r="F49" s="85"/>
      <c r="G49" s="85"/>
      <c r="H49" s="85"/>
      <c r="I49" s="85"/>
      <c r="J49" s="84"/>
    </row>
    <row r="50" spans="1:10" ht="12.75">
      <c r="A50" s="86"/>
      <c r="B50" s="85"/>
      <c r="C50" s="85"/>
      <c r="D50" s="85"/>
      <c r="E50" s="85"/>
      <c r="F50" s="85"/>
      <c r="G50" s="85"/>
      <c r="H50" s="85"/>
      <c r="I50" s="85"/>
      <c r="J50" s="84"/>
    </row>
    <row r="51" spans="1:10" ht="12.75">
      <c r="A51" s="83"/>
      <c r="B51" s="82"/>
      <c r="C51" s="82"/>
      <c r="D51" s="82"/>
      <c r="E51" s="82"/>
      <c r="F51" s="82"/>
      <c r="G51" s="82"/>
      <c r="H51" s="82"/>
      <c r="I51" s="82"/>
      <c r="J51" s="81"/>
    </row>
    <row r="52" spans="1:10" ht="12.75">
      <c r="A52" s="23" t="s">
        <v>98</v>
      </c>
      <c r="B52" s="1" t="str">
        <f>+'Check Sheet'!$B$52</f>
        <v>Chris Gualberto, Assistant Division Controller</v>
      </c>
      <c r="C52" s="1"/>
      <c r="D52" s="85"/>
      <c r="E52" s="85"/>
      <c r="F52" s="85"/>
      <c r="G52" s="85"/>
      <c r="H52" s="85"/>
      <c r="I52" s="85"/>
      <c r="J52" s="84"/>
    </row>
    <row r="53" spans="1:10" ht="12.75">
      <c r="A53" s="23"/>
      <c r="B53" s="1"/>
      <c r="C53" s="1"/>
      <c r="D53" s="85"/>
      <c r="E53" s="85"/>
      <c r="F53" s="85"/>
      <c r="J53" s="84"/>
    </row>
    <row r="54" spans="1:10" ht="12.75">
      <c r="A54" s="26" t="s">
        <v>99</v>
      </c>
      <c r="B54" s="232">
        <f>+'Check Sheet'!$B$54</f>
        <v>43663</v>
      </c>
      <c r="C54" s="232">
        <f>+'Check Sheet'!C53</f>
        <v>0</v>
      </c>
      <c r="D54" s="82"/>
      <c r="E54" s="82"/>
      <c r="F54" s="82"/>
      <c r="H54" s="72" t="s">
        <v>142</v>
      </c>
      <c r="I54" s="233">
        <f>+'Check Sheet'!$I$54</f>
        <v>43709</v>
      </c>
      <c r="J54" s="234">
        <f>+'Check Sheet'!I53</f>
        <v>0</v>
      </c>
    </row>
    <row r="55" spans="1:10" ht="12.75">
      <c r="A55" s="239" t="s">
        <v>17</v>
      </c>
      <c r="B55" s="240"/>
      <c r="C55" s="240"/>
      <c r="D55" s="240"/>
      <c r="E55" s="240"/>
      <c r="F55" s="240"/>
      <c r="G55" s="240"/>
      <c r="H55" s="240"/>
      <c r="I55" s="240"/>
      <c r="J55" s="241"/>
    </row>
    <row r="56" spans="1:10" ht="12.75">
      <c r="A56" s="86"/>
      <c r="B56" s="85"/>
      <c r="C56" s="85"/>
      <c r="D56" s="85"/>
      <c r="E56" s="85"/>
      <c r="F56" s="85"/>
      <c r="G56" s="85"/>
      <c r="H56" s="85"/>
      <c r="I56" s="85"/>
      <c r="J56" s="84"/>
    </row>
    <row r="57" spans="1:10" ht="12.75">
      <c r="A57" s="86" t="s">
        <v>18</v>
      </c>
      <c r="B57" s="85"/>
      <c r="C57" s="85"/>
      <c r="D57" s="85"/>
      <c r="E57" s="85"/>
      <c r="F57" s="85"/>
      <c r="G57" s="85"/>
      <c r="H57" s="85"/>
      <c r="I57" s="85"/>
      <c r="J57" s="84"/>
    </row>
    <row r="58" spans="1:10" ht="12.75">
      <c r="A58" s="83"/>
      <c r="B58" s="82"/>
      <c r="C58" s="82"/>
      <c r="D58" s="82"/>
      <c r="E58" s="82"/>
      <c r="F58" s="82"/>
      <c r="G58" s="82"/>
      <c r="H58" s="82"/>
      <c r="I58" s="82"/>
      <c r="J58" s="81"/>
    </row>
    <row r="63" ht="12" customHeight="1"/>
  </sheetData>
  <sheetProtection/>
  <mergeCells count="23">
    <mergeCell ref="A55:J55"/>
    <mergeCell ref="B10:I11"/>
    <mergeCell ref="F14:G14"/>
    <mergeCell ref="F15:G15"/>
    <mergeCell ref="F16:G16"/>
    <mergeCell ref="F17:G17"/>
    <mergeCell ref="H19:I19"/>
    <mergeCell ref="A7:J7"/>
    <mergeCell ref="B54:C54"/>
    <mergeCell ref="I54:J54"/>
    <mergeCell ref="B18:E18"/>
    <mergeCell ref="B19:E19"/>
    <mergeCell ref="H15:I15"/>
    <mergeCell ref="H14:I14"/>
    <mergeCell ref="B14:E14"/>
    <mergeCell ref="B15:E15"/>
    <mergeCell ref="B16:E16"/>
    <mergeCell ref="H18:I18"/>
    <mergeCell ref="H17:I17"/>
    <mergeCell ref="H16:I16"/>
    <mergeCell ref="B17:E17"/>
    <mergeCell ref="F18:G18"/>
    <mergeCell ref="F19:G19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zoomScale="85" zoomScaleNormal="85" zoomScalePageLayoutView="0" workbookViewId="0" topLeftCell="A1">
      <selection activeCell="D30" sqref="D30"/>
    </sheetView>
  </sheetViews>
  <sheetFormatPr defaultColWidth="9.140625" defaultRowHeight="12.75"/>
  <cols>
    <col min="2" max="2" width="5.7109375" style="0" customWidth="1"/>
    <col min="3" max="3" width="19.7109375" style="0" bestFit="1" customWidth="1"/>
    <col min="4" max="4" width="8.7109375" style="0" bestFit="1" customWidth="1"/>
    <col min="5" max="5" width="9.57421875" style="0" bestFit="1" customWidth="1"/>
    <col min="6" max="8" width="8.7109375" style="0" bestFit="1" customWidth="1"/>
    <col min="9" max="9" width="10.57421875" style="0" customWidth="1"/>
    <col min="10" max="10" width="7.140625" style="0" customWidth="1"/>
    <col min="11" max="11" width="10.57421875" style="0" bestFit="1" customWidth="1"/>
  </cols>
  <sheetData>
    <row r="1" spans="1:13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2.75">
      <c r="A2" s="165"/>
      <c r="B2" s="166"/>
      <c r="C2" s="167"/>
      <c r="D2" s="167"/>
      <c r="E2" s="167"/>
      <c r="F2" s="167"/>
      <c r="G2" s="167"/>
      <c r="H2" s="167"/>
      <c r="I2" s="167"/>
      <c r="J2" s="168"/>
      <c r="K2" s="165"/>
      <c r="L2" s="165"/>
      <c r="M2" s="165"/>
    </row>
    <row r="3" spans="1:13" ht="12.75">
      <c r="A3" s="165"/>
      <c r="B3" s="169"/>
      <c r="C3" s="170"/>
      <c r="D3" s="224" t="s">
        <v>340</v>
      </c>
      <c r="E3" s="224"/>
      <c r="F3" s="224"/>
      <c r="G3" s="225"/>
      <c r="H3" s="226" t="s">
        <v>341</v>
      </c>
      <c r="I3" s="224"/>
      <c r="J3" s="171"/>
      <c r="K3" s="165"/>
      <c r="L3" s="165"/>
      <c r="M3" s="165"/>
    </row>
    <row r="4" spans="1:13" ht="12.75">
      <c r="A4" s="165"/>
      <c r="B4" s="169"/>
      <c r="C4" s="224" t="s">
        <v>342</v>
      </c>
      <c r="D4" s="224" t="s">
        <v>9</v>
      </c>
      <c r="E4" s="224" t="s">
        <v>343</v>
      </c>
      <c r="F4" s="170" t="s">
        <v>344</v>
      </c>
      <c r="G4" s="172" t="s">
        <v>344</v>
      </c>
      <c r="H4" s="226" t="s">
        <v>9</v>
      </c>
      <c r="I4" s="224" t="s">
        <v>343</v>
      </c>
      <c r="J4" s="171"/>
      <c r="K4" s="165"/>
      <c r="L4" s="165"/>
      <c r="M4" s="165"/>
    </row>
    <row r="5" spans="1:13" ht="12.75">
      <c r="A5" s="165"/>
      <c r="B5" s="169"/>
      <c r="C5" s="224"/>
      <c r="D5" s="224"/>
      <c r="E5" s="224"/>
      <c r="F5" s="170" t="s">
        <v>345</v>
      </c>
      <c r="G5" s="172" t="s">
        <v>346</v>
      </c>
      <c r="H5" s="226"/>
      <c r="I5" s="224"/>
      <c r="J5" s="171"/>
      <c r="K5" s="165"/>
      <c r="L5" s="165"/>
      <c r="M5" s="165"/>
    </row>
    <row r="6" spans="1:13" ht="12.75">
      <c r="A6" s="165"/>
      <c r="B6" s="169"/>
      <c r="C6" s="173" t="s">
        <v>347</v>
      </c>
      <c r="D6" s="174">
        <f>+'[1]Comm Price Out'!$D$9</f>
        <v>3.19</v>
      </c>
      <c r="E6" s="174">
        <f>+'[1]Comm Price Out'!$G$9</f>
        <v>3.375127615024281</v>
      </c>
      <c r="F6" s="175">
        <f>+E6-D6</f>
        <v>0.18512761502428088</v>
      </c>
      <c r="G6" s="176">
        <f>+F6/D6</f>
        <v>0.05803373511732943</v>
      </c>
      <c r="H6" s="174">
        <f>+'[1]Comm Price Out'!$D$65</f>
        <v>1.14</v>
      </c>
      <c r="I6" s="174">
        <f>+'[1]Comm Price Out'!$G$65</f>
        <v>1.2061584580337554</v>
      </c>
      <c r="J6" s="171"/>
      <c r="K6" s="165"/>
      <c r="L6" s="165"/>
      <c r="M6" s="165"/>
    </row>
    <row r="7" spans="1:13" ht="12.75">
      <c r="A7" s="165"/>
      <c r="B7" s="169"/>
      <c r="C7" s="173" t="s">
        <v>348</v>
      </c>
      <c r="D7" s="174">
        <f>+'[1]Comm Price Out'!$D$13</f>
        <v>16.16</v>
      </c>
      <c r="E7" s="174">
        <f>+'[1]Comm Price Out'!$G$13</f>
        <v>17.097825159496043</v>
      </c>
      <c r="F7" s="175">
        <f aca="true" t="shared" si="0" ref="F7:F15">+E7-D7</f>
        <v>0.9378251594960432</v>
      </c>
      <c r="G7" s="176">
        <f aca="true" t="shared" si="1" ref="G7:G15">+F7/D7</f>
        <v>0.058033735117329406</v>
      </c>
      <c r="H7" s="174">
        <f>+'[1]Comm Price Out'!$D$68</f>
        <v>6.71</v>
      </c>
      <c r="I7" s="174">
        <f>+'[1]Comm Price Out'!$G$68</f>
        <v>7.09940636263728</v>
      </c>
      <c r="J7" s="171"/>
      <c r="K7" s="165"/>
      <c r="L7" s="165"/>
      <c r="M7" s="165"/>
    </row>
    <row r="8" spans="1:13" ht="12.75">
      <c r="A8" s="165"/>
      <c r="B8" s="169"/>
      <c r="C8" s="173" t="s">
        <v>349</v>
      </c>
      <c r="D8" s="174">
        <f>+'[1]Comm Price Out'!$D$29</f>
        <v>29.44</v>
      </c>
      <c r="E8" s="174">
        <f>+'[1]Comm Price Out'!$G$29</f>
        <v>31.14851316185418</v>
      </c>
      <c r="F8" s="175">
        <f t="shared" si="0"/>
        <v>1.708513161854178</v>
      </c>
      <c r="G8" s="176">
        <f t="shared" si="1"/>
        <v>0.05803373511732941</v>
      </c>
      <c r="H8" s="174">
        <f>+'[1]Comm Price Out'!D71</f>
        <v>10.85</v>
      </c>
      <c r="I8" s="174">
        <f>+'[1]Comm Price Out'!G71</f>
        <v>11.479666026023024</v>
      </c>
      <c r="J8" s="171"/>
      <c r="K8" s="165"/>
      <c r="L8" s="165"/>
      <c r="M8" s="165"/>
    </row>
    <row r="9" spans="1:13" ht="12.75">
      <c r="A9" s="165"/>
      <c r="B9" s="169"/>
      <c r="C9" s="173" t="s">
        <v>350</v>
      </c>
      <c r="D9" s="174">
        <f>+'[1]Comm Price Out'!$D$38</f>
        <v>43.29</v>
      </c>
      <c r="E9" s="174">
        <f>+'[1]Comm Price Out'!$G$38</f>
        <v>45.80228039322919</v>
      </c>
      <c r="F9" s="175">
        <f t="shared" si="0"/>
        <v>2.51228039322919</v>
      </c>
      <c r="G9" s="176">
        <f t="shared" si="1"/>
        <v>0.05803373511732941</v>
      </c>
      <c r="H9" s="174">
        <f>+'[1]Comm Price Out'!D72</f>
        <v>13.43</v>
      </c>
      <c r="I9" s="174">
        <f>+'[1]Comm Price Out'!G72</f>
        <v>14.209393062625734</v>
      </c>
      <c r="J9" s="171"/>
      <c r="K9" s="165"/>
      <c r="L9" s="165"/>
      <c r="M9" s="165"/>
    </row>
    <row r="10" spans="1:13" ht="12.75">
      <c r="A10" s="165"/>
      <c r="B10" s="169"/>
      <c r="C10" s="173" t="s">
        <v>351</v>
      </c>
      <c r="D10" s="174">
        <f>+'[1]Comm Price Out'!$D$44</f>
        <v>55.41</v>
      </c>
      <c r="E10" s="174">
        <f>+'[1]Comm Price Out'!$G$44</f>
        <v>58.62564926285122</v>
      </c>
      <c r="F10" s="175">
        <f t="shared" si="0"/>
        <v>3.2156492628512225</v>
      </c>
      <c r="G10" s="176">
        <f t="shared" si="1"/>
        <v>0.05803373511732941</v>
      </c>
      <c r="H10" s="174">
        <f>+'[1]Comm Price Out'!D73</f>
        <v>15.24</v>
      </c>
      <c r="I10" s="174">
        <f>+'[1]Comm Price Out'!G73</f>
        <v>16.124434123188102</v>
      </c>
      <c r="J10" s="171"/>
      <c r="K10" s="165"/>
      <c r="L10" s="165"/>
      <c r="M10" s="165"/>
    </row>
    <row r="11" spans="1:13" ht="12.75">
      <c r="A11" s="165"/>
      <c r="B11" s="169"/>
      <c r="C11" s="173" t="s">
        <v>352</v>
      </c>
      <c r="D11" s="174">
        <f>+'[1]Comm Price Out'!$D$55</f>
        <v>83.11</v>
      </c>
      <c r="E11" s="174">
        <f>+'[1]Comm Price Out'!$G$55</f>
        <v>87.93318372560125</v>
      </c>
      <c r="F11" s="175">
        <f t="shared" si="0"/>
        <v>4.823183725601254</v>
      </c>
      <c r="G11" s="176">
        <f t="shared" si="1"/>
        <v>0.05803373511732949</v>
      </c>
      <c r="H11" s="174">
        <f>+'[1]Comm Price Out'!D74</f>
        <v>22.73</v>
      </c>
      <c r="I11" s="174">
        <f>+'[1]Comm Price Out'!G74</f>
        <v>24.049106799216897</v>
      </c>
      <c r="J11" s="171"/>
      <c r="K11" s="165"/>
      <c r="L11" s="165"/>
      <c r="M11" s="165"/>
    </row>
    <row r="12" spans="1:13" ht="4.5" customHeight="1">
      <c r="A12" s="165"/>
      <c r="B12" s="169"/>
      <c r="C12" s="177"/>
      <c r="D12" s="174"/>
      <c r="E12" s="174"/>
      <c r="F12" s="175"/>
      <c r="G12" s="176"/>
      <c r="H12" s="174"/>
      <c r="I12" s="174"/>
      <c r="J12" s="171"/>
      <c r="K12" s="165"/>
      <c r="L12" s="165"/>
      <c r="M12" s="165"/>
    </row>
    <row r="13" spans="1:13" ht="12.75">
      <c r="A13" s="165"/>
      <c r="B13" s="169"/>
      <c r="C13" s="178" t="s">
        <v>353</v>
      </c>
      <c r="D13" s="174"/>
      <c r="E13" s="174"/>
      <c r="F13" s="175"/>
      <c r="G13" s="176"/>
      <c r="H13" s="174"/>
      <c r="I13" s="174"/>
      <c r="J13" s="171"/>
      <c r="K13" s="165"/>
      <c r="L13" s="165"/>
      <c r="M13" s="165"/>
    </row>
    <row r="14" spans="1:13" ht="25.5">
      <c r="A14" s="165"/>
      <c r="B14" s="169"/>
      <c r="C14" s="173" t="s">
        <v>354</v>
      </c>
      <c r="D14" s="174">
        <f>+'[1]Drop Box Price Out'!$D$52</f>
        <v>133.21</v>
      </c>
      <c r="E14" s="174">
        <f>+'[1]Drop Box Price Out'!$G$52</f>
        <v>140.95000000000002</v>
      </c>
      <c r="F14" s="175">
        <f t="shared" si="0"/>
        <v>7.740000000000009</v>
      </c>
      <c r="G14" s="176">
        <f t="shared" si="1"/>
        <v>0.0581037459650177</v>
      </c>
      <c r="H14" s="174">
        <f>+'[1]Drop Box Price Out'!$D$85</f>
        <v>59.4</v>
      </c>
      <c r="I14" s="174">
        <f>+'[1]Drop Box Price Out'!$G$85</f>
        <v>62.85</v>
      </c>
      <c r="J14" s="171"/>
      <c r="K14" s="165"/>
      <c r="L14" s="165"/>
      <c r="M14" s="165"/>
    </row>
    <row r="15" spans="1:13" ht="12.75">
      <c r="A15" s="165"/>
      <c r="B15" s="169"/>
      <c r="C15" s="173" t="s">
        <v>355</v>
      </c>
      <c r="D15" s="174">
        <f>+'[1]Drop Box Price Out'!$D$93</f>
        <v>67.15</v>
      </c>
      <c r="E15" s="174">
        <f>+'[1]Drop Box Price Out'!$G$93</f>
        <v>71.05</v>
      </c>
      <c r="F15" s="175">
        <f t="shared" si="0"/>
        <v>3.8999999999999915</v>
      </c>
      <c r="G15" s="176">
        <f t="shared" si="1"/>
        <v>0.05807892777364097</v>
      </c>
      <c r="H15" s="177"/>
      <c r="I15" s="177"/>
      <c r="J15" s="171"/>
      <c r="K15" s="165"/>
      <c r="L15" s="165"/>
      <c r="M15" s="165"/>
    </row>
    <row r="16" spans="1:13" ht="12.75">
      <c r="A16" s="165"/>
      <c r="B16" s="179"/>
      <c r="C16" s="180"/>
      <c r="D16" s="180"/>
      <c r="E16" s="180"/>
      <c r="F16" s="180"/>
      <c r="G16" s="180"/>
      <c r="H16" s="180"/>
      <c r="I16" s="180"/>
      <c r="J16" s="181"/>
      <c r="K16" s="165"/>
      <c r="L16" s="165"/>
      <c r="M16" s="165"/>
    </row>
    <row r="17" spans="1:13" ht="12.7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</row>
    <row r="18" spans="1:13" ht="12.75">
      <c r="A18" s="165"/>
      <c r="B18" s="166"/>
      <c r="C18" s="167"/>
      <c r="D18" s="167"/>
      <c r="E18" s="167"/>
      <c r="F18" s="167"/>
      <c r="G18" s="167"/>
      <c r="H18" s="167"/>
      <c r="I18" s="167"/>
      <c r="J18" s="168"/>
      <c r="K18" s="165" t="s">
        <v>14</v>
      </c>
      <c r="L18" s="165"/>
      <c r="M18" s="165"/>
    </row>
    <row r="19" spans="1:13" ht="12.75">
      <c r="A19" s="165"/>
      <c r="B19" s="169"/>
      <c r="C19" s="170" t="s">
        <v>356</v>
      </c>
      <c r="D19" s="170" t="s">
        <v>35</v>
      </c>
      <c r="E19" s="224" t="s">
        <v>357</v>
      </c>
      <c r="F19" s="224"/>
      <c r="G19" s="182" t="s">
        <v>344</v>
      </c>
      <c r="H19" s="182" t="s">
        <v>344</v>
      </c>
      <c r="I19" s="183"/>
      <c r="J19" s="171"/>
      <c r="K19" s="165"/>
      <c r="L19" s="165"/>
      <c r="M19" s="165"/>
    </row>
    <row r="20" spans="1:13" ht="25.5">
      <c r="A20" s="165"/>
      <c r="B20" s="169"/>
      <c r="C20" s="184" t="s">
        <v>358</v>
      </c>
      <c r="D20" s="170" t="s">
        <v>29</v>
      </c>
      <c r="E20" s="170" t="s">
        <v>9</v>
      </c>
      <c r="F20" s="170" t="s">
        <v>343</v>
      </c>
      <c r="G20" s="182" t="s">
        <v>345</v>
      </c>
      <c r="H20" s="182" t="s">
        <v>346</v>
      </c>
      <c r="I20" s="183"/>
      <c r="J20" s="171"/>
      <c r="K20" s="165"/>
      <c r="L20" s="165"/>
      <c r="M20" s="165"/>
    </row>
    <row r="21" spans="1:13" ht="12.75">
      <c r="A21" s="165"/>
      <c r="B21" s="169"/>
      <c r="C21" s="177" t="s">
        <v>359</v>
      </c>
      <c r="D21" s="177" t="s">
        <v>360</v>
      </c>
      <c r="E21" s="174">
        <f>+'[1]Resi Price Out'!D15+'[1]Resi Price Out'!$D$31</f>
        <v>15.64</v>
      </c>
      <c r="F21" s="174">
        <f>+'[1]Resi Price Out'!G15+'[1]Resi Price Out'!$G$31</f>
        <v>16.774484846816776</v>
      </c>
      <c r="G21" s="175">
        <f aca="true" t="shared" si="2" ref="G21:G26">+F21-E21</f>
        <v>1.1344848468167754</v>
      </c>
      <c r="H21" s="185">
        <f aca="true" t="shared" si="3" ref="H21:H26">+G21/E21</f>
        <v>0.07253739429774779</v>
      </c>
      <c r="I21" s="183"/>
      <c r="J21" s="171"/>
      <c r="K21" s="165"/>
      <c r="L21" s="165"/>
      <c r="M21" s="165"/>
    </row>
    <row r="22" spans="1:13" ht="12.75">
      <c r="A22" s="165"/>
      <c r="B22" s="169"/>
      <c r="C22" s="177" t="s">
        <v>42</v>
      </c>
      <c r="D22" s="177" t="s">
        <v>360</v>
      </c>
      <c r="E22" s="174">
        <f>+'[1]Resi Price Out'!D16+'[1]Resi Price Out'!$D$31</f>
        <v>20</v>
      </c>
      <c r="F22" s="174">
        <f>+'[1]Resi Price Out'!G16+'[1]Resi Price Out'!$G$31</f>
        <v>21.387511931928334</v>
      </c>
      <c r="G22" s="175">
        <f t="shared" si="2"/>
        <v>1.3875119319283336</v>
      </c>
      <c r="H22" s="185">
        <f t="shared" si="3"/>
        <v>0.06937559659641668</v>
      </c>
      <c r="I22" s="183"/>
      <c r="J22" s="171"/>
      <c r="K22" s="165"/>
      <c r="L22" s="165"/>
      <c r="M22" s="165"/>
    </row>
    <row r="23" spans="1:13" ht="12.75">
      <c r="A23" s="165"/>
      <c r="B23" s="169"/>
      <c r="C23" s="177" t="s">
        <v>361</v>
      </c>
      <c r="D23" s="177" t="s">
        <v>360</v>
      </c>
      <c r="E23" s="174">
        <f>+'[1]Resi Price Out'!D17+'[1]Resi Price Out'!$D$31</f>
        <v>28.26</v>
      </c>
      <c r="F23" s="174">
        <f>+'[1]Resi Price Out'!G17+'[1]Resi Price Out'!$G$31</f>
        <v>30.126870583997476</v>
      </c>
      <c r="G23" s="175">
        <f t="shared" si="2"/>
        <v>1.8668705839974749</v>
      </c>
      <c r="H23" s="185">
        <f t="shared" si="3"/>
        <v>0.06606053021930201</v>
      </c>
      <c r="I23" s="183"/>
      <c r="J23" s="171"/>
      <c r="K23" s="165"/>
      <c r="L23" s="165"/>
      <c r="M23" s="165"/>
    </row>
    <row r="24" spans="1:13" ht="12.75">
      <c r="A24" s="165"/>
      <c r="B24" s="169"/>
      <c r="C24" s="177" t="s">
        <v>362</v>
      </c>
      <c r="D24" s="177" t="s">
        <v>360</v>
      </c>
      <c r="E24" s="174">
        <f>+'[1]Resi Price Out'!D26+'[1]Resi Price Out'!$D$31</f>
        <v>20</v>
      </c>
      <c r="F24" s="174">
        <f>+'[1]Resi Price Out'!G26+'[1]Resi Price Out'!$G$31</f>
        <v>21.387511931928334</v>
      </c>
      <c r="G24" s="175">
        <f t="shared" si="2"/>
        <v>1.3875119319283336</v>
      </c>
      <c r="H24" s="185">
        <f t="shared" si="3"/>
        <v>0.06937559659641668</v>
      </c>
      <c r="I24" s="183"/>
      <c r="J24" s="171"/>
      <c r="K24" s="165"/>
      <c r="L24" s="165"/>
      <c r="M24" s="165"/>
    </row>
    <row r="25" spans="1:13" ht="12.75">
      <c r="A25" s="165"/>
      <c r="B25" s="169"/>
      <c r="C25" s="177" t="s">
        <v>363</v>
      </c>
      <c r="D25" s="177" t="s">
        <v>360</v>
      </c>
      <c r="E25" s="174">
        <f>+'[1]Resi Price Out'!D27+'[1]Resi Price Out'!$D$31</f>
        <v>28.26</v>
      </c>
      <c r="F25" s="174">
        <f>+'[1]Resi Price Out'!G27+'[1]Resi Price Out'!$G$31</f>
        <v>30.126870583997476</v>
      </c>
      <c r="G25" s="175">
        <f t="shared" si="2"/>
        <v>1.8668705839974749</v>
      </c>
      <c r="H25" s="185">
        <f t="shared" si="3"/>
        <v>0.06606053021930201</v>
      </c>
      <c r="I25" s="183"/>
      <c r="J25" s="171"/>
      <c r="K25" s="165"/>
      <c r="L25" s="165"/>
      <c r="M25" s="165"/>
    </row>
    <row r="26" spans="1:13" ht="13.5" thickBot="1">
      <c r="A26" s="165"/>
      <c r="B26" s="169"/>
      <c r="C26" s="186" t="s">
        <v>364</v>
      </c>
      <c r="D26" s="186" t="s">
        <v>360</v>
      </c>
      <c r="E26" s="187">
        <f>+'[1]Resi Price Out'!D28+'[1]Resi Price Out'!$D$31</f>
        <v>37.42</v>
      </c>
      <c r="F26" s="187">
        <f>+'[1]Resi Price Out'!G28+'[1]Resi Price Out'!$G$31</f>
        <v>39.818459597672216</v>
      </c>
      <c r="G26" s="188">
        <f t="shared" si="2"/>
        <v>2.3984595976722147</v>
      </c>
      <c r="H26" s="189">
        <f t="shared" si="3"/>
        <v>0.06409566001261931</v>
      </c>
      <c r="I26" s="183"/>
      <c r="J26" s="171"/>
      <c r="K26" s="165"/>
      <c r="L26" s="165"/>
      <c r="M26" s="165"/>
    </row>
    <row r="27" spans="1:13" ht="3" customHeight="1">
      <c r="A27" s="165"/>
      <c r="B27" s="169"/>
      <c r="C27" s="177"/>
      <c r="D27" s="177"/>
      <c r="E27" s="174"/>
      <c r="F27" s="174"/>
      <c r="G27" s="175"/>
      <c r="H27" s="190"/>
      <c r="I27" s="183"/>
      <c r="J27" s="171"/>
      <c r="K27" s="165"/>
      <c r="L27" s="165"/>
      <c r="M27" s="165"/>
    </row>
    <row r="28" spans="1:13" ht="12.75">
      <c r="A28" s="165"/>
      <c r="B28" s="169"/>
      <c r="C28" s="177" t="s">
        <v>51</v>
      </c>
      <c r="D28" s="177" t="s">
        <v>365</v>
      </c>
      <c r="E28" s="174">
        <f>+'[1]Resi Price Out'!$D$61</f>
        <v>9.39</v>
      </c>
      <c r="F28" s="174">
        <f>+'[1]Resi Price Out'!$G$61</f>
        <v>10.1</v>
      </c>
      <c r="G28" s="175">
        <f>+F28-E28</f>
        <v>0.7099999999999991</v>
      </c>
      <c r="H28" s="185">
        <f>+G28/E28</f>
        <v>0.07561235356762502</v>
      </c>
      <c r="I28" s="183"/>
      <c r="J28" s="171"/>
      <c r="K28" s="165"/>
      <c r="L28" s="165"/>
      <c r="M28" s="165"/>
    </row>
    <row r="29" spans="1:13" ht="3" customHeight="1">
      <c r="A29" s="165"/>
      <c r="B29" s="169"/>
      <c r="C29" s="177"/>
      <c r="D29" s="177"/>
      <c r="E29" s="174"/>
      <c r="F29" s="174"/>
      <c r="G29" s="175"/>
      <c r="H29" s="190"/>
      <c r="I29" s="183"/>
      <c r="J29" s="171"/>
      <c r="K29" s="165"/>
      <c r="L29" s="165"/>
      <c r="M29" s="165"/>
    </row>
    <row r="30" spans="1:13" ht="12.75">
      <c r="A30" s="165"/>
      <c r="B30" s="169"/>
      <c r="C30" s="177" t="s">
        <v>52</v>
      </c>
      <c r="D30" s="177" t="s">
        <v>365</v>
      </c>
      <c r="E30" s="174">
        <f>+'[1]Resi Price Out'!$D$69</f>
        <v>9</v>
      </c>
      <c r="F30" s="174">
        <f>+'[1]Resi Price Out'!$G$69</f>
        <v>10.23</v>
      </c>
      <c r="G30" s="175">
        <f>+F30-E30</f>
        <v>1.2300000000000004</v>
      </c>
      <c r="H30" s="185">
        <f>+G30/E30</f>
        <v>0.13666666666666671</v>
      </c>
      <c r="I30" s="183"/>
      <c r="J30" s="171"/>
      <c r="K30" s="165"/>
      <c r="L30" s="165"/>
      <c r="M30" s="165"/>
    </row>
    <row r="31" spans="1:13" ht="12.75">
      <c r="A31" s="165"/>
      <c r="B31" s="179"/>
      <c r="C31" s="180"/>
      <c r="D31" s="180"/>
      <c r="E31" s="180"/>
      <c r="F31" s="180"/>
      <c r="G31" s="180"/>
      <c r="H31" s="180"/>
      <c r="I31" s="180"/>
      <c r="J31" s="181"/>
      <c r="K31" s="165"/>
      <c r="L31" s="165"/>
      <c r="M31" s="165"/>
    </row>
    <row r="32" spans="1:13" ht="12.7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</row>
    <row r="33" spans="1:13" ht="12.7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</row>
    <row r="34" spans="1:13" ht="12.75">
      <c r="A34" s="165"/>
      <c r="B34" s="166"/>
      <c r="C34" s="167"/>
      <c r="D34" s="167"/>
      <c r="E34" s="167"/>
      <c r="F34" s="167"/>
      <c r="G34" s="167"/>
      <c r="H34" s="167"/>
      <c r="I34" s="167"/>
      <c r="J34" s="168"/>
      <c r="K34" s="165" t="s">
        <v>15</v>
      </c>
      <c r="L34" s="165"/>
      <c r="M34" s="165"/>
    </row>
    <row r="35" spans="1:13" ht="12.75">
      <c r="A35" s="165"/>
      <c r="B35" s="169"/>
      <c r="C35" s="170" t="s">
        <v>356</v>
      </c>
      <c r="D35" s="170" t="s">
        <v>35</v>
      </c>
      <c r="E35" s="224" t="s">
        <v>357</v>
      </c>
      <c r="F35" s="224"/>
      <c r="G35" s="182" t="s">
        <v>344</v>
      </c>
      <c r="H35" s="182" t="s">
        <v>344</v>
      </c>
      <c r="I35" s="183"/>
      <c r="J35" s="171"/>
      <c r="K35" s="165"/>
      <c r="L35" s="165"/>
      <c r="M35" s="165"/>
    </row>
    <row r="36" spans="1:13" ht="25.5">
      <c r="A36" s="165"/>
      <c r="B36" s="169"/>
      <c r="C36" s="184" t="s">
        <v>358</v>
      </c>
      <c r="D36" s="170" t="s">
        <v>29</v>
      </c>
      <c r="E36" s="170" t="s">
        <v>9</v>
      </c>
      <c r="F36" s="170" t="s">
        <v>343</v>
      </c>
      <c r="G36" s="182" t="s">
        <v>345</v>
      </c>
      <c r="H36" s="182" t="s">
        <v>346</v>
      </c>
      <c r="I36" s="183"/>
      <c r="J36" s="171"/>
      <c r="K36" s="165"/>
      <c r="L36" s="165"/>
      <c r="M36" s="165"/>
    </row>
    <row r="37" spans="1:13" ht="12.75">
      <c r="A37" s="165"/>
      <c r="B37" s="169"/>
      <c r="C37" s="177" t="s">
        <v>359</v>
      </c>
      <c r="D37" s="177" t="s">
        <v>360</v>
      </c>
      <c r="E37" s="174">
        <f>+'[1]Resi Price Out'!D15+'[1]Resi Price Out'!$D$32</f>
        <v>17.7</v>
      </c>
      <c r="F37" s="174">
        <f>+'[1]Resi Price Out'!G15+'[1]Resi Price Out'!$G$32</f>
        <v>19.009729775358522</v>
      </c>
      <c r="G37" s="175">
        <f aca="true" t="shared" si="4" ref="G37:G42">+F37-E37</f>
        <v>1.309729775358523</v>
      </c>
      <c r="H37" s="185">
        <f aca="true" t="shared" si="5" ref="H37:H42">+G37/E37</f>
        <v>0.07399603250613125</v>
      </c>
      <c r="I37" s="183"/>
      <c r="J37" s="171"/>
      <c r="K37" s="165"/>
      <c r="L37" s="165"/>
      <c r="M37" s="165"/>
    </row>
    <row r="38" spans="1:13" ht="12.75">
      <c r="A38" s="165"/>
      <c r="B38" s="169"/>
      <c r="C38" s="177" t="s">
        <v>42</v>
      </c>
      <c r="D38" s="177" t="s">
        <v>360</v>
      </c>
      <c r="E38" s="174">
        <f>+'[1]Resi Price Out'!D16+'[1]Resi Price Out'!$D$32</f>
        <v>22.06</v>
      </c>
      <c r="F38" s="174">
        <f>+'[1]Resi Price Out'!G16+'[1]Resi Price Out'!$G$32</f>
        <v>23.622756860470076</v>
      </c>
      <c r="G38" s="175">
        <f t="shared" si="4"/>
        <v>1.5627568604700777</v>
      </c>
      <c r="H38" s="185">
        <f t="shared" si="5"/>
        <v>0.07084119947733807</v>
      </c>
      <c r="I38" s="183"/>
      <c r="J38" s="171"/>
      <c r="K38" s="165"/>
      <c r="L38" s="165"/>
      <c r="M38" s="165"/>
    </row>
    <row r="39" spans="1:13" ht="12.75">
      <c r="A39" s="165"/>
      <c r="B39" s="169"/>
      <c r="C39" s="177" t="s">
        <v>361</v>
      </c>
      <c r="D39" s="177" t="s">
        <v>360</v>
      </c>
      <c r="E39" s="174">
        <f>+'[1]Resi Price Out'!D17+'[1]Resi Price Out'!$D$32</f>
        <v>30.32</v>
      </c>
      <c r="F39" s="174">
        <f>+'[1]Resi Price Out'!G17+'[1]Resi Price Out'!$G$32</f>
        <v>32.36211551253922</v>
      </c>
      <c r="G39" s="175">
        <f t="shared" si="4"/>
        <v>2.042115512539219</v>
      </c>
      <c r="H39" s="185">
        <f t="shared" si="5"/>
        <v>0.06735209474073942</v>
      </c>
      <c r="I39" s="183"/>
      <c r="J39" s="171"/>
      <c r="K39" s="165"/>
      <c r="L39" s="165"/>
      <c r="M39" s="165"/>
    </row>
    <row r="40" spans="1:13" ht="12.75">
      <c r="A40" s="165"/>
      <c r="B40" s="169"/>
      <c r="C40" s="177" t="s">
        <v>362</v>
      </c>
      <c r="D40" s="177" t="s">
        <v>360</v>
      </c>
      <c r="E40" s="174">
        <f>+'[1]Resi Price Out'!D26+'[1]Resi Price Out'!$D$32</f>
        <v>22.06</v>
      </c>
      <c r="F40" s="174">
        <f>+'[1]Resi Price Out'!G26+'[1]Resi Price Out'!$G$32</f>
        <v>23.622756860470076</v>
      </c>
      <c r="G40" s="175">
        <f t="shared" si="4"/>
        <v>1.5627568604700777</v>
      </c>
      <c r="H40" s="185">
        <f t="shared" si="5"/>
        <v>0.07084119947733807</v>
      </c>
      <c r="I40" s="183"/>
      <c r="J40" s="171"/>
      <c r="K40" s="165"/>
      <c r="L40" s="165"/>
      <c r="M40" s="165"/>
    </row>
    <row r="41" spans="1:13" ht="12.75">
      <c r="A41" s="165"/>
      <c r="B41" s="169"/>
      <c r="C41" s="177" t="s">
        <v>363</v>
      </c>
      <c r="D41" s="177" t="s">
        <v>360</v>
      </c>
      <c r="E41" s="174">
        <f>+'[1]Resi Price Out'!D27+'[1]Resi Price Out'!$D$32</f>
        <v>30.32</v>
      </c>
      <c r="F41" s="174">
        <f>+'[1]Resi Price Out'!G27+'[1]Resi Price Out'!$G$32</f>
        <v>32.36211551253922</v>
      </c>
      <c r="G41" s="175">
        <f t="shared" si="4"/>
        <v>2.042115512539219</v>
      </c>
      <c r="H41" s="185">
        <f t="shared" si="5"/>
        <v>0.06735209474073942</v>
      </c>
      <c r="I41" s="183"/>
      <c r="J41" s="171"/>
      <c r="K41" s="165"/>
      <c r="L41" s="165"/>
      <c r="M41" s="165"/>
    </row>
    <row r="42" spans="1:13" ht="13.5" thickBot="1">
      <c r="A42" s="165"/>
      <c r="B42" s="169"/>
      <c r="C42" s="186" t="s">
        <v>364</v>
      </c>
      <c r="D42" s="186" t="s">
        <v>360</v>
      </c>
      <c r="E42" s="187">
        <f>+'[1]Resi Price Out'!D28+'[1]Resi Price Out'!$D$32</f>
        <v>39.480000000000004</v>
      </c>
      <c r="F42" s="187">
        <f>+'[1]Resi Price Out'!G28+'[1]Resi Price Out'!$G$32</f>
        <v>42.053704526213956</v>
      </c>
      <c r="G42" s="188">
        <f t="shared" si="4"/>
        <v>2.5737045262139517</v>
      </c>
      <c r="H42" s="189">
        <f t="shared" si="5"/>
        <v>0.06519008425060667</v>
      </c>
      <c r="I42" s="183"/>
      <c r="J42" s="171"/>
      <c r="K42" s="165"/>
      <c r="L42" s="165"/>
      <c r="M42" s="165"/>
    </row>
    <row r="43" spans="1:13" ht="3" customHeight="1">
      <c r="A43" s="165"/>
      <c r="B43" s="169"/>
      <c r="C43" s="177"/>
      <c r="D43" s="177"/>
      <c r="E43" s="174"/>
      <c r="F43" s="174"/>
      <c r="G43" s="175"/>
      <c r="H43" s="190"/>
      <c r="I43" s="183"/>
      <c r="J43" s="171"/>
      <c r="K43" s="165"/>
      <c r="L43" s="165"/>
      <c r="M43" s="165"/>
    </row>
    <row r="44" spans="1:13" ht="12.75">
      <c r="A44" s="165"/>
      <c r="B44" s="169"/>
      <c r="C44" s="177" t="s">
        <v>51</v>
      </c>
      <c r="D44" s="177" t="s">
        <v>365</v>
      </c>
      <c r="E44" s="174">
        <f>+'[1]Resi Price Out'!$D$63</f>
        <v>11.45</v>
      </c>
      <c r="F44" s="174">
        <f>+'[1]Resi Price Out'!$G$63</f>
        <v>12.34</v>
      </c>
      <c r="G44" s="175">
        <f>+F44-E44</f>
        <v>0.8900000000000006</v>
      </c>
      <c r="H44" s="185">
        <f>+G44/E44</f>
        <v>0.07772925764192146</v>
      </c>
      <c r="I44" s="183"/>
      <c r="J44" s="171"/>
      <c r="K44" s="165"/>
      <c r="L44" s="165"/>
      <c r="M44" s="165"/>
    </row>
    <row r="45" spans="1:13" ht="3" customHeight="1">
      <c r="A45" s="165"/>
      <c r="B45" s="169"/>
      <c r="C45" s="177"/>
      <c r="D45" s="177"/>
      <c r="E45" s="174"/>
      <c r="F45" s="174"/>
      <c r="G45" s="175"/>
      <c r="H45" s="190"/>
      <c r="I45" s="183"/>
      <c r="J45" s="171"/>
      <c r="K45" s="165"/>
      <c r="L45" s="165"/>
      <c r="M45" s="165"/>
    </row>
    <row r="46" spans="1:13" ht="12.75">
      <c r="A46" s="165"/>
      <c r="B46" s="169"/>
      <c r="C46" s="177" t="s">
        <v>52</v>
      </c>
      <c r="D46" s="177" t="s">
        <v>365</v>
      </c>
      <c r="E46" s="174">
        <f>+'[1]Resi Price Out'!$D$71</f>
        <v>12.05</v>
      </c>
      <c r="F46" s="174">
        <f>+'[1]Resi Price Out'!$G$71</f>
        <v>13.75</v>
      </c>
      <c r="G46" s="175">
        <f>+F46-E46</f>
        <v>1.6999999999999993</v>
      </c>
      <c r="H46" s="185">
        <f>+G46/E46</f>
        <v>0.1410788381742738</v>
      </c>
      <c r="I46" s="183"/>
      <c r="J46" s="171"/>
      <c r="K46" s="165"/>
      <c r="L46" s="165"/>
      <c r="M46" s="165"/>
    </row>
    <row r="47" spans="1:13" ht="12.75">
      <c r="A47" s="165"/>
      <c r="B47" s="179"/>
      <c r="C47" s="180"/>
      <c r="D47" s="180"/>
      <c r="E47" s="180"/>
      <c r="F47" s="180"/>
      <c r="G47" s="180"/>
      <c r="H47" s="180"/>
      <c r="I47" s="180"/>
      <c r="J47" s="181"/>
      <c r="K47" s="165"/>
      <c r="L47" s="165"/>
      <c r="M47" s="165"/>
    </row>
    <row r="48" spans="1:13" ht="12.7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</row>
    <row r="49" spans="1:13" ht="12.7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</row>
    <row r="50" spans="1:13" ht="12.7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</row>
    <row r="51" spans="1:13" ht="12.7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</row>
    <row r="52" spans="1:13" ht="12.7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</row>
    <row r="53" spans="1:13" ht="12.7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</row>
    <row r="54" spans="1:13" ht="12.75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</row>
    <row r="55" spans="1:13" ht="12.7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</row>
    <row r="56" spans="1:13" ht="12.75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</row>
    <row r="57" spans="1:13" ht="12.7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</row>
    <row r="58" spans="1:13" ht="12.7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</row>
    <row r="59" spans="1:13" ht="12.7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</row>
    <row r="60" spans="1:13" ht="12.75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</row>
    <row r="61" spans="1:13" ht="12.75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</row>
    <row r="62" spans="1:13" ht="12.75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</row>
    <row r="63" spans="1:13" ht="12.75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</row>
    <row r="64" spans="1:13" ht="12.75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</row>
    <row r="65" spans="1:13" ht="12.75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</row>
    <row r="66" spans="1:13" ht="12.7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</row>
    <row r="67" spans="1:13" ht="12.7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</row>
    <row r="68" spans="1:13" ht="12.7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</row>
    <row r="69" spans="1:13" ht="12.75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</row>
    <row r="70" spans="1:13" ht="12.75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</row>
    <row r="71" spans="1:13" ht="12.75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</row>
    <row r="72" spans="1:13" ht="12.75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</row>
    <row r="73" spans="1:13" ht="12.75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</row>
    <row r="74" spans="1:13" ht="12.7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</row>
    <row r="75" spans="1:13" ht="12.75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</row>
    <row r="76" spans="1:13" ht="12.75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</row>
    <row r="77" spans="1:13" ht="12.7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</row>
    <row r="78" spans="1:13" ht="12.75">
      <c r="A78" s="165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</row>
    <row r="79" spans="1:13" ht="12.75">
      <c r="A79" s="165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</row>
    <row r="80" spans="1:13" ht="12.75">
      <c r="A80" s="165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</row>
    <row r="81" spans="1:13" ht="12.75">
      <c r="A81" s="165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</row>
    <row r="82" spans="1:13" ht="12.75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</row>
    <row r="83" spans="1:13" ht="12.75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</row>
    <row r="84" spans="1:13" ht="12.75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</row>
    <row r="85" spans="1:13" ht="12.75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</row>
    <row r="86" spans="1:13" ht="12.75">
      <c r="A86" s="165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</row>
    <row r="87" spans="1:13" ht="12.75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</row>
    <row r="88" spans="1:13" ht="12.75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</row>
    <row r="89" spans="1:13" ht="12.75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</row>
    <row r="90" spans="1:13" ht="12.75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</row>
    <row r="91" spans="1:13" ht="12.75">
      <c r="A91" s="165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</row>
    <row r="92" spans="1:13" ht="12.75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</row>
    <row r="93" spans="1:13" ht="12.75">
      <c r="A93" s="165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</row>
    <row r="94" spans="1:13" ht="12.75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</row>
    <row r="95" spans="1:13" ht="12.75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</row>
    <row r="96" spans="1:13" ht="12.75">
      <c r="A96" s="165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</row>
    <row r="97" spans="1:13" ht="12.75">
      <c r="A97" s="165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</row>
    <row r="98" spans="1:13" ht="12.75">
      <c r="A98" s="165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</row>
    <row r="99" spans="1:13" ht="12.75">
      <c r="A99" s="165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</row>
    <row r="100" spans="1:13" ht="12.75">
      <c r="A100" s="165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</row>
    <row r="101" spans="1:13" ht="12.75">
      <c r="A101" s="165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</row>
    <row r="102" spans="1:13" ht="12.75">
      <c r="A102" s="165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</row>
    <row r="103" spans="1:13" ht="12.75">
      <c r="A103" s="165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</row>
    <row r="104" spans="1:13" ht="12.75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</row>
    <row r="105" spans="1:13" ht="12.75">
      <c r="A105" s="165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</row>
    <row r="106" spans="1:13" ht="12.75">
      <c r="A106" s="165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</row>
    <row r="107" spans="1:13" ht="12.75">
      <c r="A107" s="165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</row>
    <row r="108" spans="1:13" ht="12.75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</row>
    <row r="109" spans="1:13" ht="12.75">
      <c r="A109" s="165"/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</row>
    <row r="110" spans="1:13" ht="12.75">
      <c r="A110" s="165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</row>
    <row r="111" spans="1:13" ht="12.75">
      <c r="A111" s="165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</row>
    <row r="112" spans="1:13" ht="12.75">
      <c r="A112" s="165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</row>
    <row r="113" spans="1:13" ht="12.75">
      <c r="A113" s="165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</row>
    <row r="114" spans="1:13" ht="12.75">
      <c r="A114" s="165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</row>
    <row r="115" spans="1:13" ht="12.75">
      <c r="A115" s="165"/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</row>
    <row r="116" spans="1:13" ht="12.75">
      <c r="A116" s="165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</row>
    <row r="117" spans="1:13" ht="12.75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</row>
    <row r="118" spans="1:13" ht="12.75">
      <c r="A118" s="165"/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</row>
    <row r="119" spans="1:13" ht="12.75">
      <c r="A119" s="165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</row>
    <row r="120" spans="1:13" ht="12.75">
      <c r="A120" s="165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</row>
    <row r="121" spans="1:13" ht="12.75">
      <c r="A121" s="165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</row>
    <row r="122" spans="1:13" ht="12.75">
      <c r="A122" s="165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</row>
    <row r="123" spans="1:13" ht="12.75">
      <c r="A123" s="165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</row>
    <row r="124" spans="1:13" ht="12.75">
      <c r="A124" s="165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</row>
    <row r="125" spans="1:13" ht="12.75">
      <c r="A125" s="165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</row>
    <row r="126" spans="1:13" ht="12.75">
      <c r="A126" s="165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</row>
    <row r="127" spans="1:13" ht="12.75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</row>
    <row r="128" spans="1:13" ht="12.75">
      <c r="A128" s="165"/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</row>
    <row r="129" spans="1:13" ht="12.75">
      <c r="A129" s="165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</row>
    <row r="130" spans="1:13" ht="12.75">
      <c r="A130" s="165"/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</row>
    <row r="131" spans="1:13" ht="12.75">
      <c r="A131" s="165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</row>
    <row r="132" spans="1:13" ht="12.75">
      <c r="A132" s="165"/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</row>
    <row r="133" spans="1:13" ht="12.75">
      <c r="A133" s="165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</row>
    <row r="134" spans="1:13" ht="12.75">
      <c r="A134" s="165"/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</row>
    <row r="135" spans="1:13" ht="12.75">
      <c r="A135" s="165"/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</row>
    <row r="136" spans="1:13" ht="12.75">
      <c r="A136" s="165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</row>
    <row r="137" spans="1:13" ht="12.75">
      <c r="A137" s="165"/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</row>
    <row r="138" spans="1:13" ht="12.75">
      <c r="A138" s="165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</row>
    <row r="139" spans="1:13" ht="12.75">
      <c r="A139" s="165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</row>
    <row r="140" spans="1:13" ht="12.75">
      <c r="A140" s="165"/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</row>
    <row r="141" spans="1:13" ht="12.75">
      <c r="A141" s="165"/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</row>
    <row r="142" spans="1:13" ht="12.75">
      <c r="A142" s="165"/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</row>
    <row r="143" spans="1:13" ht="12.75">
      <c r="A143" s="165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</row>
    <row r="144" spans="1:13" ht="12.75">
      <c r="A144" s="165"/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</row>
    <row r="145" spans="1:13" ht="12.75">
      <c r="A145" s="165"/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</row>
    <row r="146" spans="1:13" ht="12.75">
      <c r="A146" s="165"/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</row>
    <row r="147" spans="1:13" ht="12.75">
      <c r="A147" s="165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</row>
    <row r="148" spans="1:13" ht="12.75">
      <c r="A148" s="165"/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</row>
    <row r="149" spans="1:13" ht="12.75">
      <c r="A149" s="165"/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</row>
    <row r="150" spans="1:13" ht="12.75">
      <c r="A150" s="165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</row>
  </sheetData>
  <sheetProtection/>
  <mergeCells count="9">
    <mergeCell ref="E19:F19"/>
    <mergeCell ref="E35:F35"/>
    <mergeCell ref="D3:G3"/>
    <mergeCell ref="H3:I3"/>
    <mergeCell ref="C4:C5"/>
    <mergeCell ref="D4:D5"/>
    <mergeCell ref="E4:E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A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421875" style="80" customWidth="1"/>
    <col min="2" max="2" width="10.140625" style="80" customWidth="1"/>
    <col min="3" max="3" width="7.8515625" style="80" customWidth="1"/>
    <col min="4" max="12" width="10.7109375" style="80" customWidth="1"/>
    <col min="13" max="13" width="12.28125" style="80" bestFit="1" customWidth="1"/>
    <col min="14" max="16384" width="9.140625" style="80" customWidth="1"/>
  </cols>
  <sheetData>
    <row r="1" spans="1:13" ht="12.75">
      <c r="A1" s="11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</row>
    <row r="2" spans="1:13" ht="12.75">
      <c r="A2" s="86" t="s">
        <v>0</v>
      </c>
      <c r="B2" s="112">
        <v>11</v>
      </c>
      <c r="C2" s="85"/>
      <c r="D2" s="85"/>
      <c r="E2" s="85"/>
      <c r="F2" s="85"/>
      <c r="G2" s="85"/>
      <c r="H2" s="310"/>
      <c r="I2" s="310"/>
      <c r="J2" s="85"/>
      <c r="K2" s="110" t="s">
        <v>391</v>
      </c>
      <c r="L2" s="132" t="s">
        <v>237</v>
      </c>
      <c r="M2" s="137"/>
    </row>
    <row r="3" spans="1:13" ht="12.75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4"/>
    </row>
    <row r="4" spans="1:13" ht="12.75">
      <c r="A4" s="86" t="s">
        <v>1</v>
      </c>
      <c r="B4" s="85"/>
      <c r="C4" s="85"/>
      <c r="D4" s="85" t="s">
        <v>145</v>
      </c>
      <c r="E4" s="85"/>
      <c r="F4" s="85"/>
      <c r="G4" s="85"/>
      <c r="H4" s="85"/>
      <c r="I4" s="85"/>
      <c r="J4" s="85"/>
      <c r="K4" s="85"/>
      <c r="L4" s="85"/>
      <c r="M4" s="84"/>
    </row>
    <row r="5" spans="1:13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2"/>
      <c r="K5" s="82"/>
      <c r="L5" s="82"/>
      <c r="M5" s="81"/>
    </row>
    <row r="6" spans="1:13" ht="12.75">
      <c r="A6" s="8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4"/>
    </row>
    <row r="7" spans="1:13" ht="12.75">
      <c r="A7" s="235" t="s">
        <v>177</v>
      </c>
      <c r="B7" s="236"/>
      <c r="C7" s="236"/>
      <c r="D7" s="236"/>
      <c r="E7" s="236"/>
      <c r="F7" s="236"/>
      <c r="G7" s="236"/>
      <c r="H7" s="236"/>
      <c r="I7" s="236"/>
      <c r="J7" s="236"/>
      <c r="K7" s="85"/>
      <c r="L7" s="85"/>
      <c r="M7" s="84"/>
    </row>
    <row r="8" spans="1:13" ht="12.75">
      <c r="A8" s="315" t="s">
        <v>178</v>
      </c>
      <c r="B8" s="310"/>
      <c r="C8" s="310"/>
      <c r="D8" s="310"/>
      <c r="E8" s="310"/>
      <c r="F8" s="310"/>
      <c r="G8" s="310"/>
      <c r="H8" s="310"/>
      <c r="I8" s="310"/>
      <c r="J8" s="310"/>
      <c r="K8" s="85"/>
      <c r="L8" s="85"/>
      <c r="M8" s="84"/>
    </row>
    <row r="9" spans="1:13" ht="12.75">
      <c r="A9" s="315" t="s">
        <v>125</v>
      </c>
      <c r="B9" s="310"/>
      <c r="C9" s="310"/>
      <c r="D9" s="310"/>
      <c r="E9" s="310"/>
      <c r="F9" s="310"/>
      <c r="G9" s="310"/>
      <c r="H9" s="310"/>
      <c r="I9" s="310"/>
      <c r="J9" s="310"/>
      <c r="K9" s="85"/>
      <c r="L9" s="85"/>
      <c r="M9" s="84"/>
    </row>
    <row r="10" spans="1:24" ht="12.75">
      <c r="A10" s="86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4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12.75">
      <c r="A11" s="111" t="s">
        <v>126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4"/>
      <c r="O11" s="85"/>
      <c r="P11" s="85"/>
      <c r="Q11" s="85"/>
      <c r="R11" s="85"/>
      <c r="S11" s="85"/>
      <c r="T11" s="85"/>
      <c r="U11" s="85"/>
      <c r="V11" s="85"/>
      <c r="W11" s="85"/>
      <c r="X11" s="85"/>
    </row>
    <row r="12" spans="1:24" ht="12.75">
      <c r="A12" s="86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4"/>
      <c r="O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12.75">
      <c r="A13" s="86"/>
      <c r="B13" s="110"/>
      <c r="C13" s="110"/>
      <c r="D13" s="312" t="s">
        <v>128</v>
      </c>
      <c r="E13" s="258"/>
      <c r="F13" s="258"/>
      <c r="G13" s="258"/>
      <c r="H13" s="258"/>
      <c r="I13" s="258"/>
      <c r="J13" s="258"/>
      <c r="K13" s="98"/>
      <c r="L13" s="98"/>
      <c r="M13" s="97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12.75">
      <c r="A14" s="109" t="s">
        <v>129</v>
      </c>
      <c r="B14" s="108"/>
      <c r="C14" s="107"/>
      <c r="D14" s="106" t="s">
        <v>179</v>
      </c>
      <c r="E14" s="106" t="s">
        <v>180</v>
      </c>
      <c r="F14" s="106" t="s">
        <v>181</v>
      </c>
      <c r="G14" s="106" t="s">
        <v>62</v>
      </c>
      <c r="H14" s="106" t="s">
        <v>63</v>
      </c>
      <c r="I14" s="106" t="s">
        <v>64</v>
      </c>
      <c r="J14" s="106" t="s">
        <v>65</v>
      </c>
      <c r="K14" s="106" t="s">
        <v>66</v>
      </c>
      <c r="L14" s="106" t="s">
        <v>67</v>
      </c>
      <c r="M14" s="106" t="s">
        <v>68</v>
      </c>
      <c r="O14" s="295"/>
      <c r="P14" s="295"/>
      <c r="Q14" s="295"/>
      <c r="R14" s="295"/>
      <c r="S14" s="295"/>
      <c r="T14" s="295"/>
      <c r="U14" s="295"/>
      <c r="V14" s="295"/>
      <c r="W14" s="295"/>
      <c r="X14" s="295"/>
    </row>
    <row r="15" spans="1:24" ht="12.75">
      <c r="A15" s="99" t="s">
        <v>130</v>
      </c>
      <c r="B15" s="98"/>
      <c r="C15" s="97"/>
      <c r="D15" s="143" t="s">
        <v>451</v>
      </c>
      <c r="E15" s="143" t="s">
        <v>452</v>
      </c>
      <c r="F15" s="143" t="str">
        <f>E15</f>
        <v>1.90 (A)</v>
      </c>
      <c r="G15" s="143" t="s">
        <v>453</v>
      </c>
      <c r="H15" s="143" t="s">
        <v>454</v>
      </c>
      <c r="I15" s="143" t="s">
        <v>455</v>
      </c>
      <c r="J15" s="143" t="s">
        <v>456</v>
      </c>
      <c r="K15" s="143" t="s">
        <v>457</v>
      </c>
      <c r="L15" s="143" t="s">
        <v>458</v>
      </c>
      <c r="M15" s="143" t="s">
        <v>459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</row>
    <row r="16" spans="1:24" ht="12.75">
      <c r="A16" s="99" t="s">
        <v>131</v>
      </c>
      <c r="B16" s="98"/>
      <c r="C16" s="97"/>
      <c r="D16" s="194" t="s">
        <v>402</v>
      </c>
      <c r="E16" s="194" t="s">
        <v>432</v>
      </c>
      <c r="F16" s="194" t="s">
        <v>433</v>
      </c>
      <c r="G16" s="194" t="s">
        <v>434</v>
      </c>
      <c r="H16" s="194" t="s">
        <v>435</v>
      </c>
      <c r="I16" s="194" t="s">
        <v>436</v>
      </c>
      <c r="J16" s="194" t="s">
        <v>437</v>
      </c>
      <c r="K16" s="194" t="s">
        <v>438</v>
      </c>
      <c r="L16" s="194" t="s">
        <v>439</v>
      </c>
      <c r="M16" s="194" t="s">
        <v>440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</row>
    <row r="17" spans="1:24" ht="12.75">
      <c r="A17" s="99" t="s">
        <v>132</v>
      </c>
      <c r="B17" s="98"/>
      <c r="C17" s="97"/>
      <c r="D17" s="143" t="str">
        <f>D16</f>
        <v>4.06 (A)</v>
      </c>
      <c r="E17" s="143" t="str">
        <f aca="true" t="shared" si="0" ref="E17:M17">E16</f>
        <v>7.00 (A)</v>
      </c>
      <c r="F17" s="143" t="str">
        <f t="shared" si="0"/>
        <v>9.22 (A)</v>
      </c>
      <c r="G17" s="143" t="str">
        <f t="shared" si="0"/>
        <v>18.55 (A)</v>
      </c>
      <c r="H17" s="143" t="str">
        <f t="shared" si="0"/>
        <v>21.93 (A)</v>
      </c>
      <c r="I17" s="143" t="str">
        <f t="shared" si="0"/>
        <v>33.84 (A)</v>
      </c>
      <c r="J17" s="143" t="str">
        <f t="shared" si="0"/>
        <v>49.73 (A)</v>
      </c>
      <c r="K17" s="143" t="str">
        <f t="shared" si="0"/>
        <v>63.72 (A)</v>
      </c>
      <c r="L17" s="143" t="str">
        <f t="shared" si="0"/>
        <v>95.04 (A)</v>
      </c>
      <c r="M17" s="143" t="str">
        <f t="shared" si="0"/>
        <v>123.37 (A)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</row>
    <row r="18" spans="1:24" ht="12.75">
      <c r="A18" s="105" t="s">
        <v>133</v>
      </c>
      <c r="B18" s="104"/>
      <c r="C18" s="103"/>
      <c r="D18" s="194" t="s">
        <v>441</v>
      </c>
      <c r="E18" s="194" t="s">
        <v>442</v>
      </c>
      <c r="F18" s="194" t="s">
        <v>443</v>
      </c>
      <c r="G18" s="194" t="s">
        <v>444</v>
      </c>
      <c r="H18" s="194" t="s">
        <v>445</v>
      </c>
      <c r="I18" s="194" t="s">
        <v>446</v>
      </c>
      <c r="J18" s="194" t="s">
        <v>447</v>
      </c>
      <c r="K18" s="194" t="s">
        <v>448</v>
      </c>
      <c r="L18" s="194" t="s">
        <v>449</v>
      </c>
      <c r="M18" s="194" t="s">
        <v>450</v>
      </c>
      <c r="O18" s="161"/>
      <c r="P18" s="161"/>
      <c r="Q18" s="161"/>
      <c r="R18" s="161"/>
      <c r="S18" s="161"/>
      <c r="T18" s="161"/>
      <c r="U18" s="161"/>
      <c r="V18" s="161"/>
      <c r="W18" s="161"/>
      <c r="X18" s="161"/>
    </row>
    <row r="19" spans="1:24" ht="12.75">
      <c r="A19" s="102" t="s">
        <v>134</v>
      </c>
      <c r="B19" s="98"/>
      <c r="C19" s="97"/>
      <c r="D19" s="85"/>
      <c r="E19" s="85"/>
      <c r="F19" s="85"/>
      <c r="G19" s="85"/>
      <c r="H19" s="85"/>
      <c r="I19" s="85"/>
      <c r="J19" s="85"/>
      <c r="K19" s="85"/>
      <c r="L19" s="85"/>
      <c r="M19" s="84"/>
      <c r="O19" s="161"/>
      <c r="P19" s="161"/>
      <c r="Q19" s="161"/>
      <c r="R19" s="161"/>
      <c r="S19" s="161"/>
      <c r="T19" s="161"/>
      <c r="U19" s="161"/>
      <c r="V19" s="22"/>
      <c r="W19" s="22"/>
      <c r="X19" s="22"/>
    </row>
    <row r="20" spans="1:24" ht="12.75">
      <c r="A20" s="99" t="s">
        <v>75</v>
      </c>
      <c r="B20" s="98"/>
      <c r="C20" s="97"/>
      <c r="D20" s="96"/>
      <c r="E20" s="96"/>
      <c r="F20" s="96"/>
      <c r="G20" s="125" t="s">
        <v>460</v>
      </c>
      <c r="H20" s="125" t="str">
        <f aca="true" t="shared" si="1" ref="H20:M20">G20</f>
        <v>29.66 (A)</v>
      </c>
      <c r="I20" s="125" t="str">
        <f t="shared" si="1"/>
        <v>29.66 (A)</v>
      </c>
      <c r="J20" s="125" t="str">
        <f t="shared" si="1"/>
        <v>29.66 (A)</v>
      </c>
      <c r="K20" s="125" t="str">
        <f t="shared" si="1"/>
        <v>29.66 (A)</v>
      </c>
      <c r="L20" s="125" t="str">
        <f t="shared" si="1"/>
        <v>29.66 (A)</v>
      </c>
      <c r="M20" s="125" t="str">
        <f t="shared" si="1"/>
        <v>29.66 (A)</v>
      </c>
      <c r="O20" s="161"/>
      <c r="P20" s="161"/>
      <c r="Q20" s="161"/>
      <c r="R20" s="161"/>
      <c r="S20" s="161"/>
      <c r="T20" s="161"/>
      <c r="U20" s="161"/>
      <c r="V20" s="22"/>
      <c r="W20" s="22"/>
      <c r="X20" s="22"/>
    </row>
    <row r="21" spans="1:27" ht="12.75">
      <c r="A21" s="99" t="s">
        <v>76</v>
      </c>
      <c r="B21" s="98"/>
      <c r="C21" s="97"/>
      <c r="D21" s="96"/>
      <c r="E21" s="96"/>
      <c r="F21" s="96"/>
      <c r="G21" s="125" t="s">
        <v>461</v>
      </c>
      <c r="H21" s="125" t="s">
        <v>462</v>
      </c>
      <c r="I21" s="125" t="s">
        <v>463</v>
      </c>
      <c r="J21" s="125" t="s">
        <v>464</v>
      </c>
      <c r="K21" s="125" t="s">
        <v>465</v>
      </c>
      <c r="L21" s="125" t="s">
        <v>466</v>
      </c>
      <c r="M21" s="125" t="s">
        <v>467</v>
      </c>
      <c r="O21" s="22"/>
      <c r="P21" s="22"/>
      <c r="Q21" s="22"/>
      <c r="R21" s="161"/>
      <c r="S21" s="161"/>
      <c r="T21" s="161"/>
      <c r="U21" s="161"/>
      <c r="V21" s="161"/>
      <c r="W21" s="161"/>
      <c r="X21" s="161"/>
      <c r="Y21" s="22"/>
      <c r="Z21" s="22"/>
      <c r="AA21" s="22"/>
    </row>
    <row r="22" spans="1:17" ht="12.75">
      <c r="A22" s="99" t="s">
        <v>135</v>
      </c>
      <c r="B22" s="98"/>
      <c r="C22" s="97"/>
      <c r="D22" s="96"/>
      <c r="E22" s="96"/>
      <c r="F22" s="96"/>
      <c r="G22" s="125" t="s">
        <v>468</v>
      </c>
      <c r="H22" s="125" t="str">
        <f aca="true" t="shared" si="2" ref="H22:M22">G22</f>
        <v>1.29 (A)</v>
      </c>
      <c r="I22" s="125" t="str">
        <f t="shared" si="2"/>
        <v>1.29 (A)</v>
      </c>
      <c r="J22" s="125" t="str">
        <f t="shared" si="2"/>
        <v>1.29 (A)</v>
      </c>
      <c r="K22" s="125" t="str">
        <f t="shared" si="2"/>
        <v>1.29 (A)</v>
      </c>
      <c r="L22" s="125" t="str">
        <f t="shared" si="2"/>
        <v>1.29 (A)</v>
      </c>
      <c r="M22" s="125" t="str">
        <f t="shared" si="2"/>
        <v>1.29 (A)</v>
      </c>
      <c r="O22" s="22"/>
      <c r="P22" s="22"/>
      <c r="Q22" s="22"/>
    </row>
    <row r="23" spans="1:24" ht="12.75">
      <c r="A23" s="99" t="s">
        <v>78</v>
      </c>
      <c r="B23" s="98"/>
      <c r="C23" s="97"/>
      <c r="D23" s="116"/>
      <c r="E23" s="116"/>
      <c r="F23" s="116"/>
      <c r="G23" s="116"/>
      <c r="H23" s="116"/>
      <c r="I23" s="116"/>
      <c r="J23" s="119"/>
      <c r="K23" s="119"/>
      <c r="L23" s="119"/>
      <c r="M23" s="116"/>
      <c r="O23" s="161"/>
      <c r="P23" s="161"/>
      <c r="Q23" s="161"/>
      <c r="R23" s="161"/>
      <c r="S23" s="161"/>
      <c r="T23" s="161"/>
      <c r="U23" s="161"/>
      <c r="V23" s="22"/>
      <c r="W23" s="22"/>
      <c r="X23" s="22"/>
    </row>
    <row r="24" spans="1:13" ht="12.75">
      <c r="A24" s="86"/>
      <c r="B24" s="85"/>
      <c r="C24" s="85"/>
      <c r="D24" s="85"/>
      <c r="E24" s="85"/>
      <c r="F24" s="85"/>
      <c r="G24" s="85"/>
      <c r="H24" s="85" t="s">
        <v>122</v>
      </c>
      <c r="I24" s="85"/>
      <c r="J24" s="85"/>
      <c r="K24" s="85"/>
      <c r="L24" s="85"/>
      <c r="M24" s="84"/>
    </row>
    <row r="25" spans="1:13" ht="12.75">
      <c r="A25" s="86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4"/>
    </row>
    <row r="26" spans="1:13" ht="12.75">
      <c r="A26" s="89" t="s">
        <v>136</v>
      </c>
      <c r="B26" s="88" t="s">
        <v>137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4"/>
    </row>
    <row r="27" spans="1:13" ht="12.75">
      <c r="A27" s="89"/>
      <c r="B27" s="88" t="s">
        <v>138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4"/>
    </row>
    <row r="28" spans="1:13" ht="12.75">
      <c r="A28" s="89"/>
      <c r="B28" s="88" t="s">
        <v>139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4"/>
    </row>
    <row r="29" spans="1:13" ht="12.75">
      <c r="A29" s="89"/>
      <c r="B29" s="88" t="s">
        <v>140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4"/>
    </row>
    <row r="30" spans="1:13" ht="12.75">
      <c r="A30" s="89"/>
      <c r="B30" s="88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4"/>
    </row>
    <row r="31" spans="1:13" ht="12.75">
      <c r="A31" s="120" t="s">
        <v>80</v>
      </c>
      <c r="B31" s="121" t="s">
        <v>119</v>
      </c>
      <c r="C31" s="90"/>
      <c r="D31" s="90"/>
      <c r="E31" s="90"/>
      <c r="F31" s="90"/>
      <c r="G31" s="90"/>
      <c r="H31" s="90"/>
      <c r="I31" s="90"/>
      <c r="J31" s="90"/>
      <c r="K31" s="85"/>
      <c r="L31" s="85"/>
      <c r="M31" s="84"/>
    </row>
    <row r="32" spans="1:13" ht="12.75">
      <c r="A32" s="89"/>
      <c r="B32" s="88" t="s">
        <v>120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4"/>
    </row>
    <row r="33" spans="1:13" ht="12.75">
      <c r="A33" s="92"/>
      <c r="B33" s="88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4"/>
    </row>
    <row r="34" spans="1:13" ht="12.75">
      <c r="A34" s="89" t="s">
        <v>81</v>
      </c>
      <c r="B34" s="88" t="str">
        <f>"In addition to all other applicable charges, a charge of $18.03 (A) per yard (assessed on a "</f>
        <v>In addition to all other applicable charges, a charge of $18.03 (A) per yard (assessed on a 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4"/>
    </row>
    <row r="35" spans="1:13" ht="12.75">
      <c r="A35" s="86"/>
      <c r="B35" s="80" t="s">
        <v>182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4"/>
    </row>
    <row r="36" spans="1:13" ht="12.75">
      <c r="A36" s="86"/>
      <c r="B36" s="80" t="s">
        <v>183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4"/>
    </row>
    <row r="37" spans="1:13" ht="12.75">
      <c r="A37" s="86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4"/>
    </row>
    <row r="38" spans="1:13" ht="12.75">
      <c r="A38" s="86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4"/>
    </row>
    <row r="39" spans="1:13" ht="12.75">
      <c r="A39" s="89"/>
      <c r="B39" s="88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4"/>
    </row>
    <row r="40" spans="1:13" ht="12.75">
      <c r="A40" s="89" t="s">
        <v>121</v>
      </c>
      <c r="B40" s="88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4"/>
    </row>
    <row r="41" spans="1:13" ht="12.75">
      <c r="A41" s="86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4"/>
    </row>
    <row r="42" spans="2:13" ht="12.75">
      <c r="B42" s="88" t="s">
        <v>371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4"/>
    </row>
    <row r="43" spans="1:13" ht="12.75">
      <c r="A43" s="89"/>
      <c r="C43" s="85"/>
      <c r="D43" s="90"/>
      <c r="E43" s="90"/>
      <c r="F43" s="90"/>
      <c r="G43" s="90"/>
      <c r="H43" s="85"/>
      <c r="I43" s="85"/>
      <c r="J43" s="85"/>
      <c r="K43" s="85"/>
      <c r="L43" s="85"/>
      <c r="M43" s="84"/>
    </row>
    <row r="44" spans="1:13" ht="12.75">
      <c r="A44" s="89"/>
      <c r="B44" s="298" t="str">
        <f>+'Item 106, page 1 '!$B$46</f>
        <v>A gate obstruction charge of 1.54 (A) will be assessed per pick up for opening, unlocking, or closing gates, or moving obstructions in order to pick up solid waste. </v>
      </c>
      <c r="C44" s="298"/>
      <c r="D44" s="298"/>
      <c r="E44" s="298"/>
      <c r="F44" s="298"/>
      <c r="G44" s="298"/>
      <c r="H44" s="298"/>
      <c r="I44" s="298"/>
      <c r="J44" s="85"/>
      <c r="K44" s="85"/>
      <c r="L44" s="85"/>
      <c r="M44" s="84"/>
    </row>
    <row r="45" spans="1:13" ht="12.75">
      <c r="A45" s="89"/>
      <c r="B45" s="298"/>
      <c r="C45" s="298"/>
      <c r="D45" s="298"/>
      <c r="E45" s="298"/>
      <c r="F45" s="298"/>
      <c r="G45" s="298"/>
      <c r="H45" s="298"/>
      <c r="I45" s="298"/>
      <c r="J45" s="85"/>
      <c r="K45" s="85"/>
      <c r="L45" s="85"/>
      <c r="M45" s="84"/>
    </row>
    <row r="46" spans="1:13" ht="12.75">
      <c r="A46" s="86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4"/>
    </row>
    <row r="47" spans="1:13" ht="12.75">
      <c r="A47" s="86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4"/>
    </row>
    <row r="48" spans="1:13" ht="12.75">
      <c r="A48" s="83"/>
      <c r="B48" s="82"/>
      <c r="C48" s="82"/>
      <c r="D48" s="82"/>
      <c r="E48" s="82"/>
      <c r="F48" s="82"/>
      <c r="G48" s="82"/>
      <c r="H48" s="82"/>
      <c r="I48" s="82"/>
      <c r="J48" s="82"/>
      <c r="K48" s="85"/>
      <c r="L48" s="85"/>
      <c r="M48" s="84"/>
    </row>
    <row r="49" spans="1:13" ht="12.75">
      <c r="A49" s="23" t="s">
        <v>98</v>
      </c>
      <c r="B49" s="1" t="str">
        <f>+'Check Sheet'!$B$52</f>
        <v>Chris Gualberto, Assistant Division Controller</v>
      </c>
      <c r="C49" s="1"/>
      <c r="D49" s="85"/>
      <c r="E49" s="85"/>
      <c r="F49" s="85"/>
      <c r="G49" s="85"/>
      <c r="H49" s="85"/>
      <c r="I49" s="85"/>
      <c r="J49" s="85"/>
      <c r="K49" s="114"/>
      <c r="L49" s="114"/>
      <c r="M49" s="113"/>
    </row>
    <row r="50" spans="1:13" ht="12.75">
      <c r="A50" s="23"/>
      <c r="B50" s="1"/>
      <c r="C50" s="1"/>
      <c r="D50" s="85"/>
      <c r="E50" s="85"/>
      <c r="F50" s="85"/>
      <c r="G50" s="85"/>
      <c r="H50" s="85"/>
      <c r="I50" s="85"/>
      <c r="J50" s="85"/>
      <c r="K50" s="85"/>
      <c r="L50" s="85"/>
      <c r="M50" s="84"/>
    </row>
    <row r="51" spans="1:13" ht="12.75">
      <c r="A51" s="26" t="s">
        <v>99</v>
      </c>
      <c r="B51" s="232">
        <f>+'Check Sheet'!$B$54</f>
        <v>43663</v>
      </c>
      <c r="C51" s="232">
        <f>+'Check Sheet'!C50</f>
        <v>0</v>
      </c>
      <c r="D51" s="129"/>
      <c r="E51" s="82"/>
      <c r="F51" s="82"/>
      <c r="G51" s="82"/>
      <c r="K51" s="72" t="s">
        <v>142</v>
      </c>
      <c r="L51" s="233">
        <f>+'Check Sheet'!$I$54</f>
        <v>43709</v>
      </c>
      <c r="M51" s="234">
        <f>+'Check Sheet'!L50</f>
        <v>0</v>
      </c>
    </row>
    <row r="52" spans="1:13" ht="12.75">
      <c r="A52" s="239" t="s">
        <v>17</v>
      </c>
      <c r="B52" s="240"/>
      <c r="C52" s="240"/>
      <c r="D52" s="240"/>
      <c r="E52" s="240"/>
      <c r="F52" s="240"/>
      <c r="G52" s="240"/>
      <c r="H52" s="240"/>
      <c r="I52" s="240"/>
      <c r="J52" s="240"/>
      <c r="K52" s="85"/>
      <c r="L52" s="85"/>
      <c r="M52" s="84"/>
    </row>
    <row r="53" spans="1:13" ht="12.75">
      <c r="A53" s="86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4"/>
    </row>
    <row r="54" spans="1:13" ht="12.75">
      <c r="A54" s="86" t="s">
        <v>18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4"/>
    </row>
    <row r="55" spans="1:13" ht="12.75">
      <c r="A55" s="83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1"/>
    </row>
  </sheetData>
  <sheetProtection/>
  <mergeCells count="10">
    <mergeCell ref="O14:X14"/>
    <mergeCell ref="L51:M51"/>
    <mergeCell ref="A52:J52"/>
    <mergeCell ref="B51:C51"/>
    <mergeCell ref="H2:I2"/>
    <mergeCell ref="A7:J7"/>
    <mergeCell ref="A8:J8"/>
    <mergeCell ref="A9:J9"/>
    <mergeCell ref="D13:J13"/>
    <mergeCell ref="B44:I45"/>
  </mergeCells>
  <printOptions horizontalCentered="1"/>
  <pageMargins left="0.25" right="0.25" top="0.75" bottom="0.75" header="0.5" footer="0.5"/>
  <pageSetup fitToHeight="1" fitToWidth="1" horizontalDpi="600" verticalDpi="600" orientation="portrait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80" customWidth="1"/>
    <col min="2" max="3" width="9.140625" style="80" customWidth="1"/>
    <col min="4" max="10" width="11.7109375" style="80" customWidth="1"/>
    <col min="11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10" t="s">
        <v>396</v>
      </c>
      <c r="I2" s="132" t="s">
        <v>238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85"/>
      <c r="I3" s="85"/>
      <c r="J3" s="84"/>
    </row>
    <row r="4" spans="1:10" ht="12.75">
      <c r="A4" s="86" t="s">
        <v>1</v>
      </c>
      <c r="B4" s="85"/>
      <c r="C4" s="85"/>
      <c r="D4" s="85" t="s">
        <v>145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308" t="s">
        <v>184</v>
      </c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2.75">
      <c r="A8" s="309" t="s">
        <v>185</v>
      </c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>
      <c r="A9" s="315" t="s">
        <v>186</v>
      </c>
      <c r="B9" s="340"/>
      <c r="C9" s="340"/>
      <c r="D9" s="340"/>
      <c r="E9" s="340"/>
      <c r="F9" s="340"/>
      <c r="G9" s="340"/>
      <c r="H9" s="340"/>
      <c r="I9" s="340"/>
      <c r="J9" s="341"/>
    </row>
    <row r="10" spans="1:10" ht="12.75">
      <c r="A10" s="315" t="s">
        <v>125</v>
      </c>
      <c r="B10" s="310"/>
      <c r="C10" s="310"/>
      <c r="D10" s="310"/>
      <c r="E10" s="310"/>
      <c r="F10" s="310"/>
      <c r="G10" s="310"/>
      <c r="H10" s="310"/>
      <c r="I10" s="310"/>
      <c r="J10" s="311"/>
    </row>
    <row r="11" spans="1:10" ht="12.75">
      <c r="A11" s="86"/>
      <c r="B11" s="85"/>
      <c r="C11" s="85"/>
      <c r="D11" s="85"/>
      <c r="E11" s="85"/>
      <c r="F11" s="85"/>
      <c r="G11" s="85"/>
      <c r="H11" s="85"/>
      <c r="I11" s="85"/>
      <c r="J11" s="84"/>
    </row>
    <row r="12" spans="1:10" ht="12.75">
      <c r="A12" s="111" t="s">
        <v>126</v>
      </c>
      <c r="B12" s="85"/>
      <c r="C12" s="85"/>
      <c r="D12" s="85"/>
      <c r="E12" s="85"/>
      <c r="F12" s="85"/>
      <c r="G12" s="85"/>
      <c r="H12" s="85"/>
      <c r="I12" s="85"/>
      <c r="J12" s="84"/>
    </row>
    <row r="13" spans="1:10" ht="12.75">
      <c r="A13" s="86"/>
      <c r="B13" s="85"/>
      <c r="C13" s="85"/>
      <c r="D13" s="85"/>
      <c r="E13" s="85"/>
      <c r="F13" s="85"/>
      <c r="G13" s="85"/>
      <c r="H13" s="85"/>
      <c r="I13" s="85"/>
      <c r="J13" s="84"/>
    </row>
    <row r="14" spans="1:10" ht="12.75">
      <c r="A14" s="86"/>
      <c r="B14" s="110"/>
      <c r="C14" s="110"/>
      <c r="D14" s="312" t="s">
        <v>128</v>
      </c>
      <c r="E14" s="258"/>
      <c r="F14" s="258"/>
      <c r="G14" s="258"/>
      <c r="H14" s="258"/>
      <c r="I14" s="258"/>
      <c r="J14" s="259"/>
    </row>
    <row r="15" spans="1:10" ht="12.75">
      <c r="A15" s="109" t="s">
        <v>129</v>
      </c>
      <c r="B15" s="108"/>
      <c r="C15" s="107"/>
      <c r="D15" s="122" t="s">
        <v>187</v>
      </c>
      <c r="E15" s="122" t="s">
        <v>188</v>
      </c>
      <c r="F15" s="122" t="s">
        <v>189</v>
      </c>
      <c r="G15" s="116"/>
      <c r="H15" s="116"/>
      <c r="I15" s="116"/>
      <c r="J15" s="116"/>
    </row>
    <row r="16" spans="1:10" ht="12.75">
      <c r="A16" s="123" t="s">
        <v>131</v>
      </c>
      <c r="B16" s="98"/>
      <c r="C16" s="97"/>
      <c r="D16" s="195" t="s">
        <v>469</v>
      </c>
      <c r="E16" s="96"/>
      <c r="F16" s="96"/>
      <c r="G16" s="116"/>
      <c r="H16" s="116"/>
      <c r="I16" s="116"/>
      <c r="J16" s="116"/>
    </row>
    <row r="17" spans="1:10" ht="12.75">
      <c r="A17" s="105" t="s">
        <v>132</v>
      </c>
      <c r="B17" s="98"/>
      <c r="C17" s="97"/>
      <c r="D17" s="195" t="str">
        <f>D16</f>
        <v>3.63 (A)</v>
      </c>
      <c r="E17" s="96"/>
      <c r="F17" s="96"/>
      <c r="G17" s="116"/>
      <c r="H17" s="116"/>
      <c r="I17" s="116"/>
      <c r="J17" s="116"/>
    </row>
    <row r="18" spans="1:10" ht="12.75">
      <c r="A18" s="105" t="s">
        <v>133</v>
      </c>
      <c r="B18" s="98"/>
      <c r="C18" s="97"/>
      <c r="D18" s="125" t="s">
        <v>441</v>
      </c>
      <c r="E18" s="96"/>
      <c r="F18" s="96"/>
      <c r="G18" s="116"/>
      <c r="H18" s="116"/>
      <c r="I18" s="116"/>
      <c r="J18" s="116"/>
    </row>
    <row r="19" spans="1:10" ht="12.75">
      <c r="A19" s="105" t="s">
        <v>73</v>
      </c>
      <c r="B19" s="104"/>
      <c r="C19" s="103"/>
      <c r="D19" s="96"/>
      <c r="E19" s="96"/>
      <c r="F19" s="96"/>
      <c r="G19" s="116"/>
      <c r="H19" s="116"/>
      <c r="I19" s="116"/>
      <c r="J19" s="116"/>
    </row>
    <row r="20" spans="1:10" ht="12.75">
      <c r="A20" s="102" t="s">
        <v>134</v>
      </c>
      <c r="B20" s="98"/>
      <c r="C20" s="97"/>
      <c r="D20" s="85"/>
      <c r="E20" s="85"/>
      <c r="F20" s="85"/>
      <c r="G20" s="85"/>
      <c r="H20" s="85"/>
      <c r="I20" s="85"/>
      <c r="J20" s="84"/>
    </row>
    <row r="21" spans="1:10" ht="12.75">
      <c r="A21" s="99" t="s">
        <v>76</v>
      </c>
      <c r="B21" s="98"/>
      <c r="C21" s="97"/>
      <c r="D21" s="116"/>
      <c r="E21" s="116"/>
      <c r="F21" s="116"/>
      <c r="G21" s="116"/>
      <c r="H21" s="116"/>
      <c r="I21" s="116"/>
      <c r="J21" s="116"/>
    </row>
    <row r="22" spans="1:10" ht="12.75">
      <c r="A22" s="86"/>
      <c r="B22" s="85"/>
      <c r="C22" s="85"/>
      <c r="D22" s="85"/>
      <c r="E22" s="85"/>
      <c r="F22" s="85"/>
      <c r="G22" s="85"/>
      <c r="H22" s="85"/>
      <c r="I22" s="85"/>
      <c r="J22" s="84"/>
    </row>
    <row r="23" spans="1:10" ht="12.75">
      <c r="A23" s="86"/>
      <c r="B23" s="85"/>
      <c r="C23" s="85"/>
      <c r="D23" s="85"/>
      <c r="E23" s="85"/>
      <c r="F23" s="85"/>
      <c r="G23" s="85"/>
      <c r="H23" s="85"/>
      <c r="I23" s="85"/>
      <c r="J23" s="84"/>
    </row>
    <row r="24" spans="1:10" ht="12.75">
      <c r="A24" s="89" t="s">
        <v>136</v>
      </c>
      <c r="B24" s="88" t="s">
        <v>137</v>
      </c>
      <c r="C24" s="85"/>
      <c r="D24" s="85"/>
      <c r="E24" s="85"/>
      <c r="F24" s="85"/>
      <c r="G24" s="85"/>
      <c r="H24" s="85"/>
      <c r="I24" s="85"/>
      <c r="J24" s="84"/>
    </row>
    <row r="25" spans="1:10" ht="12.75">
      <c r="A25" s="89"/>
      <c r="B25" s="88" t="s">
        <v>138</v>
      </c>
      <c r="C25" s="85"/>
      <c r="D25" s="85"/>
      <c r="E25" s="85"/>
      <c r="F25" s="85"/>
      <c r="G25" s="85"/>
      <c r="H25" s="85"/>
      <c r="I25" s="85"/>
      <c r="J25" s="84"/>
    </row>
    <row r="26" spans="1:10" ht="12.75">
      <c r="A26" s="89"/>
      <c r="B26" s="88" t="s">
        <v>139</v>
      </c>
      <c r="C26" s="85"/>
      <c r="D26" s="85"/>
      <c r="E26" s="85"/>
      <c r="F26" s="85"/>
      <c r="G26" s="85"/>
      <c r="H26" s="85"/>
      <c r="I26" s="85"/>
      <c r="J26" s="84"/>
    </row>
    <row r="27" spans="1:10" ht="12.75">
      <c r="A27" s="89"/>
      <c r="B27" s="88" t="s">
        <v>140</v>
      </c>
      <c r="C27" s="85"/>
      <c r="D27" s="85"/>
      <c r="E27" s="85"/>
      <c r="F27" s="85"/>
      <c r="G27" s="85"/>
      <c r="H27" s="85"/>
      <c r="I27" s="85"/>
      <c r="J27" s="84"/>
    </row>
    <row r="28" spans="1:10" ht="12.75">
      <c r="A28" s="89"/>
      <c r="B28" s="88"/>
      <c r="C28" s="85"/>
      <c r="D28" s="85"/>
      <c r="E28" s="85"/>
      <c r="F28" s="85"/>
      <c r="G28" s="85"/>
      <c r="H28" s="85"/>
      <c r="I28" s="85"/>
      <c r="J28" s="84"/>
    </row>
    <row r="29" spans="1:10" ht="12.75">
      <c r="A29" s="94" t="s">
        <v>122</v>
      </c>
      <c r="B29" s="91" t="s">
        <v>122</v>
      </c>
      <c r="C29" s="90"/>
      <c r="D29" s="90"/>
      <c r="E29" s="90"/>
      <c r="F29" s="90"/>
      <c r="G29" s="90"/>
      <c r="H29" s="90"/>
      <c r="I29" s="90"/>
      <c r="J29" s="93"/>
    </row>
    <row r="30" spans="1:10" ht="12.75">
      <c r="A30" s="89"/>
      <c r="B30" s="88" t="s">
        <v>122</v>
      </c>
      <c r="C30" s="85"/>
      <c r="D30" s="85"/>
      <c r="E30" s="85"/>
      <c r="F30" s="85"/>
      <c r="G30" s="85"/>
      <c r="H30" s="85"/>
      <c r="I30" s="85"/>
      <c r="J30" s="84"/>
    </row>
    <row r="31" spans="1:10" ht="12.75">
      <c r="A31" s="92"/>
      <c r="B31" s="88"/>
      <c r="C31" s="85"/>
      <c r="D31" s="85"/>
      <c r="E31" s="85"/>
      <c r="F31" s="85"/>
      <c r="G31" s="85"/>
      <c r="H31" s="85"/>
      <c r="I31" s="85"/>
      <c r="J31" s="84"/>
    </row>
    <row r="32" spans="1:10" ht="12.75">
      <c r="A32" s="89"/>
      <c r="B32" s="88"/>
      <c r="C32" s="85"/>
      <c r="D32" s="85"/>
      <c r="E32" s="85"/>
      <c r="F32" s="85"/>
      <c r="G32" s="85"/>
      <c r="H32" s="85"/>
      <c r="I32" s="85"/>
      <c r="J32" s="84"/>
    </row>
    <row r="33" spans="1:10" ht="12.75">
      <c r="A33" s="89" t="s">
        <v>121</v>
      </c>
      <c r="B33" s="88"/>
      <c r="C33" s="85"/>
      <c r="D33" s="85"/>
      <c r="E33" s="85"/>
      <c r="F33" s="85"/>
      <c r="G33" s="85"/>
      <c r="H33" s="85"/>
      <c r="I33" s="85"/>
      <c r="J33" s="84"/>
    </row>
    <row r="34" spans="1:10" ht="12.75">
      <c r="A34" s="89"/>
      <c r="B34" s="88"/>
      <c r="C34" s="85"/>
      <c r="D34" s="85"/>
      <c r="E34" s="85"/>
      <c r="F34" s="85"/>
      <c r="G34" s="85"/>
      <c r="H34" s="85"/>
      <c r="I34" s="85"/>
      <c r="J34" s="84"/>
    </row>
    <row r="35" spans="1:10" ht="12.75">
      <c r="A35" s="89"/>
      <c r="B35" s="298" t="str">
        <f>+'Item 106, page 1 '!$B$46</f>
        <v>A gate obstruction charge of 1.54 (A) will be assessed per pick up for opening, unlocking, or closing gates, or moving obstructions in order to pick up solid waste. </v>
      </c>
      <c r="C35" s="298"/>
      <c r="D35" s="298"/>
      <c r="E35" s="298"/>
      <c r="F35" s="298"/>
      <c r="G35" s="298"/>
      <c r="H35" s="298"/>
      <c r="I35" s="298"/>
      <c r="J35" s="84"/>
    </row>
    <row r="36" spans="1:10" ht="12.75">
      <c r="A36" s="89"/>
      <c r="B36" s="298"/>
      <c r="C36" s="298"/>
      <c r="D36" s="298"/>
      <c r="E36" s="298"/>
      <c r="F36" s="298"/>
      <c r="G36" s="298"/>
      <c r="H36" s="298"/>
      <c r="I36" s="298"/>
      <c r="J36" s="84"/>
    </row>
    <row r="37" spans="1:10" ht="12.75">
      <c r="A37" s="89"/>
      <c r="B37" s="88"/>
      <c r="C37" s="85"/>
      <c r="D37" s="85"/>
      <c r="E37" s="85"/>
      <c r="F37" s="85"/>
      <c r="G37" s="85"/>
      <c r="H37" s="85"/>
      <c r="I37" s="85"/>
      <c r="J37" s="84"/>
    </row>
    <row r="38" spans="1:10" ht="12.75">
      <c r="A38" s="86"/>
      <c r="B38" s="88"/>
      <c r="C38" s="85"/>
      <c r="D38" s="85"/>
      <c r="E38" s="85"/>
      <c r="F38" s="85"/>
      <c r="G38" s="85"/>
      <c r="H38" s="85"/>
      <c r="I38" s="85"/>
      <c r="J38" s="84"/>
    </row>
    <row r="39" spans="1:10" ht="12.75">
      <c r="A39" s="86"/>
      <c r="B39" s="85"/>
      <c r="C39" s="85"/>
      <c r="D39" s="85"/>
      <c r="E39" s="85"/>
      <c r="F39" s="85"/>
      <c r="G39" s="85"/>
      <c r="H39" s="85"/>
      <c r="I39" s="85"/>
      <c r="J39" s="84"/>
    </row>
    <row r="40" spans="1:10" ht="12.75">
      <c r="A40" s="86"/>
      <c r="B40" s="85"/>
      <c r="C40" s="85"/>
      <c r="D40" s="85"/>
      <c r="E40" s="85"/>
      <c r="F40" s="85"/>
      <c r="G40" s="85"/>
      <c r="H40" s="85"/>
      <c r="I40" s="85"/>
      <c r="J40" s="84"/>
    </row>
    <row r="41" spans="1:10" ht="12.75">
      <c r="A41" s="86"/>
      <c r="B41" s="85"/>
      <c r="C41" s="85"/>
      <c r="D41" s="90"/>
      <c r="E41" s="90"/>
      <c r="F41" s="90"/>
      <c r="G41" s="90"/>
      <c r="H41" s="85"/>
      <c r="I41" s="85"/>
      <c r="J41" s="84"/>
    </row>
    <row r="42" spans="1:10" ht="12.75">
      <c r="A42" s="86"/>
      <c r="B42" s="85"/>
      <c r="C42" s="85"/>
      <c r="D42" s="85"/>
      <c r="E42" s="85"/>
      <c r="F42" s="85"/>
      <c r="G42" s="85"/>
      <c r="H42" s="85"/>
      <c r="I42" s="85"/>
      <c r="J42" s="84"/>
    </row>
    <row r="43" spans="1:10" ht="12.75">
      <c r="A43" s="86"/>
      <c r="B43" s="85"/>
      <c r="C43" s="85"/>
      <c r="D43" s="85"/>
      <c r="E43" s="85"/>
      <c r="F43" s="85"/>
      <c r="G43" s="85"/>
      <c r="H43" s="85"/>
      <c r="I43" s="85"/>
      <c r="J43" s="84"/>
    </row>
    <row r="44" spans="1:10" ht="12.75">
      <c r="A44" s="86"/>
      <c r="B44" s="85"/>
      <c r="C44" s="85"/>
      <c r="D44" s="85"/>
      <c r="E44" s="85"/>
      <c r="F44" s="85"/>
      <c r="G44" s="85"/>
      <c r="H44" s="85"/>
      <c r="I44" s="85"/>
      <c r="J44" s="84"/>
    </row>
    <row r="45" spans="1:10" ht="12.75">
      <c r="A45" s="86"/>
      <c r="B45" s="85"/>
      <c r="C45" s="85"/>
      <c r="D45" s="85"/>
      <c r="E45" s="85"/>
      <c r="F45" s="85"/>
      <c r="G45" s="85"/>
      <c r="H45" s="85"/>
      <c r="I45" s="85"/>
      <c r="J45" s="84"/>
    </row>
    <row r="46" spans="1:10" ht="12.75">
      <c r="A46" s="86"/>
      <c r="B46" s="85"/>
      <c r="C46" s="85"/>
      <c r="D46" s="85"/>
      <c r="E46" s="85"/>
      <c r="F46" s="85"/>
      <c r="G46" s="85"/>
      <c r="H46" s="85"/>
      <c r="I46" s="85"/>
      <c r="J46" s="84"/>
    </row>
    <row r="47" spans="1:10" ht="12.75">
      <c r="A47" s="86"/>
      <c r="B47" s="85"/>
      <c r="C47" s="85"/>
      <c r="D47" s="85"/>
      <c r="E47" s="85"/>
      <c r="F47" s="85"/>
      <c r="G47" s="85"/>
      <c r="H47" s="85"/>
      <c r="I47" s="85"/>
      <c r="J47" s="84"/>
    </row>
    <row r="48" spans="1:10" ht="12.75">
      <c r="A48" s="86"/>
      <c r="B48" s="85"/>
      <c r="C48" s="85"/>
      <c r="D48" s="85"/>
      <c r="E48" s="85"/>
      <c r="F48" s="85"/>
      <c r="G48" s="85"/>
      <c r="H48" s="85"/>
      <c r="I48" s="85"/>
      <c r="J48" s="84"/>
    </row>
    <row r="49" spans="1:10" ht="12.75">
      <c r="A49" s="83"/>
      <c r="B49" s="82"/>
      <c r="C49" s="82"/>
      <c r="D49" s="82"/>
      <c r="E49" s="82"/>
      <c r="F49" s="82"/>
      <c r="G49" s="82"/>
      <c r="H49" s="82"/>
      <c r="I49" s="82"/>
      <c r="J49" s="81"/>
    </row>
    <row r="50" spans="1:10" ht="12.75">
      <c r="A50" s="23" t="s">
        <v>98</v>
      </c>
      <c r="B50" s="1" t="str">
        <f>+'Check Sheet'!$B$52</f>
        <v>Chris Gualberto, Assistant Division Controller</v>
      </c>
      <c r="C50" s="1"/>
      <c r="D50" s="85"/>
      <c r="E50" s="85"/>
      <c r="F50" s="85"/>
      <c r="G50" s="85"/>
      <c r="H50" s="85"/>
      <c r="I50" s="85"/>
      <c r="J50" s="84"/>
    </row>
    <row r="51" spans="1:10" ht="12.75">
      <c r="A51" s="23"/>
      <c r="B51" s="1"/>
      <c r="C51" s="1"/>
      <c r="D51" s="85"/>
      <c r="E51" s="85"/>
      <c r="F51" s="85"/>
      <c r="J51" s="84"/>
    </row>
    <row r="52" spans="1:10" ht="12.75">
      <c r="A52" s="26" t="s">
        <v>99</v>
      </c>
      <c r="B52" s="232">
        <f>+'Check Sheet'!$B$54</f>
        <v>43663</v>
      </c>
      <c r="C52" s="232">
        <f>+'Check Sheet'!C51</f>
        <v>0</v>
      </c>
      <c r="D52" s="82"/>
      <c r="E52" s="82"/>
      <c r="F52" s="82"/>
      <c r="H52" s="72" t="s">
        <v>142</v>
      </c>
      <c r="I52" s="233">
        <f>+'Check Sheet'!$I$54</f>
        <v>43709</v>
      </c>
      <c r="J52" s="234">
        <f>+'Check Sheet'!I51</f>
        <v>0</v>
      </c>
    </row>
    <row r="53" spans="1:10" ht="12.75">
      <c r="A53" s="239" t="s">
        <v>17</v>
      </c>
      <c r="B53" s="240"/>
      <c r="C53" s="240"/>
      <c r="D53" s="240"/>
      <c r="E53" s="240"/>
      <c r="F53" s="240"/>
      <c r="G53" s="240"/>
      <c r="H53" s="240"/>
      <c r="I53" s="240"/>
      <c r="J53" s="241"/>
    </row>
    <row r="54" spans="1:10" ht="12.75">
      <c r="A54" s="86"/>
      <c r="B54" s="85"/>
      <c r="C54" s="85"/>
      <c r="D54" s="85"/>
      <c r="E54" s="85"/>
      <c r="F54" s="85"/>
      <c r="G54" s="85"/>
      <c r="H54" s="85"/>
      <c r="I54" s="85"/>
      <c r="J54" s="84"/>
    </row>
    <row r="55" spans="1:10" ht="12.75">
      <c r="A55" s="86" t="s">
        <v>18</v>
      </c>
      <c r="B55" s="85"/>
      <c r="C55" s="85"/>
      <c r="D55" s="85"/>
      <c r="E55" s="85"/>
      <c r="F55" s="85"/>
      <c r="G55" s="85"/>
      <c r="H55" s="85"/>
      <c r="I55" s="85"/>
      <c r="J55" s="84"/>
    </row>
    <row r="56" spans="1:10" ht="12.75">
      <c r="A56" s="83"/>
      <c r="B56" s="82"/>
      <c r="C56" s="82"/>
      <c r="D56" s="82"/>
      <c r="E56" s="82"/>
      <c r="F56" s="82"/>
      <c r="G56" s="82"/>
      <c r="H56" s="82"/>
      <c r="I56" s="82"/>
      <c r="J56" s="81"/>
    </row>
  </sheetData>
  <sheetProtection/>
  <mergeCells count="9">
    <mergeCell ref="I52:J52"/>
    <mergeCell ref="A53:J53"/>
    <mergeCell ref="B52:C52"/>
    <mergeCell ref="A7:J7"/>
    <mergeCell ref="A8:J8"/>
    <mergeCell ref="A9:J9"/>
    <mergeCell ref="A10:J10"/>
    <mergeCell ref="D14:J14"/>
    <mergeCell ref="B35:I3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421875" style="80" customWidth="1"/>
    <col min="2" max="5" width="9.140625" style="80" customWidth="1"/>
    <col min="6" max="8" width="12.28125" style="80" customWidth="1"/>
    <col min="9" max="9" width="10.7109375" style="80" customWidth="1"/>
    <col min="10" max="10" width="11.00390625" style="80" customWidth="1"/>
    <col min="11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10" t="s">
        <v>391</v>
      </c>
      <c r="I2" s="132" t="s">
        <v>241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85"/>
      <c r="I3" s="85"/>
      <c r="J3" s="84"/>
    </row>
    <row r="4" spans="1:10" ht="12.75">
      <c r="A4" s="86" t="s">
        <v>1</v>
      </c>
      <c r="B4" s="85"/>
      <c r="C4" s="85"/>
      <c r="D4" s="85" t="s">
        <v>145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308" t="s">
        <v>190</v>
      </c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2.75">
      <c r="A8" s="309" t="s">
        <v>191</v>
      </c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>
      <c r="A9" s="315" t="s">
        <v>125</v>
      </c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>
      <c r="A10" s="86"/>
      <c r="B10" s="85"/>
      <c r="C10" s="85"/>
      <c r="D10" s="85"/>
      <c r="E10" s="85"/>
      <c r="F10" s="85"/>
      <c r="G10" s="85"/>
      <c r="H10" s="85"/>
      <c r="I10" s="85"/>
      <c r="J10" s="84"/>
    </row>
    <row r="11" spans="1:10" ht="12.75">
      <c r="A11" s="111" t="s">
        <v>126</v>
      </c>
      <c r="B11" s="85"/>
      <c r="C11" s="85"/>
      <c r="D11" s="85"/>
      <c r="E11" s="85"/>
      <c r="F11" s="85"/>
      <c r="G11" s="85"/>
      <c r="H11" s="85"/>
      <c r="I11" s="85"/>
      <c r="J11" s="84"/>
    </row>
    <row r="12" spans="1:10" ht="12.75">
      <c r="A12" s="86"/>
      <c r="B12" s="85"/>
      <c r="C12" s="85"/>
      <c r="D12" s="85"/>
      <c r="E12" s="85"/>
      <c r="F12" s="85"/>
      <c r="G12" s="85"/>
      <c r="H12" s="85"/>
      <c r="I12" s="85"/>
      <c r="J12" s="84"/>
    </row>
    <row r="13" spans="1:10" ht="12.75">
      <c r="A13" s="86" t="s">
        <v>127</v>
      </c>
      <c r="B13" s="85"/>
      <c r="C13" s="85"/>
      <c r="D13" s="85"/>
      <c r="E13" s="85"/>
      <c r="F13" s="85"/>
      <c r="G13" s="85"/>
      <c r="H13" s="85"/>
      <c r="I13" s="85"/>
      <c r="J13" s="84"/>
    </row>
    <row r="14" spans="1:10" ht="12.75">
      <c r="A14" s="86"/>
      <c r="B14" s="85"/>
      <c r="C14" s="85"/>
      <c r="D14" s="85"/>
      <c r="E14" s="85"/>
      <c r="F14" s="85"/>
      <c r="G14" s="85"/>
      <c r="H14" s="85"/>
      <c r="I14" s="85"/>
      <c r="J14" s="84"/>
    </row>
    <row r="15" spans="1:10" ht="12.75">
      <c r="A15" s="86"/>
      <c r="B15" s="110"/>
      <c r="C15" s="110"/>
      <c r="D15" s="312" t="s">
        <v>128</v>
      </c>
      <c r="E15" s="258"/>
      <c r="F15" s="258"/>
      <c r="G15" s="258"/>
      <c r="H15" s="258"/>
      <c r="I15" s="258"/>
      <c r="J15" s="259"/>
    </row>
    <row r="16" spans="1:10" ht="12.75">
      <c r="A16" s="109" t="s">
        <v>129</v>
      </c>
      <c r="B16" s="108"/>
      <c r="C16" s="107"/>
      <c r="D16" s="116"/>
      <c r="E16" s="116"/>
      <c r="F16" s="116" t="s">
        <v>65</v>
      </c>
      <c r="G16" s="116" t="s">
        <v>66</v>
      </c>
      <c r="H16" s="116" t="s">
        <v>67</v>
      </c>
      <c r="I16" s="116"/>
      <c r="J16" s="116"/>
    </row>
    <row r="17" spans="1:10" ht="12.75">
      <c r="A17" s="99" t="s">
        <v>130</v>
      </c>
      <c r="B17" s="98"/>
      <c r="C17" s="97"/>
      <c r="D17" s="116"/>
      <c r="E17" s="116"/>
      <c r="F17" s="116"/>
      <c r="G17" s="116"/>
      <c r="H17" s="116"/>
      <c r="I17" s="116"/>
      <c r="J17" s="116"/>
    </row>
    <row r="18" spans="1:10" ht="12.75">
      <c r="A18" s="99" t="s">
        <v>131</v>
      </c>
      <c r="B18" s="98"/>
      <c r="C18" s="97"/>
      <c r="D18" s="116"/>
      <c r="E18" s="96"/>
      <c r="F18" s="195" t="s">
        <v>470</v>
      </c>
      <c r="G18" s="195" t="s">
        <v>471</v>
      </c>
      <c r="H18" s="195" t="s">
        <v>472</v>
      </c>
      <c r="I18" s="96"/>
      <c r="J18" s="116"/>
    </row>
    <row r="19" spans="1:10" ht="12.75">
      <c r="A19" s="99" t="s">
        <v>132</v>
      </c>
      <c r="B19" s="98"/>
      <c r="C19" s="97"/>
      <c r="D19" s="116"/>
      <c r="E19" s="96"/>
      <c r="F19" s="195" t="str">
        <f>F18</f>
        <v>169.59 (A)</v>
      </c>
      <c r="G19" s="195" t="str">
        <f>G18</f>
        <v>291.75 (A)</v>
      </c>
      <c r="H19" s="195" t="str">
        <f>H18</f>
        <v>374.62 (A)</v>
      </c>
      <c r="I19" s="96"/>
      <c r="J19" s="116"/>
    </row>
    <row r="20" spans="1:10" ht="12.75">
      <c r="A20" s="105" t="s">
        <v>133</v>
      </c>
      <c r="B20" s="104"/>
      <c r="C20" s="103"/>
      <c r="D20" s="116"/>
      <c r="E20" s="96"/>
      <c r="F20" s="125" t="s">
        <v>473</v>
      </c>
      <c r="G20" s="125" t="s">
        <v>474</v>
      </c>
      <c r="H20" s="125" t="s">
        <v>475</v>
      </c>
      <c r="I20" s="96"/>
      <c r="J20" s="116"/>
    </row>
    <row r="21" spans="1:10" ht="12.75">
      <c r="A21" s="102" t="s">
        <v>134</v>
      </c>
      <c r="B21" s="98"/>
      <c r="C21" s="97"/>
      <c r="D21" s="85"/>
      <c r="E21" s="85"/>
      <c r="F21" s="85"/>
      <c r="G21" s="85"/>
      <c r="H21" s="85"/>
      <c r="I21" s="85"/>
      <c r="J21" s="84"/>
    </row>
    <row r="22" spans="1:10" ht="12.75">
      <c r="A22" s="99" t="s">
        <v>75</v>
      </c>
      <c r="B22" s="98"/>
      <c r="C22" s="97"/>
      <c r="D22" s="116"/>
      <c r="E22" s="116"/>
      <c r="F22" s="116"/>
      <c r="G22" s="116"/>
      <c r="H22" s="116"/>
      <c r="I22" s="116"/>
      <c r="J22" s="116"/>
    </row>
    <row r="23" spans="1:10" ht="12.75">
      <c r="A23" s="99" t="s">
        <v>76</v>
      </c>
      <c r="B23" s="98"/>
      <c r="C23" s="97"/>
      <c r="D23" s="116"/>
      <c r="E23" s="116"/>
      <c r="F23" s="116"/>
      <c r="G23" s="116"/>
      <c r="H23" s="116"/>
      <c r="I23" s="116"/>
      <c r="J23" s="116"/>
    </row>
    <row r="24" spans="1:10" ht="12.75">
      <c r="A24" s="99" t="s">
        <v>135</v>
      </c>
      <c r="B24" s="98"/>
      <c r="C24" s="97"/>
      <c r="D24" s="116"/>
      <c r="E24" s="116"/>
      <c r="F24" s="116"/>
      <c r="G24" s="116"/>
      <c r="H24" s="116"/>
      <c r="I24" s="116"/>
      <c r="J24" s="116"/>
    </row>
    <row r="25" spans="1:10" ht="12.75">
      <c r="A25" s="99" t="s">
        <v>78</v>
      </c>
      <c r="B25" s="98"/>
      <c r="C25" s="97"/>
      <c r="D25" s="116"/>
      <c r="E25" s="116"/>
      <c r="F25" s="116"/>
      <c r="G25" s="116"/>
      <c r="H25" s="116"/>
      <c r="I25" s="116"/>
      <c r="J25" s="116"/>
    </row>
    <row r="26" spans="1:10" ht="12.75">
      <c r="A26" s="86"/>
      <c r="B26" s="85"/>
      <c r="C26" s="85"/>
      <c r="D26" s="85"/>
      <c r="E26" s="85"/>
      <c r="F26" s="85"/>
      <c r="G26" s="85"/>
      <c r="H26" s="85"/>
      <c r="I26" s="85"/>
      <c r="J26" s="84"/>
    </row>
    <row r="27" spans="1:10" ht="12.75">
      <c r="A27" s="86"/>
      <c r="B27" s="85"/>
      <c r="C27" s="85"/>
      <c r="D27" s="85"/>
      <c r="E27" s="85"/>
      <c r="F27" s="85"/>
      <c r="G27" s="85"/>
      <c r="H27" s="85"/>
      <c r="I27" s="85"/>
      <c r="J27" s="84"/>
    </row>
    <row r="28" spans="1:10" ht="12.75">
      <c r="A28" s="89" t="s">
        <v>136</v>
      </c>
      <c r="B28" s="88" t="s">
        <v>137</v>
      </c>
      <c r="C28" s="85"/>
      <c r="D28" s="85"/>
      <c r="E28" s="85"/>
      <c r="F28" s="85"/>
      <c r="G28" s="85"/>
      <c r="H28" s="85"/>
      <c r="I28" s="85"/>
      <c r="J28" s="84"/>
    </row>
    <row r="29" spans="1:10" ht="12.75">
      <c r="A29" s="89"/>
      <c r="B29" s="88" t="s">
        <v>138</v>
      </c>
      <c r="C29" s="85"/>
      <c r="D29" s="85"/>
      <c r="E29" s="85"/>
      <c r="F29" s="85"/>
      <c r="G29" s="85"/>
      <c r="H29" s="85"/>
      <c r="I29" s="85"/>
      <c r="J29" s="84"/>
    </row>
    <row r="30" spans="1:10" ht="12.75">
      <c r="A30" s="89"/>
      <c r="B30" s="88" t="s">
        <v>139</v>
      </c>
      <c r="C30" s="85"/>
      <c r="D30" s="85"/>
      <c r="E30" s="85"/>
      <c r="F30" s="85"/>
      <c r="G30" s="85"/>
      <c r="H30" s="85"/>
      <c r="I30" s="85"/>
      <c r="J30" s="84"/>
    </row>
    <row r="31" spans="1:10" ht="12.75">
      <c r="A31" s="89"/>
      <c r="B31" s="88" t="s">
        <v>140</v>
      </c>
      <c r="C31" s="85"/>
      <c r="D31" s="85"/>
      <c r="E31" s="85"/>
      <c r="F31" s="85"/>
      <c r="G31" s="85"/>
      <c r="H31" s="85"/>
      <c r="I31" s="85"/>
      <c r="J31" s="84"/>
    </row>
    <row r="32" spans="1:10" ht="12.75">
      <c r="A32" s="89"/>
      <c r="B32" s="88"/>
      <c r="C32" s="85"/>
      <c r="D32" s="85"/>
      <c r="E32" s="85"/>
      <c r="F32" s="85"/>
      <c r="G32" s="85"/>
      <c r="H32" s="85"/>
      <c r="I32" s="85"/>
      <c r="J32" s="84"/>
    </row>
    <row r="33" spans="1:10" ht="12.75">
      <c r="A33" s="120" t="s">
        <v>80</v>
      </c>
      <c r="B33" s="121" t="s">
        <v>119</v>
      </c>
      <c r="C33" s="90"/>
      <c r="D33" s="90"/>
      <c r="E33" s="90"/>
      <c r="F33" s="90"/>
      <c r="G33" s="90"/>
      <c r="H33" s="90"/>
      <c r="I33" s="90"/>
      <c r="J33" s="93"/>
    </row>
    <row r="34" spans="1:10" ht="12.75">
      <c r="A34" s="89"/>
      <c r="B34" s="88" t="s">
        <v>120</v>
      </c>
      <c r="C34" s="85"/>
      <c r="D34" s="85"/>
      <c r="E34" s="85"/>
      <c r="F34" s="85"/>
      <c r="G34" s="85"/>
      <c r="H34" s="85"/>
      <c r="I34" s="85"/>
      <c r="J34" s="84"/>
    </row>
    <row r="35" spans="1:10" ht="12.75">
      <c r="A35" s="92"/>
      <c r="B35" s="88"/>
      <c r="C35" s="85"/>
      <c r="D35" s="85"/>
      <c r="E35" s="85"/>
      <c r="F35" s="85"/>
      <c r="G35" s="85"/>
      <c r="H35" s="85"/>
      <c r="I35" s="85"/>
      <c r="J35" s="84"/>
    </row>
    <row r="36" spans="1:10" ht="12.75">
      <c r="A36" s="89"/>
      <c r="B36" s="88"/>
      <c r="C36" s="85"/>
      <c r="D36" s="85"/>
      <c r="E36" s="85"/>
      <c r="F36" s="85"/>
      <c r="G36" s="85"/>
      <c r="H36" s="85"/>
      <c r="I36" s="85"/>
      <c r="J36" s="84"/>
    </row>
    <row r="37" spans="1:10" ht="12.75">
      <c r="A37" s="89" t="s">
        <v>121</v>
      </c>
      <c r="B37" s="88"/>
      <c r="C37" s="85"/>
      <c r="D37" s="85"/>
      <c r="E37" s="85"/>
      <c r="F37" s="85"/>
      <c r="G37" s="85"/>
      <c r="H37" s="85"/>
      <c r="I37" s="85"/>
      <c r="J37" s="84"/>
    </row>
    <row r="38" spans="1:10" ht="12.75">
      <c r="A38" s="89"/>
      <c r="B38" s="88"/>
      <c r="C38" s="85"/>
      <c r="D38" s="85"/>
      <c r="E38" s="85"/>
      <c r="F38" s="85"/>
      <c r="G38" s="85"/>
      <c r="H38" s="85"/>
      <c r="I38" s="85"/>
      <c r="J38" s="84"/>
    </row>
    <row r="39" spans="1:10" ht="12.75">
      <c r="A39" s="89"/>
      <c r="B39" s="298" t="str">
        <f>+'Item 106, page 1 '!$B$46</f>
        <v>A gate obstruction charge of 1.54 (A) will be assessed per pick up for opening, unlocking, or closing gates, or moving obstructions in order to pick up solid waste. </v>
      </c>
      <c r="C39" s="298"/>
      <c r="D39" s="298"/>
      <c r="E39" s="298"/>
      <c r="F39" s="298"/>
      <c r="G39" s="298"/>
      <c r="H39" s="298"/>
      <c r="I39" s="298"/>
      <c r="J39" s="84"/>
    </row>
    <row r="40" spans="1:10" ht="12.75">
      <c r="A40" s="89"/>
      <c r="B40" s="298"/>
      <c r="C40" s="298"/>
      <c r="D40" s="298"/>
      <c r="E40" s="298"/>
      <c r="F40" s="298"/>
      <c r="G40" s="298"/>
      <c r="H40" s="298"/>
      <c r="I40" s="298"/>
      <c r="J40" s="84"/>
    </row>
    <row r="41" spans="1:10" ht="12.75">
      <c r="A41" s="89"/>
      <c r="B41" s="88"/>
      <c r="C41" s="85"/>
      <c r="D41" s="85"/>
      <c r="E41" s="85"/>
      <c r="F41" s="85"/>
      <c r="G41" s="85"/>
      <c r="H41" s="85"/>
      <c r="I41" s="85"/>
      <c r="J41" s="84"/>
    </row>
    <row r="42" spans="1:10" ht="12.75">
      <c r="A42" s="86"/>
      <c r="B42" s="88"/>
      <c r="C42" s="85"/>
      <c r="D42" s="85"/>
      <c r="E42" s="85"/>
      <c r="F42" s="85"/>
      <c r="G42" s="85"/>
      <c r="H42" s="85"/>
      <c r="I42" s="85"/>
      <c r="J42" s="84"/>
    </row>
    <row r="43" spans="1:10" ht="12.75">
      <c r="A43" s="86"/>
      <c r="B43" s="85"/>
      <c r="C43" s="85"/>
      <c r="D43" s="85"/>
      <c r="E43" s="85"/>
      <c r="F43" s="85"/>
      <c r="G43" s="85"/>
      <c r="H43" s="85"/>
      <c r="I43" s="85"/>
      <c r="J43" s="84"/>
    </row>
    <row r="44" spans="1:10" ht="12.75">
      <c r="A44" s="86"/>
      <c r="B44" s="85"/>
      <c r="C44" s="85"/>
      <c r="D44" s="85"/>
      <c r="E44" s="85"/>
      <c r="F44" s="85"/>
      <c r="G44" s="85"/>
      <c r="H44" s="85"/>
      <c r="I44" s="85"/>
      <c r="J44" s="84"/>
    </row>
    <row r="45" spans="1:10" ht="12.75">
      <c r="A45" s="86"/>
      <c r="B45" s="85"/>
      <c r="C45" s="85"/>
      <c r="D45" s="90"/>
      <c r="E45" s="90"/>
      <c r="F45" s="90"/>
      <c r="G45" s="90"/>
      <c r="H45" s="85"/>
      <c r="I45" s="85"/>
      <c r="J45" s="84"/>
    </row>
    <row r="46" spans="1:10" ht="12.75">
      <c r="A46" s="86"/>
      <c r="B46" s="85"/>
      <c r="C46" s="85"/>
      <c r="D46" s="85"/>
      <c r="E46" s="85"/>
      <c r="F46" s="85"/>
      <c r="G46" s="85"/>
      <c r="H46" s="85"/>
      <c r="I46" s="85"/>
      <c r="J46" s="84"/>
    </row>
    <row r="47" spans="1:10" ht="12.75">
      <c r="A47" s="86"/>
      <c r="B47" s="85"/>
      <c r="C47" s="85"/>
      <c r="D47" s="85"/>
      <c r="E47" s="85"/>
      <c r="F47" s="85"/>
      <c r="G47" s="85"/>
      <c r="H47" s="85"/>
      <c r="I47" s="85"/>
      <c r="J47" s="84"/>
    </row>
    <row r="48" spans="1:10" ht="12.75">
      <c r="A48" s="86"/>
      <c r="B48" s="85"/>
      <c r="C48" s="85"/>
      <c r="D48" s="85"/>
      <c r="E48" s="85"/>
      <c r="F48" s="85"/>
      <c r="G48" s="85"/>
      <c r="H48" s="85"/>
      <c r="I48" s="85"/>
      <c r="J48" s="84"/>
    </row>
    <row r="49" spans="1:10" ht="12.75">
      <c r="A49" s="86"/>
      <c r="B49" s="85"/>
      <c r="C49" s="85"/>
      <c r="D49" s="85"/>
      <c r="E49" s="85"/>
      <c r="F49" s="85"/>
      <c r="G49" s="85"/>
      <c r="H49" s="85"/>
      <c r="I49" s="85"/>
      <c r="J49" s="84"/>
    </row>
    <row r="50" spans="1:10" ht="12.75">
      <c r="A50" s="86"/>
      <c r="B50" s="85"/>
      <c r="C50" s="85"/>
      <c r="D50" s="85"/>
      <c r="E50" s="85"/>
      <c r="F50" s="85"/>
      <c r="G50" s="85"/>
      <c r="H50" s="85"/>
      <c r="I50" s="85"/>
      <c r="J50" s="84"/>
    </row>
    <row r="51" spans="1:10" ht="12.75">
      <c r="A51" s="86"/>
      <c r="B51" s="85"/>
      <c r="C51" s="85"/>
      <c r="D51" s="85"/>
      <c r="E51" s="85"/>
      <c r="F51" s="85"/>
      <c r="G51" s="85"/>
      <c r="H51" s="85"/>
      <c r="I51" s="85"/>
      <c r="J51" s="84"/>
    </row>
    <row r="52" spans="1:10" ht="12.75">
      <c r="A52" s="86"/>
      <c r="B52" s="85"/>
      <c r="C52" s="85"/>
      <c r="D52" s="85"/>
      <c r="E52" s="85"/>
      <c r="F52" s="85"/>
      <c r="G52" s="85"/>
      <c r="H52" s="85"/>
      <c r="I52" s="85"/>
      <c r="J52" s="84"/>
    </row>
    <row r="53" spans="1:10" ht="12.75">
      <c r="A53" s="83"/>
      <c r="B53" s="82"/>
      <c r="C53" s="82"/>
      <c r="D53" s="82"/>
      <c r="E53" s="82"/>
      <c r="F53" s="82"/>
      <c r="G53" s="82"/>
      <c r="H53" s="82"/>
      <c r="I53" s="82"/>
      <c r="J53" s="81"/>
    </row>
    <row r="54" spans="1:10" ht="12.75">
      <c r="A54" s="23" t="s">
        <v>98</v>
      </c>
      <c r="B54" s="1" t="str">
        <f>+'Check Sheet'!$B$52</f>
        <v>Chris Gualberto, Assistant Division Controller</v>
      </c>
      <c r="C54" s="1"/>
      <c r="D54" s="85"/>
      <c r="E54" s="85"/>
      <c r="F54" s="85"/>
      <c r="G54" s="85"/>
      <c r="H54" s="85"/>
      <c r="I54" s="85"/>
      <c r="J54" s="84"/>
    </row>
    <row r="55" spans="1:10" ht="12.75">
      <c r="A55" s="23"/>
      <c r="B55" s="1"/>
      <c r="C55" s="1"/>
      <c r="D55" s="85"/>
      <c r="E55" s="85"/>
      <c r="F55" s="85"/>
      <c r="J55" s="84"/>
    </row>
    <row r="56" spans="1:10" ht="12.75">
      <c r="A56" s="26" t="s">
        <v>99</v>
      </c>
      <c r="B56" s="232">
        <f>+'Check Sheet'!$B$54</f>
        <v>43663</v>
      </c>
      <c r="C56" s="232">
        <f>+'Check Sheet'!C55</f>
        <v>0</v>
      </c>
      <c r="D56" s="82"/>
      <c r="E56" s="82"/>
      <c r="F56" s="82"/>
      <c r="H56" s="72" t="s">
        <v>142</v>
      </c>
      <c r="I56" s="233">
        <f>+'Check Sheet'!$I$54</f>
        <v>43709</v>
      </c>
      <c r="J56" s="234">
        <f>+'Check Sheet'!I55</f>
        <v>0</v>
      </c>
    </row>
    <row r="57" spans="1:10" ht="12.75">
      <c r="A57" s="239" t="s">
        <v>17</v>
      </c>
      <c r="B57" s="240"/>
      <c r="C57" s="240"/>
      <c r="D57" s="240"/>
      <c r="E57" s="240"/>
      <c r="F57" s="240"/>
      <c r="G57" s="240"/>
      <c r="H57" s="240"/>
      <c r="I57" s="240"/>
      <c r="J57" s="241"/>
    </row>
    <row r="58" spans="1:10" ht="12.75">
      <c r="A58" s="86"/>
      <c r="B58" s="85"/>
      <c r="C58" s="85"/>
      <c r="D58" s="85"/>
      <c r="E58" s="85"/>
      <c r="F58" s="85"/>
      <c r="G58" s="85"/>
      <c r="H58" s="85"/>
      <c r="I58" s="85"/>
      <c r="J58" s="84"/>
    </row>
    <row r="59" spans="1:10" ht="12.75">
      <c r="A59" s="86" t="s">
        <v>18</v>
      </c>
      <c r="B59" s="85"/>
      <c r="C59" s="85"/>
      <c r="D59" s="85"/>
      <c r="E59" s="85"/>
      <c r="F59" s="85"/>
      <c r="G59" s="85"/>
      <c r="H59" s="85"/>
      <c r="I59" s="85"/>
      <c r="J59" s="84"/>
    </row>
    <row r="60" spans="1:10" ht="12.75">
      <c r="A60" s="83"/>
      <c r="B60" s="82"/>
      <c r="C60" s="82"/>
      <c r="D60" s="82"/>
      <c r="E60" s="82"/>
      <c r="F60" s="82"/>
      <c r="G60" s="82"/>
      <c r="H60" s="82"/>
      <c r="I60" s="82"/>
      <c r="J60" s="81"/>
    </row>
  </sheetData>
  <sheetProtection/>
  <mergeCells count="8">
    <mergeCell ref="A57:J57"/>
    <mergeCell ref="B56:C56"/>
    <mergeCell ref="A7:J7"/>
    <mergeCell ref="A8:J8"/>
    <mergeCell ref="A9:J9"/>
    <mergeCell ref="D15:J15"/>
    <mergeCell ref="I56:J56"/>
    <mergeCell ref="B39:I4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L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80" customWidth="1"/>
    <col min="2" max="3" width="9.140625" style="80" customWidth="1"/>
    <col min="4" max="10" width="11.7109375" style="80" customWidth="1"/>
    <col min="11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10" t="s">
        <v>370</v>
      </c>
      <c r="I2" s="132" t="s">
        <v>240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85"/>
      <c r="I3" s="85"/>
      <c r="J3" s="84"/>
    </row>
    <row r="4" spans="1:10" ht="12.75">
      <c r="A4" s="86" t="s">
        <v>1</v>
      </c>
      <c r="B4" s="85"/>
      <c r="C4" s="85"/>
      <c r="D4" s="85" t="s">
        <v>169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308" t="s">
        <v>222</v>
      </c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2.75">
      <c r="A8" s="309" t="s">
        <v>223</v>
      </c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>
      <c r="A9" s="309" t="s">
        <v>166</v>
      </c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>
      <c r="A10" s="86"/>
      <c r="B10" s="85"/>
      <c r="C10" s="85"/>
      <c r="D10" s="85"/>
      <c r="E10" s="85"/>
      <c r="F10" s="85"/>
      <c r="G10" s="85"/>
      <c r="H10" s="85"/>
      <c r="I10" s="85"/>
      <c r="J10" s="84"/>
    </row>
    <row r="11" spans="1:10" ht="12.75">
      <c r="A11" s="86" t="s">
        <v>224</v>
      </c>
      <c r="B11" s="85"/>
      <c r="C11" s="85"/>
      <c r="D11" s="85"/>
      <c r="E11" s="85"/>
      <c r="F11" s="85"/>
      <c r="G11" s="85"/>
      <c r="H11" s="85"/>
      <c r="I11" s="85"/>
      <c r="J11" s="84"/>
    </row>
    <row r="12" spans="1:10" ht="12.75">
      <c r="A12" s="86"/>
      <c r="B12" s="85"/>
      <c r="C12" s="85"/>
      <c r="D12" s="85"/>
      <c r="E12" s="85"/>
      <c r="F12" s="85"/>
      <c r="G12" s="85"/>
      <c r="H12" s="85"/>
      <c r="I12" s="85"/>
      <c r="J12" s="84"/>
    </row>
    <row r="13" spans="1:10" ht="12.75">
      <c r="A13" s="86"/>
      <c r="B13" s="110"/>
      <c r="C13" s="110"/>
      <c r="D13" s="312" t="s">
        <v>128</v>
      </c>
      <c r="E13" s="258"/>
      <c r="F13" s="258"/>
      <c r="G13" s="258"/>
      <c r="H13" s="258"/>
      <c r="I13" s="258"/>
      <c r="J13" s="259"/>
    </row>
    <row r="14" spans="1:10" ht="12.75">
      <c r="A14" s="109" t="s">
        <v>129</v>
      </c>
      <c r="B14" s="108"/>
      <c r="C14" s="107"/>
      <c r="D14" s="106" t="s">
        <v>165</v>
      </c>
      <c r="E14" s="106" t="s">
        <v>164</v>
      </c>
      <c r="F14" s="106" t="s">
        <v>163</v>
      </c>
      <c r="G14" s="106" t="s">
        <v>162</v>
      </c>
      <c r="H14" s="106" t="s">
        <v>161</v>
      </c>
      <c r="I14" s="106" t="s">
        <v>160</v>
      </c>
      <c r="J14" s="106" t="s">
        <v>159</v>
      </c>
    </row>
    <row r="15" spans="1:10" ht="12.75">
      <c r="A15" s="99" t="s">
        <v>130</v>
      </c>
      <c r="B15" s="98"/>
      <c r="C15" s="97"/>
      <c r="D15" s="194" t="s">
        <v>507</v>
      </c>
      <c r="E15" s="194" t="s">
        <v>508</v>
      </c>
      <c r="F15" s="194" t="s">
        <v>509</v>
      </c>
      <c r="G15" s="194" t="s">
        <v>510</v>
      </c>
      <c r="H15" s="194" t="s">
        <v>511</v>
      </c>
      <c r="I15" s="194" t="s">
        <v>512</v>
      </c>
      <c r="J15" s="194" t="s">
        <v>513</v>
      </c>
    </row>
    <row r="16" spans="1:10" ht="12.75">
      <c r="A16" s="99" t="s">
        <v>131</v>
      </c>
      <c r="B16" s="98"/>
      <c r="C16" s="97"/>
      <c r="D16" s="194" t="s">
        <v>505</v>
      </c>
      <c r="E16" s="194" t="str">
        <f aca="true" t="shared" si="0" ref="E16:J16">D16</f>
        <v>138.07 (A)</v>
      </c>
      <c r="F16" s="194" t="str">
        <f t="shared" si="0"/>
        <v>138.07 (A)</v>
      </c>
      <c r="G16" s="194" t="str">
        <f t="shared" si="0"/>
        <v>138.07 (A)</v>
      </c>
      <c r="H16" s="194" t="str">
        <f t="shared" si="0"/>
        <v>138.07 (A)</v>
      </c>
      <c r="I16" s="194" t="str">
        <f t="shared" si="0"/>
        <v>138.07 (A)</v>
      </c>
      <c r="J16" s="194" t="str">
        <f t="shared" si="0"/>
        <v>138.07 (A)</v>
      </c>
    </row>
    <row r="17" spans="1:10" ht="12.75">
      <c r="A17" s="99" t="s">
        <v>132</v>
      </c>
      <c r="B17" s="98"/>
      <c r="C17" s="97"/>
      <c r="D17" s="195" t="str">
        <f aca="true" t="shared" si="1" ref="D17:J17">D16</f>
        <v>138.07 (A)</v>
      </c>
      <c r="E17" s="195" t="str">
        <f t="shared" si="1"/>
        <v>138.07 (A)</v>
      </c>
      <c r="F17" s="195" t="str">
        <f t="shared" si="1"/>
        <v>138.07 (A)</v>
      </c>
      <c r="G17" s="195" t="str">
        <f t="shared" si="1"/>
        <v>138.07 (A)</v>
      </c>
      <c r="H17" s="195" t="str">
        <f t="shared" si="1"/>
        <v>138.07 (A)</v>
      </c>
      <c r="I17" s="195" t="str">
        <f t="shared" si="1"/>
        <v>138.07 (A)</v>
      </c>
      <c r="J17" s="195" t="str">
        <f t="shared" si="1"/>
        <v>138.07 (A)</v>
      </c>
    </row>
    <row r="18" spans="1:10" ht="12.75">
      <c r="A18" s="105" t="s">
        <v>133</v>
      </c>
      <c r="B18" s="104"/>
      <c r="C18" s="103"/>
      <c r="D18" s="195" t="s">
        <v>506</v>
      </c>
      <c r="E18" s="195" t="str">
        <f aca="true" t="shared" si="2" ref="E18:J18">D18</f>
        <v>143.67 (A)</v>
      </c>
      <c r="F18" s="195" t="str">
        <f t="shared" si="2"/>
        <v>143.67 (A)</v>
      </c>
      <c r="G18" s="195" t="str">
        <f t="shared" si="2"/>
        <v>143.67 (A)</v>
      </c>
      <c r="H18" s="195" t="str">
        <f t="shared" si="2"/>
        <v>143.67 (A)</v>
      </c>
      <c r="I18" s="195" t="str">
        <f t="shared" si="2"/>
        <v>143.67 (A)</v>
      </c>
      <c r="J18" s="195" t="str">
        <f t="shared" si="2"/>
        <v>143.67 (A)</v>
      </c>
    </row>
    <row r="19" spans="1:10" ht="12.75">
      <c r="A19" s="102" t="s">
        <v>134</v>
      </c>
      <c r="B19" s="98"/>
      <c r="C19" s="97"/>
      <c r="D19" s="85"/>
      <c r="E19" s="85"/>
      <c r="F19" s="85"/>
      <c r="G19" s="85"/>
      <c r="H19" s="85"/>
      <c r="I19" s="85"/>
      <c r="J19" s="84"/>
    </row>
    <row r="20" spans="1:10" ht="12.75">
      <c r="A20" s="99" t="s">
        <v>75</v>
      </c>
      <c r="B20" s="98"/>
      <c r="C20" s="97"/>
      <c r="D20" s="194" t="s">
        <v>514</v>
      </c>
      <c r="E20" s="195" t="str">
        <f>D20</f>
        <v>72.42 (A)</v>
      </c>
      <c r="F20" s="195" t="str">
        <f aca="true" t="shared" si="3" ref="F20:J22">E20</f>
        <v>72.42 (A)</v>
      </c>
      <c r="G20" s="195" t="str">
        <f t="shared" si="3"/>
        <v>72.42 (A)</v>
      </c>
      <c r="H20" s="195" t="str">
        <f t="shared" si="3"/>
        <v>72.42 (A)</v>
      </c>
      <c r="I20" s="195" t="str">
        <f t="shared" si="3"/>
        <v>72.42 (A)</v>
      </c>
      <c r="J20" s="195" t="str">
        <f t="shared" si="3"/>
        <v>72.42 (A)</v>
      </c>
    </row>
    <row r="21" spans="1:12" ht="12.75">
      <c r="A21" s="99" t="s">
        <v>76</v>
      </c>
      <c r="B21" s="98"/>
      <c r="C21" s="97"/>
      <c r="D21" s="194" t="s">
        <v>506</v>
      </c>
      <c r="E21" s="195" t="str">
        <f aca="true" t="shared" si="4" ref="E21:J21">E18</f>
        <v>143.67 (A)</v>
      </c>
      <c r="F21" s="195" t="str">
        <f t="shared" si="4"/>
        <v>143.67 (A)</v>
      </c>
      <c r="G21" s="195" t="str">
        <f t="shared" si="4"/>
        <v>143.67 (A)</v>
      </c>
      <c r="H21" s="195" t="str">
        <f t="shared" si="4"/>
        <v>143.67 (A)</v>
      </c>
      <c r="I21" s="195" t="str">
        <f t="shared" si="4"/>
        <v>143.67 (A)</v>
      </c>
      <c r="J21" s="195" t="str">
        <f t="shared" si="4"/>
        <v>143.67 (A)</v>
      </c>
      <c r="L21" s="80" t="s">
        <v>122</v>
      </c>
    </row>
    <row r="22" spans="1:10" ht="12.75">
      <c r="A22" s="99" t="s">
        <v>135</v>
      </c>
      <c r="B22" s="98"/>
      <c r="C22" s="97"/>
      <c r="D22" s="194" t="s">
        <v>515</v>
      </c>
      <c r="E22" s="195" t="str">
        <f>D22</f>
        <v>3.06 (A)</v>
      </c>
      <c r="F22" s="195" t="str">
        <f t="shared" si="3"/>
        <v>3.06 (A)</v>
      </c>
      <c r="G22" s="195" t="str">
        <f t="shared" si="3"/>
        <v>3.06 (A)</v>
      </c>
      <c r="H22" s="195" t="str">
        <f t="shared" si="3"/>
        <v>3.06 (A)</v>
      </c>
      <c r="I22" s="195" t="str">
        <f t="shared" si="3"/>
        <v>3.06 (A)</v>
      </c>
      <c r="J22" s="195" t="str">
        <f t="shared" si="3"/>
        <v>3.06 (A)</v>
      </c>
    </row>
    <row r="23" spans="1:10" ht="12.75">
      <c r="A23" s="99" t="s">
        <v>78</v>
      </c>
      <c r="B23" s="98"/>
      <c r="C23" s="97"/>
      <c r="D23" s="96" t="s">
        <v>158</v>
      </c>
      <c r="E23" s="96" t="s">
        <v>158</v>
      </c>
      <c r="F23" s="96" t="s">
        <v>158</v>
      </c>
      <c r="G23" s="96" t="s">
        <v>158</v>
      </c>
      <c r="H23" s="96" t="s">
        <v>158</v>
      </c>
      <c r="I23" s="96" t="s">
        <v>158</v>
      </c>
      <c r="J23" s="96" t="s">
        <v>158</v>
      </c>
    </row>
    <row r="24" spans="1:10" ht="12.75">
      <c r="A24" s="86"/>
      <c r="B24" s="85"/>
      <c r="C24" s="85"/>
      <c r="D24" s="85"/>
      <c r="E24" s="85"/>
      <c r="F24" s="85"/>
      <c r="G24" s="85"/>
      <c r="H24" s="85"/>
      <c r="I24" s="85"/>
      <c r="J24" s="84"/>
    </row>
    <row r="25" spans="1:10" ht="12.75">
      <c r="A25" s="86"/>
      <c r="B25" s="85"/>
      <c r="C25" s="85"/>
      <c r="D25" s="85"/>
      <c r="E25" s="85"/>
      <c r="F25" s="85"/>
      <c r="G25" s="85"/>
      <c r="H25" s="85"/>
      <c r="I25" s="85"/>
      <c r="J25" s="84"/>
    </row>
    <row r="26" spans="1:10" ht="12.75">
      <c r="A26" s="89" t="s">
        <v>136</v>
      </c>
      <c r="B26" s="88" t="s">
        <v>157</v>
      </c>
      <c r="C26" s="85"/>
      <c r="D26" s="85"/>
      <c r="E26" s="85"/>
      <c r="F26" s="85"/>
      <c r="G26" s="85"/>
      <c r="H26" s="85"/>
      <c r="I26" s="85"/>
      <c r="J26" s="84"/>
    </row>
    <row r="27" spans="1:10" ht="12.75">
      <c r="A27" s="95" t="s">
        <v>156</v>
      </c>
      <c r="B27" s="88" t="s">
        <v>155</v>
      </c>
      <c r="C27" s="85"/>
      <c r="D27" s="85"/>
      <c r="E27" s="85"/>
      <c r="F27" s="85"/>
      <c r="G27" s="85"/>
      <c r="H27" s="85"/>
      <c r="I27" s="85"/>
      <c r="J27" s="84"/>
    </row>
    <row r="28" spans="1:10" ht="12.75">
      <c r="A28" s="89"/>
      <c r="B28" s="88" t="str">
        <f>'Item 110'!B23</f>
        <v>to the disposal site.  Excess miles will be charged for at 2.04 (A) per mile or fraction of a</v>
      </c>
      <c r="C28" s="85"/>
      <c r="D28" s="85"/>
      <c r="E28" s="85"/>
      <c r="F28" s="85"/>
      <c r="G28" s="85"/>
      <c r="H28" s="85"/>
      <c r="I28" s="85"/>
      <c r="J28" s="84"/>
    </row>
    <row r="29" spans="1:10" ht="12.75">
      <c r="A29" s="89"/>
      <c r="B29" s="88" t="s">
        <v>154</v>
      </c>
      <c r="C29" s="85"/>
      <c r="D29" s="85"/>
      <c r="E29" s="85"/>
      <c r="F29" s="85"/>
      <c r="G29" s="85"/>
      <c r="H29" s="85"/>
      <c r="I29" s="85"/>
      <c r="J29" s="84"/>
    </row>
    <row r="30" spans="1:10" ht="12.75">
      <c r="A30" s="89" t="s">
        <v>81</v>
      </c>
      <c r="B30" s="88" t="s">
        <v>153</v>
      </c>
      <c r="C30" s="85"/>
      <c r="D30" s="85"/>
      <c r="E30" s="85"/>
      <c r="F30" s="85"/>
      <c r="G30" s="85"/>
      <c r="H30" s="85"/>
      <c r="I30" s="85"/>
      <c r="J30" s="84"/>
    </row>
    <row r="31" spans="1:10" ht="12.75">
      <c r="A31" s="94" t="s">
        <v>122</v>
      </c>
      <c r="B31" s="91" t="s">
        <v>152</v>
      </c>
      <c r="C31" s="90"/>
      <c r="D31" s="90"/>
      <c r="E31" s="90"/>
      <c r="F31" s="90"/>
      <c r="G31" s="90"/>
      <c r="H31" s="90"/>
      <c r="I31" s="90"/>
      <c r="J31" s="93"/>
    </row>
    <row r="32" spans="1:10" ht="12.75">
      <c r="A32" s="89"/>
      <c r="B32" s="88" t="s">
        <v>151</v>
      </c>
      <c r="C32" s="85"/>
      <c r="D32" s="85"/>
      <c r="E32" s="85"/>
      <c r="F32" s="85"/>
      <c r="G32" s="85"/>
      <c r="H32" s="85"/>
      <c r="I32" s="85"/>
      <c r="J32" s="84"/>
    </row>
    <row r="33" spans="1:10" ht="12.75">
      <c r="A33" s="92"/>
      <c r="B33" s="88" t="s">
        <v>150</v>
      </c>
      <c r="C33" s="85"/>
      <c r="D33" s="85"/>
      <c r="E33" s="85"/>
      <c r="F33" s="85"/>
      <c r="G33" s="85"/>
      <c r="H33" s="85"/>
      <c r="I33" s="85"/>
      <c r="J33" s="84"/>
    </row>
    <row r="34" spans="1:10" ht="12.75">
      <c r="A34" s="89"/>
      <c r="B34" s="88" t="s">
        <v>149</v>
      </c>
      <c r="C34" s="85"/>
      <c r="D34" s="85"/>
      <c r="E34" s="85"/>
      <c r="F34" s="85"/>
      <c r="G34" s="85"/>
      <c r="H34" s="85"/>
      <c r="I34" s="85"/>
      <c r="J34" s="84"/>
    </row>
    <row r="35" spans="1:10" ht="12.75">
      <c r="A35" s="89" t="s">
        <v>122</v>
      </c>
      <c r="B35" s="88" t="s">
        <v>148</v>
      </c>
      <c r="C35" s="85"/>
      <c r="D35" s="85"/>
      <c r="E35" s="85"/>
      <c r="F35" s="85"/>
      <c r="G35" s="85"/>
      <c r="H35" s="85"/>
      <c r="I35" s="85"/>
      <c r="J35" s="84"/>
    </row>
    <row r="36" spans="1:10" ht="12.75">
      <c r="A36" s="89"/>
      <c r="B36" s="88" t="s">
        <v>225</v>
      </c>
      <c r="C36" s="85"/>
      <c r="D36" s="85"/>
      <c r="E36" s="85"/>
      <c r="F36" s="85"/>
      <c r="G36" s="85"/>
      <c r="H36" s="85"/>
      <c r="I36" s="85"/>
      <c r="J36" s="84"/>
    </row>
    <row r="37" spans="1:10" ht="12.75">
      <c r="A37" s="89"/>
      <c r="B37" s="88" t="s">
        <v>146</v>
      </c>
      <c r="C37" s="85"/>
      <c r="D37" s="85"/>
      <c r="E37" s="85"/>
      <c r="F37" s="85"/>
      <c r="G37" s="85"/>
      <c r="H37" s="85"/>
      <c r="I37" s="85"/>
      <c r="J37" s="84"/>
    </row>
    <row r="38" spans="1:10" ht="12.75">
      <c r="A38" s="89" t="s">
        <v>82</v>
      </c>
      <c r="B38" s="88" t="str">
        <f>+'Item 240'!B34</f>
        <v>In addition to all other applicable charges, a charge of $18.03 (A) per yard (assessed on a </v>
      </c>
      <c r="C38" s="85"/>
      <c r="D38" s="85"/>
      <c r="E38" s="85"/>
      <c r="F38" s="85"/>
      <c r="G38" s="85"/>
      <c r="H38" s="85"/>
      <c r="I38" s="85"/>
      <c r="J38" s="84"/>
    </row>
    <row r="39" spans="1:10" ht="12.75">
      <c r="A39" s="89"/>
      <c r="B39" s="88" t="str">
        <f>+'Item 240'!B35</f>
        <v>pro-rata basis) will be assessed if containers are filled past their visible full limit, container</v>
      </c>
      <c r="C39" s="85"/>
      <c r="D39" s="85"/>
      <c r="E39" s="85"/>
      <c r="F39" s="85"/>
      <c r="G39" s="85"/>
      <c r="H39" s="85"/>
      <c r="I39" s="85"/>
      <c r="J39" s="84"/>
    </row>
    <row r="40" spans="1:10" ht="12.75">
      <c r="A40" s="86"/>
      <c r="B40" s="88" t="str">
        <f>+'Item 240'!B36</f>
        <v>lids will not close due to overfilling, or additional materials are placed on or near containers.</v>
      </c>
      <c r="C40" s="85"/>
      <c r="D40" s="85"/>
      <c r="E40" s="85"/>
      <c r="F40" s="85"/>
      <c r="G40" s="85"/>
      <c r="H40" s="85"/>
      <c r="I40" s="85"/>
      <c r="J40" s="84"/>
    </row>
    <row r="41" spans="1:10" ht="12.75">
      <c r="A41" s="86"/>
      <c r="B41" s="88"/>
      <c r="C41" s="85"/>
      <c r="D41" s="85"/>
      <c r="E41" s="85"/>
      <c r="F41" s="85"/>
      <c r="G41" s="85"/>
      <c r="H41" s="85"/>
      <c r="I41" s="85"/>
      <c r="J41" s="84"/>
    </row>
    <row r="42" spans="1:10" ht="12.75">
      <c r="A42" s="86"/>
      <c r="B42" s="85"/>
      <c r="C42" s="85"/>
      <c r="D42" s="85"/>
      <c r="E42" s="85"/>
      <c r="F42" s="85"/>
      <c r="G42" s="85"/>
      <c r="H42" s="85"/>
      <c r="I42" s="85"/>
      <c r="J42" s="84"/>
    </row>
    <row r="43" spans="1:10" ht="12.75">
      <c r="A43" s="86" t="s">
        <v>226</v>
      </c>
      <c r="B43" s="85"/>
      <c r="C43" s="85"/>
      <c r="D43" s="90"/>
      <c r="E43" s="90"/>
      <c r="F43" s="90"/>
      <c r="G43" s="90"/>
      <c r="H43" s="85"/>
      <c r="I43" s="85"/>
      <c r="J43" s="84"/>
    </row>
    <row r="44" spans="1:10" ht="12.75">
      <c r="A44" s="86"/>
      <c r="B44" s="85"/>
      <c r="C44" s="85"/>
      <c r="D44" s="85"/>
      <c r="E44" s="85"/>
      <c r="F44" s="85"/>
      <c r="G44" s="85"/>
      <c r="H44" s="85"/>
      <c r="I44" s="85"/>
      <c r="J44" s="84"/>
    </row>
    <row r="45" spans="1:10" ht="12.75">
      <c r="A45" s="86"/>
      <c r="B45" s="85" t="s">
        <v>371</v>
      </c>
      <c r="C45" s="85"/>
      <c r="D45" s="85"/>
      <c r="E45" s="85"/>
      <c r="F45" s="85"/>
      <c r="G45" s="85"/>
      <c r="H45" s="85"/>
      <c r="I45" s="85"/>
      <c r="J45" s="84"/>
    </row>
    <row r="46" spans="1:10" ht="12.75">
      <c r="A46" s="86"/>
      <c r="B46" s="85"/>
      <c r="C46" s="85"/>
      <c r="D46" s="85"/>
      <c r="E46" s="85"/>
      <c r="F46" s="85"/>
      <c r="G46" s="85"/>
      <c r="H46" s="85"/>
      <c r="I46" s="85"/>
      <c r="J46" s="84"/>
    </row>
    <row r="47" spans="2:10" ht="12.75">
      <c r="B47" s="298" t="str">
        <f>+'Item 106, page 1 '!$B$46</f>
        <v>A gate obstruction charge of 1.54 (A) will be assessed per pick up for opening, unlocking, or closing gates, or moving obstructions in order to pick up solid waste. </v>
      </c>
      <c r="C47" s="298"/>
      <c r="D47" s="298"/>
      <c r="E47" s="298"/>
      <c r="F47" s="298"/>
      <c r="G47" s="298"/>
      <c r="H47" s="298"/>
      <c r="I47" s="298"/>
      <c r="J47" s="84"/>
    </row>
    <row r="48" spans="1:10" ht="12.75">
      <c r="A48" s="86"/>
      <c r="B48" s="298"/>
      <c r="C48" s="298"/>
      <c r="D48" s="298"/>
      <c r="E48" s="298"/>
      <c r="F48" s="298"/>
      <c r="G48" s="298"/>
      <c r="H48" s="298"/>
      <c r="I48" s="298"/>
      <c r="J48" s="84"/>
    </row>
    <row r="49" spans="1:10" ht="12.75">
      <c r="A49" s="86"/>
      <c r="B49" s="85"/>
      <c r="C49" s="85"/>
      <c r="D49" s="85"/>
      <c r="E49" s="85"/>
      <c r="F49" s="85"/>
      <c r="G49" s="85"/>
      <c r="H49" s="85"/>
      <c r="I49" s="85"/>
      <c r="J49" s="84"/>
    </row>
    <row r="50" spans="1:10" ht="12.75">
      <c r="A50" s="86"/>
      <c r="C50" s="85"/>
      <c r="D50" s="85"/>
      <c r="E50" s="85"/>
      <c r="F50" s="85"/>
      <c r="G50" s="85"/>
      <c r="H50" s="85"/>
      <c r="I50" s="85"/>
      <c r="J50" s="84"/>
    </row>
    <row r="51" spans="1:10" ht="12.75">
      <c r="A51" s="83"/>
      <c r="B51" s="82"/>
      <c r="C51" s="82"/>
      <c r="D51" s="82"/>
      <c r="E51" s="82"/>
      <c r="F51" s="82"/>
      <c r="G51" s="82"/>
      <c r="H51" s="82"/>
      <c r="I51" s="82"/>
      <c r="J51" s="81"/>
    </row>
    <row r="52" spans="1:10" ht="12.75">
      <c r="A52" s="23" t="s">
        <v>98</v>
      </c>
      <c r="B52" s="1" t="str">
        <f>+'Check Sheet'!$B$52</f>
        <v>Chris Gualberto, Assistant Division Controller</v>
      </c>
      <c r="C52" s="1"/>
      <c r="D52" s="85"/>
      <c r="E52" s="85"/>
      <c r="F52" s="85"/>
      <c r="G52" s="85"/>
      <c r="H52" s="85"/>
      <c r="I52" s="85"/>
      <c r="J52" s="84"/>
    </row>
    <row r="53" spans="1:10" ht="12.75">
      <c r="A53" s="23"/>
      <c r="B53" s="1"/>
      <c r="C53" s="1"/>
      <c r="D53" s="85"/>
      <c r="E53" s="85"/>
      <c r="F53" s="85"/>
      <c r="J53" s="84"/>
    </row>
    <row r="54" spans="1:10" ht="12.75">
      <c r="A54" s="26" t="s">
        <v>99</v>
      </c>
      <c r="B54" s="232">
        <f>+'Check Sheet'!$B$54</f>
        <v>43663</v>
      </c>
      <c r="C54" s="232">
        <f>+'Check Sheet'!C53</f>
        <v>0</v>
      </c>
      <c r="D54" s="82"/>
      <c r="E54" s="82"/>
      <c r="F54" s="82"/>
      <c r="H54" s="72" t="s">
        <v>142</v>
      </c>
      <c r="I54" s="233">
        <f>+'Check Sheet'!$I$54</f>
        <v>43709</v>
      </c>
      <c r="J54" s="234">
        <f>+'Check Sheet'!I53</f>
        <v>0</v>
      </c>
    </row>
    <row r="55" spans="1:10" ht="12.75">
      <c r="A55" s="239" t="s">
        <v>17</v>
      </c>
      <c r="B55" s="240"/>
      <c r="C55" s="240"/>
      <c r="D55" s="240"/>
      <c r="E55" s="240"/>
      <c r="F55" s="240"/>
      <c r="G55" s="240"/>
      <c r="H55" s="240"/>
      <c r="I55" s="240"/>
      <c r="J55" s="241"/>
    </row>
    <row r="56" spans="1:10" ht="12.75">
      <c r="A56" s="86"/>
      <c r="B56" s="85"/>
      <c r="C56" s="85"/>
      <c r="D56" s="85"/>
      <c r="E56" s="85"/>
      <c r="F56" s="85"/>
      <c r="G56" s="85"/>
      <c r="H56" s="85"/>
      <c r="I56" s="85"/>
      <c r="J56" s="84"/>
    </row>
    <row r="57" spans="1:10" ht="12.75">
      <c r="A57" s="86" t="s">
        <v>18</v>
      </c>
      <c r="B57" s="85"/>
      <c r="C57" s="85"/>
      <c r="D57" s="85"/>
      <c r="E57" s="85"/>
      <c r="F57" s="85"/>
      <c r="G57" s="85"/>
      <c r="H57" s="85"/>
      <c r="I57" s="85"/>
      <c r="J57" s="84"/>
    </row>
    <row r="58" spans="1:10" ht="12.75">
      <c r="A58" s="83"/>
      <c r="B58" s="82"/>
      <c r="C58" s="82"/>
      <c r="D58" s="82"/>
      <c r="E58" s="82"/>
      <c r="F58" s="82"/>
      <c r="G58" s="82"/>
      <c r="H58" s="82"/>
      <c r="I58" s="82"/>
      <c r="J58" s="81"/>
    </row>
  </sheetData>
  <sheetProtection/>
  <mergeCells count="8">
    <mergeCell ref="A7:J7"/>
    <mergeCell ref="A8:J8"/>
    <mergeCell ref="A9:J9"/>
    <mergeCell ref="D13:J13"/>
    <mergeCell ref="A55:J55"/>
    <mergeCell ref="B54:C54"/>
    <mergeCell ref="I54:J54"/>
    <mergeCell ref="B47:I4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80" customWidth="1"/>
    <col min="2" max="3" width="9.140625" style="80" customWidth="1"/>
    <col min="4" max="10" width="12.28125" style="80" customWidth="1"/>
    <col min="11" max="14" width="9.140625" style="80" customWidth="1"/>
    <col min="15" max="15" width="10.140625" style="80" bestFit="1" customWidth="1"/>
    <col min="16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10" t="s">
        <v>370</v>
      </c>
      <c r="I2" s="88" t="s">
        <v>239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85"/>
      <c r="I3" s="85"/>
      <c r="J3" s="84"/>
    </row>
    <row r="4" spans="1:10" ht="12.75">
      <c r="A4" s="86" t="s">
        <v>1</v>
      </c>
      <c r="B4" s="85"/>
      <c r="C4" s="85"/>
      <c r="D4" s="85" t="s">
        <v>169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308" t="s">
        <v>227</v>
      </c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2.75">
      <c r="A8" s="309" t="s">
        <v>191</v>
      </c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>
      <c r="A9" s="309" t="s">
        <v>166</v>
      </c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>
      <c r="A10" s="86"/>
      <c r="B10" s="85"/>
      <c r="C10" s="85"/>
      <c r="D10" s="85"/>
      <c r="E10" s="85"/>
      <c r="F10" s="85"/>
      <c r="G10" s="85"/>
      <c r="H10" s="85"/>
      <c r="I10" s="85"/>
      <c r="J10" s="84"/>
    </row>
    <row r="11" spans="1:10" ht="12.75">
      <c r="A11" s="86" t="s">
        <v>228</v>
      </c>
      <c r="B11" s="85"/>
      <c r="C11" s="85"/>
      <c r="D11" s="85"/>
      <c r="E11" s="85"/>
      <c r="F11" s="85"/>
      <c r="G11" s="85"/>
      <c r="H11" s="85"/>
      <c r="I11" s="85"/>
      <c r="J11" s="84"/>
    </row>
    <row r="12" spans="1:10" ht="12.75">
      <c r="A12" s="86"/>
      <c r="B12" s="85"/>
      <c r="C12" s="85"/>
      <c r="D12" s="85"/>
      <c r="E12" s="85"/>
      <c r="F12" s="85"/>
      <c r="G12" s="85"/>
      <c r="H12" s="85"/>
      <c r="I12" s="85"/>
      <c r="J12" s="84"/>
    </row>
    <row r="13" spans="1:10" ht="12.75">
      <c r="A13" s="86"/>
      <c r="B13" s="110"/>
      <c r="C13" s="110"/>
      <c r="D13" s="312" t="s">
        <v>128</v>
      </c>
      <c r="E13" s="258"/>
      <c r="F13" s="258"/>
      <c r="G13" s="258"/>
      <c r="H13" s="258"/>
      <c r="I13" s="258"/>
      <c r="J13" s="259"/>
    </row>
    <row r="14" spans="1:10" ht="12.75">
      <c r="A14" s="109" t="s">
        <v>129</v>
      </c>
      <c r="B14" s="108"/>
      <c r="C14" s="107"/>
      <c r="D14" s="106" t="s">
        <v>165</v>
      </c>
      <c r="E14" s="106" t="s">
        <v>164</v>
      </c>
      <c r="F14" s="106" t="s">
        <v>163</v>
      </c>
      <c r="G14" s="106" t="s">
        <v>162</v>
      </c>
      <c r="H14" s="106" t="s">
        <v>161</v>
      </c>
      <c r="I14" s="106" t="s">
        <v>174</v>
      </c>
      <c r="J14" s="106" t="s">
        <v>160</v>
      </c>
    </row>
    <row r="15" spans="1:10" ht="12.75">
      <c r="A15" s="99" t="s">
        <v>131</v>
      </c>
      <c r="B15" s="98"/>
      <c r="C15" s="97"/>
      <c r="D15" s="194" t="s">
        <v>516</v>
      </c>
      <c r="E15" s="194" t="str">
        <f aca="true" t="shared" si="0" ref="E15:J15">D15</f>
        <v>153.00 (A)</v>
      </c>
      <c r="F15" s="194" t="str">
        <f t="shared" si="0"/>
        <v>153.00 (A)</v>
      </c>
      <c r="G15" s="194" t="str">
        <f t="shared" si="0"/>
        <v>153.00 (A)</v>
      </c>
      <c r="H15" s="194" t="str">
        <f t="shared" si="0"/>
        <v>153.00 (A)</v>
      </c>
      <c r="I15" s="194" t="str">
        <f t="shared" si="0"/>
        <v>153.00 (A)</v>
      </c>
      <c r="J15" s="194" t="str">
        <f t="shared" si="0"/>
        <v>153.00 (A)</v>
      </c>
    </row>
    <row r="16" spans="1:10" ht="12.75">
      <c r="A16" s="99" t="s">
        <v>132</v>
      </c>
      <c r="B16" s="98"/>
      <c r="C16" s="97"/>
      <c r="D16" s="194" t="str">
        <f aca="true" t="shared" si="1" ref="D16:J16">D15</f>
        <v>153.00 (A)</v>
      </c>
      <c r="E16" s="194" t="str">
        <f t="shared" si="1"/>
        <v>153.00 (A)</v>
      </c>
      <c r="F16" s="194" t="str">
        <f t="shared" si="1"/>
        <v>153.00 (A)</v>
      </c>
      <c r="G16" s="194" t="str">
        <f t="shared" si="1"/>
        <v>153.00 (A)</v>
      </c>
      <c r="H16" s="194" t="str">
        <f t="shared" si="1"/>
        <v>153.00 (A)</v>
      </c>
      <c r="I16" s="194" t="str">
        <f t="shared" si="1"/>
        <v>153.00 (A)</v>
      </c>
      <c r="J16" s="194" t="str">
        <f t="shared" si="1"/>
        <v>153.00 (A)</v>
      </c>
    </row>
    <row r="17" spans="1:10" ht="12.75">
      <c r="A17" s="102" t="s">
        <v>134</v>
      </c>
      <c r="B17" s="98"/>
      <c r="C17" s="97"/>
      <c r="D17" s="85"/>
      <c r="E17" s="85"/>
      <c r="F17" s="85"/>
      <c r="G17" s="85"/>
      <c r="H17" s="85"/>
      <c r="I17" s="85"/>
      <c r="J17" s="84"/>
    </row>
    <row r="18" spans="1:10" ht="12.75">
      <c r="A18" s="99" t="s">
        <v>76</v>
      </c>
      <c r="B18" s="98"/>
      <c r="C18" s="97"/>
      <c r="D18" s="116" t="s">
        <v>158</v>
      </c>
      <c r="E18" s="116" t="s">
        <v>158</v>
      </c>
      <c r="F18" s="116" t="s">
        <v>158</v>
      </c>
      <c r="G18" s="116" t="s">
        <v>158</v>
      </c>
      <c r="H18" s="116" t="s">
        <v>158</v>
      </c>
      <c r="I18" s="116" t="s">
        <v>158</v>
      </c>
      <c r="J18" s="116" t="s">
        <v>158</v>
      </c>
    </row>
    <row r="19" spans="1:10" ht="12.75">
      <c r="A19" s="86"/>
      <c r="B19" s="85"/>
      <c r="C19" s="85"/>
      <c r="D19" s="85"/>
      <c r="E19" s="85"/>
      <c r="F19" s="85"/>
      <c r="G19" s="85"/>
      <c r="H19" s="85"/>
      <c r="I19" s="85"/>
      <c r="J19" s="84"/>
    </row>
    <row r="20" spans="1:10" ht="12.75">
      <c r="A20" s="86"/>
      <c r="B20" s="85"/>
      <c r="C20" s="85"/>
      <c r="D20" s="85"/>
      <c r="E20" s="85"/>
      <c r="F20" s="85"/>
      <c r="G20" s="85"/>
      <c r="H20" s="85"/>
      <c r="I20" s="85"/>
      <c r="J20" s="84"/>
    </row>
    <row r="21" spans="1:10" ht="12.75">
      <c r="A21" s="89" t="s">
        <v>136</v>
      </c>
      <c r="B21" s="88" t="s">
        <v>157</v>
      </c>
      <c r="C21" s="85"/>
      <c r="D21" s="85"/>
      <c r="E21" s="85"/>
      <c r="F21" s="85"/>
      <c r="G21" s="85"/>
      <c r="H21" s="85"/>
      <c r="I21" s="85"/>
      <c r="J21" s="84"/>
    </row>
    <row r="22" spans="1:10" ht="12.75">
      <c r="A22" s="95" t="s">
        <v>156</v>
      </c>
      <c r="B22" s="88" t="s">
        <v>155</v>
      </c>
      <c r="C22" s="85"/>
      <c r="D22" s="85"/>
      <c r="E22" s="85"/>
      <c r="F22" s="85"/>
      <c r="G22" s="85"/>
      <c r="H22" s="85"/>
      <c r="I22" s="85"/>
      <c r="J22" s="84"/>
    </row>
    <row r="23" spans="1:10" ht="12.75">
      <c r="A23" s="89"/>
      <c r="B23" s="88" t="str">
        <f>'Item 260'!B28</f>
        <v>to the disposal site.  Excess miles will be charged for at 2.04 (A) per mile or fraction of a</v>
      </c>
      <c r="C23" s="85"/>
      <c r="D23" s="85"/>
      <c r="E23" s="85"/>
      <c r="F23" s="85"/>
      <c r="G23" s="85"/>
      <c r="H23" s="85"/>
      <c r="I23" s="85"/>
      <c r="J23" s="84" t="s">
        <v>122</v>
      </c>
    </row>
    <row r="24" spans="1:10" ht="12.75">
      <c r="A24" s="89"/>
      <c r="B24" s="88" t="s">
        <v>173</v>
      </c>
      <c r="C24" s="85"/>
      <c r="D24" s="85"/>
      <c r="E24" s="85"/>
      <c r="F24" s="85"/>
      <c r="G24" s="85"/>
      <c r="H24" s="85"/>
      <c r="I24" s="85"/>
      <c r="J24" s="84"/>
    </row>
    <row r="25" spans="1:10" ht="12.75">
      <c r="A25" s="89" t="s">
        <v>172</v>
      </c>
      <c r="B25" s="88" t="s">
        <v>171</v>
      </c>
      <c r="C25" s="85"/>
      <c r="D25" s="85"/>
      <c r="E25" s="85"/>
      <c r="F25" s="85"/>
      <c r="G25" s="85"/>
      <c r="H25" s="85"/>
      <c r="I25" s="85"/>
      <c r="J25" s="84"/>
    </row>
    <row r="26" spans="1:10" ht="12.75">
      <c r="A26" s="94" t="s">
        <v>122</v>
      </c>
      <c r="B26" s="91" t="s">
        <v>229</v>
      </c>
      <c r="C26" s="90"/>
      <c r="D26" s="90"/>
      <c r="E26" s="90"/>
      <c r="F26" s="90"/>
      <c r="G26" s="90"/>
      <c r="H26" s="90"/>
      <c r="I26" s="90"/>
      <c r="J26" s="93"/>
    </row>
    <row r="27" spans="1:10" ht="12.75">
      <c r="A27" s="89"/>
      <c r="B27" s="88" t="s">
        <v>122</v>
      </c>
      <c r="C27" s="85"/>
      <c r="D27" s="85"/>
      <c r="E27" s="85"/>
      <c r="F27" s="85"/>
      <c r="G27" s="85"/>
      <c r="H27" s="85"/>
      <c r="I27" s="85"/>
      <c r="J27" s="84"/>
    </row>
    <row r="28" spans="1:10" ht="12.75">
      <c r="A28" s="92"/>
      <c r="B28" s="88"/>
      <c r="C28" s="85"/>
      <c r="D28" s="85"/>
      <c r="E28" s="85"/>
      <c r="F28" s="85"/>
      <c r="G28" s="85"/>
      <c r="H28" s="85"/>
      <c r="I28" s="85"/>
      <c r="J28" s="84"/>
    </row>
    <row r="29" spans="1:10" ht="12.75">
      <c r="A29" s="89"/>
      <c r="B29" s="88"/>
      <c r="C29" s="85"/>
      <c r="D29" s="85"/>
      <c r="E29" s="85"/>
      <c r="F29" s="85"/>
      <c r="G29" s="85"/>
      <c r="H29" s="85"/>
      <c r="I29" s="85"/>
      <c r="J29" s="84"/>
    </row>
    <row r="30" spans="1:10" ht="12.75">
      <c r="A30" s="86" t="s">
        <v>226</v>
      </c>
      <c r="B30" s="85"/>
      <c r="C30" s="85"/>
      <c r="D30" s="85"/>
      <c r="E30" s="85"/>
      <c r="F30" s="85"/>
      <c r="G30" s="85"/>
      <c r="H30" s="85"/>
      <c r="I30" s="85"/>
      <c r="J30" s="84"/>
    </row>
    <row r="31" spans="1:10" ht="12.75">
      <c r="A31" s="86"/>
      <c r="B31" s="85"/>
      <c r="C31" s="85"/>
      <c r="D31" s="85"/>
      <c r="E31" s="85"/>
      <c r="F31" s="85"/>
      <c r="G31" s="85"/>
      <c r="H31" s="85"/>
      <c r="I31" s="85"/>
      <c r="J31" s="84"/>
    </row>
    <row r="32" spans="1:10" ht="12.75">
      <c r="A32" s="86"/>
      <c r="B32" s="85" t="s">
        <v>371</v>
      </c>
      <c r="C32" s="85"/>
      <c r="D32" s="85"/>
      <c r="E32" s="85"/>
      <c r="F32" s="85"/>
      <c r="G32" s="85"/>
      <c r="H32" s="85"/>
      <c r="I32" s="85"/>
      <c r="J32" s="84"/>
    </row>
    <row r="33" spans="1:10" ht="12.75">
      <c r="A33" s="86"/>
      <c r="B33" s="298" t="str">
        <f>+'Item 106, page 1 '!$B$46</f>
        <v>A gate obstruction charge of 1.54 (A) will be assessed per pick up for opening, unlocking, or closing gates, or moving obstructions in order to pick up solid waste. </v>
      </c>
      <c r="C33" s="298"/>
      <c r="D33" s="298"/>
      <c r="E33" s="298"/>
      <c r="F33" s="298"/>
      <c r="G33" s="298"/>
      <c r="H33" s="298"/>
      <c r="I33" s="298"/>
      <c r="J33" s="84"/>
    </row>
    <row r="34" spans="1:10" ht="12.75">
      <c r="A34" s="89"/>
      <c r="B34" s="298"/>
      <c r="C34" s="298"/>
      <c r="D34" s="298"/>
      <c r="E34" s="298"/>
      <c r="F34" s="298"/>
      <c r="G34" s="298"/>
      <c r="H34" s="298"/>
      <c r="I34" s="298"/>
      <c r="J34" s="84"/>
    </row>
    <row r="35" spans="1:10" ht="12.75">
      <c r="A35" s="86"/>
      <c r="B35" s="88"/>
      <c r="C35" s="85"/>
      <c r="D35" s="85"/>
      <c r="E35" s="85"/>
      <c r="F35" s="85"/>
      <c r="G35" s="85"/>
      <c r="H35" s="85"/>
      <c r="I35" s="85"/>
      <c r="J35" s="84"/>
    </row>
    <row r="36" spans="1:10" ht="12.75">
      <c r="A36" s="86"/>
      <c r="B36" s="85"/>
      <c r="C36" s="85"/>
      <c r="D36" s="85"/>
      <c r="E36" s="85"/>
      <c r="F36" s="85"/>
      <c r="G36" s="85"/>
      <c r="H36" s="85"/>
      <c r="I36" s="85"/>
      <c r="J36" s="84"/>
    </row>
    <row r="37" spans="1:10" ht="12.75">
      <c r="A37" s="86"/>
      <c r="B37" s="85"/>
      <c r="C37" s="85"/>
      <c r="D37" s="85"/>
      <c r="E37" s="85"/>
      <c r="F37" s="85"/>
      <c r="G37" s="85"/>
      <c r="H37" s="85"/>
      <c r="I37" s="85"/>
      <c r="J37" s="84"/>
    </row>
    <row r="38" spans="1:10" ht="12.75">
      <c r="A38" s="86"/>
      <c r="B38" s="85"/>
      <c r="C38" s="85"/>
      <c r="D38" s="90"/>
      <c r="E38" s="90"/>
      <c r="F38" s="90"/>
      <c r="G38" s="90"/>
      <c r="H38" s="85"/>
      <c r="I38" s="85"/>
      <c r="J38" s="84"/>
    </row>
    <row r="39" spans="1:10" ht="12.75">
      <c r="A39" s="86"/>
      <c r="B39" s="85"/>
      <c r="C39" s="85"/>
      <c r="D39" s="85"/>
      <c r="E39" s="85"/>
      <c r="F39" s="85"/>
      <c r="G39" s="85"/>
      <c r="H39" s="85"/>
      <c r="I39" s="85"/>
      <c r="J39" s="84"/>
    </row>
    <row r="40" spans="1:10" ht="12.75">
      <c r="A40" s="86"/>
      <c r="B40" s="85"/>
      <c r="C40" s="85"/>
      <c r="D40" s="85"/>
      <c r="E40" s="85"/>
      <c r="F40" s="85"/>
      <c r="G40" s="85"/>
      <c r="H40" s="85"/>
      <c r="I40" s="85"/>
      <c r="J40" s="84"/>
    </row>
    <row r="41" spans="1:10" ht="12.75">
      <c r="A41" s="86"/>
      <c r="B41" s="85"/>
      <c r="C41" s="85"/>
      <c r="D41" s="85"/>
      <c r="E41" s="85"/>
      <c r="F41" s="85"/>
      <c r="G41" s="85"/>
      <c r="H41" s="85"/>
      <c r="I41" s="85"/>
      <c r="J41" s="84"/>
    </row>
    <row r="42" spans="1:10" ht="12.75">
      <c r="A42" s="86"/>
      <c r="B42" s="85"/>
      <c r="C42" s="85"/>
      <c r="D42" s="85"/>
      <c r="E42" s="85"/>
      <c r="F42" s="85"/>
      <c r="G42" s="85"/>
      <c r="H42" s="85"/>
      <c r="I42" s="85"/>
      <c r="J42" s="84"/>
    </row>
    <row r="43" spans="1:10" ht="12.75">
      <c r="A43" s="86"/>
      <c r="B43" s="85"/>
      <c r="C43" s="85"/>
      <c r="D43" s="85"/>
      <c r="E43" s="85"/>
      <c r="F43" s="85"/>
      <c r="G43" s="85"/>
      <c r="H43" s="85"/>
      <c r="I43" s="85"/>
      <c r="J43" s="84"/>
    </row>
    <row r="44" spans="1:10" ht="12.75">
      <c r="A44" s="86"/>
      <c r="B44" s="85"/>
      <c r="C44" s="85"/>
      <c r="D44" s="85"/>
      <c r="E44" s="85"/>
      <c r="F44" s="85"/>
      <c r="G44" s="85"/>
      <c r="H44" s="85"/>
      <c r="I44" s="85"/>
      <c r="J44" s="84"/>
    </row>
    <row r="45" spans="1:10" ht="12.75">
      <c r="A45" s="86"/>
      <c r="B45" s="85"/>
      <c r="C45" s="85"/>
      <c r="D45" s="85"/>
      <c r="E45" s="85"/>
      <c r="F45" s="85"/>
      <c r="G45" s="85"/>
      <c r="H45" s="85"/>
      <c r="I45" s="85"/>
      <c r="J45" s="84"/>
    </row>
    <row r="46" spans="1:10" ht="12.75">
      <c r="A46" s="83"/>
      <c r="B46" s="82"/>
      <c r="C46" s="82"/>
      <c r="D46" s="82"/>
      <c r="E46" s="82"/>
      <c r="F46" s="82"/>
      <c r="G46" s="82"/>
      <c r="H46" s="82"/>
      <c r="I46" s="82"/>
      <c r="J46" s="81"/>
    </row>
    <row r="47" spans="1:10" ht="12.75">
      <c r="A47" s="23" t="s">
        <v>98</v>
      </c>
      <c r="B47" s="1" t="str">
        <f>+'Check Sheet'!$B$52</f>
        <v>Chris Gualberto, Assistant Division Controller</v>
      </c>
      <c r="C47" s="1"/>
      <c r="D47" s="85"/>
      <c r="E47" s="85"/>
      <c r="F47" s="85"/>
      <c r="G47" s="85"/>
      <c r="H47" s="85"/>
      <c r="I47" s="85"/>
      <c r="J47" s="84"/>
    </row>
    <row r="48" spans="1:15" ht="12.75">
      <c r="A48" s="23"/>
      <c r="B48" s="1"/>
      <c r="C48" s="1"/>
      <c r="D48" s="85"/>
      <c r="E48" s="85"/>
      <c r="F48" s="85"/>
      <c r="J48" s="84"/>
      <c r="O48" s="130"/>
    </row>
    <row r="49" spans="1:15" ht="12.75">
      <c r="A49" s="26" t="s">
        <v>99</v>
      </c>
      <c r="B49" s="232">
        <f>+'Check Sheet'!$B$54</f>
        <v>43663</v>
      </c>
      <c r="C49" s="232">
        <f>+'Check Sheet'!C48</f>
        <v>0</v>
      </c>
      <c r="D49" s="82"/>
      <c r="E49" s="82"/>
      <c r="F49" s="82"/>
      <c r="H49" s="72" t="s">
        <v>142</v>
      </c>
      <c r="I49" s="233">
        <f>+'Check Sheet'!$I$54</f>
        <v>43709</v>
      </c>
      <c r="J49" s="234">
        <f>+'Check Sheet'!I48</f>
        <v>0</v>
      </c>
      <c r="O49" s="130"/>
    </row>
    <row r="50" spans="1:15" ht="12.75">
      <c r="A50" s="239" t="s">
        <v>17</v>
      </c>
      <c r="B50" s="240"/>
      <c r="C50" s="240"/>
      <c r="D50" s="240"/>
      <c r="E50" s="240"/>
      <c r="F50" s="240"/>
      <c r="G50" s="240"/>
      <c r="H50" s="240"/>
      <c r="I50" s="240"/>
      <c r="J50" s="241"/>
      <c r="O50" s="131"/>
    </row>
    <row r="51" spans="1:10" ht="12.75">
      <c r="A51" s="86"/>
      <c r="B51" s="85"/>
      <c r="C51" s="85"/>
      <c r="D51" s="85"/>
      <c r="E51" s="85"/>
      <c r="F51" s="85"/>
      <c r="G51" s="85"/>
      <c r="H51" s="85"/>
      <c r="I51" s="85"/>
      <c r="J51" s="84"/>
    </row>
    <row r="52" spans="1:10" ht="12.75">
      <c r="A52" s="86" t="s">
        <v>18</v>
      </c>
      <c r="B52" s="85"/>
      <c r="C52" s="85"/>
      <c r="D52" s="85"/>
      <c r="E52" s="85"/>
      <c r="F52" s="85"/>
      <c r="G52" s="85"/>
      <c r="H52" s="85"/>
      <c r="I52" s="85"/>
      <c r="J52" s="84"/>
    </row>
    <row r="53" spans="1:10" ht="12.75">
      <c r="A53" s="83"/>
      <c r="B53" s="82"/>
      <c r="C53" s="82"/>
      <c r="D53" s="82"/>
      <c r="E53" s="82"/>
      <c r="F53" s="82"/>
      <c r="G53" s="82"/>
      <c r="H53" s="82"/>
      <c r="I53" s="82"/>
      <c r="J53" s="81"/>
    </row>
  </sheetData>
  <sheetProtection/>
  <mergeCells count="8">
    <mergeCell ref="A7:J7"/>
    <mergeCell ref="A8:J8"/>
    <mergeCell ref="A9:J9"/>
    <mergeCell ref="D13:J13"/>
    <mergeCell ref="A50:J50"/>
    <mergeCell ref="B49:C49"/>
    <mergeCell ref="I49:J49"/>
    <mergeCell ref="B33:I3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58"/>
  <sheetViews>
    <sheetView showGridLines="0" zoomScale="85" zoomScaleNormal="85" zoomScalePageLayoutView="0" workbookViewId="0" topLeftCell="A1">
      <selection activeCell="D5" sqref="D5"/>
    </sheetView>
  </sheetViews>
  <sheetFormatPr defaultColWidth="9.140625" defaultRowHeight="12.75"/>
  <cols>
    <col min="1" max="1" width="10.00390625" style="80" customWidth="1"/>
    <col min="2" max="4" width="9.140625" style="80" customWidth="1"/>
    <col min="5" max="5" width="10.28125" style="80" customWidth="1"/>
    <col min="6" max="8" width="9.140625" style="80" customWidth="1"/>
    <col min="9" max="9" width="11.8515625" style="80" customWidth="1"/>
    <col min="10" max="10" width="10.8515625" style="80" customWidth="1"/>
    <col min="11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38" t="s">
        <v>266</v>
      </c>
      <c r="I2" s="132" t="s">
        <v>267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85"/>
      <c r="I3" s="85"/>
      <c r="J3" s="84"/>
    </row>
    <row r="4" spans="1:10" ht="12.75">
      <c r="A4" s="86" t="s">
        <v>1</v>
      </c>
      <c r="B4" s="85"/>
      <c r="C4" s="85"/>
      <c r="D4" s="85" t="s">
        <v>145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6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235" t="s">
        <v>268</v>
      </c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2.75">
      <c r="A8" s="86"/>
      <c r="B8" s="85"/>
      <c r="C8" s="85"/>
      <c r="D8" s="85"/>
      <c r="E8" s="85"/>
      <c r="F8" s="85"/>
      <c r="G8" s="85"/>
      <c r="H8" s="85"/>
      <c r="I8" s="85"/>
      <c r="J8" s="84"/>
    </row>
    <row r="9" spans="1:10" ht="12.75" customHeight="1">
      <c r="A9" s="86"/>
      <c r="B9" s="160"/>
      <c r="C9" s="160"/>
      <c r="D9" s="160"/>
      <c r="E9" s="160"/>
      <c r="F9" s="160"/>
      <c r="G9" s="160"/>
      <c r="H9" s="160"/>
      <c r="I9" s="160"/>
      <c r="J9" s="84"/>
    </row>
    <row r="10" spans="1:10" ht="12.75">
      <c r="A10" s="86"/>
      <c r="B10" s="160"/>
      <c r="C10" s="160"/>
      <c r="D10" s="160"/>
      <c r="E10" s="160"/>
      <c r="F10" s="160"/>
      <c r="G10" s="160"/>
      <c r="H10" s="160"/>
      <c r="I10" s="160"/>
      <c r="J10" s="84"/>
    </row>
    <row r="11" spans="1:10" ht="12.75">
      <c r="A11" s="86"/>
      <c r="B11" s="160"/>
      <c r="C11" s="160"/>
      <c r="D11" s="160"/>
      <c r="E11" s="160"/>
      <c r="F11" s="160"/>
      <c r="G11" s="160"/>
      <c r="H11" s="160"/>
      <c r="I11" s="160"/>
      <c r="J11" s="84"/>
    </row>
    <row r="12" spans="1:10" ht="12.75">
      <c r="A12" s="86"/>
      <c r="B12" s="160"/>
      <c r="C12" s="160"/>
      <c r="D12" s="160"/>
      <c r="E12" s="160"/>
      <c r="F12" s="160"/>
      <c r="G12" s="160"/>
      <c r="H12" s="160"/>
      <c r="I12" s="160"/>
      <c r="J12" s="84"/>
    </row>
    <row r="13" spans="1:10" ht="12.75">
      <c r="A13" s="86"/>
      <c r="B13" s="160"/>
      <c r="C13" s="160"/>
      <c r="D13" s="160"/>
      <c r="E13" s="160"/>
      <c r="F13" s="160"/>
      <c r="G13" s="160"/>
      <c r="H13" s="160"/>
      <c r="I13" s="160"/>
      <c r="J13" s="84"/>
    </row>
    <row r="14" spans="1:10" ht="12.75">
      <c r="A14" s="86"/>
      <c r="B14" s="160"/>
      <c r="C14" s="160"/>
      <c r="D14" s="160"/>
      <c r="E14" s="160"/>
      <c r="F14" s="160"/>
      <c r="G14" s="160"/>
      <c r="H14" s="160"/>
      <c r="I14" s="160"/>
      <c r="J14" s="84"/>
    </row>
    <row r="15" spans="1:10" ht="12.75">
      <c r="A15" s="86"/>
      <c r="B15" s="132"/>
      <c r="C15" s="132"/>
      <c r="D15" s="132"/>
      <c r="E15" s="132"/>
      <c r="F15" s="132"/>
      <c r="G15" s="132"/>
      <c r="H15" s="132"/>
      <c r="I15" s="132"/>
      <c r="J15" s="84"/>
    </row>
    <row r="16" spans="1:10" ht="12.75">
      <c r="A16" s="86"/>
      <c r="B16" s="132"/>
      <c r="C16" s="132"/>
      <c r="D16" s="132"/>
      <c r="E16" s="132"/>
      <c r="F16" s="132"/>
      <c r="G16" s="132"/>
      <c r="H16" s="132"/>
      <c r="I16" s="132"/>
      <c r="J16" s="84"/>
    </row>
    <row r="17" spans="1:10" ht="12.75">
      <c r="A17" s="86"/>
      <c r="B17" s="132"/>
      <c r="C17" s="132"/>
      <c r="D17" s="132"/>
      <c r="E17" s="132"/>
      <c r="F17" s="132"/>
      <c r="G17" s="132"/>
      <c r="H17" s="132"/>
      <c r="I17" s="132"/>
      <c r="J17" s="84"/>
    </row>
    <row r="18" spans="1:10" ht="12.75">
      <c r="A18" s="94"/>
      <c r="B18" s="132"/>
      <c r="C18" s="132"/>
      <c r="D18" s="132"/>
      <c r="E18" s="149"/>
      <c r="F18" s="132"/>
      <c r="G18" s="132"/>
      <c r="H18" s="132"/>
      <c r="I18" s="132"/>
      <c r="J18" s="93"/>
    </row>
    <row r="19" spans="1:10" ht="12.75">
      <c r="A19" s="86"/>
      <c r="B19" s="132"/>
      <c r="C19" s="132"/>
      <c r="D19" s="132"/>
      <c r="E19" s="132"/>
      <c r="F19" s="132"/>
      <c r="G19" s="132"/>
      <c r="H19" s="132"/>
      <c r="I19" s="132"/>
      <c r="J19" s="84"/>
    </row>
    <row r="20" spans="1:10" ht="12.75">
      <c r="A20" s="86"/>
      <c r="B20" s="132"/>
      <c r="C20" s="132"/>
      <c r="D20" s="132"/>
      <c r="E20" s="132"/>
      <c r="F20" s="132"/>
      <c r="G20" s="132"/>
      <c r="H20" s="132"/>
      <c r="I20" s="132"/>
      <c r="J20" s="84"/>
    </row>
    <row r="21" spans="1:10" ht="12.75">
      <c r="A21" s="86"/>
      <c r="B21" s="132"/>
      <c r="C21" s="132"/>
      <c r="D21" s="132"/>
      <c r="E21" s="132"/>
      <c r="F21" s="132"/>
      <c r="G21" s="132"/>
      <c r="H21" s="132"/>
      <c r="I21" s="132"/>
      <c r="J21" s="84"/>
    </row>
    <row r="22" spans="1:10" ht="12.75">
      <c r="A22" s="86"/>
      <c r="B22" s="132"/>
      <c r="C22" s="132"/>
      <c r="D22" s="132"/>
      <c r="E22" s="132"/>
      <c r="F22" s="132"/>
      <c r="G22" s="132"/>
      <c r="H22" s="132"/>
      <c r="I22" s="132"/>
      <c r="J22" s="84"/>
    </row>
    <row r="23" spans="1:10" ht="12.75">
      <c r="A23" s="86"/>
      <c r="B23" s="132"/>
      <c r="C23" s="132"/>
      <c r="D23" s="132"/>
      <c r="E23" s="132"/>
      <c r="F23" s="132"/>
      <c r="G23" s="132"/>
      <c r="H23" s="132"/>
      <c r="I23" s="132"/>
      <c r="J23" s="84"/>
    </row>
    <row r="24" spans="1:10" ht="12.75">
      <c r="A24" s="86"/>
      <c r="B24" s="132"/>
      <c r="C24" s="132"/>
      <c r="D24" s="132"/>
      <c r="E24" s="132"/>
      <c r="F24" s="132"/>
      <c r="G24" s="132"/>
      <c r="H24" s="132"/>
      <c r="I24" s="132"/>
      <c r="J24" s="84"/>
    </row>
    <row r="25" spans="1:10" ht="12.75">
      <c r="A25" s="86"/>
      <c r="B25" s="132"/>
      <c r="C25" s="132"/>
      <c r="D25" s="132"/>
      <c r="E25" s="132"/>
      <c r="F25" s="132"/>
      <c r="G25" s="132"/>
      <c r="H25" s="132"/>
      <c r="I25" s="132"/>
      <c r="J25" s="84"/>
    </row>
    <row r="26" spans="1:10" ht="12.75">
      <c r="A26" s="86"/>
      <c r="B26" s="132"/>
      <c r="C26" s="132"/>
      <c r="D26" s="132"/>
      <c r="E26" s="132"/>
      <c r="F26" s="132"/>
      <c r="G26" s="132"/>
      <c r="H26" s="132"/>
      <c r="I26" s="132"/>
      <c r="J26" s="84"/>
    </row>
    <row r="27" spans="1:10" ht="12.75">
      <c r="A27" s="86"/>
      <c r="B27" s="132"/>
      <c r="C27" s="132"/>
      <c r="D27" s="132"/>
      <c r="E27" s="132"/>
      <c r="F27" s="132"/>
      <c r="G27" s="132"/>
      <c r="H27" s="132"/>
      <c r="I27" s="132"/>
      <c r="J27" s="84"/>
    </row>
    <row r="28" spans="1:10" ht="12.75">
      <c r="A28" s="86"/>
      <c r="B28" s="132"/>
      <c r="C28" s="132"/>
      <c r="D28" s="132"/>
      <c r="E28" s="132"/>
      <c r="F28" s="132"/>
      <c r="G28" s="132"/>
      <c r="H28" s="132"/>
      <c r="I28" s="132"/>
      <c r="J28" s="84"/>
    </row>
    <row r="29" spans="1:10" ht="12.75">
      <c r="A29" s="86"/>
      <c r="B29" s="132"/>
      <c r="C29" s="132"/>
      <c r="D29" s="132"/>
      <c r="E29" s="132"/>
      <c r="F29" s="132"/>
      <c r="G29" s="132"/>
      <c r="H29" s="132"/>
      <c r="I29" s="132"/>
      <c r="J29" s="84"/>
    </row>
    <row r="30" spans="1:10" ht="12.75">
      <c r="A30" s="86"/>
      <c r="B30" s="132"/>
      <c r="C30" s="132"/>
      <c r="D30" s="132"/>
      <c r="E30" s="132"/>
      <c r="F30" s="132"/>
      <c r="G30" s="132"/>
      <c r="H30" s="132"/>
      <c r="I30" s="132"/>
      <c r="J30" s="84"/>
    </row>
    <row r="31" spans="1:10" ht="12.75">
      <c r="A31" s="118"/>
      <c r="B31" s="154"/>
      <c r="C31" s="154"/>
      <c r="D31" s="154"/>
      <c r="E31" s="154"/>
      <c r="F31" s="154"/>
      <c r="G31" s="154"/>
      <c r="H31" s="154"/>
      <c r="I31" s="154"/>
      <c r="J31" s="93"/>
    </row>
    <row r="32" spans="1:10" ht="12.75">
      <c r="A32" s="86"/>
      <c r="B32" s="132"/>
      <c r="C32" s="132"/>
      <c r="D32" s="132"/>
      <c r="E32" s="132"/>
      <c r="F32" s="132"/>
      <c r="G32" s="132"/>
      <c r="H32" s="132"/>
      <c r="I32" s="132"/>
      <c r="J32" s="84"/>
    </row>
    <row r="33" spans="1:10" ht="12.75">
      <c r="A33" s="111"/>
      <c r="B33" s="132"/>
      <c r="C33" s="132"/>
      <c r="D33" s="132"/>
      <c r="E33" s="132"/>
      <c r="F33" s="132"/>
      <c r="G33" s="132"/>
      <c r="H33" s="132"/>
      <c r="I33" s="132"/>
      <c r="J33" s="84"/>
    </row>
    <row r="34" spans="1:10" ht="12.75">
      <c r="A34" s="86"/>
      <c r="B34" s="132"/>
      <c r="C34" s="132"/>
      <c r="D34" s="132"/>
      <c r="E34" s="132"/>
      <c r="F34" s="132"/>
      <c r="G34" s="132"/>
      <c r="H34" s="132"/>
      <c r="I34" s="132"/>
      <c r="J34" s="84"/>
    </row>
    <row r="35" spans="1:10" ht="12.75">
      <c r="A35" s="86"/>
      <c r="B35" s="132"/>
      <c r="C35" s="132"/>
      <c r="D35" s="132"/>
      <c r="E35" s="132"/>
      <c r="F35" s="132"/>
      <c r="G35" s="132"/>
      <c r="H35" s="132"/>
      <c r="I35" s="132"/>
      <c r="J35" s="84"/>
    </row>
    <row r="36" spans="1:10" ht="12.75">
      <c r="A36" s="86"/>
      <c r="B36" s="132"/>
      <c r="C36" s="132"/>
      <c r="D36" s="132"/>
      <c r="E36" s="132"/>
      <c r="F36" s="132"/>
      <c r="G36" s="132"/>
      <c r="H36" s="132"/>
      <c r="I36" s="132"/>
      <c r="J36" s="84"/>
    </row>
    <row r="37" spans="1:10" ht="12.75">
      <c r="A37" s="86"/>
      <c r="B37" s="132"/>
      <c r="C37" s="132"/>
      <c r="D37" s="132"/>
      <c r="E37" s="132"/>
      <c r="F37" s="132"/>
      <c r="G37" s="132"/>
      <c r="H37" s="132"/>
      <c r="I37" s="132"/>
      <c r="J37" s="84"/>
    </row>
    <row r="38" spans="1:10" ht="12.75">
      <c r="A38" s="86"/>
      <c r="B38" s="132"/>
      <c r="C38" s="132"/>
      <c r="D38" s="132"/>
      <c r="E38" s="132"/>
      <c r="F38" s="132"/>
      <c r="G38" s="132"/>
      <c r="H38" s="132"/>
      <c r="I38" s="132"/>
      <c r="J38" s="84"/>
    </row>
    <row r="39" spans="1:10" ht="12.75">
      <c r="A39" s="86"/>
      <c r="B39" s="132"/>
      <c r="C39" s="132"/>
      <c r="D39" s="132"/>
      <c r="E39" s="132"/>
      <c r="F39" s="132"/>
      <c r="G39" s="132"/>
      <c r="H39" s="132"/>
      <c r="I39" s="132"/>
      <c r="J39" s="84"/>
    </row>
    <row r="40" spans="1:10" ht="12.75">
      <c r="A40" s="86"/>
      <c r="B40" s="132"/>
      <c r="C40" s="132"/>
      <c r="D40" s="132"/>
      <c r="E40" s="132"/>
      <c r="F40" s="132"/>
      <c r="G40" s="132"/>
      <c r="H40" s="132"/>
      <c r="I40" s="132"/>
      <c r="J40" s="84"/>
    </row>
    <row r="41" spans="1:10" ht="12.75">
      <c r="A41" s="86"/>
      <c r="B41" s="132"/>
      <c r="C41" s="132"/>
      <c r="D41" s="132"/>
      <c r="E41" s="132"/>
      <c r="F41" s="132"/>
      <c r="G41" s="132"/>
      <c r="H41" s="132"/>
      <c r="I41" s="132"/>
      <c r="J41" s="84"/>
    </row>
    <row r="42" spans="1:10" ht="12.75">
      <c r="A42" s="86"/>
      <c r="B42" s="132"/>
      <c r="C42" s="132"/>
      <c r="D42" s="132"/>
      <c r="E42" s="132"/>
      <c r="F42" s="132"/>
      <c r="G42" s="132"/>
      <c r="H42" s="132"/>
      <c r="I42" s="132"/>
      <c r="J42" s="84"/>
    </row>
    <row r="43" spans="1:10" ht="12.75">
      <c r="A43" s="86"/>
      <c r="B43" s="132"/>
      <c r="C43" s="132"/>
      <c r="D43" s="132"/>
      <c r="E43" s="132"/>
      <c r="F43" s="132"/>
      <c r="G43" s="132"/>
      <c r="H43" s="132"/>
      <c r="I43" s="132"/>
      <c r="J43" s="84"/>
    </row>
    <row r="44" spans="1:10" ht="12.75">
      <c r="A44" s="86"/>
      <c r="B44" s="132"/>
      <c r="C44" s="132"/>
      <c r="D44" s="132"/>
      <c r="E44" s="132"/>
      <c r="F44" s="132"/>
      <c r="G44" s="132"/>
      <c r="H44" s="132"/>
      <c r="I44" s="132"/>
      <c r="J44" s="84"/>
    </row>
    <row r="45" spans="1:10" ht="12.75">
      <c r="A45" s="86"/>
      <c r="B45" s="132"/>
      <c r="C45" s="132"/>
      <c r="D45" s="132"/>
      <c r="E45" s="132"/>
      <c r="F45" s="132"/>
      <c r="G45" s="132"/>
      <c r="H45" s="132"/>
      <c r="I45" s="132"/>
      <c r="J45" s="84"/>
    </row>
    <row r="46" spans="1:10" ht="12.75">
      <c r="A46" s="86"/>
      <c r="B46" s="132"/>
      <c r="C46" s="132"/>
      <c r="D46" s="132"/>
      <c r="E46" s="132"/>
      <c r="F46" s="132"/>
      <c r="G46" s="132"/>
      <c r="H46" s="132"/>
      <c r="I46" s="132"/>
      <c r="J46" s="84"/>
    </row>
    <row r="47" spans="1:10" ht="12.75">
      <c r="A47" s="86"/>
      <c r="B47" s="132"/>
      <c r="C47" s="132"/>
      <c r="D47" s="132"/>
      <c r="E47" s="132"/>
      <c r="F47" s="132"/>
      <c r="G47" s="132"/>
      <c r="H47" s="132"/>
      <c r="I47" s="132"/>
      <c r="J47" s="84"/>
    </row>
    <row r="48" spans="1:10" ht="12.75">
      <c r="A48" s="86"/>
      <c r="B48" s="85"/>
      <c r="C48" s="85"/>
      <c r="D48" s="85"/>
      <c r="E48" s="85"/>
      <c r="F48" s="85"/>
      <c r="G48" s="85"/>
      <c r="H48" s="85"/>
      <c r="I48" s="85"/>
      <c r="J48" s="84"/>
    </row>
    <row r="49" spans="1:10" ht="12.75">
      <c r="A49" s="86"/>
      <c r="B49" s="85"/>
      <c r="C49" s="85"/>
      <c r="D49" s="85"/>
      <c r="E49" s="85"/>
      <c r="F49" s="85"/>
      <c r="G49" s="85"/>
      <c r="H49" s="85"/>
      <c r="I49" s="85"/>
      <c r="J49" s="84"/>
    </row>
    <row r="50" spans="1:10" ht="12.75">
      <c r="A50" s="86"/>
      <c r="B50" s="85"/>
      <c r="C50" s="85"/>
      <c r="D50" s="85"/>
      <c r="E50" s="85"/>
      <c r="F50" s="85"/>
      <c r="G50" s="85"/>
      <c r="H50" s="85"/>
      <c r="I50" s="85"/>
      <c r="J50" s="84"/>
    </row>
    <row r="51" spans="1:10" ht="12.75">
      <c r="A51" s="83"/>
      <c r="B51" s="82"/>
      <c r="C51" s="82"/>
      <c r="D51" s="82"/>
      <c r="E51" s="82"/>
      <c r="F51" s="82"/>
      <c r="G51" s="82"/>
      <c r="H51" s="82"/>
      <c r="I51" s="82"/>
      <c r="J51" s="81"/>
    </row>
    <row r="52" spans="1:10" ht="12.75">
      <c r="A52" s="23" t="s">
        <v>98</v>
      </c>
      <c r="B52" s="133" t="str">
        <f>+'Check Sheet'!$B$52</f>
        <v>Chris Gualberto, Assistant Division Controller</v>
      </c>
      <c r="C52" s="1"/>
      <c r="D52" s="85"/>
      <c r="E52" s="85"/>
      <c r="F52" s="85"/>
      <c r="G52" s="85"/>
      <c r="H52" s="85"/>
      <c r="I52" s="85"/>
      <c r="J52" s="84"/>
    </row>
    <row r="53" spans="1:10" ht="12.75">
      <c r="A53" s="23"/>
      <c r="B53" s="1"/>
      <c r="C53" s="1"/>
      <c r="D53" s="85"/>
      <c r="E53" s="85"/>
      <c r="F53" s="85"/>
      <c r="J53" s="84"/>
    </row>
    <row r="54" spans="1:10" ht="12.75">
      <c r="A54" s="26" t="s">
        <v>99</v>
      </c>
      <c r="B54" s="342">
        <f>+'Check Sheet'!$B$54</f>
        <v>43663</v>
      </c>
      <c r="C54" s="342">
        <f>+'Check Sheet'!C53</f>
        <v>0</v>
      </c>
      <c r="D54" s="82"/>
      <c r="E54" s="82"/>
      <c r="F54" s="82"/>
      <c r="H54" s="72" t="s">
        <v>142</v>
      </c>
      <c r="I54" s="343">
        <f>+'Check Sheet'!$I$54</f>
        <v>43709</v>
      </c>
      <c r="J54" s="344">
        <f>+'Check Sheet'!I53</f>
        <v>0</v>
      </c>
    </row>
    <row r="55" spans="1:10" ht="12.75">
      <c r="A55" s="239" t="s">
        <v>17</v>
      </c>
      <c r="B55" s="240"/>
      <c r="C55" s="240"/>
      <c r="D55" s="240"/>
      <c r="E55" s="240"/>
      <c r="F55" s="240"/>
      <c r="G55" s="240"/>
      <c r="H55" s="240"/>
      <c r="I55" s="240"/>
      <c r="J55" s="241"/>
    </row>
    <row r="56" spans="1:10" ht="12.75">
      <c r="A56" s="86"/>
      <c r="B56" s="85"/>
      <c r="C56" s="85"/>
      <c r="D56" s="85"/>
      <c r="E56" s="85"/>
      <c r="F56" s="85"/>
      <c r="G56" s="85"/>
      <c r="H56" s="85"/>
      <c r="I56" s="85"/>
      <c r="J56" s="84"/>
    </row>
    <row r="57" spans="1:10" ht="12.75">
      <c r="A57" s="86" t="s">
        <v>18</v>
      </c>
      <c r="B57" s="85"/>
      <c r="C57" s="85"/>
      <c r="D57" s="85"/>
      <c r="E57" s="85"/>
      <c r="F57" s="85"/>
      <c r="G57" s="85"/>
      <c r="H57" s="85"/>
      <c r="I57" s="85"/>
      <c r="J57" s="84"/>
    </row>
    <row r="58" spans="1:10" ht="12.75">
      <c r="A58" s="83"/>
      <c r="B58" s="82"/>
      <c r="C58" s="82"/>
      <c r="D58" s="82"/>
      <c r="E58" s="82"/>
      <c r="F58" s="82"/>
      <c r="G58" s="82"/>
      <c r="H58" s="82"/>
      <c r="I58" s="82"/>
      <c r="J58" s="81"/>
    </row>
    <row r="63" ht="12" customHeight="1"/>
  </sheetData>
  <sheetProtection/>
  <mergeCells count="4">
    <mergeCell ref="B54:C54"/>
    <mergeCell ref="I54:J54"/>
    <mergeCell ref="A55:J55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22" customWidth="1"/>
    <col min="2" max="2" width="11.7109375" style="22" customWidth="1"/>
    <col min="3" max="9" width="9.140625" style="22" customWidth="1"/>
    <col min="10" max="10" width="10.0039062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92" t="s">
        <v>373</v>
      </c>
      <c r="H2" s="227" t="s">
        <v>91</v>
      </c>
      <c r="I2" s="227"/>
      <c r="J2" s="52">
        <v>1</v>
      </c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145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335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23"/>
      <c r="B7" s="1"/>
      <c r="C7" s="227" t="s">
        <v>3</v>
      </c>
      <c r="D7" s="227"/>
      <c r="E7" s="227"/>
      <c r="F7" s="227"/>
      <c r="G7" s="227"/>
      <c r="H7" s="227"/>
      <c r="I7" s="1"/>
      <c r="J7" s="25"/>
    </row>
    <row r="8" spans="1:10" ht="12.75">
      <c r="A8" s="23"/>
      <c r="B8" s="1" t="s">
        <v>4</v>
      </c>
      <c r="C8" s="1"/>
      <c r="D8" s="1"/>
      <c r="E8" s="1"/>
      <c r="F8" s="1"/>
      <c r="G8" s="1"/>
      <c r="H8" s="1"/>
      <c r="I8" s="1"/>
      <c r="J8" s="25"/>
    </row>
    <row r="9" spans="1:10" ht="12.75">
      <c r="A9" s="23"/>
      <c r="B9" s="1" t="s">
        <v>5</v>
      </c>
      <c r="C9" s="1"/>
      <c r="D9" s="1"/>
      <c r="E9" s="1"/>
      <c r="F9" s="1"/>
      <c r="G9" s="1"/>
      <c r="H9" s="1"/>
      <c r="I9" s="1"/>
      <c r="J9" s="25"/>
    </row>
    <row r="10" spans="1:10" ht="12.75">
      <c r="A10" s="23"/>
      <c r="B10" s="1" t="s">
        <v>6</v>
      </c>
      <c r="C10" s="1"/>
      <c r="D10" s="1"/>
      <c r="E10" s="1"/>
      <c r="F10" s="1"/>
      <c r="G10" s="1"/>
      <c r="H10" s="1"/>
      <c r="I10" s="1"/>
      <c r="J10" s="25"/>
    </row>
    <row r="11" spans="1:10" ht="12.75">
      <c r="A11" s="23"/>
      <c r="B11" s="1" t="s">
        <v>7</v>
      </c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2" t="s">
        <v>8</v>
      </c>
      <c r="C13" s="2" t="s">
        <v>9</v>
      </c>
      <c r="D13" s="1"/>
      <c r="E13" s="2" t="s">
        <v>8</v>
      </c>
      <c r="F13" s="2" t="s">
        <v>9</v>
      </c>
      <c r="G13" s="1"/>
      <c r="H13" s="2" t="s">
        <v>8</v>
      </c>
      <c r="I13" s="2" t="s">
        <v>9</v>
      </c>
      <c r="J13" s="25"/>
    </row>
    <row r="14" spans="1:10" ht="12.75">
      <c r="A14" s="23"/>
      <c r="B14" s="3" t="s">
        <v>10</v>
      </c>
      <c r="C14" s="3" t="s">
        <v>11</v>
      </c>
      <c r="D14" s="1"/>
      <c r="E14" s="3" t="s">
        <v>10</v>
      </c>
      <c r="F14" s="3" t="s">
        <v>11</v>
      </c>
      <c r="G14" s="1"/>
      <c r="H14" s="3" t="s">
        <v>10</v>
      </c>
      <c r="I14" s="3" t="s">
        <v>11</v>
      </c>
      <c r="J14" s="25"/>
    </row>
    <row r="15" spans="1:10" ht="12.75">
      <c r="A15" s="23"/>
      <c r="B15" s="4" t="s">
        <v>92</v>
      </c>
      <c r="C15" s="4" t="s">
        <v>93</v>
      </c>
      <c r="D15" s="1"/>
      <c r="E15" s="4">
        <v>26</v>
      </c>
      <c r="F15" s="4">
        <v>1</v>
      </c>
      <c r="G15" s="1"/>
      <c r="H15" s="39"/>
      <c r="I15" s="39"/>
      <c r="J15" s="25"/>
    </row>
    <row r="16" spans="1:10" ht="12.75">
      <c r="A16" s="23"/>
      <c r="B16" s="4" t="s">
        <v>94</v>
      </c>
      <c r="C16" s="4" t="str">
        <f>LEFT(G2,2)</f>
        <v>41</v>
      </c>
      <c r="D16" s="1"/>
      <c r="E16" s="4" t="s">
        <v>252</v>
      </c>
      <c r="F16" s="4">
        <v>1</v>
      </c>
      <c r="G16" s="1"/>
      <c r="H16" s="39"/>
      <c r="I16" s="39"/>
      <c r="J16" s="25"/>
    </row>
    <row r="17" spans="1:10" ht="12.75">
      <c r="A17" s="23"/>
      <c r="B17" s="4" t="s">
        <v>95</v>
      </c>
      <c r="C17" s="4" t="s">
        <v>93</v>
      </c>
      <c r="D17" s="1"/>
      <c r="E17" s="4">
        <v>27</v>
      </c>
      <c r="F17" s="4" t="str">
        <f>LEFT('Item 105, page 1'!H2,2)</f>
        <v>31</v>
      </c>
      <c r="G17" s="1"/>
      <c r="H17" s="39"/>
      <c r="I17" s="39"/>
      <c r="J17" s="25"/>
    </row>
    <row r="18" spans="1:10" ht="12.75">
      <c r="A18" s="23"/>
      <c r="B18" s="4" t="s">
        <v>96</v>
      </c>
      <c r="C18" s="4" t="s">
        <v>93</v>
      </c>
      <c r="D18" s="1"/>
      <c r="E18" s="4">
        <v>28</v>
      </c>
      <c r="F18" s="4" t="s">
        <v>93</v>
      </c>
      <c r="G18" s="1"/>
      <c r="H18" s="39"/>
      <c r="I18" s="39"/>
      <c r="J18" s="25"/>
    </row>
    <row r="19" spans="1:10" ht="12.75">
      <c r="A19" s="23"/>
      <c r="B19" s="4" t="s">
        <v>96</v>
      </c>
      <c r="C19" s="4" t="s">
        <v>93</v>
      </c>
      <c r="D19" s="1"/>
      <c r="E19" s="4">
        <v>29</v>
      </c>
      <c r="F19" s="4" t="s">
        <v>93</v>
      </c>
      <c r="G19" s="1"/>
      <c r="H19" s="39"/>
      <c r="I19" s="39"/>
      <c r="J19" s="25"/>
    </row>
    <row r="20" spans="1:10" ht="12.75">
      <c r="A20" s="23"/>
      <c r="B20" s="4" t="s">
        <v>12</v>
      </c>
      <c r="C20" s="4">
        <v>7</v>
      </c>
      <c r="D20" s="1"/>
      <c r="E20" s="4">
        <v>30</v>
      </c>
      <c r="F20" s="4" t="str">
        <f>LEFT('Item 106, page 1 '!H2,2)</f>
        <v>30</v>
      </c>
      <c r="G20" s="1"/>
      <c r="H20" s="39"/>
      <c r="I20" s="39"/>
      <c r="J20" s="25"/>
    </row>
    <row r="21" spans="1:10" ht="12.75">
      <c r="A21" s="23"/>
      <c r="B21" s="4">
        <v>6</v>
      </c>
      <c r="C21" s="4" t="s">
        <v>93</v>
      </c>
      <c r="D21" s="1"/>
      <c r="E21" s="4">
        <v>31</v>
      </c>
      <c r="F21" s="4" t="str">
        <f>LEFT('Item 107'!H2,2)</f>
        <v>23</v>
      </c>
      <c r="G21" s="1"/>
      <c r="H21" s="39"/>
      <c r="I21" s="39"/>
      <c r="J21" s="25"/>
    </row>
    <row r="22" spans="1:10" ht="12.75">
      <c r="A22" s="23"/>
      <c r="B22" s="4">
        <v>7</v>
      </c>
      <c r="C22" s="4" t="s">
        <v>93</v>
      </c>
      <c r="D22" s="1"/>
      <c r="E22" s="4">
        <v>32</v>
      </c>
      <c r="F22" s="4" t="str">
        <f>LEFT('Item 110'!H2,2)</f>
        <v>23</v>
      </c>
      <c r="G22" s="1"/>
      <c r="H22" s="39"/>
      <c r="I22" s="39"/>
      <c r="J22" s="25"/>
    </row>
    <row r="23" spans="1:10" ht="12.75">
      <c r="A23" s="23"/>
      <c r="B23" s="4">
        <v>8</v>
      </c>
      <c r="C23" s="4">
        <v>1</v>
      </c>
      <c r="D23" s="1"/>
      <c r="E23" s="4">
        <v>33</v>
      </c>
      <c r="F23" s="4" t="str">
        <f>LEFT('Item 120,130,150'!H2,1)</f>
        <v>4</v>
      </c>
      <c r="G23" s="1"/>
      <c r="H23" s="39"/>
      <c r="I23" s="39"/>
      <c r="J23" s="25"/>
    </row>
    <row r="24" spans="1:10" ht="12.75">
      <c r="A24" s="23"/>
      <c r="B24" s="4">
        <v>9</v>
      </c>
      <c r="C24" s="4" t="s">
        <v>93</v>
      </c>
      <c r="D24" s="1"/>
      <c r="E24" s="4">
        <v>34</v>
      </c>
      <c r="F24" s="4" t="s">
        <v>93</v>
      </c>
      <c r="G24" s="1"/>
      <c r="H24" s="39"/>
      <c r="I24" s="39"/>
      <c r="J24" s="25"/>
    </row>
    <row r="25" spans="1:10" ht="12.75">
      <c r="A25" s="23"/>
      <c r="B25" s="4">
        <v>10</v>
      </c>
      <c r="C25" s="4" t="s">
        <v>93</v>
      </c>
      <c r="D25" s="1"/>
      <c r="E25" s="4">
        <v>35</v>
      </c>
      <c r="F25" s="4" t="s">
        <v>93</v>
      </c>
      <c r="G25" s="1"/>
      <c r="H25" s="39"/>
      <c r="I25" s="39"/>
      <c r="J25" s="25"/>
    </row>
    <row r="26" spans="1:10" ht="12.75">
      <c r="A26" s="23"/>
      <c r="B26" s="4">
        <v>11</v>
      </c>
      <c r="C26" s="4" t="s">
        <v>93</v>
      </c>
      <c r="D26" s="1"/>
      <c r="E26" s="4">
        <v>36</v>
      </c>
      <c r="F26" s="4" t="str">
        <f>LEFT('Item 205'!$H$2,1)</f>
        <v>1</v>
      </c>
      <c r="G26" s="1"/>
      <c r="H26" s="39"/>
      <c r="I26" s="39"/>
      <c r="J26" s="25"/>
    </row>
    <row r="27" spans="1:10" ht="12.75">
      <c r="A27" s="23"/>
      <c r="B27" s="4">
        <v>12</v>
      </c>
      <c r="C27" s="4" t="s">
        <v>93</v>
      </c>
      <c r="D27" s="1"/>
      <c r="E27" s="4">
        <v>37</v>
      </c>
      <c r="F27" s="4" t="s">
        <v>93</v>
      </c>
      <c r="G27" s="1"/>
      <c r="H27" s="39"/>
      <c r="I27" s="39"/>
      <c r="J27" s="25"/>
    </row>
    <row r="28" spans="1:10" ht="12.75">
      <c r="A28" s="23"/>
      <c r="B28" s="4">
        <v>13</v>
      </c>
      <c r="C28" s="4">
        <v>3</v>
      </c>
      <c r="D28" s="1"/>
      <c r="E28" s="4">
        <v>38</v>
      </c>
      <c r="F28" s="4" t="str">
        <f>LEFT('Item 210'!$H$2,1)</f>
        <v>1</v>
      </c>
      <c r="G28" s="1"/>
      <c r="H28" s="39"/>
      <c r="I28" s="39"/>
      <c r="J28" s="25"/>
    </row>
    <row r="29" spans="1:10" ht="12.75">
      <c r="A29" s="23"/>
      <c r="B29" s="4">
        <v>14</v>
      </c>
      <c r="C29" s="4" t="s">
        <v>93</v>
      </c>
      <c r="D29" s="1"/>
      <c r="E29" s="4">
        <v>39</v>
      </c>
      <c r="F29" s="4">
        <v>5</v>
      </c>
      <c r="G29" s="1"/>
      <c r="H29" s="39"/>
      <c r="I29" s="39"/>
      <c r="J29" s="25"/>
    </row>
    <row r="30" spans="1:10" ht="12.75">
      <c r="A30" s="23"/>
      <c r="B30" s="4">
        <v>15</v>
      </c>
      <c r="C30" s="4" t="str">
        <f>LEFT('Item 52'!$H$2,1)</f>
        <v>1</v>
      </c>
      <c r="D30" s="1"/>
      <c r="E30" s="4">
        <v>40</v>
      </c>
      <c r="F30" s="4" t="str">
        <f>LEFT('Item 240'!K2,2)</f>
        <v>10</v>
      </c>
      <c r="G30" s="1"/>
      <c r="H30" s="39"/>
      <c r="I30" s="39"/>
      <c r="J30" s="25"/>
    </row>
    <row r="31" spans="1:10" ht="12.75">
      <c r="A31" s="23"/>
      <c r="B31" s="4">
        <v>16</v>
      </c>
      <c r="C31" s="4" t="str">
        <f>LEFT('Item 55 &amp; 60'!H2,1)</f>
        <v>2</v>
      </c>
      <c r="D31" s="1"/>
      <c r="E31" s="4">
        <v>41</v>
      </c>
      <c r="F31" s="4" t="str">
        <f>LEFT('Item 245'!H2,2)</f>
        <v>10</v>
      </c>
      <c r="G31" s="1"/>
      <c r="H31" s="39"/>
      <c r="I31" s="39"/>
      <c r="J31" s="25"/>
    </row>
    <row r="32" spans="1:10" ht="12.75">
      <c r="A32" s="23"/>
      <c r="B32" s="4">
        <v>17</v>
      </c>
      <c r="C32" s="4" t="str">
        <f>LEFT('Item 70'!H2,1)</f>
        <v>1</v>
      </c>
      <c r="D32" s="1"/>
      <c r="E32" s="4">
        <v>42</v>
      </c>
      <c r="F32" s="4" t="str">
        <f>LEFT('Item 255, page 1'!H2,2)</f>
        <v>10</v>
      </c>
      <c r="G32" s="1"/>
      <c r="H32" s="39"/>
      <c r="I32" s="39"/>
      <c r="J32" s="25"/>
    </row>
    <row r="33" spans="1:10" ht="12.75">
      <c r="A33" s="23"/>
      <c r="B33" s="4">
        <v>18</v>
      </c>
      <c r="C33" s="4" t="s">
        <v>93</v>
      </c>
      <c r="D33" s="1"/>
      <c r="E33" s="4">
        <v>43</v>
      </c>
      <c r="F33" s="4" t="str">
        <f>LEFT('Item 260'!H2,1)</f>
        <v>5</v>
      </c>
      <c r="G33" s="1"/>
      <c r="H33" s="39"/>
      <c r="I33" s="39"/>
      <c r="J33" s="25"/>
    </row>
    <row r="34" spans="1:10" ht="12.75">
      <c r="A34" s="23"/>
      <c r="B34" s="4">
        <v>19</v>
      </c>
      <c r="C34" s="4" t="str">
        <f>LEFT('Item 80'!H2,1)</f>
        <v>1</v>
      </c>
      <c r="D34" s="1"/>
      <c r="E34" s="4">
        <v>44</v>
      </c>
      <c r="F34" s="4" t="str">
        <f>LEFT('Item 275'!H2,1)</f>
        <v>5</v>
      </c>
      <c r="G34" s="1"/>
      <c r="H34" s="39"/>
      <c r="I34" s="39"/>
      <c r="J34" s="25"/>
    </row>
    <row r="35" spans="1:10" ht="12.75">
      <c r="A35" s="23"/>
      <c r="B35" s="4">
        <v>20</v>
      </c>
      <c r="C35" s="4" t="str">
        <f>LEFT('Item 90'!H2,1)</f>
        <v>1</v>
      </c>
      <c r="D35" s="1"/>
      <c r="E35" s="4">
        <v>45</v>
      </c>
      <c r="F35" s="4" t="s">
        <v>93</v>
      </c>
      <c r="G35" s="1"/>
      <c r="H35" s="39"/>
      <c r="I35" s="39"/>
      <c r="J35" s="25"/>
    </row>
    <row r="36" spans="1:10" ht="12.75">
      <c r="A36" s="23"/>
      <c r="B36" s="4">
        <v>21</v>
      </c>
      <c r="C36" s="4" t="str">
        <f>LEFT('Item 100, page 1'!H1,2)</f>
        <v>33</v>
      </c>
      <c r="D36" s="1"/>
      <c r="E36" s="39"/>
      <c r="F36" s="4"/>
      <c r="G36" s="1"/>
      <c r="H36" s="39"/>
      <c r="I36" s="39"/>
      <c r="J36" s="25"/>
    </row>
    <row r="37" spans="1:10" ht="12.75">
      <c r="A37" s="23"/>
      <c r="B37" s="4">
        <v>22</v>
      </c>
      <c r="C37" s="4" t="str">
        <f>LEFT('Item 100, page 2'!H2,2)</f>
        <v>11</v>
      </c>
      <c r="D37" s="1"/>
      <c r="E37" s="39"/>
      <c r="F37" s="4"/>
      <c r="G37" s="1"/>
      <c r="H37" s="39"/>
      <c r="I37" s="39"/>
      <c r="J37" s="25"/>
    </row>
    <row r="38" spans="1:10" ht="12.75">
      <c r="A38" s="23"/>
      <c r="B38" s="4">
        <v>23</v>
      </c>
      <c r="C38" s="4" t="str">
        <f>LEFT('Item 100, page 3'!H1,2)</f>
        <v>34</v>
      </c>
      <c r="D38" s="1"/>
      <c r="E38" s="39"/>
      <c r="F38" s="4"/>
      <c r="G38" s="1"/>
      <c r="H38" s="39"/>
      <c r="I38" s="39"/>
      <c r="J38" s="25"/>
    </row>
    <row r="39" spans="1:10" ht="12.75">
      <c r="A39" s="23"/>
      <c r="B39" s="4">
        <v>24</v>
      </c>
      <c r="C39" s="4" t="str">
        <f>LEFT('Item 100, page 4'!H2,2)</f>
        <v>11</v>
      </c>
      <c r="D39" s="1"/>
      <c r="E39" s="39"/>
      <c r="F39" s="4"/>
      <c r="G39" s="1"/>
      <c r="H39" s="39"/>
      <c r="I39" s="39"/>
      <c r="J39" s="25"/>
    </row>
    <row r="40" spans="1:10" ht="12.75">
      <c r="A40" s="23"/>
      <c r="B40" s="4">
        <v>25</v>
      </c>
      <c r="C40" s="4">
        <v>1</v>
      </c>
      <c r="D40" s="1"/>
      <c r="E40" s="39"/>
      <c r="F40" s="4"/>
      <c r="G40" s="1"/>
      <c r="H40" s="39"/>
      <c r="I40" s="39"/>
      <c r="J40" s="25"/>
    </row>
    <row r="41" spans="1:10" ht="12.75">
      <c r="A41" s="23"/>
      <c r="B41" s="1"/>
      <c r="C41" s="1"/>
      <c r="D41" s="1"/>
      <c r="E41" s="1"/>
      <c r="F41" s="1"/>
      <c r="G41" s="1"/>
      <c r="H41" s="1"/>
      <c r="I41" s="1"/>
      <c r="J41" s="25"/>
    </row>
    <row r="42" spans="1:10" ht="12.75">
      <c r="A42" s="23"/>
      <c r="B42" s="1"/>
      <c r="C42" s="1"/>
      <c r="D42" s="1"/>
      <c r="E42" s="1"/>
      <c r="F42" s="1"/>
      <c r="G42" s="1"/>
      <c r="H42" s="1"/>
      <c r="I42" s="1"/>
      <c r="J42" s="25"/>
    </row>
    <row r="43" spans="1:10" ht="12.75">
      <c r="A43" s="23"/>
      <c r="B43" s="1"/>
      <c r="C43" s="1"/>
      <c r="D43" s="231" t="s">
        <v>13</v>
      </c>
      <c r="E43" s="231"/>
      <c r="F43" s="231"/>
      <c r="G43" s="231"/>
      <c r="I43" s="71" t="s">
        <v>97</v>
      </c>
      <c r="J43" s="25"/>
    </row>
    <row r="44" spans="1:10" ht="12.75">
      <c r="A44" s="23"/>
      <c r="B44" s="1"/>
      <c r="C44" s="1"/>
      <c r="D44" s="1"/>
      <c r="E44" s="1" t="s">
        <v>14</v>
      </c>
      <c r="F44" s="1"/>
      <c r="G44" s="1"/>
      <c r="H44" s="1"/>
      <c r="I44" s="1">
        <v>1</v>
      </c>
      <c r="J44" s="25"/>
    </row>
    <row r="45" spans="1:10" ht="12.75">
      <c r="A45" s="23"/>
      <c r="B45" s="1"/>
      <c r="C45" s="1"/>
      <c r="D45" s="1"/>
      <c r="E45" s="1" t="s">
        <v>15</v>
      </c>
      <c r="F45" s="1"/>
      <c r="G45" s="1"/>
      <c r="H45" s="1"/>
      <c r="I45" s="1">
        <v>2</v>
      </c>
      <c r="J45" s="25"/>
    </row>
    <row r="46" spans="1:10" ht="12.75">
      <c r="A46" s="23"/>
      <c r="B46" s="1"/>
      <c r="C46" s="1"/>
      <c r="D46" s="1"/>
      <c r="E46" s="1"/>
      <c r="F46" s="1"/>
      <c r="G46" s="1"/>
      <c r="H46" s="1"/>
      <c r="I46" s="1"/>
      <c r="J46" s="25"/>
    </row>
    <row r="47" spans="1:10" ht="12.75">
      <c r="A47" s="23"/>
      <c r="B47" s="1"/>
      <c r="C47" s="1"/>
      <c r="D47" s="1"/>
      <c r="E47" s="1"/>
      <c r="F47" s="1"/>
      <c r="G47" s="1"/>
      <c r="H47" s="1"/>
      <c r="I47" s="1"/>
      <c r="J47" s="25"/>
    </row>
    <row r="48" spans="1:10" ht="12.75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 ht="12.75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6"/>
      <c r="B51" s="27"/>
      <c r="C51" s="27"/>
      <c r="D51" s="27"/>
      <c r="E51" s="27"/>
      <c r="F51" s="27"/>
      <c r="G51" s="27"/>
      <c r="H51" s="27"/>
      <c r="I51" s="27"/>
      <c r="J51" s="29"/>
    </row>
    <row r="52" spans="1:10" ht="12.75">
      <c r="A52" s="19" t="s">
        <v>16</v>
      </c>
      <c r="B52" s="1" t="s">
        <v>388</v>
      </c>
      <c r="C52" s="20"/>
      <c r="D52" s="20"/>
      <c r="E52" s="20"/>
      <c r="F52" s="20"/>
      <c r="G52" s="20"/>
      <c r="H52" s="20"/>
      <c r="I52" s="20"/>
      <c r="J52" s="21"/>
    </row>
    <row r="53" spans="1:10" ht="12.75">
      <c r="A53" s="23"/>
      <c r="B53" s="11"/>
      <c r="C53" s="11"/>
      <c r="D53" s="1"/>
      <c r="E53" s="1"/>
      <c r="F53" s="1"/>
      <c r="G53" s="1"/>
      <c r="H53" s="1"/>
      <c r="I53" s="1"/>
      <c r="J53" s="25"/>
    </row>
    <row r="54" spans="1:10" ht="12.75">
      <c r="A54" s="26" t="s">
        <v>99</v>
      </c>
      <c r="B54" s="232">
        <v>43663</v>
      </c>
      <c r="C54" s="232"/>
      <c r="D54" s="27"/>
      <c r="E54" s="27"/>
      <c r="F54" s="27"/>
      <c r="G54" s="27"/>
      <c r="H54" s="72" t="s">
        <v>142</v>
      </c>
      <c r="I54" s="233">
        <v>43709</v>
      </c>
      <c r="J54" s="234"/>
    </row>
    <row r="55" spans="1:10" ht="12.75">
      <c r="A55" s="228" t="s">
        <v>17</v>
      </c>
      <c r="B55" s="229"/>
      <c r="C55" s="229"/>
      <c r="D55" s="229"/>
      <c r="E55" s="229"/>
      <c r="F55" s="229"/>
      <c r="G55" s="229"/>
      <c r="H55" s="229"/>
      <c r="I55" s="229"/>
      <c r="J55" s="230"/>
    </row>
    <row r="56" spans="1:10" ht="12.75">
      <c r="A56" s="23"/>
      <c r="B56" s="1"/>
      <c r="C56" s="1"/>
      <c r="D56" s="1"/>
      <c r="E56" s="1"/>
      <c r="F56" s="1"/>
      <c r="G56" s="1"/>
      <c r="H56" s="1"/>
      <c r="I56" s="1"/>
      <c r="J56" s="25"/>
    </row>
    <row r="57" spans="1:10" ht="12.75">
      <c r="A57" s="23" t="s">
        <v>18</v>
      </c>
      <c r="B57" s="1"/>
      <c r="C57" s="1"/>
      <c r="D57" s="1"/>
      <c r="E57" s="1"/>
      <c r="F57" s="1"/>
      <c r="G57" s="1"/>
      <c r="H57" s="1"/>
      <c r="I57" s="1"/>
      <c r="J57" s="25"/>
    </row>
    <row r="58" spans="1:10" ht="12.75">
      <c r="A58" s="26"/>
      <c r="B58" s="27"/>
      <c r="C58" s="27"/>
      <c r="D58" s="27"/>
      <c r="E58" s="27"/>
      <c r="F58" s="27"/>
      <c r="G58" s="27"/>
      <c r="H58" s="27"/>
      <c r="I58" s="27"/>
      <c r="J58" s="29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58"/>
  <sheetViews>
    <sheetView showGridLines="0" zoomScale="85" zoomScaleNormal="85" zoomScalePageLayoutView="0" workbookViewId="0" topLeftCell="A1">
      <selection activeCell="H3" sqref="H3"/>
    </sheetView>
  </sheetViews>
  <sheetFormatPr defaultColWidth="9.140625" defaultRowHeight="12.75"/>
  <cols>
    <col min="1" max="1" width="10.00390625" style="80" customWidth="1"/>
    <col min="2" max="4" width="9.140625" style="80" customWidth="1"/>
    <col min="5" max="5" width="10.28125" style="80" customWidth="1"/>
    <col min="6" max="8" width="9.140625" style="80" customWidth="1"/>
    <col min="9" max="9" width="11.8515625" style="80" customWidth="1"/>
    <col min="10" max="10" width="10.8515625" style="80" customWidth="1"/>
    <col min="11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10" t="s">
        <v>389</v>
      </c>
      <c r="I2" s="132" t="s">
        <v>257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85"/>
      <c r="I3" s="85"/>
      <c r="J3" s="84"/>
    </row>
    <row r="4" spans="1:10" ht="12.75">
      <c r="A4" s="86" t="s">
        <v>1</v>
      </c>
      <c r="B4" s="85"/>
      <c r="C4" s="85"/>
      <c r="D4" s="85" t="s">
        <v>145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235" t="s">
        <v>256</v>
      </c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2.75">
      <c r="A8" s="86"/>
      <c r="B8" s="85"/>
      <c r="C8" s="85"/>
      <c r="D8" s="85"/>
      <c r="E8" s="85"/>
      <c r="F8" s="85"/>
      <c r="G8" s="85"/>
      <c r="H8" s="85"/>
      <c r="I8" s="85"/>
      <c r="J8" s="84"/>
    </row>
    <row r="9" spans="1:10" ht="12.75">
      <c r="A9" s="86"/>
      <c r="B9" s="242"/>
      <c r="C9" s="242"/>
      <c r="D9" s="242"/>
      <c r="E9" s="242"/>
      <c r="F9" s="242"/>
      <c r="G9" s="242"/>
      <c r="H9" s="242"/>
      <c r="I9" s="242"/>
      <c r="J9" s="84"/>
    </row>
    <row r="10" spans="1:10" ht="12.75">
      <c r="A10" s="86"/>
      <c r="B10" s="152" t="s">
        <v>258</v>
      </c>
      <c r="C10" s="152"/>
      <c r="D10" s="153" t="str">
        <f>+TEXT(15.31*(1+0.0236),"$0.00")&amp;" (A)"</f>
        <v>$15.67 (A)</v>
      </c>
      <c r="E10" s="152" t="s">
        <v>259</v>
      </c>
      <c r="F10" s="152"/>
      <c r="G10" s="152"/>
      <c r="H10" s="152"/>
      <c r="I10" s="152"/>
      <c r="J10" s="84"/>
    </row>
    <row r="11" spans="1:10" ht="12.75">
      <c r="A11" s="86"/>
      <c r="B11" s="243" t="s">
        <v>260</v>
      </c>
      <c r="C11" s="243"/>
      <c r="D11" s="243"/>
      <c r="E11" s="243"/>
      <c r="F11" s="243"/>
      <c r="G11" s="243"/>
      <c r="H11" s="243"/>
      <c r="I11" s="243"/>
      <c r="J11" s="84"/>
    </row>
    <row r="12" spans="1:10" ht="12.75">
      <c r="A12" s="86"/>
      <c r="B12" s="243" t="s">
        <v>261</v>
      </c>
      <c r="C12" s="243"/>
      <c r="D12" s="243"/>
      <c r="E12" s="243"/>
      <c r="F12" s="243"/>
      <c r="G12" s="243"/>
      <c r="H12" s="243"/>
      <c r="I12" s="243"/>
      <c r="J12" s="84"/>
    </row>
    <row r="13" spans="1:10" ht="12.75">
      <c r="A13" s="86"/>
      <c r="B13" s="238"/>
      <c r="C13" s="238"/>
      <c r="D13" s="238"/>
      <c r="E13" s="238"/>
      <c r="F13" s="238"/>
      <c r="G13" s="238"/>
      <c r="H13" s="238"/>
      <c r="I13" s="238"/>
      <c r="J13" s="84"/>
    </row>
    <row r="14" spans="1:10" ht="12.75">
      <c r="A14" s="86"/>
      <c r="B14" s="244" t="s">
        <v>336</v>
      </c>
      <c r="C14" s="244"/>
      <c r="D14" s="244"/>
      <c r="E14" s="149" t="str">
        <f>+TEXT(30.22*(1+0.0236),"$0.00")&amp;" (A)"</f>
        <v>$30.93 (A)</v>
      </c>
      <c r="F14" s="244" t="s">
        <v>262</v>
      </c>
      <c r="G14" s="244"/>
      <c r="H14" s="244"/>
      <c r="I14" s="244"/>
      <c r="J14" s="84"/>
    </row>
    <row r="15" spans="1:10" ht="12.75">
      <c r="A15" s="86"/>
      <c r="B15" s="238" t="s">
        <v>263</v>
      </c>
      <c r="C15" s="238"/>
      <c r="D15" s="238"/>
      <c r="E15" s="238"/>
      <c r="F15" s="238"/>
      <c r="G15" s="238"/>
      <c r="H15" s="238"/>
      <c r="I15" s="238"/>
      <c r="J15" s="84"/>
    </row>
    <row r="16" spans="1:10" ht="12.75">
      <c r="A16" s="86"/>
      <c r="B16" s="238" t="s">
        <v>264</v>
      </c>
      <c r="C16" s="238"/>
      <c r="D16" s="238"/>
      <c r="E16" s="238"/>
      <c r="F16" s="238"/>
      <c r="G16" s="238"/>
      <c r="H16" s="238"/>
      <c r="I16" s="238"/>
      <c r="J16" s="84"/>
    </row>
    <row r="17" spans="1:10" ht="12.75">
      <c r="A17" s="86"/>
      <c r="B17" s="238"/>
      <c r="C17" s="238"/>
      <c r="D17" s="238"/>
      <c r="E17" s="238"/>
      <c r="F17" s="238"/>
      <c r="G17" s="238"/>
      <c r="H17" s="238"/>
      <c r="I17" s="238"/>
      <c r="J17" s="84"/>
    </row>
    <row r="18" spans="1:10" ht="12.75">
      <c r="A18" s="94"/>
      <c r="B18" s="244" t="s">
        <v>336</v>
      </c>
      <c r="C18" s="244"/>
      <c r="D18" s="244"/>
      <c r="E18" s="149" t="str">
        <f>+TEXT(50.57*(1+0.0236),"$0.00")&amp;" (A)"</f>
        <v>$51.76 (A)</v>
      </c>
      <c r="F18" s="244" t="s">
        <v>265</v>
      </c>
      <c r="G18" s="244"/>
      <c r="H18" s="244"/>
      <c r="I18" s="244"/>
      <c r="J18" s="93"/>
    </row>
    <row r="19" spans="1:10" ht="12.75">
      <c r="A19" s="86"/>
      <c r="B19" s="238" t="s">
        <v>263</v>
      </c>
      <c r="C19" s="238"/>
      <c r="D19" s="238"/>
      <c r="E19" s="238"/>
      <c r="F19" s="238"/>
      <c r="G19" s="238"/>
      <c r="H19" s="238"/>
      <c r="I19" s="238"/>
      <c r="J19" s="84"/>
    </row>
    <row r="20" spans="1:10" ht="12.75">
      <c r="A20" s="86"/>
      <c r="B20" s="238" t="s">
        <v>264</v>
      </c>
      <c r="C20" s="238"/>
      <c r="D20" s="238"/>
      <c r="E20" s="238"/>
      <c r="F20" s="238"/>
      <c r="G20" s="238"/>
      <c r="H20" s="238"/>
      <c r="I20" s="238"/>
      <c r="J20" s="84"/>
    </row>
    <row r="21" spans="1:10" ht="12.75">
      <c r="A21" s="86"/>
      <c r="B21" s="238"/>
      <c r="C21" s="238"/>
      <c r="D21" s="238"/>
      <c r="E21" s="238"/>
      <c r="F21" s="238"/>
      <c r="G21" s="238"/>
      <c r="H21" s="238"/>
      <c r="I21" s="238"/>
      <c r="J21" s="84"/>
    </row>
    <row r="22" spans="1:10" ht="12.75">
      <c r="A22" s="86"/>
      <c r="B22" s="238"/>
      <c r="C22" s="238"/>
      <c r="D22" s="238"/>
      <c r="E22" s="238"/>
      <c r="F22" s="238"/>
      <c r="G22" s="238"/>
      <c r="H22" s="238"/>
      <c r="I22" s="238"/>
      <c r="J22" s="84"/>
    </row>
    <row r="23" spans="1:10" ht="12.75">
      <c r="A23" s="86"/>
      <c r="B23" s="238"/>
      <c r="C23" s="238"/>
      <c r="D23" s="238"/>
      <c r="E23" s="238"/>
      <c r="F23" s="238"/>
      <c r="G23" s="238"/>
      <c r="H23" s="238"/>
      <c r="I23" s="238"/>
      <c r="J23" s="84"/>
    </row>
    <row r="24" spans="1:10" ht="12.75">
      <c r="A24" s="86"/>
      <c r="B24" s="243"/>
      <c r="C24" s="243"/>
      <c r="D24" s="243"/>
      <c r="E24" s="243"/>
      <c r="F24" s="243"/>
      <c r="G24" s="243"/>
      <c r="H24" s="243"/>
      <c r="I24" s="243"/>
      <c r="J24" s="84"/>
    </row>
    <row r="25" spans="1:10" ht="12.75">
      <c r="A25" s="86"/>
      <c r="B25" s="243"/>
      <c r="C25" s="243"/>
      <c r="D25" s="243"/>
      <c r="E25" s="243"/>
      <c r="F25" s="243"/>
      <c r="G25" s="243"/>
      <c r="H25" s="243"/>
      <c r="I25" s="243"/>
      <c r="J25" s="84"/>
    </row>
    <row r="26" spans="1:10" ht="12.75">
      <c r="A26" s="86"/>
      <c r="B26" s="243"/>
      <c r="C26" s="243"/>
      <c r="D26" s="243"/>
      <c r="E26" s="243"/>
      <c r="F26" s="243"/>
      <c r="G26" s="243"/>
      <c r="H26" s="243"/>
      <c r="I26" s="243"/>
      <c r="J26" s="84"/>
    </row>
    <row r="27" spans="1:10" ht="12.75">
      <c r="A27" s="86"/>
      <c r="B27" s="243"/>
      <c r="C27" s="243"/>
      <c r="D27" s="243"/>
      <c r="E27" s="243"/>
      <c r="F27" s="243"/>
      <c r="G27" s="243"/>
      <c r="H27" s="243"/>
      <c r="I27" s="243"/>
      <c r="J27" s="84"/>
    </row>
    <row r="28" spans="1:10" ht="12.75">
      <c r="A28" s="86"/>
      <c r="B28" s="243"/>
      <c r="C28" s="243"/>
      <c r="D28" s="243"/>
      <c r="E28" s="243"/>
      <c r="F28" s="243"/>
      <c r="G28" s="243"/>
      <c r="H28" s="243"/>
      <c r="I28" s="243"/>
      <c r="J28" s="84"/>
    </row>
    <row r="29" spans="1:10" ht="12.75">
      <c r="A29" s="86"/>
      <c r="B29" s="243"/>
      <c r="C29" s="243"/>
      <c r="D29" s="243"/>
      <c r="E29" s="243"/>
      <c r="F29" s="243"/>
      <c r="G29" s="243"/>
      <c r="H29" s="243"/>
      <c r="I29" s="243"/>
      <c r="J29" s="84"/>
    </row>
    <row r="30" spans="1:10" ht="12.75">
      <c r="A30" s="86"/>
      <c r="B30" s="243"/>
      <c r="C30" s="243"/>
      <c r="D30" s="243"/>
      <c r="E30" s="243"/>
      <c r="F30" s="243"/>
      <c r="G30" s="243"/>
      <c r="H30" s="243"/>
      <c r="I30" s="243"/>
      <c r="J30" s="84"/>
    </row>
    <row r="31" spans="1:10" ht="12.75">
      <c r="A31" s="118"/>
      <c r="B31" s="236"/>
      <c r="C31" s="236"/>
      <c r="D31" s="236"/>
      <c r="E31" s="236"/>
      <c r="F31" s="236"/>
      <c r="G31" s="236"/>
      <c r="H31" s="236"/>
      <c r="I31" s="236"/>
      <c r="J31" s="93"/>
    </row>
    <row r="32" spans="1:10" ht="12.75">
      <c r="A32" s="86"/>
      <c r="B32" s="238"/>
      <c r="C32" s="238"/>
      <c r="D32" s="238"/>
      <c r="E32" s="238"/>
      <c r="F32" s="238"/>
      <c r="G32" s="238"/>
      <c r="H32" s="238"/>
      <c r="I32" s="238"/>
      <c r="J32" s="84"/>
    </row>
    <row r="33" spans="1:10" ht="12.75">
      <c r="A33" s="111"/>
      <c r="B33" s="238"/>
      <c r="C33" s="238"/>
      <c r="D33" s="238"/>
      <c r="E33" s="238"/>
      <c r="F33" s="238"/>
      <c r="G33" s="238"/>
      <c r="H33" s="238"/>
      <c r="I33" s="238"/>
      <c r="J33" s="84"/>
    </row>
    <row r="34" spans="1:10" ht="12.75">
      <c r="A34" s="86"/>
      <c r="B34" s="238"/>
      <c r="C34" s="238"/>
      <c r="D34" s="238"/>
      <c r="E34" s="238"/>
      <c r="F34" s="238"/>
      <c r="G34" s="238"/>
      <c r="H34" s="238"/>
      <c r="I34" s="238"/>
      <c r="J34" s="84"/>
    </row>
    <row r="35" spans="1:10" ht="12.75">
      <c r="A35" s="86"/>
      <c r="B35" s="238"/>
      <c r="C35" s="238"/>
      <c r="D35" s="238"/>
      <c r="E35" s="238"/>
      <c r="F35" s="238"/>
      <c r="G35" s="238"/>
      <c r="H35" s="238"/>
      <c r="I35" s="238"/>
      <c r="J35" s="84"/>
    </row>
    <row r="36" spans="1:10" ht="12.75">
      <c r="A36" s="86"/>
      <c r="B36" s="238"/>
      <c r="C36" s="238"/>
      <c r="D36" s="238"/>
      <c r="E36" s="238"/>
      <c r="F36" s="238"/>
      <c r="G36" s="238"/>
      <c r="H36" s="238"/>
      <c r="I36" s="238"/>
      <c r="J36" s="84"/>
    </row>
    <row r="37" spans="1:10" ht="12.75">
      <c r="A37" s="86"/>
      <c r="B37" s="244"/>
      <c r="C37" s="244"/>
      <c r="D37" s="244"/>
      <c r="E37" s="244"/>
      <c r="F37" s="244"/>
      <c r="G37" s="244"/>
      <c r="H37" s="244"/>
      <c r="I37" s="244"/>
      <c r="J37" s="84"/>
    </row>
    <row r="38" spans="1:10" ht="12.75">
      <c r="A38" s="86"/>
      <c r="B38" s="243"/>
      <c r="C38" s="243"/>
      <c r="D38" s="243"/>
      <c r="E38" s="243"/>
      <c r="F38" s="243"/>
      <c r="G38" s="243"/>
      <c r="H38" s="243"/>
      <c r="I38" s="243"/>
      <c r="J38" s="84"/>
    </row>
    <row r="39" spans="1:10" ht="12.75">
      <c r="A39" s="86"/>
      <c r="B39" s="243"/>
      <c r="C39" s="243"/>
      <c r="D39" s="243"/>
      <c r="E39" s="243"/>
      <c r="F39" s="243"/>
      <c r="G39" s="243"/>
      <c r="H39" s="243"/>
      <c r="I39" s="243"/>
      <c r="J39" s="84"/>
    </row>
    <row r="40" spans="1:10" ht="12.75">
      <c r="A40" s="86"/>
      <c r="B40" s="243"/>
      <c r="C40" s="243"/>
      <c r="D40" s="243"/>
      <c r="E40" s="243"/>
      <c r="F40" s="243"/>
      <c r="G40" s="243"/>
      <c r="H40" s="243"/>
      <c r="I40" s="243"/>
      <c r="J40" s="84"/>
    </row>
    <row r="41" spans="1:10" ht="12.75">
      <c r="A41" s="86"/>
      <c r="B41" s="243"/>
      <c r="C41" s="243"/>
      <c r="D41" s="243"/>
      <c r="E41" s="243"/>
      <c r="F41" s="243"/>
      <c r="G41" s="243"/>
      <c r="H41" s="243"/>
      <c r="I41" s="243"/>
      <c r="J41" s="84"/>
    </row>
    <row r="42" spans="1:10" ht="12.75">
      <c r="A42" s="86"/>
      <c r="B42" s="243"/>
      <c r="C42" s="243"/>
      <c r="D42" s="243"/>
      <c r="E42" s="243"/>
      <c r="F42" s="243"/>
      <c r="G42" s="243"/>
      <c r="H42" s="243"/>
      <c r="I42" s="243"/>
      <c r="J42" s="84"/>
    </row>
    <row r="43" spans="1:10" ht="12.75">
      <c r="A43" s="86"/>
      <c r="B43" s="243"/>
      <c r="C43" s="243"/>
      <c r="D43" s="243"/>
      <c r="E43" s="243"/>
      <c r="F43" s="243"/>
      <c r="G43" s="243"/>
      <c r="H43" s="243"/>
      <c r="I43" s="243"/>
      <c r="J43" s="84"/>
    </row>
    <row r="44" spans="1:10" ht="12.75">
      <c r="A44" s="86"/>
      <c r="B44" s="243"/>
      <c r="C44" s="243"/>
      <c r="D44" s="243"/>
      <c r="E44" s="243"/>
      <c r="F44" s="243"/>
      <c r="G44" s="243"/>
      <c r="H44" s="243"/>
      <c r="I44" s="243"/>
      <c r="J44" s="84"/>
    </row>
    <row r="45" spans="1:10" ht="12.75">
      <c r="A45" s="86"/>
      <c r="B45" s="243"/>
      <c r="C45" s="243"/>
      <c r="D45" s="243"/>
      <c r="E45" s="243"/>
      <c r="F45" s="243"/>
      <c r="G45" s="243"/>
      <c r="H45" s="243"/>
      <c r="I45" s="243"/>
      <c r="J45" s="84"/>
    </row>
    <row r="46" spans="1:10" ht="12.75">
      <c r="A46" s="86"/>
      <c r="B46" s="243"/>
      <c r="C46" s="243"/>
      <c r="D46" s="243"/>
      <c r="E46" s="243"/>
      <c r="F46" s="243"/>
      <c r="G46" s="243"/>
      <c r="H46" s="243"/>
      <c r="I46" s="243"/>
      <c r="J46" s="84"/>
    </row>
    <row r="47" spans="1:10" ht="12.75">
      <c r="A47" s="86"/>
      <c r="B47" s="243"/>
      <c r="C47" s="243"/>
      <c r="D47" s="243"/>
      <c r="E47" s="243"/>
      <c r="F47" s="243"/>
      <c r="G47" s="243"/>
      <c r="H47" s="243"/>
      <c r="I47" s="243"/>
      <c r="J47" s="84"/>
    </row>
    <row r="48" spans="1:10" ht="12.75">
      <c r="A48" s="86"/>
      <c r="B48" s="85"/>
      <c r="C48" s="85"/>
      <c r="D48" s="85"/>
      <c r="E48" s="85"/>
      <c r="F48" s="85"/>
      <c r="G48" s="85"/>
      <c r="H48" s="85"/>
      <c r="I48" s="85"/>
      <c r="J48" s="84"/>
    </row>
    <row r="49" spans="1:10" ht="12.75">
      <c r="A49" s="86"/>
      <c r="B49" s="85"/>
      <c r="C49" s="85"/>
      <c r="D49" s="85"/>
      <c r="E49" s="85"/>
      <c r="F49" s="85"/>
      <c r="G49" s="85"/>
      <c r="H49" s="85"/>
      <c r="I49" s="85"/>
      <c r="J49" s="84"/>
    </row>
    <row r="50" spans="1:10" ht="12.75">
      <c r="A50" s="86"/>
      <c r="B50" s="85"/>
      <c r="C50" s="85"/>
      <c r="D50" s="85"/>
      <c r="E50" s="85"/>
      <c r="F50" s="85"/>
      <c r="G50" s="85"/>
      <c r="H50" s="85"/>
      <c r="I50" s="85"/>
      <c r="J50" s="84"/>
    </row>
    <row r="51" spans="1:10" ht="12.75">
      <c r="A51" s="83"/>
      <c r="B51" s="82"/>
      <c r="C51" s="82"/>
      <c r="D51" s="82"/>
      <c r="E51" s="82"/>
      <c r="F51" s="82"/>
      <c r="G51" s="82"/>
      <c r="H51" s="82"/>
      <c r="I51" s="82"/>
      <c r="J51" s="81"/>
    </row>
    <row r="52" spans="1:10" ht="12.75">
      <c r="A52" s="23" t="s">
        <v>98</v>
      </c>
      <c r="B52" s="1" t="str">
        <f>+'Check Sheet'!$B$52</f>
        <v>Chris Gualberto, Assistant Division Controller</v>
      </c>
      <c r="C52" s="1"/>
      <c r="D52" s="85"/>
      <c r="E52" s="85"/>
      <c r="F52" s="85"/>
      <c r="G52" s="85"/>
      <c r="H52" s="85"/>
      <c r="I52" s="85"/>
      <c r="J52" s="84"/>
    </row>
    <row r="53" spans="1:10" ht="12.75">
      <c r="A53" s="23"/>
      <c r="B53" s="1"/>
      <c r="C53" s="1"/>
      <c r="D53" s="85"/>
      <c r="E53" s="85"/>
      <c r="F53" s="85"/>
      <c r="J53" s="84"/>
    </row>
    <row r="54" spans="1:10" ht="12.75">
      <c r="A54" s="26" t="s">
        <v>99</v>
      </c>
      <c r="B54" s="232">
        <f>+'Check Sheet'!$B$54</f>
        <v>43663</v>
      </c>
      <c r="C54" s="232">
        <f>+'Check Sheet'!C53</f>
        <v>0</v>
      </c>
      <c r="D54" s="82"/>
      <c r="E54" s="82"/>
      <c r="F54" s="82"/>
      <c r="H54" s="72" t="s">
        <v>142</v>
      </c>
      <c r="I54" s="233">
        <f>+'Check Sheet'!$I$54</f>
        <v>43709</v>
      </c>
      <c r="J54" s="234">
        <f>+'Check Sheet'!I53</f>
        <v>0</v>
      </c>
    </row>
    <row r="55" spans="1:10" ht="12.75">
      <c r="A55" s="239" t="s">
        <v>17</v>
      </c>
      <c r="B55" s="240"/>
      <c r="C55" s="240"/>
      <c r="D55" s="240"/>
      <c r="E55" s="240"/>
      <c r="F55" s="240"/>
      <c r="G55" s="240"/>
      <c r="H55" s="240"/>
      <c r="I55" s="240"/>
      <c r="J55" s="241"/>
    </row>
    <row r="56" spans="1:10" ht="12.75">
      <c r="A56" s="86"/>
      <c r="B56" s="85"/>
      <c r="C56" s="85"/>
      <c r="D56" s="85"/>
      <c r="E56" s="85"/>
      <c r="F56" s="85"/>
      <c r="G56" s="85"/>
      <c r="H56" s="85"/>
      <c r="I56" s="85"/>
      <c r="J56" s="84"/>
    </row>
    <row r="57" spans="1:10" ht="12.75">
      <c r="A57" s="86" t="s">
        <v>18</v>
      </c>
      <c r="B57" s="85"/>
      <c r="C57" s="85"/>
      <c r="D57" s="85"/>
      <c r="E57" s="85"/>
      <c r="F57" s="85"/>
      <c r="G57" s="85"/>
      <c r="H57" s="85"/>
      <c r="I57" s="85"/>
      <c r="J57" s="84"/>
    </row>
    <row r="58" spans="1:10" ht="12.75">
      <c r="A58" s="83"/>
      <c r="B58" s="82"/>
      <c r="C58" s="82"/>
      <c r="D58" s="82"/>
      <c r="E58" s="82"/>
      <c r="F58" s="82"/>
      <c r="G58" s="82"/>
      <c r="H58" s="82"/>
      <c r="I58" s="82"/>
      <c r="J58" s="81"/>
    </row>
    <row r="63" ht="12" customHeight="1"/>
  </sheetData>
  <sheetProtection/>
  <mergeCells count="44">
    <mergeCell ref="F14:I14"/>
    <mergeCell ref="B18:D18"/>
    <mergeCell ref="B14:D14"/>
    <mergeCell ref="B39:I39"/>
    <mergeCell ref="B40:I40"/>
    <mergeCell ref="B41:I41"/>
    <mergeCell ref="B37:I37"/>
    <mergeCell ref="B38:I38"/>
    <mergeCell ref="B33:I33"/>
    <mergeCell ref="B34:I34"/>
    <mergeCell ref="B45:I45"/>
    <mergeCell ref="B46:I46"/>
    <mergeCell ref="B47:I47"/>
    <mergeCell ref="F18:I18"/>
    <mergeCell ref="B30:I30"/>
    <mergeCell ref="B31:I31"/>
    <mergeCell ref="B32:I32"/>
    <mergeCell ref="B42:I42"/>
    <mergeCell ref="B43:I43"/>
    <mergeCell ref="B44:I44"/>
    <mergeCell ref="B35:I35"/>
    <mergeCell ref="B36:I36"/>
    <mergeCell ref="B24:I24"/>
    <mergeCell ref="B25:I25"/>
    <mergeCell ref="B26:I26"/>
    <mergeCell ref="B27:I27"/>
    <mergeCell ref="B28:I28"/>
    <mergeCell ref="B29:I29"/>
    <mergeCell ref="B15:I15"/>
    <mergeCell ref="B16:I16"/>
    <mergeCell ref="B17:I17"/>
    <mergeCell ref="B21:I21"/>
    <mergeCell ref="B22:I22"/>
    <mergeCell ref="B23:I23"/>
    <mergeCell ref="A7:J7"/>
    <mergeCell ref="B54:C54"/>
    <mergeCell ref="I54:J54"/>
    <mergeCell ref="B19:I19"/>
    <mergeCell ref="B20:I20"/>
    <mergeCell ref="A55:J55"/>
    <mergeCell ref="B9:I9"/>
    <mergeCell ref="B11:I11"/>
    <mergeCell ref="B12:I12"/>
    <mergeCell ref="B13:I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57"/>
  <sheetViews>
    <sheetView showGridLines="0" zoomScale="85" zoomScaleNormal="85" zoomScalePageLayoutView="0" workbookViewId="0" topLeftCell="A1">
      <selection activeCell="H3" sqref="H3"/>
    </sheetView>
  </sheetViews>
  <sheetFormatPr defaultColWidth="9.140625" defaultRowHeight="12.75"/>
  <cols>
    <col min="1" max="1" width="10.00390625" style="80" customWidth="1"/>
    <col min="2" max="2" width="10.28125" style="80" customWidth="1"/>
    <col min="3" max="4" width="9.140625" style="80" customWidth="1"/>
    <col min="5" max="5" width="10.28125" style="80" customWidth="1"/>
    <col min="6" max="8" width="9.140625" style="80" customWidth="1"/>
    <col min="9" max="9" width="12.7109375" style="80" customWidth="1"/>
    <col min="10" max="10" width="10.8515625" style="80" customWidth="1"/>
    <col min="11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10" t="s">
        <v>266</v>
      </c>
      <c r="I2" s="132" t="s">
        <v>267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85"/>
      <c r="I3" s="85"/>
      <c r="J3" s="84"/>
    </row>
    <row r="4" spans="1:10" ht="12.75">
      <c r="A4" s="86" t="s">
        <v>1</v>
      </c>
      <c r="B4" s="85"/>
      <c r="C4" s="85"/>
      <c r="D4" s="85" t="s">
        <v>145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235" t="s">
        <v>272</v>
      </c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2.75">
      <c r="A8" s="86"/>
      <c r="B8" s="85"/>
      <c r="C8" s="85"/>
      <c r="D8" s="85"/>
      <c r="E8" s="85"/>
      <c r="F8" s="85"/>
      <c r="G8" s="85"/>
      <c r="H8" s="85"/>
      <c r="I8" s="85"/>
      <c r="J8" s="84"/>
    </row>
    <row r="9" spans="1:10" ht="12.75">
      <c r="A9" s="86"/>
      <c r="B9" s="242"/>
      <c r="C9" s="242"/>
      <c r="D9" s="242"/>
      <c r="E9" s="242"/>
      <c r="F9" s="242"/>
      <c r="G9" s="242"/>
      <c r="H9" s="242"/>
      <c r="I9" s="242"/>
      <c r="J9" s="84"/>
    </row>
    <row r="10" spans="1:10" ht="12.75">
      <c r="A10" s="86"/>
      <c r="B10" s="152"/>
      <c r="C10" s="152"/>
      <c r="D10" s="153"/>
      <c r="E10" s="152"/>
      <c r="F10" s="152"/>
      <c r="G10" s="152"/>
      <c r="H10" s="152"/>
      <c r="I10" s="152"/>
      <c r="J10" s="84"/>
    </row>
    <row r="11" spans="1:10" ht="12.75">
      <c r="A11" s="86"/>
      <c r="B11" s="246" t="s">
        <v>269</v>
      </c>
      <c r="C11" s="246"/>
      <c r="D11" s="246"/>
      <c r="E11" s="246"/>
      <c r="F11" s="246"/>
      <c r="G11" s="246"/>
      <c r="H11" s="246"/>
      <c r="I11" s="246"/>
      <c r="J11" s="84"/>
    </row>
    <row r="12" spans="1:10" ht="12.75">
      <c r="A12" s="86"/>
      <c r="B12" s="246"/>
      <c r="C12" s="246"/>
      <c r="D12" s="246"/>
      <c r="E12" s="246"/>
      <c r="F12" s="246"/>
      <c r="G12" s="246"/>
      <c r="H12" s="246"/>
      <c r="I12" s="246"/>
      <c r="J12" s="84"/>
    </row>
    <row r="13" spans="1:10" ht="12.75">
      <c r="A13" s="86"/>
      <c r="B13" s="246"/>
      <c r="C13" s="246"/>
      <c r="D13" s="246"/>
      <c r="E13" s="246"/>
      <c r="F13" s="246"/>
      <c r="G13" s="246"/>
      <c r="H13" s="246"/>
      <c r="I13" s="246"/>
      <c r="J13" s="84"/>
    </row>
    <row r="14" spans="1:10" ht="12.75">
      <c r="A14" s="86"/>
      <c r="B14" s="132"/>
      <c r="C14" s="132"/>
      <c r="D14" s="132"/>
      <c r="E14" s="149"/>
      <c r="F14" s="132"/>
      <c r="G14" s="132"/>
      <c r="H14" s="132"/>
      <c r="I14" s="132"/>
      <c r="J14" s="84"/>
    </row>
    <row r="15" spans="1:10" ht="12.75" customHeight="1">
      <c r="A15" s="86"/>
      <c r="B15" s="132"/>
      <c r="C15" s="246" t="s">
        <v>270</v>
      </c>
      <c r="D15" s="246"/>
      <c r="E15" s="246"/>
      <c r="F15" s="246"/>
      <c r="G15" s="246"/>
      <c r="H15" s="246"/>
      <c r="I15" s="132"/>
      <c r="J15" s="84"/>
    </row>
    <row r="16" spans="1:10" ht="12.75">
      <c r="A16" s="86"/>
      <c r="B16" s="132"/>
      <c r="C16" s="246"/>
      <c r="D16" s="246"/>
      <c r="E16" s="246"/>
      <c r="F16" s="246"/>
      <c r="G16" s="246"/>
      <c r="H16" s="246"/>
      <c r="I16" s="132"/>
      <c r="J16" s="84"/>
    </row>
    <row r="17" spans="1:10" ht="12.75">
      <c r="A17" s="86"/>
      <c r="B17" s="132"/>
      <c r="C17" s="246"/>
      <c r="D17" s="246"/>
      <c r="E17" s="246"/>
      <c r="F17" s="246"/>
      <c r="G17" s="246"/>
      <c r="H17" s="246"/>
      <c r="I17" s="132"/>
      <c r="J17" s="84"/>
    </row>
    <row r="18" spans="1:10" ht="12.75">
      <c r="A18" s="94"/>
      <c r="B18" s="132"/>
      <c r="C18" s="246"/>
      <c r="D18" s="246"/>
      <c r="E18" s="246"/>
      <c r="F18" s="246"/>
      <c r="G18" s="246"/>
      <c r="H18" s="246"/>
      <c r="I18" s="132"/>
      <c r="J18" s="93"/>
    </row>
    <row r="19" spans="1:10" ht="12.75">
      <c r="A19" s="94"/>
      <c r="B19" s="132"/>
      <c r="C19" s="132" t="str">
        <f>+TEXT(3.5*(1+0.0236),"$0.00")&amp;" (A)"</f>
        <v>$3.58 (A)</v>
      </c>
      <c r="D19" s="157" t="s">
        <v>287</v>
      </c>
      <c r="E19" s="150"/>
      <c r="F19" s="150"/>
      <c r="G19" s="150"/>
      <c r="H19" s="150"/>
      <c r="I19" s="132"/>
      <c r="J19" s="93"/>
    </row>
    <row r="20" spans="1:10" ht="12.75">
      <c r="A20" s="94"/>
      <c r="B20" s="132"/>
      <c r="C20" s="150"/>
      <c r="D20" s="150"/>
      <c r="E20" s="150"/>
      <c r="F20" s="150"/>
      <c r="G20" s="150"/>
      <c r="H20" s="150"/>
      <c r="I20" s="132"/>
      <c r="J20" s="93"/>
    </row>
    <row r="21" spans="1:10" ht="12.75">
      <c r="A21" s="86"/>
      <c r="B21" s="245" t="s">
        <v>271</v>
      </c>
      <c r="C21" s="245"/>
      <c r="D21" s="245"/>
      <c r="E21" s="245"/>
      <c r="F21" s="245"/>
      <c r="G21" s="245"/>
      <c r="H21" s="245"/>
      <c r="I21" s="245"/>
      <c r="J21" s="84"/>
    </row>
    <row r="22" spans="1:10" ht="12.75">
      <c r="A22" s="86"/>
      <c r="B22" s="132"/>
      <c r="C22" s="155"/>
      <c r="D22" s="155"/>
      <c r="E22" s="155"/>
      <c r="F22" s="155"/>
      <c r="G22" s="155"/>
      <c r="H22" s="155"/>
      <c r="I22" s="132"/>
      <c r="J22" s="84"/>
    </row>
    <row r="23" spans="1:10" ht="12.75">
      <c r="A23" s="86"/>
      <c r="B23" s="132"/>
      <c r="C23" s="132"/>
      <c r="D23" s="132"/>
      <c r="E23" s="132"/>
      <c r="F23" s="132"/>
      <c r="G23" s="132"/>
      <c r="H23" s="132"/>
      <c r="I23" s="132"/>
      <c r="J23" s="84"/>
    </row>
    <row r="24" spans="1:10" ht="12.75">
      <c r="A24" s="235" t="s">
        <v>273</v>
      </c>
      <c r="B24" s="236"/>
      <c r="C24" s="236"/>
      <c r="D24" s="236"/>
      <c r="E24" s="236"/>
      <c r="F24" s="236"/>
      <c r="G24" s="236"/>
      <c r="H24" s="236"/>
      <c r="I24" s="236"/>
      <c r="J24" s="237"/>
    </row>
    <row r="25" spans="1:10" ht="12.75">
      <c r="A25" s="86"/>
      <c r="B25" s="132"/>
      <c r="C25" s="132"/>
      <c r="D25" s="132"/>
      <c r="E25" s="132"/>
      <c r="F25" s="132"/>
      <c r="G25" s="132"/>
      <c r="H25" s="132"/>
      <c r="I25" s="132"/>
      <c r="J25" s="84"/>
    </row>
    <row r="26" spans="1:10" ht="12.75">
      <c r="A26" s="86"/>
      <c r="B26" s="246" t="s">
        <v>274</v>
      </c>
      <c r="C26" s="246"/>
      <c r="D26" s="246"/>
      <c r="E26" s="246"/>
      <c r="F26" s="246"/>
      <c r="G26" s="246"/>
      <c r="H26" s="246"/>
      <c r="I26" s="246"/>
      <c r="J26" s="84"/>
    </row>
    <row r="27" spans="1:10" ht="12.75">
      <c r="A27" s="86"/>
      <c r="B27" s="246"/>
      <c r="C27" s="246"/>
      <c r="D27" s="246"/>
      <c r="E27" s="246"/>
      <c r="F27" s="246"/>
      <c r="G27" s="246"/>
      <c r="H27" s="246"/>
      <c r="I27" s="246"/>
      <c r="J27" s="84"/>
    </row>
    <row r="28" spans="1:10" ht="12.75">
      <c r="A28" s="86"/>
      <c r="B28" s="132"/>
      <c r="C28" s="132"/>
      <c r="D28" s="132"/>
      <c r="E28" s="132"/>
      <c r="F28" s="132"/>
      <c r="G28" s="132"/>
      <c r="H28" s="132"/>
      <c r="I28" s="132"/>
      <c r="J28" s="84"/>
    </row>
    <row r="29" spans="1:10" ht="12.75">
      <c r="A29" s="86"/>
      <c r="B29" s="132"/>
      <c r="C29" s="156" t="s">
        <v>275</v>
      </c>
      <c r="D29" s="156"/>
      <c r="E29" s="156"/>
      <c r="F29" s="156"/>
      <c r="G29" s="156" t="s">
        <v>280</v>
      </c>
      <c r="H29" s="156"/>
      <c r="I29" s="132"/>
      <c r="J29" s="84"/>
    </row>
    <row r="30" spans="1:10" ht="12.75">
      <c r="A30" s="86"/>
      <c r="B30" s="132"/>
      <c r="C30" s="156" t="s">
        <v>276</v>
      </c>
      <c r="D30" s="156"/>
      <c r="E30" s="156"/>
      <c r="F30" s="156"/>
      <c r="G30" s="156" t="s">
        <v>281</v>
      </c>
      <c r="H30" s="156"/>
      <c r="I30" s="132"/>
      <c r="J30" s="84"/>
    </row>
    <row r="31" spans="1:10" ht="12.75">
      <c r="A31" s="86"/>
      <c r="B31" s="132"/>
      <c r="C31" s="156" t="s">
        <v>277</v>
      </c>
      <c r="D31" s="156"/>
      <c r="E31" s="156"/>
      <c r="F31" s="156"/>
      <c r="G31" s="156" t="s">
        <v>282</v>
      </c>
      <c r="H31" s="156"/>
      <c r="I31" s="132"/>
      <c r="J31" s="84"/>
    </row>
    <row r="32" spans="1:10" ht="12.75">
      <c r="A32" s="86"/>
      <c r="B32" s="132"/>
      <c r="C32" s="156" t="s">
        <v>278</v>
      </c>
      <c r="D32" s="156"/>
      <c r="E32" s="156"/>
      <c r="F32" s="156"/>
      <c r="G32" s="156" t="s">
        <v>283</v>
      </c>
      <c r="H32" s="156"/>
      <c r="I32" s="132"/>
      <c r="J32" s="84"/>
    </row>
    <row r="33" spans="1:10" ht="12.75">
      <c r="A33" s="118"/>
      <c r="B33" s="154"/>
      <c r="C33" s="156" t="s">
        <v>279</v>
      </c>
      <c r="D33" s="156"/>
      <c r="E33" s="156"/>
      <c r="F33" s="156"/>
      <c r="G33" s="156"/>
      <c r="H33" s="156"/>
      <c r="I33" s="154"/>
      <c r="J33" s="93"/>
    </row>
    <row r="34" spans="1:10" ht="12.75">
      <c r="A34" s="86"/>
      <c r="B34" s="132"/>
      <c r="C34" s="156"/>
      <c r="D34" s="156"/>
      <c r="E34" s="156"/>
      <c r="F34" s="156"/>
      <c r="G34" s="156"/>
      <c r="H34" s="156"/>
      <c r="I34" s="132"/>
      <c r="J34" s="84"/>
    </row>
    <row r="35" spans="1:10" ht="12.75">
      <c r="A35" s="111"/>
      <c r="B35" s="132"/>
      <c r="C35" s="132"/>
      <c r="D35" s="132"/>
      <c r="E35" s="132"/>
      <c r="F35" s="132"/>
      <c r="G35" s="132"/>
      <c r="H35" s="132"/>
      <c r="I35" s="132"/>
      <c r="J35" s="84"/>
    </row>
    <row r="36" spans="1:10" ht="12.75">
      <c r="A36" s="86"/>
      <c r="B36" s="246" t="s">
        <v>284</v>
      </c>
      <c r="C36" s="246"/>
      <c r="D36" s="246"/>
      <c r="E36" s="246"/>
      <c r="F36" s="246"/>
      <c r="G36" s="246"/>
      <c r="H36" s="246"/>
      <c r="I36" s="246"/>
      <c r="J36" s="84"/>
    </row>
    <row r="37" spans="1:10" ht="12.75">
      <c r="A37" s="86"/>
      <c r="B37" s="246"/>
      <c r="C37" s="246"/>
      <c r="D37" s="246"/>
      <c r="E37" s="246"/>
      <c r="F37" s="246"/>
      <c r="G37" s="246"/>
      <c r="H37" s="246"/>
      <c r="I37" s="246"/>
      <c r="J37" s="84"/>
    </row>
    <row r="38" spans="1:10" ht="12.75">
      <c r="A38" s="86"/>
      <c r="B38" s="132"/>
      <c r="C38" s="132"/>
      <c r="D38" s="132"/>
      <c r="E38" s="132"/>
      <c r="F38" s="132"/>
      <c r="G38" s="132"/>
      <c r="H38" s="132"/>
      <c r="I38" s="132"/>
      <c r="J38" s="84"/>
    </row>
    <row r="39" spans="1:10" ht="12.75">
      <c r="A39" s="86"/>
      <c r="B39" s="246" t="s">
        <v>285</v>
      </c>
      <c r="C39" s="246"/>
      <c r="D39" s="246"/>
      <c r="E39" s="246"/>
      <c r="F39" s="246"/>
      <c r="G39" s="246"/>
      <c r="H39" s="246"/>
      <c r="I39" s="246"/>
      <c r="J39" s="84"/>
    </row>
    <row r="40" spans="1:10" ht="12.75">
      <c r="A40" s="86"/>
      <c r="B40" s="246"/>
      <c r="C40" s="246"/>
      <c r="D40" s="246"/>
      <c r="E40" s="246"/>
      <c r="F40" s="246"/>
      <c r="G40" s="246"/>
      <c r="H40" s="246"/>
      <c r="I40" s="246"/>
      <c r="J40" s="84"/>
    </row>
    <row r="41" spans="1:10" ht="12.75">
      <c r="A41" s="86"/>
      <c r="B41" s="132"/>
      <c r="C41" s="132"/>
      <c r="D41" s="132"/>
      <c r="E41" s="132"/>
      <c r="F41" s="132"/>
      <c r="G41" s="132"/>
      <c r="H41" s="132"/>
      <c r="I41" s="132"/>
      <c r="J41" s="84"/>
    </row>
    <row r="42" spans="1:10" ht="12.75">
      <c r="A42" s="86"/>
      <c r="C42" s="132" t="s">
        <v>286</v>
      </c>
      <c r="D42" s="132"/>
      <c r="E42" s="132" t="str">
        <f>+TEXT(48.51*(1+0.0236),"$0.00")&amp;" (A)"</f>
        <v>$49.65 (A)</v>
      </c>
      <c r="F42" s="132"/>
      <c r="G42" s="132"/>
      <c r="H42" s="132"/>
      <c r="I42" s="132"/>
      <c r="J42" s="84"/>
    </row>
    <row r="43" spans="1:10" ht="12.75">
      <c r="A43" s="86"/>
      <c r="C43" s="132" t="s">
        <v>214</v>
      </c>
      <c r="D43" s="132"/>
      <c r="E43" s="132" t="str">
        <f>+TEXT(194.03*(1+0.0236),"$0.00")&amp;" (A)"</f>
        <v>$198.61 (A)</v>
      </c>
      <c r="F43" s="132"/>
      <c r="G43" s="132"/>
      <c r="H43" s="132"/>
      <c r="I43" s="132"/>
      <c r="J43" s="84"/>
    </row>
    <row r="44" spans="1:10" ht="12.75">
      <c r="A44" s="86"/>
      <c r="B44" s="132"/>
      <c r="C44" s="132"/>
      <c r="D44" s="132"/>
      <c r="E44" s="132"/>
      <c r="F44" s="132"/>
      <c r="G44" s="132"/>
      <c r="H44" s="132"/>
      <c r="I44" s="132"/>
      <c r="J44" s="84"/>
    </row>
    <row r="45" spans="1:10" ht="12.75">
      <c r="A45" s="86"/>
      <c r="B45" s="132"/>
      <c r="C45" s="132"/>
      <c r="D45" s="132"/>
      <c r="E45" s="132"/>
      <c r="F45" s="132"/>
      <c r="G45" s="132"/>
      <c r="H45" s="132"/>
      <c r="I45" s="132"/>
      <c r="J45" s="84"/>
    </row>
    <row r="46" spans="1:10" ht="12.75">
      <c r="A46" s="86"/>
      <c r="B46" s="132"/>
      <c r="C46" s="132"/>
      <c r="D46" s="132"/>
      <c r="E46" s="132"/>
      <c r="F46" s="132"/>
      <c r="G46" s="132"/>
      <c r="H46" s="132"/>
      <c r="I46" s="132"/>
      <c r="J46" s="84"/>
    </row>
    <row r="47" spans="1:10" ht="12.75">
      <c r="A47" s="86"/>
      <c r="B47" s="85"/>
      <c r="C47" s="85"/>
      <c r="D47" s="85"/>
      <c r="E47" s="85"/>
      <c r="F47" s="85"/>
      <c r="G47" s="85"/>
      <c r="H47" s="85"/>
      <c r="I47" s="85"/>
      <c r="J47" s="84"/>
    </row>
    <row r="48" spans="1:10" ht="12.75">
      <c r="A48" s="86"/>
      <c r="B48" s="85"/>
      <c r="C48" s="85"/>
      <c r="D48" s="85"/>
      <c r="E48" s="85"/>
      <c r="F48" s="85"/>
      <c r="G48" s="85"/>
      <c r="H48" s="85"/>
      <c r="I48" s="85"/>
      <c r="J48" s="84"/>
    </row>
    <row r="49" spans="1:10" ht="12.75">
      <c r="A49" s="86"/>
      <c r="B49" s="85"/>
      <c r="C49" s="85"/>
      <c r="D49" s="85"/>
      <c r="E49" s="85"/>
      <c r="F49" s="85"/>
      <c r="G49" s="85"/>
      <c r="H49" s="85"/>
      <c r="I49" s="85"/>
      <c r="J49" s="84"/>
    </row>
    <row r="50" spans="1:10" ht="12.75">
      <c r="A50" s="83"/>
      <c r="B50" s="82"/>
      <c r="C50" s="82"/>
      <c r="D50" s="82"/>
      <c r="E50" s="82"/>
      <c r="F50" s="82"/>
      <c r="G50" s="82"/>
      <c r="H50" s="82"/>
      <c r="I50" s="82"/>
      <c r="J50" s="81"/>
    </row>
    <row r="51" spans="1:10" ht="12.75">
      <c r="A51" s="23" t="s">
        <v>98</v>
      </c>
      <c r="B51" s="1" t="str">
        <f>+'Check Sheet'!$B$52</f>
        <v>Chris Gualberto, Assistant Division Controller</v>
      </c>
      <c r="C51" s="1"/>
      <c r="D51" s="85"/>
      <c r="E51" s="85"/>
      <c r="F51" s="85"/>
      <c r="G51" s="85"/>
      <c r="H51" s="85"/>
      <c r="I51" s="85"/>
      <c r="J51" s="84"/>
    </row>
    <row r="52" spans="1:10" ht="12.75">
      <c r="A52" s="23"/>
      <c r="B52" s="1"/>
      <c r="C52" s="1"/>
      <c r="D52" s="85"/>
      <c r="E52" s="85"/>
      <c r="F52" s="85"/>
      <c r="J52" s="84"/>
    </row>
    <row r="53" spans="1:10" ht="12.75">
      <c r="A53" s="26" t="s">
        <v>99</v>
      </c>
      <c r="B53" s="232">
        <f>+'Check Sheet'!$B$54</f>
        <v>43663</v>
      </c>
      <c r="C53" s="232">
        <f>+'Check Sheet'!C53</f>
        <v>0</v>
      </c>
      <c r="D53" s="82"/>
      <c r="E53" s="82"/>
      <c r="F53" s="82"/>
      <c r="H53" s="72" t="s">
        <v>142</v>
      </c>
      <c r="I53" s="233">
        <f>+'Check Sheet'!$I$54</f>
        <v>43709</v>
      </c>
      <c r="J53" s="234">
        <f>+'Check Sheet'!I53</f>
        <v>0</v>
      </c>
    </row>
    <row r="54" spans="1:10" ht="12.75">
      <c r="A54" s="239" t="s">
        <v>17</v>
      </c>
      <c r="B54" s="240"/>
      <c r="C54" s="240"/>
      <c r="D54" s="240"/>
      <c r="E54" s="240"/>
      <c r="F54" s="240"/>
      <c r="G54" s="240"/>
      <c r="H54" s="240"/>
      <c r="I54" s="240"/>
      <c r="J54" s="241"/>
    </row>
    <row r="55" spans="1:10" ht="12.75">
      <c r="A55" s="86"/>
      <c r="B55" s="85"/>
      <c r="C55" s="85"/>
      <c r="D55" s="85"/>
      <c r="E55" s="85"/>
      <c r="F55" s="85"/>
      <c r="G55" s="85"/>
      <c r="H55" s="85"/>
      <c r="I55" s="85"/>
      <c r="J55" s="84"/>
    </row>
    <row r="56" spans="1:10" ht="12.75">
      <c r="A56" s="86" t="s">
        <v>18</v>
      </c>
      <c r="B56" s="85"/>
      <c r="C56" s="85"/>
      <c r="D56" s="85"/>
      <c r="E56" s="85"/>
      <c r="F56" s="85"/>
      <c r="G56" s="85"/>
      <c r="H56" s="85"/>
      <c r="I56" s="85"/>
      <c r="J56" s="84"/>
    </row>
    <row r="57" spans="1:10" ht="12.75">
      <c r="A57" s="83"/>
      <c r="B57" s="82"/>
      <c r="C57" s="82"/>
      <c r="D57" s="82"/>
      <c r="E57" s="82"/>
      <c r="F57" s="82"/>
      <c r="G57" s="82"/>
      <c r="H57" s="82"/>
      <c r="I57" s="82"/>
      <c r="J57" s="81"/>
    </row>
    <row r="62" ht="12" customHeight="1"/>
  </sheetData>
  <sheetProtection/>
  <mergeCells count="12">
    <mergeCell ref="B39:I40"/>
    <mergeCell ref="B53:C53"/>
    <mergeCell ref="I53:J53"/>
    <mergeCell ref="B21:I21"/>
    <mergeCell ref="A7:J7"/>
    <mergeCell ref="B9:I9"/>
    <mergeCell ref="A54:J54"/>
    <mergeCell ref="B11:I13"/>
    <mergeCell ref="C15:H18"/>
    <mergeCell ref="A24:J24"/>
    <mergeCell ref="B26:I27"/>
    <mergeCell ref="B36:I3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58"/>
  <sheetViews>
    <sheetView showGridLines="0" zoomScale="85" zoomScaleNormal="85" zoomScalePageLayoutView="0" workbookViewId="0" topLeftCell="A1">
      <selection activeCell="H2" sqref="H2"/>
    </sheetView>
  </sheetViews>
  <sheetFormatPr defaultColWidth="9.140625" defaultRowHeight="12.75"/>
  <cols>
    <col min="1" max="1" width="10.00390625" style="80" customWidth="1"/>
    <col min="2" max="4" width="9.140625" style="80" customWidth="1"/>
    <col min="5" max="5" width="10.28125" style="80" customWidth="1"/>
    <col min="6" max="8" width="9.140625" style="80" customWidth="1"/>
    <col min="9" max="9" width="11.8515625" style="80" customWidth="1"/>
    <col min="10" max="10" width="10.8515625" style="80" customWidth="1"/>
    <col min="11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10" t="s">
        <v>389</v>
      </c>
      <c r="I2" s="132" t="s">
        <v>315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85"/>
      <c r="I3" s="85"/>
      <c r="J3" s="84"/>
    </row>
    <row r="4" spans="1:10" ht="12.75">
      <c r="A4" s="86" t="s">
        <v>1</v>
      </c>
      <c r="B4" s="85"/>
      <c r="C4" s="85"/>
      <c r="D4" s="85" t="s">
        <v>145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235" t="s">
        <v>288</v>
      </c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2.75">
      <c r="A8" s="86"/>
      <c r="B8" s="85"/>
      <c r="C8" s="85"/>
      <c r="D8" s="85"/>
      <c r="E8" s="85"/>
      <c r="F8" s="85"/>
      <c r="G8" s="85"/>
      <c r="H8" s="85"/>
      <c r="I8" s="85"/>
      <c r="J8" s="84"/>
    </row>
    <row r="9" spans="1:10" ht="12.75">
      <c r="A9" s="86"/>
      <c r="B9" s="251" t="s">
        <v>289</v>
      </c>
      <c r="C9" s="251"/>
      <c r="D9" s="251"/>
      <c r="E9" s="251"/>
      <c r="F9" s="251"/>
      <c r="G9" s="251"/>
      <c r="H9" s="251"/>
      <c r="I9" s="251"/>
      <c r="J9" s="84"/>
    </row>
    <row r="10" spans="1:10" ht="12.75">
      <c r="A10" s="86"/>
      <c r="B10" s="251"/>
      <c r="C10" s="251"/>
      <c r="D10" s="251"/>
      <c r="E10" s="251"/>
      <c r="F10" s="251"/>
      <c r="G10" s="251"/>
      <c r="H10" s="251"/>
      <c r="I10" s="251"/>
      <c r="J10" s="84"/>
    </row>
    <row r="11" spans="1:10" ht="12.75">
      <c r="A11" s="86"/>
      <c r="B11" s="251"/>
      <c r="C11" s="251"/>
      <c r="D11" s="251"/>
      <c r="E11" s="251"/>
      <c r="F11" s="251"/>
      <c r="G11" s="251"/>
      <c r="H11" s="251"/>
      <c r="I11" s="251"/>
      <c r="J11" s="84"/>
    </row>
    <row r="12" spans="1:10" ht="12.75">
      <c r="A12" s="86"/>
      <c r="B12" s="251"/>
      <c r="C12" s="251"/>
      <c r="D12" s="251"/>
      <c r="E12" s="251"/>
      <c r="F12" s="251"/>
      <c r="G12" s="251"/>
      <c r="H12" s="251"/>
      <c r="I12" s="251"/>
      <c r="J12" s="84"/>
    </row>
    <row r="13" spans="1:10" ht="12.75">
      <c r="A13" s="86"/>
      <c r="B13" s="132"/>
      <c r="C13" s="132"/>
      <c r="D13" s="132"/>
      <c r="E13" s="132"/>
      <c r="F13" s="132"/>
      <c r="G13" s="132"/>
      <c r="H13" s="132"/>
      <c r="I13" s="132"/>
      <c r="J13" s="84"/>
    </row>
    <row r="14" spans="1:10" ht="13.5" thickBot="1">
      <c r="A14" s="86"/>
      <c r="B14" s="132"/>
      <c r="C14" s="132"/>
      <c r="D14" s="252" t="s">
        <v>291</v>
      </c>
      <c r="E14" s="253"/>
      <c r="F14" s="252" t="s">
        <v>290</v>
      </c>
      <c r="G14" s="253"/>
      <c r="H14" s="132"/>
      <c r="I14" s="132"/>
      <c r="J14" s="84"/>
    </row>
    <row r="15" spans="1:10" ht="24.75" customHeight="1">
      <c r="A15" s="86"/>
      <c r="B15" s="132"/>
      <c r="C15" s="132"/>
      <c r="D15" s="254" t="s">
        <v>292</v>
      </c>
      <c r="E15" s="255"/>
      <c r="F15" s="247" t="str">
        <f>+TEXT(8*(1+0.0236),"$0.00")&amp;" (A)"</f>
        <v>$8.19 (A)</v>
      </c>
      <c r="G15" s="248" t="str">
        <f>TEXT(P15*(1+'[1]Combined LG'!$G$6),"$0.00 (A)")</f>
        <v>$0.00 (A)</v>
      </c>
      <c r="H15" s="132"/>
      <c r="I15" s="132"/>
      <c r="J15" s="84"/>
    </row>
    <row r="16" spans="1:10" ht="12.75">
      <c r="A16" s="86"/>
      <c r="B16" s="132"/>
      <c r="C16" s="132"/>
      <c r="D16" s="249" t="s">
        <v>293</v>
      </c>
      <c r="E16" s="250"/>
      <c r="F16" s="247" t="str">
        <f>+TEXT(8*(1+0.0236),"$0.00")&amp;" (A)"</f>
        <v>$8.19 (A)</v>
      </c>
      <c r="G16" s="248" t="str">
        <f>TEXT(P16*(1+'[1]Combined LG'!$G$6),"$0.00 (A)")</f>
        <v>$0.00 (A)</v>
      </c>
      <c r="H16" s="132"/>
      <c r="I16" s="132"/>
      <c r="J16" s="84"/>
    </row>
    <row r="17" spans="1:10" ht="12.75">
      <c r="A17" s="86"/>
      <c r="B17" s="132"/>
      <c r="C17" s="132"/>
      <c r="D17" s="249" t="s">
        <v>294</v>
      </c>
      <c r="E17" s="250"/>
      <c r="F17" s="247" t="str">
        <f>+TEXT(8*(1+0.0236),"$0.00")&amp;" (A)"</f>
        <v>$8.19 (A)</v>
      </c>
      <c r="G17" s="248" t="str">
        <f>TEXT(P17*(1+'[1]Combined LG'!$G$6),"$0.00 (A)")</f>
        <v>$0.00 (A)</v>
      </c>
      <c r="H17" s="132"/>
      <c r="I17" s="132"/>
      <c r="J17" s="84"/>
    </row>
    <row r="18" spans="1:10" ht="12.75">
      <c r="A18" s="94"/>
      <c r="B18" s="132"/>
      <c r="C18" s="132"/>
      <c r="D18" s="249" t="s">
        <v>295</v>
      </c>
      <c r="E18" s="250"/>
      <c r="F18" s="247" t="str">
        <f>+TEXT(8*(1+0.0236),"$0.00")&amp;" (A)"</f>
        <v>$8.19 (A)</v>
      </c>
      <c r="G18" s="248" t="str">
        <f>TEXT(P18*(1+'[1]Combined LG'!$G$6),"$0.00 (A)")</f>
        <v>$0.00 (A)</v>
      </c>
      <c r="H18" s="132"/>
      <c r="I18" s="132"/>
      <c r="J18" s="93"/>
    </row>
    <row r="19" spans="1:10" ht="12.75">
      <c r="A19" s="86"/>
      <c r="B19" s="132"/>
      <c r="C19" s="132"/>
      <c r="D19" s="249" t="s">
        <v>296</v>
      </c>
      <c r="E19" s="250"/>
      <c r="F19" s="247" t="str">
        <f>+TEXT(22.96*(1+0.0236),"$0.00")&amp;" (A)"</f>
        <v>$23.50 (A)</v>
      </c>
      <c r="G19" s="248" t="str">
        <f>TEXT(P19*(1+'[1]Combined LG'!$G$6),"$0.00 (A)")</f>
        <v>$0.00 (A)</v>
      </c>
      <c r="H19" s="132"/>
      <c r="I19" s="132"/>
      <c r="J19" s="84"/>
    </row>
    <row r="20" spans="1:10" ht="12.75">
      <c r="A20" s="86"/>
      <c r="B20" s="132"/>
      <c r="C20" s="132"/>
      <c r="D20" s="249" t="s">
        <v>36</v>
      </c>
      <c r="E20" s="250"/>
      <c r="F20" s="247" t="str">
        <f>+TEXT(8*(1+0.0236),"$0.00")&amp;" (A)"</f>
        <v>$8.19 (A)</v>
      </c>
      <c r="G20" s="248" t="str">
        <f>TEXT(P20*(1+'[1]Combined LG'!$G$6),"$0.00 (A)")</f>
        <v>$0.00 (A)</v>
      </c>
      <c r="H20" s="132"/>
      <c r="I20" s="132"/>
      <c r="J20" s="84"/>
    </row>
    <row r="21" spans="1:10" ht="12.75">
      <c r="A21" s="86"/>
      <c r="B21" s="132"/>
      <c r="C21" s="132"/>
      <c r="D21" s="249" t="s">
        <v>297</v>
      </c>
      <c r="E21" s="250"/>
      <c r="F21" s="247" t="str">
        <f>+TEXT(8*(1+0.0236),"$0.00")&amp;" (A)"</f>
        <v>$8.19 (A)</v>
      </c>
      <c r="G21" s="248" t="str">
        <f>TEXT(P21*(1+'[1]Combined LG'!$G$6),"$0.00 (A)")</f>
        <v>$0.00 (A)</v>
      </c>
      <c r="H21" s="132"/>
      <c r="I21" s="132"/>
      <c r="J21" s="84"/>
    </row>
    <row r="22" spans="1:10" ht="12.75">
      <c r="A22" s="86"/>
      <c r="B22" s="132"/>
      <c r="C22" s="132"/>
      <c r="D22" s="249" t="s">
        <v>299</v>
      </c>
      <c r="E22" s="250"/>
      <c r="F22" s="247" t="str">
        <f>+TEXT(8*(1+0.0236),"$0.00")&amp;" (A)"</f>
        <v>$8.19 (A)</v>
      </c>
      <c r="G22" s="248" t="str">
        <f>TEXT(P22*(1+'[1]Combined LG'!$G$6),"$0.00 (A)")</f>
        <v>$0.00 (A)</v>
      </c>
      <c r="H22" s="132"/>
      <c r="I22" s="132"/>
      <c r="J22" s="84"/>
    </row>
    <row r="23" spans="1:10" ht="12.75">
      <c r="A23" s="86"/>
      <c r="B23" s="132"/>
      <c r="C23" s="132"/>
      <c r="D23" s="249" t="s">
        <v>300</v>
      </c>
      <c r="E23" s="250"/>
      <c r="F23" s="247" t="str">
        <f>+TEXT(8*(1+0.0236),"$0.00")&amp;" (A)"</f>
        <v>$8.19 (A)</v>
      </c>
      <c r="G23" s="248" t="str">
        <f>TEXT(P23*(1+'[1]Combined LG'!$G$6),"$0.00 (A)")</f>
        <v>$0.00 (A)</v>
      </c>
      <c r="H23" s="132"/>
      <c r="I23" s="132"/>
      <c r="J23" s="84"/>
    </row>
    <row r="24" spans="1:10" ht="12.75">
      <c r="A24" s="86"/>
      <c r="B24" s="132"/>
      <c r="C24" s="132"/>
      <c r="D24" s="249" t="s">
        <v>298</v>
      </c>
      <c r="E24" s="250"/>
      <c r="F24" s="247" t="str">
        <f>+TEXT(8*(1+0.0236),"$0.00")&amp;" (A)"</f>
        <v>$8.19 (A)</v>
      </c>
      <c r="G24" s="248" t="str">
        <f>TEXT(P24*(1+'[1]Combined LG'!$G$6),"$0.00 (A)")</f>
        <v>$0.00 (A)</v>
      </c>
      <c r="H24" s="132"/>
      <c r="I24" s="132"/>
      <c r="J24" s="84"/>
    </row>
    <row r="25" spans="1:10" ht="12.75">
      <c r="A25" s="86"/>
      <c r="B25" s="132"/>
      <c r="C25" s="132"/>
      <c r="D25" s="249"/>
      <c r="E25" s="250"/>
      <c r="F25" s="249"/>
      <c r="G25" s="250"/>
      <c r="H25" s="132"/>
      <c r="I25" s="132"/>
      <c r="J25" s="84"/>
    </row>
    <row r="26" spans="1:10" ht="12.75">
      <c r="A26" s="86"/>
      <c r="B26" s="132"/>
      <c r="C26" s="132"/>
      <c r="D26" s="132"/>
      <c r="E26" s="132"/>
      <c r="F26" s="132"/>
      <c r="G26" s="132"/>
      <c r="H26" s="132"/>
      <c r="I26" s="132"/>
      <c r="J26" s="84"/>
    </row>
    <row r="27" spans="1:10" ht="12.75">
      <c r="A27" s="86"/>
      <c r="B27" s="132"/>
      <c r="C27" s="132"/>
      <c r="D27" s="132"/>
      <c r="E27" s="132"/>
      <c r="F27" s="132"/>
      <c r="G27" s="132"/>
      <c r="H27" s="132"/>
      <c r="I27" s="132"/>
      <c r="J27" s="84"/>
    </row>
    <row r="28" spans="1:10" ht="12.75">
      <c r="A28" s="86"/>
      <c r="B28" s="246" t="s">
        <v>301</v>
      </c>
      <c r="C28" s="246"/>
      <c r="D28" s="246"/>
      <c r="E28" s="246"/>
      <c r="F28" s="246"/>
      <c r="G28" s="246"/>
      <c r="H28" s="246"/>
      <c r="I28" s="246"/>
      <c r="J28" s="84"/>
    </row>
    <row r="29" spans="1:10" ht="12.75">
      <c r="A29" s="86"/>
      <c r="B29" s="246"/>
      <c r="C29" s="246"/>
      <c r="D29" s="246"/>
      <c r="E29" s="246"/>
      <c r="F29" s="246"/>
      <c r="G29" s="246"/>
      <c r="H29" s="246"/>
      <c r="I29" s="246"/>
      <c r="J29" s="84"/>
    </row>
    <row r="30" spans="1:10" ht="12.75">
      <c r="A30" s="86"/>
      <c r="B30" s="132"/>
      <c r="C30" s="132"/>
      <c r="D30" s="132"/>
      <c r="E30" s="132"/>
      <c r="F30" s="132"/>
      <c r="G30" s="132"/>
      <c r="H30" s="132"/>
      <c r="I30" s="132"/>
      <c r="J30" s="84"/>
    </row>
    <row r="31" spans="1:10" ht="12.75">
      <c r="A31" s="118"/>
      <c r="B31" s="154"/>
      <c r="C31" s="154"/>
      <c r="D31" s="154"/>
      <c r="E31" s="154"/>
      <c r="F31" s="154"/>
      <c r="G31" s="154"/>
      <c r="H31" s="154"/>
      <c r="I31" s="154"/>
      <c r="J31" s="93"/>
    </row>
    <row r="32" spans="1:10" ht="12.75">
      <c r="A32" s="86"/>
      <c r="B32" s="132"/>
      <c r="C32" s="132"/>
      <c r="D32" s="132"/>
      <c r="E32" s="132"/>
      <c r="F32" s="132"/>
      <c r="G32" s="132"/>
      <c r="H32" s="132"/>
      <c r="I32" s="132"/>
      <c r="J32" s="84"/>
    </row>
    <row r="33" spans="1:10" ht="12.75">
      <c r="A33" s="111"/>
      <c r="B33" s="132"/>
      <c r="C33" s="132"/>
      <c r="D33" s="132"/>
      <c r="E33" s="132"/>
      <c r="F33" s="132"/>
      <c r="G33" s="132"/>
      <c r="H33" s="132"/>
      <c r="I33" s="132"/>
      <c r="J33" s="84"/>
    </row>
    <row r="34" spans="1:10" ht="12.75">
      <c r="A34" s="86"/>
      <c r="B34" s="132"/>
      <c r="C34" s="132"/>
      <c r="D34" s="132"/>
      <c r="E34" s="132"/>
      <c r="F34" s="132"/>
      <c r="G34" s="132"/>
      <c r="H34" s="132"/>
      <c r="I34" s="132"/>
      <c r="J34" s="84"/>
    </row>
    <row r="35" spans="1:10" ht="12.75">
      <c r="A35" s="86"/>
      <c r="B35" s="132"/>
      <c r="C35" s="132"/>
      <c r="D35" s="132"/>
      <c r="E35" s="132"/>
      <c r="F35" s="132"/>
      <c r="G35" s="132"/>
      <c r="H35" s="132"/>
      <c r="I35" s="132"/>
      <c r="J35" s="84"/>
    </row>
    <row r="36" spans="1:10" ht="12.75">
      <c r="A36" s="86"/>
      <c r="B36" s="132"/>
      <c r="C36" s="132"/>
      <c r="D36" s="132"/>
      <c r="E36" s="132"/>
      <c r="F36" s="132"/>
      <c r="G36" s="132"/>
      <c r="H36" s="132"/>
      <c r="I36" s="132"/>
      <c r="J36" s="84"/>
    </row>
    <row r="37" spans="1:10" ht="12.75">
      <c r="A37" s="86"/>
      <c r="B37" s="132"/>
      <c r="C37" s="132"/>
      <c r="D37" s="132"/>
      <c r="E37" s="132"/>
      <c r="F37" s="132"/>
      <c r="G37" s="132"/>
      <c r="H37" s="132"/>
      <c r="I37" s="132"/>
      <c r="J37" s="84"/>
    </row>
    <row r="38" spans="1:10" ht="12.75">
      <c r="A38" s="86"/>
      <c r="B38" s="132"/>
      <c r="C38" s="132"/>
      <c r="D38" s="132"/>
      <c r="E38" s="132"/>
      <c r="F38" s="132"/>
      <c r="G38" s="132"/>
      <c r="H38" s="132"/>
      <c r="I38" s="132"/>
      <c r="J38" s="84"/>
    </row>
    <row r="39" spans="1:10" ht="12.75">
      <c r="A39" s="86"/>
      <c r="B39" s="132"/>
      <c r="C39" s="132"/>
      <c r="D39" s="132"/>
      <c r="E39" s="132"/>
      <c r="F39" s="132"/>
      <c r="G39" s="132"/>
      <c r="H39" s="132"/>
      <c r="I39" s="132"/>
      <c r="J39" s="84"/>
    </row>
    <row r="40" spans="1:10" ht="12.75">
      <c r="A40" s="86"/>
      <c r="B40" s="132"/>
      <c r="C40" s="132"/>
      <c r="D40" s="132"/>
      <c r="E40" s="132"/>
      <c r="F40" s="132"/>
      <c r="G40" s="132"/>
      <c r="H40" s="132"/>
      <c r="I40" s="132"/>
      <c r="J40" s="84"/>
    </row>
    <row r="41" spans="1:10" ht="12.75">
      <c r="A41" s="86"/>
      <c r="B41" s="132"/>
      <c r="C41" s="132"/>
      <c r="D41" s="132"/>
      <c r="E41" s="132"/>
      <c r="F41" s="132"/>
      <c r="G41" s="132"/>
      <c r="H41" s="132"/>
      <c r="I41" s="132"/>
      <c r="J41" s="84"/>
    </row>
    <row r="42" spans="1:10" ht="12.75">
      <c r="A42" s="86"/>
      <c r="B42" s="132"/>
      <c r="C42" s="132"/>
      <c r="D42" s="132"/>
      <c r="E42" s="132"/>
      <c r="F42" s="132"/>
      <c r="G42" s="132"/>
      <c r="H42" s="132"/>
      <c r="I42" s="132"/>
      <c r="J42" s="84"/>
    </row>
    <row r="43" spans="1:10" ht="12.75">
      <c r="A43" s="86"/>
      <c r="B43" s="132"/>
      <c r="C43" s="132"/>
      <c r="D43" s="132"/>
      <c r="E43" s="132"/>
      <c r="F43" s="132"/>
      <c r="G43" s="132"/>
      <c r="H43" s="132"/>
      <c r="I43" s="132"/>
      <c r="J43" s="84"/>
    </row>
    <row r="44" spans="1:10" ht="12.75">
      <c r="A44" s="86"/>
      <c r="B44" s="132"/>
      <c r="C44" s="132"/>
      <c r="D44" s="132"/>
      <c r="E44" s="132"/>
      <c r="F44" s="132"/>
      <c r="G44" s="132"/>
      <c r="H44" s="132"/>
      <c r="I44" s="132"/>
      <c r="J44" s="84"/>
    </row>
    <row r="45" spans="1:10" ht="12.75">
      <c r="A45" s="86"/>
      <c r="B45" s="132"/>
      <c r="C45" s="132"/>
      <c r="D45" s="132"/>
      <c r="E45" s="132"/>
      <c r="F45" s="132"/>
      <c r="G45" s="132"/>
      <c r="H45" s="132"/>
      <c r="I45" s="132"/>
      <c r="J45" s="84"/>
    </row>
    <row r="46" spans="1:10" ht="12.75">
      <c r="A46" s="86"/>
      <c r="B46" s="132"/>
      <c r="C46" s="132"/>
      <c r="D46" s="132"/>
      <c r="E46" s="132"/>
      <c r="F46" s="132"/>
      <c r="G46" s="132"/>
      <c r="H46" s="132"/>
      <c r="I46" s="132"/>
      <c r="J46" s="84"/>
    </row>
    <row r="47" spans="1:10" ht="12.75">
      <c r="A47" s="86"/>
      <c r="B47" s="132"/>
      <c r="C47" s="132"/>
      <c r="D47" s="132"/>
      <c r="E47" s="132"/>
      <c r="F47" s="132"/>
      <c r="G47" s="132"/>
      <c r="H47" s="132"/>
      <c r="I47" s="132"/>
      <c r="J47" s="84"/>
    </row>
    <row r="48" spans="1:10" ht="12.75">
      <c r="A48" s="86"/>
      <c r="B48" s="85"/>
      <c r="C48" s="85"/>
      <c r="D48" s="85"/>
      <c r="E48" s="85"/>
      <c r="F48" s="85"/>
      <c r="G48" s="85"/>
      <c r="H48" s="85"/>
      <c r="I48" s="85"/>
      <c r="J48" s="84"/>
    </row>
    <row r="49" spans="1:10" ht="12.75">
      <c r="A49" s="86"/>
      <c r="B49" s="85"/>
      <c r="C49" s="85"/>
      <c r="D49" s="85"/>
      <c r="E49" s="85"/>
      <c r="F49" s="85"/>
      <c r="G49" s="85"/>
      <c r="H49" s="85"/>
      <c r="I49" s="85"/>
      <c r="J49" s="84"/>
    </row>
    <row r="50" spans="1:10" ht="12.75">
      <c r="A50" s="86"/>
      <c r="B50" s="85"/>
      <c r="C50" s="85"/>
      <c r="D50" s="85"/>
      <c r="E50" s="85"/>
      <c r="F50" s="85"/>
      <c r="G50" s="85"/>
      <c r="H50" s="85"/>
      <c r="I50" s="85"/>
      <c r="J50" s="84"/>
    </row>
    <row r="51" spans="1:10" ht="12.75">
      <c r="A51" s="83"/>
      <c r="B51" s="82"/>
      <c r="C51" s="82"/>
      <c r="D51" s="82"/>
      <c r="E51" s="82"/>
      <c r="F51" s="82"/>
      <c r="G51" s="82"/>
      <c r="H51" s="82"/>
      <c r="I51" s="82"/>
      <c r="J51" s="81"/>
    </row>
    <row r="52" spans="1:10" ht="12.75">
      <c r="A52" s="23" t="s">
        <v>98</v>
      </c>
      <c r="B52" s="1" t="str">
        <f>+'Check Sheet'!$B$52</f>
        <v>Chris Gualberto, Assistant Division Controller</v>
      </c>
      <c r="C52" s="1"/>
      <c r="D52" s="85"/>
      <c r="E52" s="85"/>
      <c r="F52" s="85"/>
      <c r="G52" s="85"/>
      <c r="H52" s="85"/>
      <c r="I52" s="85"/>
      <c r="J52" s="84"/>
    </row>
    <row r="53" spans="1:10" ht="12.75">
      <c r="A53" s="23"/>
      <c r="B53" s="1"/>
      <c r="C53" s="1"/>
      <c r="D53" s="85"/>
      <c r="E53" s="85"/>
      <c r="F53" s="85"/>
      <c r="J53" s="84"/>
    </row>
    <row r="54" spans="1:10" ht="12.75">
      <c r="A54" s="26" t="s">
        <v>99</v>
      </c>
      <c r="B54" s="232">
        <f>+'Check Sheet'!$B$54</f>
        <v>43663</v>
      </c>
      <c r="C54" s="232">
        <f>+'Check Sheet'!C53</f>
        <v>0</v>
      </c>
      <c r="D54" s="82"/>
      <c r="E54" s="82"/>
      <c r="F54" s="82"/>
      <c r="H54" s="72" t="s">
        <v>142</v>
      </c>
      <c r="I54" s="233">
        <f>+'Check Sheet'!$I$54</f>
        <v>43709</v>
      </c>
      <c r="J54" s="234">
        <f>+'Check Sheet'!I53</f>
        <v>0</v>
      </c>
    </row>
    <row r="55" spans="1:10" ht="12.75">
      <c r="A55" s="239" t="s">
        <v>17</v>
      </c>
      <c r="B55" s="240"/>
      <c r="C55" s="240"/>
      <c r="D55" s="240"/>
      <c r="E55" s="240"/>
      <c r="F55" s="240"/>
      <c r="G55" s="240"/>
      <c r="H55" s="240"/>
      <c r="I55" s="240"/>
      <c r="J55" s="241"/>
    </row>
    <row r="56" spans="1:10" ht="12.75">
      <c r="A56" s="86"/>
      <c r="B56" s="85"/>
      <c r="C56" s="85"/>
      <c r="D56" s="85"/>
      <c r="E56" s="85"/>
      <c r="F56" s="85"/>
      <c r="G56" s="85"/>
      <c r="H56" s="85"/>
      <c r="I56" s="85"/>
      <c r="J56" s="84"/>
    </row>
    <row r="57" spans="1:10" ht="12.75">
      <c r="A57" s="86" t="s">
        <v>18</v>
      </c>
      <c r="B57" s="85"/>
      <c r="C57" s="85"/>
      <c r="D57" s="85"/>
      <c r="E57" s="85"/>
      <c r="F57" s="85"/>
      <c r="G57" s="85"/>
      <c r="H57" s="85"/>
      <c r="I57" s="85"/>
      <c r="J57" s="84"/>
    </row>
    <row r="58" spans="1:10" ht="12.75">
      <c r="A58" s="83"/>
      <c r="B58" s="82"/>
      <c r="C58" s="82"/>
      <c r="D58" s="82"/>
      <c r="E58" s="82"/>
      <c r="F58" s="82"/>
      <c r="G58" s="82"/>
      <c r="H58" s="82"/>
      <c r="I58" s="82"/>
      <c r="J58" s="81"/>
    </row>
    <row r="63" ht="12" customHeight="1"/>
  </sheetData>
  <sheetProtection/>
  <mergeCells count="30">
    <mergeCell ref="A55:J55"/>
    <mergeCell ref="B54:C54"/>
    <mergeCell ref="I54:J54"/>
    <mergeCell ref="D16:E16"/>
    <mergeCell ref="D17:E17"/>
    <mergeCell ref="D18:E18"/>
    <mergeCell ref="D25:E25"/>
    <mergeCell ref="F21:G21"/>
    <mergeCell ref="F22:G22"/>
    <mergeCell ref="F23:G23"/>
    <mergeCell ref="D20:E20"/>
    <mergeCell ref="D21:E21"/>
    <mergeCell ref="D22:E22"/>
    <mergeCell ref="D23:E23"/>
    <mergeCell ref="D24:E24"/>
    <mergeCell ref="A7:J7"/>
    <mergeCell ref="B9:I12"/>
    <mergeCell ref="D14:E14"/>
    <mergeCell ref="F14:G14"/>
    <mergeCell ref="D15:E15"/>
    <mergeCell ref="F24:G24"/>
    <mergeCell ref="F25:G25"/>
    <mergeCell ref="B28:I29"/>
    <mergeCell ref="F15:G15"/>
    <mergeCell ref="F16:G16"/>
    <mergeCell ref="F17:G17"/>
    <mergeCell ref="F18:G18"/>
    <mergeCell ref="F19:G19"/>
    <mergeCell ref="F20:G20"/>
    <mergeCell ref="D19:E1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56"/>
  <sheetViews>
    <sheetView showGridLines="0" zoomScale="85" zoomScaleNormal="85" zoomScalePageLayoutView="0" workbookViewId="0" topLeftCell="A1">
      <selection activeCell="H3" sqref="H3"/>
    </sheetView>
  </sheetViews>
  <sheetFormatPr defaultColWidth="9.140625" defaultRowHeight="12.75"/>
  <cols>
    <col min="1" max="1" width="10.00390625" style="80" customWidth="1"/>
    <col min="2" max="4" width="9.140625" style="80" customWidth="1"/>
    <col min="5" max="5" width="10.28125" style="80" customWidth="1"/>
    <col min="6" max="8" width="9.140625" style="80" customWidth="1"/>
    <col min="9" max="9" width="11.8515625" style="80" customWidth="1"/>
    <col min="10" max="10" width="10.8515625" style="80" customWidth="1"/>
    <col min="11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10" t="s">
        <v>389</v>
      </c>
      <c r="I2" s="132" t="s">
        <v>316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85"/>
      <c r="I3" s="85"/>
      <c r="J3" s="84"/>
    </row>
    <row r="4" spans="1:10" ht="12.75">
      <c r="A4" s="86" t="s">
        <v>1</v>
      </c>
      <c r="B4" s="85"/>
      <c r="C4" s="85"/>
      <c r="D4" s="85" t="s">
        <v>145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235" t="s">
        <v>302</v>
      </c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2.75">
      <c r="A8" s="86"/>
      <c r="B8" s="85"/>
      <c r="C8" s="85"/>
      <c r="D8" s="85"/>
      <c r="E8" s="85"/>
      <c r="F8" s="85"/>
      <c r="G8" s="85"/>
      <c r="H8" s="85"/>
      <c r="I8" s="85"/>
      <c r="J8" s="84"/>
    </row>
    <row r="9" spans="1:10" ht="12.75">
      <c r="A9" s="86"/>
      <c r="B9" s="251" t="s">
        <v>303</v>
      </c>
      <c r="C9" s="251"/>
      <c r="D9" s="251"/>
      <c r="E9" s="251"/>
      <c r="F9" s="251"/>
      <c r="G9" s="251"/>
      <c r="H9" s="251"/>
      <c r="I9" s="251"/>
      <c r="J9" s="84"/>
    </row>
    <row r="10" spans="1:10" ht="12.75">
      <c r="A10" s="86"/>
      <c r="B10" s="251"/>
      <c r="C10" s="251"/>
      <c r="D10" s="251"/>
      <c r="E10" s="251"/>
      <c r="F10" s="251"/>
      <c r="G10" s="251"/>
      <c r="H10" s="251"/>
      <c r="I10" s="251"/>
      <c r="J10" s="84"/>
    </row>
    <row r="11" spans="1:10" ht="12.75">
      <c r="A11" s="86"/>
      <c r="B11" s="251"/>
      <c r="C11" s="251"/>
      <c r="D11" s="251"/>
      <c r="E11" s="251"/>
      <c r="F11" s="251"/>
      <c r="G11" s="251"/>
      <c r="H11" s="251"/>
      <c r="I11" s="251"/>
      <c r="J11" s="84"/>
    </row>
    <row r="12" spans="1:10" ht="12.75">
      <c r="A12" s="86"/>
      <c r="B12" s="251"/>
      <c r="C12" s="251"/>
      <c r="D12" s="251"/>
      <c r="E12" s="251"/>
      <c r="F12" s="251"/>
      <c r="G12" s="251"/>
      <c r="H12" s="251"/>
      <c r="I12" s="251"/>
      <c r="J12" s="84"/>
    </row>
    <row r="13" spans="1:10" ht="12.75">
      <c r="A13" s="86"/>
      <c r="B13" s="251"/>
      <c r="C13" s="251"/>
      <c r="D13" s="251"/>
      <c r="E13" s="251"/>
      <c r="F13" s="251"/>
      <c r="G13" s="251"/>
      <c r="H13" s="251"/>
      <c r="I13" s="251"/>
      <c r="J13" s="84"/>
    </row>
    <row r="14" spans="1:10" ht="12.75">
      <c r="A14" s="86"/>
      <c r="B14" s="251"/>
      <c r="C14" s="251"/>
      <c r="D14" s="251"/>
      <c r="E14" s="251"/>
      <c r="F14" s="251"/>
      <c r="G14" s="251"/>
      <c r="H14" s="251"/>
      <c r="I14" s="251"/>
      <c r="J14" s="84"/>
    </row>
    <row r="15" spans="1:10" ht="12.75">
      <c r="A15" s="86"/>
      <c r="B15" s="158"/>
      <c r="C15" s="159"/>
      <c r="D15" s="159"/>
      <c r="E15" s="159"/>
      <c r="F15" s="258" t="s">
        <v>38</v>
      </c>
      <c r="G15" s="258"/>
      <c r="H15" s="258"/>
      <c r="I15" s="259"/>
      <c r="J15" s="84"/>
    </row>
    <row r="16" spans="1:10" ht="12.75">
      <c r="A16" s="86"/>
      <c r="B16" s="256" t="s">
        <v>304</v>
      </c>
      <c r="C16" s="257"/>
      <c r="D16" s="257"/>
      <c r="E16" s="257"/>
      <c r="F16" s="260" t="s">
        <v>305</v>
      </c>
      <c r="G16" s="260"/>
      <c r="H16" s="260" t="s">
        <v>306</v>
      </c>
      <c r="I16" s="261"/>
      <c r="J16" s="84"/>
    </row>
    <row r="17" spans="1:14" ht="12.75" customHeight="1">
      <c r="A17" s="86"/>
      <c r="B17" s="262" t="s">
        <v>308</v>
      </c>
      <c r="C17" s="262"/>
      <c r="D17" s="262"/>
      <c r="E17" s="262"/>
      <c r="F17" s="264" t="str">
        <f>+TEXT(0.6*(1+0.0236),"$0.00")&amp;" (A)"</f>
        <v>$0.61 (A)</v>
      </c>
      <c r="G17" s="264"/>
      <c r="H17" s="264" t="str">
        <f>+TEXT(0.25*(1+0.0236),"$0.00")&amp;" (A)"</f>
        <v>$0.26 (A)</v>
      </c>
      <c r="I17" s="264"/>
      <c r="J17" s="84"/>
      <c r="L17" s="131"/>
      <c r="M17" s="131"/>
      <c r="N17" s="131"/>
    </row>
    <row r="18" spans="1:14" ht="12.75">
      <c r="A18" s="94"/>
      <c r="B18" s="262"/>
      <c r="C18" s="262"/>
      <c r="D18" s="262"/>
      <c r="E18" s="262"/>
      <c r="F18" s="264"/>
      <c r="G18" s="264"/>
      <c r="H18" s="264"/>
      <c r="I18" s="264"/>
      <c r="J18" s="93"/>
      <c r="L18" s="131"/>
      <c r="M18" s="131"/>
      <c r="N18" s="131"/>
    </row>
    <row r="19" spans="1:14" ht="12.75">
      <c r="A19" s="94"/>
      <c r="B19" s="262"/>
      <c r="C19" s="262"/>
      <c r="D19" s="262"/>
      <c r="E19" s="262"/>
      <c r="F19" s="264"/>
      <c r="G19" s="264"/>
      <c r="H19" s="264"/>
      <c r="I19" s="264"/>
      <c r="J19" s="93"/>
      <c r="L19" s="131"/>
      <c r="M19" s="131"/>
      <c r="N19" s="131"/>
    </row>
    <row r="20" spans="1:14" ht="12.75">
      <c r="A20" s="86"/>
      <c r="B20" s="262" t="s">
        <v>307</v>
      </c>
      <c r="C20" s="262"/>
      <c r="D20" s="262"/>
      <c r="E20" s="262"/>
      <c r="F20" s="264" t="str">
        <f>+F17</f>
        <v>$0.61 (A)</v>
      </c>
      <c r="G20" s="264"/>
      <c r="H20" s="264" t="str">
        <f>+H17</f>
        <v>$0.26 (A)</v>
      </c>
      <c r="I20" s="264"/>
      <c r="J20" s="84"/>
      <c r="L20" s="131"/>
      <c r="M20" s="131"/>
      <c r="N20" s="131"/>
    </row>
    <row r="21" spans="1:14" ht="12.75">
      <c r="A21" s="86"/>
      <c r="B21" s="262"/>
      <c r="C21" s="262"/>
      <c r="D21" s="262"/>
      <c r="E21" s="262"/>
      <c r="F21" s="264"/>
      <c r="G21" s="264"/>
      <c r="H21" s="264"/>
      <c r="I21" s="264"/>
      <c r="J21" s="84"/>
      <c r="L21" s="131"/>
      <c r="M21" s="131"/>
      <c r="N21" s="131"/>
    </row>
    <row r="22" spans="1:14" ht="12.75">
      <c r="A22" s="86"/>
      <c r="B22" s="132"/>
      <c r="C22" s="132"/>
      <c r="D22" s="132"/>
      <c r="E22" s="132"/>
      <c r="F22" s="132"/>
      <c r="G22" s="132"/>
      <c r="H22" s="132"/>
      <c r="I22" s="132"/>
      <c r="J22" s="84"/>
      <c r="L22" s="131"/>
      <c r="M22" s="131"/>
      <c r="N22" s="131"/>
    </row>
    <row r="23" spans="1:14" ht="12.75">
      <c r="A23" s="86"/>
      <c r="B23" s="132"/>
      <c r="C23" s="132"/>
      <c r="D23" s="132"/>
      <c r="E23" s="132"/>
      <c r="F23" s="132"/>
      <c r="G23" s="132"/>
      <c r="H23" s="132"/>
      <c r="I23" s="132"/>
      <c r="J23" s="84"/>
      <c r="L23" s="131"/>
      <c r="M23" s="131"/>
      <c r="N23" s="131"/>
    </row>
    <row r="24" spans="1:14" ht="12.75">
      <c r="A24" s="86"/>
      <c r="B24" s="246" t="s">
        <v>328</v>
      </c>
      <c r="C24" s="246"/>
      <c r="D24" s="246"/>
      <c r="E24" s="246"/>
      <c r="F24" s="246"/>
      <c r="G24" s="246"/>
      <c r="H24" s="246"/>
      <c r="I24" s="246"/>
      <c r="J24" s="84"/>
      <c r="L24" s="131"/>
      <c r="M24" s="131"/>
      <c r="N24" s="131"/>
    </row>
    <row r="25" spans="1:14" ht="12.75">
      <c r="A25" s="86"/>
      <c r="B25" s="246"/>
      <c r="C25" s="246"/>
      <c r="D25" s="246"/>
      <c r="E25" s="246"/>
      <c r="F25" s="246"/>
      <c r="G25" s="246"/>
      <c r="H25" s="246"/>
      <c r="I25" s="246"/>
      <c r="J25" s="84"/>
      <c r="L25" s="131"/>
      <c r="M25" s="131"/>
      <c r="N25" s="131"/>
    </row>
    <row r="26" spans="1:14" ht="12.75">
      <c r="A26" s="86"/>
      <c r="B26" s="246"/>
      <c r="C26" s="246"/>
      <c r="D26" s="246"/>
      <c r="E26" s="246"/>
      <c r="F26" s="246"/>
      <c r="G26" s="246"/>
      <c r="H26" s="246"/>
      <c r="I26" s="246"/>
      <c r="J26" s="84"/>
      <c r="L26" s="131"/>
      <c r="M26" s="131"/>
      <c r="N26" s="131"/>
    </row>
    <row r="27" spans="1:14" ht="12.75">
      <c r="A27" s="86"/>
      <c r="B27" s="246"/>
      <c r="C27" s="246"/>
      <c r="D27" s="246"/>
      <c r="E27" s="246"/>
      <c r="F27" s="246"/>
      <c r="G27" s="246"/>
      <c r="H27" s="246"/>
      <c r="I27" s="246"/>
      <c r="J27" s="84"/>
      <c r="L27" s="131"/>
      <c r="M27" s="131"/>
      <c r="N27" s="131"/>
    </row>
    <row r="28" spans="1:14" ht="12.75">
      <c r="A28" s="86"/>
      <c r="B28" s="132"/>
      <c r="C28" s="132"/>
      <c r="D28" s="132"/>
      <c r="E28" s="132"/>
      <c r="F28" s="132"/>
      <c r="G28" s="132"/>
      <c r="H28" s="132"/>
      <c r="I28" s="132"/>
      <c r="J28" s="84"/>
      <c r="L28" s="131"/>
      <c r="M28" s="131"/>
      <c r="N28" s="131"/>
    </row>
    <row r="29" spans="1:14" ht="12.75">
      <c r="A29" s="86"/>
      <c r="B29" s="132"/>
      <c r="C29" s="132"/>
      <c r="D29" s="132"/>
      <c r="E29" s="132"/>
      <c r="F29" s="132"/>
      <c r="G29" s="132"/>
      <c r="H29" s="132"/>
      <c r="I29" s="132"/>
      <c r="J29" s="84"/>
      <c r="L29" s="131"/>
      <c r="M29" s="131"/>
      <c r="N29" s="131"/>
    </row>
    <row r="30" spans="1:14" ht="12.75">
      <c r="A30" s="118"/>
      <c r="B30" s="158"/>
      <c r="C30" s="159"/>
      <c r="D30" s="159"/>
      <c r="E30" s="159"/>
      <c r="F30" s="258" t="s">
        <v>38</v>
      </c>
      <c r="G30" s="258"/>
      <c r="H30" s="258"/>
      <c r="I30" s="259"/>
      <c r="J30" s="93"/>
      <c r="L30" s="131"/>
      <c r="M30" s="131"/>
      <c r="N30" s="131"/>
    </row>
    <row r="31" spans="1:14" ht="12.75">
      <c r="A31" s="86"/>
      <c r="B31" s="256" t="s">
        <v>309</v>
      </c>
      <c r="C31" s="257"/>
      <c r="D31" s="257"/>
      <c r="E31" s="257"/>
      <c r="F31" s="260" t="s">
        <v>305</v>
      </c>
      <c r="G31" s="260"/>
      <c r="H31" s="260" t="s">
        <v>306</v>
      </c>
      <c r="I31" s="261"/>
      <c r="J31" s="84"/>
      <c r="L31" s="131"/>
      <c r="M31" s="131"/>
      <c r="N31" s="131"/>
    </row>
    <row r="32" spans="1:14" ht="12.75">
      <c r="A32" s="111"/>
      <c r="B32" s="263" t="s">
        <v>310</v>
      </c>
      <c r="C32" s="263"/>
      <c r="D32" s="263"/>
      <c r="E32" s="263"/>
      <c r="F32" s="264" t="str">
        <f>+TEXT(5.5*(1+0.0236),"$0.00")&amp;" (A)"</f>
        <v>$5.63 (A)</v>
      </c>
      <c r="G32" s="264"/>
      <c r="H32" s="264" t="str">
        <f>+TEXT(1.25*(1+0.0236),"$0.00")&amp;" (A)"</f>
        <v>$1.28 (A)</v>
      </c>
      <c r="I32" s="264"/>
      <c r="J32" s="84"/>
      <c r="L32" s="131"/>
      <c r="M32" s="131"/>
      <c r="N32" s="131"/>
    </row>
    <row r="33" spans="1:14" ht="12.75">
      <c r="A33" s="86"/>
      <c r="B33" s="263"/>
      <c r="C33" s="263"/>
      <c r="D33" s="263"/>
      <c r="E33" s="263"/>
      <c r="F33" s="264"/>
      <c r="G33" s="264"/>
      <c r="H33" s="264"/>
      <c r="I33" s="264"/>
      <c r="J33" s="84"/>
      <c r="L33" s="131"/>
      <c r="M33" s="131"/>
      <c r="N33" s="131"/>
    </row>
    <row r="34" spans="1:14" ht="12.75">
      <c r="A34" s="86"/>
      <c r="B34" s="263"/>
      <c r="C34" s="263"/>
      <c r="D34" s="263"/>
      <c r="E34" s="263"/>
      <c r="F34" s="264"/>
      <c r="G34" s="264"/>
      <c r="H34" s="264"/>
      <c r="I34" s="264"/>
      <c r="J34" s="84"/>
      <c r="L34" s="131"/>
      <c r="M34" s="131"/>
      <c r="N34" s="131"/>
    </row>
    <row r="35" spans="1:14" ht="12.75">
      <c r="A35" s="86"/>
      <c r="B35" s="263"/>
      <c r="C35" s="263"/>
      <c r="D35" s="263"/>
      <c r="E35" s="263"/>
      <c r="F35" s="264"/>
      <c r="G35" s="264"/>
      <c r="H35" s="264"/>
      <c r="I35" s="264"/>
      <c r="J35" s="84"/>
      <c r="L35" s="131"/>
      <c r="M35" s="131"/>
      <c r="N35" s="131"/>
    </row>
    <row r="36" spans="1:14" ht="12.75">
      <c r="A36" s="86"/>
      <c r="B36" s="132"/>
      <c r="C36" s="132"/>
      <c r="D36" s="132"/>
      <c r="E36" s="132"/>
      <c r="F36" s="132"/>
      <c r="G36" s="132"/>
      <c r="H36" s="132"/>
      <c r="I36" s="132"/>
      <c r="J36" s="84"/>
      <c r="L36" s="131"/>
      <c r="M36" s="131"/>
      <c r="N36" s="131"/>
    </row>
    <row r="37" spans="1:14" ht="12.75">
      <c r="A37" s="86"/>
      <c r="B37" s="132"/>
      <c r="C37" s="132"/>
      <c r="D37" s="132"/>
      <c r="E37" s="132"/>
      <c r="F37" s="132"/>
      <c r="G37" s="132"/>
      <c r="H37" s="132"/>
      <c r="I37" s="132"/>
      <c r="J37" s="84"/>
      <c r="L37" s="131"/>
      <c r="M37" s="131"/>
      <c r="N37" s="131"/>
    </row>
    <row r="38" spans="1:14" ht="12.75">
      <c r="A38" s="86"/>
      <c r="B38" s="132"/>
      <c r="C38" s="132"/>
      <c r="D38" s="132"/>
      <c r="E38" s="132"/>
      <c r="F38" s="132"/>
      <c r="G38" s="132"/>
      <c r="H38" s="132"/>
      <c r="I38" s="132"/>
      <c r="J38" s="84"/>
      <c r="L38" s="131"/>
      <c r="M38" s="131"/>
      <c r="N38" s="131"/>
    </row>
    <row r="39" spans="1:14" ht="12.75">
      <c r="A39" s="86"/>
      <c r="B39" s="132"/>
      <c r="C39" s="132"/>
      <c r="D39" s="132"/>
      <c r="E39" s="132"/>
      <c r="F39" s="132"/>
      <c r="G39" s="132"/>
      <c r="H39" s="132"/>
      <c r="I39" s="132"/>
      <c r="J39" s="84"/>
      <c r="L39" s="131"/>
      <c r="M39" s="131"/>
      <c r="N39" s="131"/>
    </row>
    <row r="40" spans="1:14" ht="12.75">
      <c r="A40" s="86"/>
      <c r="B40" s="132"/>
      <c r="C40" s="132"/>
      <c r="D40" s="132"/>
      <c r="E40" s="132"/>
      <c r="F40" s="132"/>
      <c r="G40" s="132"/>
      <c r="H40" s="132"/>
      <c r="I40" s="132"/>
      <c r="J40" s="84"/>
      <c r="L40" s="131"/>
      <c r="M40" s="131"/>
      <c r="N40" s="131"/>
    </row>
    <row r="41" spans="1:10" ht="12.75">
      <c r="A41" s="86"/>
      <c r="B41" s="132"/>
      <c r="C41" s="132"/>
      <c r="D41" s="132"/>
      <c r="E41" s="132"/>
      <c r="F41" s="132"/>
      <c r="G41" s="132"/>
      <c r="H41" s="132"/>
      <c r="I41" s="132"/>
      <c r="J41" s="84"/>
    </row>
    <row r="42" spans="1:10" ht="12.75">
      <c r="A42" s="86"/>
      <c r="B42" s="132"/>
      <c r="C42" s="132"/>
      <c r="D42" s="132"/>
      <c r="E42" s="132"/>
      <c r="F42" s="132"/>
      <c r="G42" s="132"/>
      <c r="H42" s="132"/>
      <c r="I42" s="132"/>
      <c r="J42" s="84"/>
    </row>
    <row r="43" spans="1:10" ht="12.75">
      <c r="A43" s="86"/>
      <c r="B43" s="132"/>
      <c r="C43" s="132"/>
      <c r="D43" s="132"/>
      <c r="E43" s="132"/>
      <c r="F43" s="132"/>
      <c r="G43" s="132"/>
      <c r="H43" s="132"/>
      <c r="I43" s="132"/>
      <c r="J43" s="84"/>
    </row>
    <row r="44" spans="1:10" ht="12.75">
      <c r="A44" s="86"/>
      <c r="B44" s="132"/>
      <c r="C44" s="132"/>
      <c r="D44" s="132"/>
      <c r="E44" s="132"/>
      <c r="F44" s="132"/>
      <c r="G44" s="132"/>
      <c r="H44" s="132"/>
      <c r="I44" s="132"/>
      <c r="J44" s="84"/>
    </row>
    <row r="45" spans="1:10" ht="12.75">
      <c r="A45" s="86"/>
      <c r="B45" s="132"/>
      <c r="C45" s="132"/>
      <c r="D45" s="132"/>
      <c r="E45" s="132"/>
      <c r="F45" s="132"/>
      <c r="G45" s="132"/>
      <c r="H45" s="132"/>
      <c r="I45" s="132"/>
      <c r="J45" s="84"/>
    </row>
    <row r="46" spans="1:10" ht="12.75">
      <c r="A46" s="86"/>
      <c r="B46" s="85"/>
      <c r="C46" s="85"/>
      <c r="D46" s="85"/>
      <c r="E46" s="85"/>
      <c r="F46" s="85"/>
      <c r="G46" s="85"/>
      <c r="H46" s="85"/>
      <c r="I46" s="85"/>
      <c r="J46" s="84"/>
    </row>
    <row r="47" spans="1:10" ht="12.75">
      <c r="A47" s="86"/>
      <c r="B47" s="85"/>
      <c r="C47" s="85"/>
      <c r="D47" s="85"/>
      <c r="E47" s="85"/>
      <c r="F47" s="85"/>
      <c r="G47" s="85"/>
      <c r="H47" s="85"/>
      <c r="I47" s="85"/>
      <c r="J47" s="84"/>
    </row>
    <row r="48" spans="1:10" ht="12.75">
      <c r="A48" s="86"/>
      <c r="B48" s="85"/>
      <c r="C48" s="85"/>
      <c r="D48" s="85"/>
      <c r="E48" s="85"/>
      <c r="F48" s="85"/>
      <c r="G48" s="85"/>
      <c r="H48" s="85"/>
      <c r="I48" s="85"/>
      <c r="J48" s="84"/>
    </row>
    <row r="49" spans="1:10" ht="12.75">
      <c r="A49" s="83"/>
      <c r="B49" s="82"/>
      <c r="C49" s="82"/>
      <c r="D49" s="82"/>
      <c r="E49" s="82"/>
      <c r="F49" s="82"/>
      <c r="G49" s="82"/>
      <c r="H49" s="82"/>
      <c r="I49" s="82"/>
      <c r="J49" s="81"/>
    </row>
    <row r="50" spans="1:10" ht="12.75">
      <c r="A50" s="23" t="s">
        <v>98</v>
      </c>
      <c r="B50" s="1" t="str">
        <f>+'Check Sheet'!$B$52</f>
        <v>Chris Gualberto, Assistant Division Controller</v>
      </c>
      <c r="C50" s="1"/>
      <c r="D50" s="85"/>
      <c r="E50" s="85"/>
      <c r="F50" s="85"/>
      <c r="G50" s="85"/>
      <c r="H50" s="85"/>
      <c r="I50" s="85"/>
      <c r="J50" s="84"/>
    </row>
    <row r="51" spans="1:10" ht="12.75">
      <c r="A51" s="23"/>
      <c r="B51" s="1"/>
      <c r="C51" s="1"/>
      <c r="D51" s="85"/>
      <c r="E51" s="85"/>
      <c r="F51" s="85"/>
      <c r="J51" s="84"/>
    </row>
    <row r="52" spans="1:10" ht="12.75">
      <c r="A52" s="26" t="s">
        <v>99</v>
      </c>
      <c r="B52" s="232">
        <f>+'Check Sheet'!$B$54</f>
        <v>43663</v>
      </c>
      <c r="C52" s="232">
        <f>+'Check Sheet'!C53</f>
        <v>0</v>
      </c>
      <c r="D52" s="82"/>
      <c r="E52" s="82"/>
      <c r="F52" s="82"/>
      <c r="H52" s="72" t="s">
        <v>142</v>
      </c>
      <c r="I52" s="233">
        <f>+'Check Sheet'!$I$54</f>
        <v>43709</v>
      </c>
      <c r="J52" s="234">
        <f>+'Check Sheet'!I53</f>
        <v>0</v>
      </c>
    </row>
    <row r="53" spans="1:10" ht="12.75">
      <c r="A53" s="239" t="s">
        <v>17</v>
      </c>
      <c r="B53" s="240"/>
      <c r="C53" s="240"/>
      <c r="D53" s="240"/>
      <c r="E53" s="240"/>
      <c r="F53" s="240"/>
      <c r="G53" s="240"/>
      <c r="H53" s="240"/>
      <c r="I53" s="240"/>
      <c r="J53" s="241"/>
    </row>
    <row r="54" spans="1:10" ht="12.75">
      <c r="A54" s="86"/>
      <c r="B54" s="85"/>
      <c r="C54" s="85"/>
      <c r="D54" s="85"/>
      <c r="E54" s="85"/>
      <c r="F54" s="85"/>
      <c r="G54" s="85"/>
      <c r="H54" s="85"/>
      <c r="I54" s="85"/>
      <c r="J54" s="84"/>
    </row>
    <row r="55" spans="1:10" ht="12.75">
      <c r="A55" s="86" t="s">
        <v>18</v>
      </c>
      <c r="B55" s="85"/>
      <c r="C55" s="85"/>
      <c r="D55" s="85"/>
      <c r="E55" s="85"/>
      <c r="F55" s="85"/>
      <c r="G55" s="85"/>
      <c r="H55" s="85"/>
      <c r="I55" s="85"/>
      <c r="J55" s="84"/>
    </row>
    <row r="56" spans="1:10" ht="12.75">
      <c r="A56" s="83"/>
      <c r="B56" s="82"/>
      <c r="C56" s="82"/>
      <c r="D56" s="82"/>
      <c r="E56" s="82"/>
      <c r="F56" s="82"/>
      <c r="G56" s="82"/>
      <c r="H56" s="82"/>
      <c r="I56" s="82"/>
      <c r="J56" s="81"/>
    </row>
    <row r="61" ht="12" customHeight="1"/>
  </sheetData>
  <sheetProtection/>
  <mergeCells count="26">
    <mergeCell ref="H31:I31"/>
    <mergeCell ref="F20:G21"/>
    <mergeCell ref="H20:I21"/>
    <mergeCell ref="F17:G19"/>
    <mergeCell ref="H17:I19"/>
    <mergeCell ref="A7:J7"/>
    <mergeCell ref="B17:E19"/>
    <mergeCell ref="B24:I27"/>
    <mergeCell ref="F30:I30"/>
    <mergeCell ref="F31:G31"/>
    <mergeCell ref="B32:E33"/>
    <mergeCell ref="F32:G33"/>
    <mergeCell ref="H32:I33"/>
    <mergeCell ref="B34:E35"/>
    <mergeCell ref="F34:G35"/>
    <mergeCell ref="H34:I35"/>
    <mergeCell ref="B16:E16"/>
    <mergeCell ref="B31:E31"/>
    <mergeCell ref="A53:J53"/>
    <mergeCell ref="B9:I14"/>
    <mergeCell ref="F15:I15"/>
    <mergeCell ref="F16:G16"/>
    <mergeCell ref="H16:I16"/>
    <mergeCell ref="B20:E21"/>
    <mergeCell ref="B52:C52"/>
    <mergeCell ref="I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P58"/>
  <sheetViews>
    <sheetView showGridLines="0" zoomScale="85" zoomScaleNormal="85" zoomScalePageLayoutView="0" workbookViewId="0" topLeftCell="A1">
      <selection activeCell="H3" sqref="H3"/>
    </sheetView>
  </sheetViews>
  <sheetFormatPr defaultColWidth="9.140625" defaultRowHeight="12.75"/>
  <cols>
    <col min="1" max="1" width="10.00390625" style="80" customWidth="1"/>
    <col min="2" max="4" width="9.140625" style="80" customWidth="1"/>
    <col min="5" max="5" width="10.28125" style="80" customWidth="1"/>
    <col min="6" max="8" width="9.140625" style="80" customWidth="1"/>
    <col min="9" max="9" width="11.8515625" style="80" customWidth="1"/>
    <col min="10" max="10" width="10.8515625" style="80" customWidth="1"/>
    <col min="11" max="16384" width="9.140625" style="80" customWidth="1"/>
  </cols>
  <sheetData>
    <row r="1" spans="1:10" ht="12.75">
      <c r="A1" s="115"/>
      <c r="B1" s="114"/>
      <c r="C1" s="114"/>
      <c r="D1" s="114"/>
      <c r="E1" s="114"/>
      <c r="F1" s="114"/>
      <c r="G1" s="114"/>
      <c r="H1" s="114"/>
      <c r="I1" s="114"/>
      <c r="J1" s="113"/>
    </row>
    <row r="2" spans="1:10" ht="12.75">
      <c r="A2" s="86" t="s">
        <v>0</v>
      </c>
      <c r="B2" s="112">
        <v>11</v>
      </c>
      <c r="C2" s="85"/>
      <c r="D2" s="85"/>
      <c r="E2" s="85"/>
      <c r="F2" s="85"/>
      <c r="G2" s="85"/>
      <c r="H2" s="110" t="s">
        <v>389</v>
      </c>
      <c r="I2" s="132" t="s">
        <v>317</v>
      </c>
      <c r="J2" s="84"/>
    </row>
    <row r="3" spans="1:10" ht="12.75">
      <c r="A3" s="86"/>
      <c r="B3" s="85"/>
      <c r="C3" s="85"/>
      <c r="D3" s="85"/>
      <c r="E3" s="85"/>
      <c r="F3" s="85"/>
      <c r="G3" s="85"/>
      <c r="H3" s="85"/>
      <c r="I3" s="85"/>
      <c r="J3" s="84"/>
    </row>
    <row r="4" spans="1:10" ht="12.75">
      <c r="A4" s="86" t="s">
        <v>1</v>
      </c>
      <c r="B4" s="85"/>
      <c r="C4" s="85"/>
      <c r="D4" s="85" t="s">
        <v>145</v>
      </c>
      <c r="E4" s="85"/>
      <c r="F4" s="85"/>
      <c r="G4" s="85"/>
      <c r="H4" s="85"/>
      <c r="I4" s="85"/>
      <c r="J4" s="84"/>
    </row>
    <row r="5" spans="1:10" ht="12.75">
      <c r="A5" s="83" t="s">
        <v>2</v>
      </c>
      <c r="B5" s="82"/>
      <c r="C5" s="82"/>
      <c r="D5" s="193" t="str">
        <f>+'Check Sheet'!$D$5</f>
        <v>Eastside Disposal, Rabanco Companies, Rabanco Connections</v>
      </c>
      <c r="E5" s="82"/>
      <c r="F5" s="82"/>
      <c r="G5" s="82"/>
      <c r="H5" s="82"/>
      <c r="I5" s="82"/>
      <c r="J5" s="81"/>
    </row>
    <row r="6" spans="1:10" ht="12.75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12.75">
      <c r="A7" s="235" t="s">
        <v>311</v>
      </c>
      <c r="B7" s="236"/>
      <c r="C7" s="236"/>
      <c r="D7" s="236"/>
      <c r="E7" s="236"/>
      <c r="F7" s="236"/>
      <c r="G7" s="236"/>
      <c r="H7" s="236"/>
      <c r="I7" s="236"/>
      <c r="J7" s="237"/>
    </row>
    <row r="8" spans="1:10" ht="12.75">
      <c r="A8" s="86"/>
      <c r="B8" s="85"/>
      <c r="C8" s="85"/>
      <c r="D8" s="85"/>
      <c r="E8" s="85"/>
      <c r="F8" s="85"/>
      <c r="G8" s="85"/>
      <c r="H8" s="85"/>
      <c r="I8" s="85"/>
      <c r="J8" s="84"/>
    </row>
    <row r="9" spans="1:10" ht="12.75" customHeight="1">
      <c r="A9" s="86"/>
      <c r="B9" s="160"/>
      <c r="C9" s="160"/>
      <c r="D9" s="160"/>
      <c r="E9" s="160"/>
      <c r="F9" s="160"/>
      <c r="G9" s="160"/>
      <c r="H9" s="160"/>
      <c r="I9" s="160"/>
      <c r="J9" s="84"/>
    </row>
    <row r="10" spans="1:10" ht="12.75">
      <c r="A10" s="86"/>
      <c r="B10" s="158"/>
      <c r="C10" s="159"/>
      <c r="D10" s="159"/>
      <c r="E10" s="159"/>
      <c r="F10" s="258" t="s">
        <v>38</v>
      </c>
      <c r="G10" s="258"/>
      <c r="H10" s="258"/>
      <c r="I10" s="259"/>
      <c r="J10" s="84"/>
    </row>
    <row r="11" spans="1:16" ht="12.75">
      <c r="A11" s="86"/>
      <c r="B11" s="256" t="s">
        <v>35</v>
      </c>
      <c r="C11" s="257"/>
      <c r="D11" s="257"/>
      <c r="E11" s="257"/>
      <c r="F11" s="260" t="s">
        <v>305</v>
      </c>
      <c r="G11" s="260"/>
      <c r="H11" s="260" t="s">
        <v>306</v>
      </c>
      <c r="I11" s="261"/>
      <c r="J11" s="84"/>
      <c r="L11" s="131"/>
      <c r="M11" s="131"/>
      <c r="N11" s="131"/>
      <c r="O11" s="131"/>
      <c r="P11" s="131"/>
    </row>
    <row r="12" spans="1:16" ht="12.75">
      <c r="A12" s="86"/>
      <c r="B12" s="265" t="s">
        <v>312</v>
      </c>
      <c r="C12" s="266"/>
      <c r="D12" s="266"/>
      <c r="E12" s="267"/>
      <c r="F12" s="274" t="str">
        <f>+TEXT(0.16*(1+0.0236),"$0.00")&amp;" (A)"</f>
        <v>$0.16 (A)</v>
      </c>
      <c r="G12" s="275"/>
      <c r="H12" s="274" t="str">
        <f>+TEXT(0.06*(1+0.0236),"$0.00")&amp;"(A)"</f>
        <v>$0.06(A)</v>
      </c>
      <c r="I12" s="275"/>
      <c r="J12" s="84"/>
      <c r="L12" s="131"/>
      <c r="M12" s="131"/>
      <c r="N12" s="131"/>
      <c r="O12" s="131"/>
      <c r="P12" s="131"/>
    </row>
    <row r="13" spans="1:16" ht="12.75">
      <c r="A13" s="86"/>
      <c r="B13" s="268"/>
      <c r="C13" s="269"/>
      <c r="D13" s="269"/>
      <c r="E13" s="270"/>
      <c r="F13" s="276"/>
      <c r="G13" s="277"/>
      <c r="H13" s="276"/>
      <c r="I13" s="277"/>
      <c r="J13" s="84"/>
      <c r="L13" s="131"/>
      <c r="M13" s="131"/>
      <c r="N13" s="131"/>
      <c r="O13" s="131"/>
      <c r="P13" s="131"/>
    </row>
    <row r="14" spans="1:16" ht="12.75">
      <c r="A14" s="86"/>
      <c r="B14" s="271"/>
      <c r="C14" s="272"/>
      <c r="D14" s="272"/>
      <c r="E14" s="273"/>
      <c r="F14" s="278"/>
      <c r="G14" s="248"/>
      <c r="H14" s="278"/>
      <c r="I14" s="248"/>
      <c r="J14" s="84"/>
      <c r="L14" s="131"/>
      <c r="M14" s="131"/>
      <c r="N14" s="131"/>
      <c r="O14" s="131"/>
      <c r="P14" s="131"/>
    </row>
    <row r="15" spans="1:16" ht="12.75">
      <c r="A15" s="86"/>
      <c r="B15" s="263" t="s">
        <v>313</v>
      </c>
      <c r="C15" s="263"/>
      <c r="D15" s="263"/>
      <c r="E15" s="263"/>
      <c r="F15" s="264" t="str">
        <f>+TEXT(1.1*(1+0.0236),"$0.00")&amp;" (A)"</f>
        <v>$1.13 (A)</v>
      </c>
      <c r="G15" s="264"/>
      <c r="H15" s="264" t="str">
        <f>+TEXT(0.25*(1+0.0236),"$0.00")&amp;"(A)"</f>
        <v>$0.26(A)</v>
      </c>
      <c r="I15" s="264"/>
      <c r="J15" s="84"/>
      <c r="L15" s="131"/>
      <c r="M15" s="131"/>
      <c r="N15" s="131"/>
      <c r="O15" s="191"/>
      <c r="P15" s="131"/>
    </row>
    <row r="16" spans="1:16" ht="12.75">
      <c r="A16" s="86"/>
      <c r="B16" s="263"/>
      <c r="C16" s="263"/>
      <c r="D16" s="263"/>
      <c r="E16" s="263"/>
      <c r="F16" s="264"/>
      <c r="G16" s="264"/>
      <c r="H16" s="264"/>
      <c r="I16" s="264"/>
      <c r="J16" s="84"/>
      <c r="L16" s="131"/>
      <c r="M16" s="131"/>
      <c r="N16" s="131"/>
      <c r="O16" s="131"/>
      <c r="P16" s="131"/>
    </row>
    <row r="17" spans="1:16" ht="12.75">
      <c r="A17" s="86"/>
      <c r="B17" s="263"/>
      <c r="C17" s="263"/>
      <c r="D17" s="263"/>
      <c r="E17" s="263"/>
      <c r="F17" s="264"/>
      <c r="G17" s="264"/>
      <c r="H17" s="264"/>
      <c r="I17" s="264"/>
      <c r="J17" s="84"/>
      <c r="L17" s="131"/>
      <c r="M17" s="131"/>
      <c r="N17" s="131"/>
      <c r="O17" s="131"/>
      <c r="P17" s="131"/>
    </row>
    <row r="18" spans="1:16" ht="12.75">
      <c r="A18" s="86"/>
      <c r="B18" s="263"/>
      <c r="C18" s="263"/>
      <c r="D18" s="263"/>
      <c r="E18" s="263"/>
      <c r="F18" s="264"/>
      <c r="G18" s="264"/>
      <c r="H18" s="264"/>
      <c r="I18" s="264"/>
      <c r="J18" s="84"/>
      <c r="L18" s="131"/>
      <c r="M18" s="131"/>
      <c r="N18" s="131"/>
      <c r="O18" s="131"/>
      <c r="P18" s="131"/>
    </row>
    <row r="19" spans="1:16" ht="12.75">
      <c r="A19" s="86"/>
      <c r="B19" s="263"/>
      <c r="C19" s="263"/>
      <c r="D19" s="263"/>
      <c r="E19" s="263"/>
      <c r="F19" s="264"/>
      <c r="G19" s="264"/>
      <c r="H19" s="264"/>
      <c r="I19" s="264"/>
      <c r="J19" s="84"/>
      <c r="L19" s="131"/>
      <c r="M19" s="131"/>
      <c r="N19" s="131"/>
      <c r="O19" s="131"/>
      <c r="P19" s="131"/>
    </row>
    <row r="20" spans="1:16" ht="12.75">
      <c r="A20" s="86"/>
      <c r="B20" s="263" t="s">
        <v>314</v>
      </c>
      <c r="C20" s="263"/>
      <c r="D20" s="263"/>
      <c r="E20" s="263"/>
      <c r="F20" s="264" t="str">
        <f>+F15</f>
        <v>$1.13 (A)</v>
      </c>
      <c r="G20" s="264"/>
      <c r="H20" s="264" t="str">
        <f>+H15</f>
        <v>$0.26(A)</v>
      </c>
      <c r="I20" s="264"/>
      <c r="J20" s="84"/>
      <c r="L20" s="131"/>
      <c r="M20" s="131"/>
      <c r="N20" s="131"/>
      <c r="O20" s="131"/>
      <c r="P20" s="131"/>
    </row>
    <row r="21" spans="1:16" ht="12.75">
      <c r="A21" s="86"/>
      <c r="B21" s="263"/>
      <c r="C21" s="263"/>
      <c r="D21" s="263"/>
      <c r="E21" s="263"/>
      <c r="F21" s="264"/>
      <c r="G21" s="264"/>
      <c r="H21" s="264"/>
      <c r="I21" s="264"/>
      <c r="J21" s="84"/>
      <c r="L21" s="131"/>
      <c r="M21" s="131"/>
      <c r="N21" s="131"/>
      <c r="O21" s="131"/>
      <c r="P21" s="131"/>
    </row>
    <row r="22" spans="1:16" ht="12.75">
      <c r="A22" s="86"/>
      <c r="B22" s="263"/>
      <c r="C22" s="263"/>
      <c r="D22" s="263"/>
      <c r="E22" s="263"/>
      <c r="F22" s="264"/>
      <c r="G22" s="264"/>
      <c r="H22" s="264"/>
      <c r="I22" s="264"/>
      <c r="J22" s="84"/>
      <c r="L22" s="131"/>
      <c r="M22" s="131"/>
      <c r="N22" s="131"/>
      <c r="O22" s="131"/>
      <c r="P22" s="131"/>
    </row>
    <row r="23" spans="1:16" ht="12.75">
      <c r="A23" s="86"/>
      <c r="B23" s="263"/>
      <c r="C23" s="263"/>
      <c r="D23" s="263"/>
      <c r="E23" s="263"/>
      <c r="F23" s="264"/>
      <c r="G23" s="264"/>
      <c r="H23" s="264"/>
      <c r="I23" s="264"/>
      <c r="J23" s="84"/>
      <c r="L23" s="131"/>
      <c r="M23" s="131"/>
      <c r="N23" s="131"/>
      <c r="O23" s="131"/>
      <c r="P23" s="131"/>
    </row>
    <row r="24" spans="1:16" ht="12.75">
      <c r="A24" s="86"/>
      <c r="B24" s="263"/>
      <c r="C24" s="263"/>
      <c r="D24" s="263"/>
      <c r="E24" s="263"/>
      <c r="F24" s="264"/>
      <c r="G24" s="264"/>
      <c r="H24" s="264"/>
      <c r="I24" s="264"/>
      <c r="J24" s="84"/>
      <c r="L24" s="131"/>
      <c r="M24" s="131"/>
      <c r="N24" s="131"/>
      <c r="O24" s="131"/>
      <c r="P24" s="131"/>
    </row>
    <row r="25" spans="1:16" ht="12.75">
      <c r="A25" s="86"/>
      <c r="B25" s="132"/>
      <c r="C25" s="132"/>
      <c r="D25" s="132"/>
      <c r="E25" s="132"/>
      <c r="F25" s="132"/>
      <c r="G25" s="132"/>
      <c r="H25" s="132"/>
      <c r="I25" s="132"/>
      <c r="J25" s="84"/>
      <c r="L25" s="131"/>
      <c r="M25" s="131"/>
      <c r="N25" s="131"/>
      <c r="O25" s="131"/>
      <c r="P25" s="131"/>
    </row>
    <row r="26" spans="1:16" ht="12.75">
      <c r="A26" s="94"/>
      <c r="B26" s="132"/>
      <c r="C26" s="132"/>
      <c r="D26" s="132"/>
      <c r="E26" s="149"/>
      <c r="F26" s="132"/>
      <c r="G26" s="132"/>
      <c r="H26" s="132"/>
      <c r="I26" s="132"/>
      <c r="J26" s="93"/>
      <c r="L26" s="131"/>
      <c r="M26" s="131"/>
      <c r="N26" s="131"/>
      <c r="O26" s="131"/>
      <c r="P26" s="131"/>
    </row>
    <row r="27" spans="1:16" ht="12.75">
      <c r="A27" s="86"/>
      <c r="B27" s="132"/>
      <c r="C27" s="132"/>
      <c r="D27" s="132"/>
      <c r="E27" s="132"/>
      <c r="F27" s="132"/>
      <c r="G27" s="132"/>
      <c r="H27" s="132"/>
      <c r="I27" s="132"/>
      <c r="J27" s="84"/>
      <c r="L27" s="131"/>
      <c r="M27" s="131"/>
      <c r="N27" s="131"/>
      <c r="O27" s="131"/>
      <c r="P27" s="131"/>
    </row>
    <row r="28" spans="1:16" ht="12.75">
      <c r="A28" s="86"/>
      <c r="B28" s="132"/>
      <c r="C28" s="132"/>
      <c r="D28" s="132"/>
      <c r="E28" s="132"/>
      <c r="F28" s="132"/>
      <c r="G28" s="132"/>
      <c r="H28" s="132"/>
      <c r="I28" s="132"/>
      <c r="J28" s="84"/>
      <c r="L28" s="131"/>
      <c r="M28" s="131"/>
      <c r="N28" s="131"/>
      <c r="O28" s="131"/>
      <c r="P28" s="131"/>
    </row>
    <row r="29" spans="1:16" ht="12.75">
      <c r="A29" s="86"/>
      <c r="B29" s="132"/>
      <c r="C29" s="132"/>
      <c r="D29" s="132"/>
      <c r="E29" s="132"/>
      <c r="F29" s="132"/>
      <c r="G29" s="132"/>
      <c r="H29" s="132"/>
      <c r="I29" s="132"/>
      <c r="J29" s="84"/>
      <c r="L29" s="131"/>
      <c r="M29" s="131"/>
      <c r="N29" s="131"/>
      <c r="O29" s="131"/>
      <c r="P29" s="131"/>
    </row>
    <row r="30" spans="1:16" ht="12.75">
      <c r="A30" s="86"/>
      <c r="B30" s="132"/>
      <c r="C30" s="132"/>
      <c r="D30" s="132"/>
      <c r="E30" s="132"/>
      <c r="F30" s="132"/>
      <c r="G30" s="132"/>
      <c r="H30" s="132"/>
      <c r="I30" s="132"/>
      <c r="J30" s="84"/>
      <c r="L30" s="131"/>
      <c r="M30" s="131"/>
      <c r="N30" s="131"/>
      <c r="O30" s="131"/>
      <c r="P30" s="131"/>
    </row>
    <row r="31" spans="1:16" ht="12.75">
      <c r="A31" s="86"/>
      <c r="B31" s="132"/>
      <c r="C31" s="132"/>
      <c r="D31" s="132"/>
      <c r="E31" s="132"/>
      <c r="F31" s="132"/>
      <c r="G31" s="132"/>
      <c r="H31" s="132"/>
      <c r="I31" s="132"/>
      <c r="J31" s="84"/>
      <c r="L31" s="131"/>
      <c r="M31" s="131"/>
      <c r="N31" s="131"/>
      <c r="O31" s="131"/>
      <c r="P31" s="131"/>
    </row>
    <row r="32" spans="1:16" ht="12.75">
      <c r="A32" s="86"/>
      <c r="B32" s="132"/>
      <c r="C32" s="132"/>
      <c r="D32" s="132"/>
      <c r="E32" s="132"/>
      <c r="F32" s="132"/>
      <c r="G32" s="132"/>
      <c r="H32" s="132"/>
      <c r="I32" s="132"/>
      <c r="J32" s="84"/>
      <c r="L32" s="131"/>
      <c r="M32" s="131"/>
      <c r="N32" s="131"/>
      <c r="O32" s="131"/>
      <c r="P32" s="131"/>
    </row>
    <row r="33" spans="1:16" ht="12.75">
      <c r="A33" s="86"/>
      <c r="B33" s="132"/>
      <c r="C33" s="132"/>
      <c r="D33" s="132"/>
      <c r="E33" s="132"/>
      <c r="F33" s="132"/>
      <c r="G33" s="132"/>
      <c r="H33" s="132"/>
      <c r="I33" s="132"/>
      <c r="J33" s="84"/>
      <c r="L33" s="131"/>
      <c r="M33" s="131"/>
      <c r="N33" s="131"/>
      <c r="O33" s="131"/>
      <c r="P33" s="131"/>
    </row>
    <row r="34" spans="1:16" ht="12.75">
      <c r="A34" s="86"/>
      <c r="B34" s="132"/>
      <c r="C34" s="132"/>
      <c r="D34" s="132"/>
      <c r="E34" s="132"/>
      <c r="F34" s="132"/>
      <c r="G34" s="132"/>
      <c r="H34" s="132"/>
      <c r="I34" s="132"/>
      <c r="J34" s="84"/>
      <c r="L34" s="131"/>
      <c r="M34" s="131"/>
      <c r="N34" s="131"/>
      <c r="O34" s="131"/>
      <c r="P34" s="131"/>
    </row>
    <row r="35" spans="1:16" ht="12.75">
      <c r="A35" s="86"/>
      <c r="B35" s="132"/>
      <c r="C35" s="132"/>
      <c r="D35" s="132"/>
      <c r="E35" s="132"/>
      <c r="F35" s="132"/>
      <c r="G35" s="132"/>
      <c r="H35" s="132"/>
      <c r="I35" s="132"/>
      <c r="J35" s="84"/>
      <c r="L35" s="131"/>
      <c r="M35" s="131"/>
      <c r="N35" s="131"/>
      <c r="O35" s="131"/>
      <c r="P35" s="131"/>
    </row>
    <row r="36" spans="1:10" ht="12.75">
      <c r="A36" s="86"/>
      <c r="B36" s="132"/>
      <c r="C36" s="132"/>
      <c r="D36" s="132"/>
      <c r="E36" s="132"/>
      <c r="F36" s="132"/>
      <c r="G36" s="132"/>
      <c r="H36" s="132"/>
      <c r="I36" s="132"/>
      <c r="J36" s="84"/>
    </row>
    <row r="37" spans="1:10" ht="12.75">
      <c r="A37" s="86"/>
      <c r="B37" s="132"/>
      <c r="C37" s="132"/>
      <c r="D37" s="132"/>
      <c r="E37" s="132"/>
      <c r="F37" s="132"/>
      <c r="G37" s="132"/>
      <c r="H37" s="132"/>
      <c r="I37" s="132"/>
      <c r="J37" s="84"/>
    </row>
    <row r="38" spans="1:10" ht="12.75">
      <c r="A38" s="86"/>
      <c r="B38" s="132"/>
      <c r="C38" s="132"/>
      <c r="D38" s="132"/>
      <c r="E38" s="132"/>
      <c r="F38" s="132"/>
      <c r="G38" s="132"/>
      <c r="H38" s="132"/>
      <c r="I38" s="132"/>
      <c r="J38" s="84"/>
    </row>
    <row r="39" spans="1:10" ht="12.75">
      <c r="A39" s="86"/>
      <c r="B39" s="132"/>
      <c r="C39" s="132"/>
      <c r="D39" s="132"/>
      <c r="E39" s="132"/>
      <c r="F39" s="132"/>
      <c r="G39" s="132"/>
      <c r="H39" s="132"/>
      <c r="I39" s="132"/>
      <c r="J39" s="84"/>
    </row>
    <row r="40" spans="1:10" ht="12.75">
      <c r="A40" s="86"/>
      <c r="B40" s="132"/>
      <c r="C40" s="132"/>
      <c r="D40" s="132"/>
      <c r="E40" s="132"/>
      <c r="F40" s="132"/>
      <c r="G40" s="132"/>
      <c r="H40" s="132"/>
      <c r="I40" s="132"/>
      <c r="J40" s="84"/>
    </row>
    <row r="41" spans="1:10" ht="12.75">
      <c r="A41" s="86"/>
      <c r="B41" s="132"/>
      <c r="C41" s="132"/>
      <c r="D41" s="132"/>
      <c r="E41" s="132"/>
      <c r="F41" s="132"/>
      <c r="G41" s="132"/>
      <c r="H41" s="132"/>
      <c r="I41" s="132"/>
      <c r="J41" s="84"/>
    </row>
    <row r="42" spans="1:10" ht="12.75">
      <c r="A42" s="86"/>
      <c r="B42" s="132"/>
      <c r="C42" s="132"/>
      <c r="D42" s="132"/>
      <c r="E42" s="132"/>
      <c r="F42" s="132"/>
      <c r="G42" s="132"/>
      <c r="H42" s="132"/>
      <c r="I42" s="132"/>
      <c r="J42" s="84"/>
    </row>
    <row r="43" spans="1:10" ht="12.75">
      <c r="A43" s="86"/>
      <c r="B43" s="132"/>
      <c r="C43" s="132"/>
      <c r="D43" s="132"/>
      <c r="E43" s="132"/>
      <c r="F43" s="132"/>
      <c r="G43" s="132"/>
      <c r="H43" s="132"/>
      <c r="I43" s="132"/>
      <c r="J43" s="84"/>
    </row>
    <row r="44" spans="1:10" ht="12.75">
      <c r="A44" s="86"/>
      <c r="B44" s="132"/>
      <c r="C44" s="132"/>
      <c r="D44" s="132"/>
      <c r="E44" s="132"/>
      <c r="F44" s="132"/>
      <c r="G44" s="132"/>
      <c r="H44" s="132"/>
      <c r="I44" s="132"/>
      <c r="J44" s="84"/>
    </row>
    <row r="45" spans="1:10" ht="12.75">
      <c r="A45" s="86"/>
      <c r="B45" s="132"/>
      <c r="C45" s="132"/>
      <c r="D45" s="132"/>
      <c r="E45" s="132"/>
      <c r="F45" s="132"/>
      <c r="G45" s="132"/>
      <c r="H45" s="132"/>
      <c r="I45" s="132"/>
      <c r="J45" s="84"/>
    </row>
    <row r="46" spans="1:10" ht="12.75">
      <c r="A46" s="86"/>
      <c r="B46" s="132"/>
      <c r="C46" s="132"/>
      <c r="D46" s="132"/>
      <c r="E46" s="132"/>
      <c r="F46" s="132"/>
      <c r="G46" s="132"/>
      <c r="H46" s="132"/>
      <c r="I46" s="132"/>
      <c r="J46" s="84"/>
    </row>
    <row r="47" spans="1:10" ht="12.75">
      <c r="A47" s="86"/>
      <c r="B47" s="132"/>
      <c r="C47" s="132"/>
      <c r="D47" s="132"/>
      <c r="E47" s="132"/>
      <c r="F47" s="132"/>
      <c r="G47" s="132"/>
      <c r="H47" s="132"/>
      <c r="I47" s="132"/>
      <c r="J47" s="84"/>
    </row>
    <row r="48" spans="1:10" ht="12.75">
      <c r="A48" s="86"/>
      <c r="B48" s="85"/>
      <c r="C48" s="85"/>
      <c r="D48" s="85"/>
      <c r="E48" s="85"/>
      <c r="F48" s="85"/>
      <c r="G48" s="85"/>
      <c r="H48" s="85"/>
      <c r="I48" s="85"/>
      <c r="J48" s="84"/>
    </row>
    <row r="49" spans="1:10" ht="12.75">
      <c r="A49" s="86"/>
      <c r="B49" s="85"/>
      <c r="C49" s="85"/>
      <c r="D49" s="85"/>
      <c r="E49" s="85"/>
      <c r="F49" s="85"/>
      <c r="G49" s="85"/>
      <c r="H49" s="85"/>
      <c r="I49" s="85"/>
      <c r="J49" s="84"/>
    </row>
    <row r="50" spans="1:10" ht="12.75">
      <c r="A50" s="86"/>
      <c r="B50" s="85"/>
      <c r="C50" s="85"/>
      <c r="D50" s="85"/>
      <c r="E50" s="85"/>
      <c r="F50" s="85"/>
      <c r="G50" s="85"/>
      <c r="H50" s="85"/>
      <c r="I50" s="85"/>
      <c r="J50" s="84"/>
    </row>
    <row r="51" spans="1:10" ht="12.75">
      <c r="A51" s="83"/>
      <c r="B51" s="82"/>
      <c r="C51" s="82"/>
      <c r="D51" s="82"/>
      <c r="E51" s="82"/>
      <c r="F51" s="82"/>
      <c r="G51" s="82"/>
      <c r="H51" s="82"/>
      <c r="I51" s="82"/>
      <c r="J51" s="81"/>
    </row>
    <row r="52" spans="1:10" ht="12.75">
      <c r="A52" s="23" t="s">
        <v>98</v>
      </c>
      <c r="B52" s="1" t="str">
        <f>+'Check Sheet'!$B$52</f>
        <v>Chris Gualberto, Assistant Division Controller</v>
      </c>
      <c r="C52" s="1"/>
      <c r="D52" s="85"/>
      <c r="E52" s="85"/>
      <c r="F52" s="85"/>
      <c r="G52" s="85"/>
      <c r="H52" s="85"/>
      <c r="I52" s="85"/>
      <c r="J52" s="84"/>
    </row>
    <row r="53" spans="1:10" ht="12.75">
      <c r="A53" s="23"/>
      <c r="B53" s="1"/>
      <c r="C53" s="1"/>
      <c r="D53" s="85"/>
      <c r="E53" s="85"/>
      <c r="F53" s="85"/>
      <c r="J53" s="84"/>
    </row>
    <row r="54" spans="1:10" ht="12.75">
      <c r="A54" s="26" t="s">
        <v>99</v>
      </c>
      <c r="B54" s="232">
        <f>+'Check Sheet'!$B$54</f>
        <v>43663</v>
      </c>
      <c r="C54" s="232">
        <f>+'Check Sheet'!C53</f>
        <v>0</v>
      </c>
      <c r="D54" s="82"/>
      <c r="E54" s="82"/>
      <c r="F54" s="82"/>
      <c r="H54" s="72" t="s">
        <v>142</v>
      </c>
      <c r="I54" s="233">
        <f>+'Check Sheet'!$I$54</f>
        <v>43709</v>
      </c>
      <c r="J54" s="234">
        <f>+'Check Sheet'!I53</f>
        <v>0</v>
      </c>
    </row>
    <row r="55" spans="1:10" ht="12.75">
      <c r="A55" s="239" t="s">
        <v>17</v>
      </c>
      <c r="B55" s="240"/>
      <c r="C55" s="240"/>
      <c r="D55" s="240"/>
      <c r="E55" s="240"/>
      <c r="F55" s="240"/>
      <c r="G55" s="240"/>
      <c r="H55" s="240"/>
      <c r="I55" s="240"/>
      <c r="J55" s="241"/>
    </row>
    <row r="56" spans="1:10" ht="12.75">
      <c r="A56" s="86"/>
      <c r="B56" s="85"/>
      <c r="C56" s="85"/>
      <c r="D56" s="85"/>
      <c r="E56" s="85"/>
      <c r="F56" s="85"/>
      <c r="G56" s="85"/>
      <c r="H56" s="85"/>
      <c r="I56" s="85"/>
      <c r="J56" s="84"/>
    </row>
    <row r="57" spans="1:10" ht="12.75">
      <c r="A57" s="86" t="s">
        <v>18</v>
      </c>
      <c r="B57" s="85"/>
      <c r="C57" s="85"/>
      <c r="D57" s="85"/>
      <c r="E57" s="85"/>
      <c r="F57" s="85"/>
      <c r="G57" s="85"/>
      <c r="H57" s="85"/>
      <c r="I57" s="85"/>
      <c r="J57" s="84"/>
    </row>
    <row r="58" spans="1:10" ht="12.75">
      <c r="A58" s="83"/>
      <c r="B58" s="82"/>
      <c r="C58" s="82"/>
      <c r="D58" s="82"/>
      <c r="E58" s="82"/>
      <c r="F58" s="82"/>
      <c r="G58" s="82"/>
      <c r="H58" s="82"/>
      <c r="I58" s="82"/>
      <c r="J58" s="81"/>
    </row>
    <row r="63" ht="12" customHeight="1"/>
  </sheetData>
  <sheetProtection/>
  <mergeCells count="17">
    <mergeCell ref="A7:J7"/>
    <mergeCell ref="B54:C54"/>
    <mergeCell ref="I54:J54"/>
    <mergeCell ref="A55:J55"/>
    <mergeCell ref="F10:I10"/>
    <mergeCell ref="B11:E11"/>
    <mergeCell ref="F11:G11"/>
    <mergeCell ref="H11:I11"/>
    <mergeCell ref="B15:E19"/>
    <mergeCell ref="F15:G19"/>
    <mergeCell ref="H15:I19"/>
    <mergeCell ref="B20:E24"/>
    <mergeCell ref="F20:G24"/>
    <mergeCell ref="H20:I24"/>
    <mergeCell ref="B12:E14"/>
    <mergeCell ref="F12:G14"/>
    <mergeCell ref="H12:I1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V60"/>
  <sheetViews>
    <sheetView showGridLines="0" zoomScalePageLayoutView="0" workbookViewId="0" topLeftCell="A1">
      <selection activeCell="I14" sqref="I14"/>
    </sheetView>
  </sheetViews>
  <sheetFormatPr defaultColWidth="9.140625" defaultRowHeight="12.75"/>
  <cols>
    <col min="1" max="1" width="14.00390625" style="22" customWidth="1"/>
    <col min="2" max="2" width="14.140625" style="22" customWidth="1"/>
    <col min="3" max="5" width="10.7109375" style="22" customWidth="1"/>
    <col min="6" max="6" width="2.00390625" style="22" customWidth="1"/>
    <col min="7" max="7" width="9.8515625" style="22" customWidth="1"/>
    <col min="8" max="8" width="9.140625" style="22" customWidth="1"/>
    <col min="9" max="9" width="10.7109375" style="22" customWidth="1"/>
    <col min="10" max="10" width="10.28125" style="22" bestFit="1" customWidth="1"/>
    <col min="11" max="11" width="9.140625" style="22" customWidth="1"/>
    <col min="12" max="21" width="9.140625" style="22" hidden="1" customWidth="1"/>
    <col min="22" max="22" width="7.421875" style="22" hidden="1" customWidth="1"/>
    <col min="23" max="23" width="0" style="22" hidden="1" customWidth="1"/>
    <col min="24" max="16384" width="9.140625" style="22" customWidth="1"/>
  </cols>
  <sheetData>
    <row r="1" spans="1:11" ht="12.75">
      <c r="A1" s="19" t="s">
        <v>0</v>
      </c>
      <c r="B1" s="32">
        <v>11</v>
      </c>
      <c r="C1" s="20"/>
      <c r="D1" s="20"/>
      <c r="E1" s="20"/>
      <c r="F1" s="20"/>
      <c r="G1" s="20"/>
      <c r="H1" s="45" t="s">
        <v>390</v>
      </c>
      <c r="I1" s="279" t="s">
        <v>91</v>
      </c>
      <c r="J1" s="279"/>
      <c r="K1" s="33">
        <v>21</v>
      </c>
    </row>
    <row r="2" spans="1:11" ht="12.75">
      <c r="A2" s="23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1" ht="12.75">
      <c r="A3" s="23" t="s">
        <v>1</v>
      </c>
      <c r="B3" s="1"/>
      <c r="C3" s="1" t="s">
        <v>145</v>
      </c>
      <c r="D3" s="1"/>
      <c r="E3" s="1"/>
      <c r="F3" s="1"/>
      <c r="G3" s="1"/>
      <c r="H3" s="1"/>
      <c r="I3" s="1"/>
      <c r="J3" s="1"/>
      <c r="K3" s="25"/>
    </row>
    <row r="4" spans="1:11" ht="12.75">
      <c r="A4" s="26" t="s">
        <v>2</v>
      </c>
      <c r="B4" s="27"/>
      <c r="C4" s="193" t="str">
        <f>+'Check Sheet'!$D$5</f>
        <v>Eastside Disposal, Rabanco Companies, Rabanco Connections</v>
      </c>
      <c r="D4" s="27"/>
      <c r="E4" s="27"/>
      <c r="F4" s="27"/>
      <c r="G4" s="27"/>
      <c r="H4" s="27"/>
      <c r="I4" s="27"/>
      <c r="J4" s="27"/>
      <c r="K4" s="29"/>
    </row>
    <row r="5" spans="1:11" ht="12.75">
      <c r="A5" s="280" t="s">
        <v>19</v>
      </c>
      <c r="B5" s="281"/>
      <c r="C5" s="281"/>
      <c r="D5" s="281"/>
      <c r="E5" s="281"/>
      <c r="F5" s="281"/>
      <c r="G5" s="281"/>
      <c r="H5" s="281"/>
      <c r="I5" s="281"/>
      <c r="J5" s="281"/>
      <c r="K5" s="282"/>
    </row>
    <row r="6" spans="1:11" ht="12.75">
      <c r="A6" s="42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2.75">
      <c r="A7" s="23"/>
      <c r="B7" s="1"/>
      <c r="C7" s="1"/>
      <c r="D7" s="1"/>
      <c r="E7" s="1"/>
      <c r="F7" s="1"/>
      <c r="G7" s="1"/>
      <c r="H7" s="1"/>
      <c r="I7" s="1"/>
      <c r="J7" s="1"/>
      <c r="K7" s="25"/>
    </row>
    <row r="8" spans="1:11" ht="12.75">
      <c r="A8" s="40" t="s">
        <v>21</v>
      </c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58" t="s">
        <v>22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58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4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25"/>
    </row>
    <row r="12" spans="1:11" ht="12.75">
      <c r="A12" s="59" t="s">
        <v>25</v>
      </c>
      <c r="B12" s="5"/>
      <c r="C12" s="5"/>
      <c r="D12" s="1"/>
      <c r="E12" s="5"/>
      <c r="F12" s="5"/>
      <c r="G12" s="5"/>
      <c r="H12" s="1"/>
      <c r="I12" s="5"/>
      <c r="J12" s="5"/>
      <c r="K12" s="25"/>
    </row>
    <row r="13" spans="1:11" ht="12.75">
      <c r="A13" s="59" t="s">
        <v>26</v>
      </c>
      <c r="B13" s="5"/>
      <c r="C13" s="5"/>
      <c r="D13" s="1"/>
      <c r="E13" s="5"/>
      <c r="F13" s="5"/>
      <c r="G13" s="5"/>
      <c r="H13" s="1"/>
      <c r="I13" s="5"/>
      <c r="J13" s="5"/>
      <c r="K13" s="25"/>
    </row>
    <row r="14" spans="1:11" ht="12.75">
      <c r="A14" s="5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1" ht="12.75">
      <c r="A15" s="40"/>
      <c r="B15" s="1"/>
      <c r="C15" s="1"/>
      <c r="D15" s="1"/>
      <c r="E15" s="1"/>
      <c r="F15" s="1"/>
      <c r="G15" s="1"/>
      <c r="H15" s="1"/>
      <c r="I15" s="1"/>
      <c r="J15" s="1"/>
      <c r="K15" s="25"/>
    </row>
    <row r="16" spans="1:11" ht="12.75">
      <c r="A16" s="23" t="s">
        <v>100</v>
      </c>
      <c r="B16" s="1"/>
      <c r="C16" s="1"/>
      <c r="D16" s="1"/>
      <c r="E16" s="60" t="s">
        <v>14</v>
      </c>
      <c r="F16" s="1"/>
      <c r="G16" s="1"/>
      <c r="H16" s="1"/>
      <c r="I16" s="1"/>
      <c r="J16" s="1"/>
      <c r="K16" s="25"/>
    </row>
    <row r="17" spans="1:11" ht="12.75">
      <c r="A17" s="51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2.75">
      <c r="A18" s="61" t="s">
        <v>28</v>
      </c>
      <c r="B18" s="61" t="s">
        <v>29</v>
      </c>
      <c r="C18" s="61" t="s">
        <v>30</v>
      </c>
      <c r="D18" s="61" t="s">
        <v>31</v>
      </c>
      <c r="E18" s="61" t="s">
        <v>253</v>
      </c>
      <c r="F18" s="62"/>
      <c r="G18" s="61"/>
      <c r="H18" s="61"/>
      <c r="I18" s="61" t="s">
        <v>32</v>
      </c>
      <c r="J18" s="61"/>
      <c r="K18" s="61"/>
    </row>
    <row r="19" spans="1:22" ht="12.75">
      <c r="A19" s="63" t="s">
        <v>33</v>
      </c>
      <c r="B19" s="63" t="s">
        <v>34</v>
      </c>
      <c r="C19" s="63" t="s">
        <v>35</v>
      </c>
      <c r="D19" s="63" t="s">
        <v>35</v>
      </c>
      <c r="E19" s="63" t="s">
        <v>254</v>
      </c>
      <c r="F19" s="62"/>
      <c r="G19" s="63"/>
      <c r="H19" s="63"/>
      <c r="I19" s="63" t="s">
        <v>368</v>
      </c>
      <c r="J19" s="63"/>
      <c r="K19" s="63"/>
      <c r="Q19" s="211" t="s">
        <v>38</v>
      </c>
      <c r="R19" s="212" t="s">
        <v>366</v>
      </c>
      <c r="S19" s="211" t="s">
        <v>38</v>
      </c>
      <c r="T19" s="212" t="s">
        <v>366</v>
      </c>
      <c r="U19" s="211" t="s">
        <v>38</v>
      </c>
      <c r="V19" s="212" t="s">
        <v>366</v>
      </c>
    </row>
    <row r="20" spans="1:22" ht="12.75">
      <c r="A20" s="64" t="s">
        <v>37</v>
      </c>
      <c r="B20" s="64" t="s">
        <v>35</v>
      </c>
      <c r="C20" s="64" t="s">
        <v>38</v>
      </c>
      <c r="D20" s="64" t="s">
        <v>38</v>
      </c>
      <c r="E20" s="64" t="s">
        <v>255</v>
      </c>
      <c r="F20" s="62"/>
      <c r="G20" s="64"/>
      <c r="H20" s="64"/>
      <c r="I20" s="64" t="s">
        <v>39</v>
      </c>
      <c r="J20" s="64"/>
      <c r="K20" s="64"/>
      <c r="Q20" s="207"/>
      <c r="R20" s="208"/>
      <c r="S20" s="209"/>
      <c r="T20" s="208"/>
      <c r="U20" s="209"/>
      <c r="V20" s="210"/>
    </row>
    <row r="21" spans="1:22" ht="12.75">
      <c r="A21" s="4" t="s">
        <v>40</v>
      </c>
      <c r="B21" s="4" t="s">
        <v>41</v>
      </c>
      <c r="C21" s="143" t="str">
        <f>Q21</f>
        <v>8.38 (A)</v>
      </c>
      <c r="D21" s="143" t="str">
        <f>S21</f>
        <v>10.14 (A)</v>
      </c>
      <c r="E21" s="143" t="str">
        <f>U21</f>
        <v>9.25 (A)</v>
      </c>
      <c r="F21" s="74"/>
      <c r="G21" s="55"/>
      <c r="H21" s="55"/>
      <c r="I21" s="143" t="s">
        <v>401</v>
      </c>
      <c r="J21" s="39"/>
      <c r="K21" s="39"/>
      <c r="Q21" s="209" t="s">
        <v>404</v>
      </c>
      <c r="R21" s="209"/>
      <c r="S21" s="209" t="s">
        <v>531</v>
      </c>
      <c r="T21" s="209"/>
      <c r="U21" s="209" t="s">
        <v>414</v>
      </c>
      <c r="V21" s="210"/>
    </row>
    <row r="22" spans="1:22" ht="12.75">
      <c r="A22" s="4" t="s">
        <v>42</v>
      </c>
      <c r="B22" s="4" t="s">
        <v>41</v>
      </c>
      <c r="C22" s="143" t="str">
        <f aca="true" t="shared" si="0" ref="C22:C30">Q22</f>
        <v>13.47 (A) </v>
      </c>
      <c r="D22" s="143" t="str">
        <f>+D21</f>
        <v>10.14 (A)</v>
      </c>
      <c r="E22" s="143" t="str">
        <f>+E21</f>
        <v>9.25 (A)</v>
      </c>
      <c r="F22" s="74"/>
      <c r="G22" s="55"/>
      <c r="H22" s="55"/>
      <c r="I22" s="143" t="s">
        <v>417</v>
      </c>
      <c r="J22" s="39"/>
      <c r="K22" s="39"/>
      <c r="Q22" s="209" t="s">
        <v>409</v>
      </c>
      <c r="R22" s="209"/>
      <c r="S22" s="209"/>
      <c r="T22" s="209"/>
      <c r="U22" s="209"/>
      <c r="V22" s="210"/>
    </row>
    <row r="23" spans="1:22" ht="12.75">
      <c r="A23" s="4" t="s">
        <v>43</v>
      </c>
      <c r="B23" s="4" t="s">
        <v>41</v>
      </c>
      <c r="C23" s="143" t="str">
        <f t="shared" si="0"/>
        <v>22.85 (A)</v>
      </c>
      <c r="D23" s="143" t="str">
        <f aca="true" t="shared" si="1" ref="D23:D30">+D22</f>
        <v>10.14 (A)</v>
      </c>
      <c r="E23" s="143" t="str">
        <f aca="true" t="shared" si="2" ref="E23:E30">+E22</f>
        <v>9.25 (A)</v>
      </c>
      <c r="F23" s="74"/>
      <c r="G23" s="55"/>
      <c r="H23" s="55"/>
      <c r="I23" s="143" t="s">
        <v>418</v>
      </c>
      <c r="J23" s="39"/>
      <c r="K23" s="39"/>
      <c r="Q23" s="209" t="s">
        <v>405</v>
      </c>
      <c r="R23" s="209"/>
      <c r="S23" s="209"/>
      <c r="T23" s="209"/>
      <c r="U23" s="209"/>
      <c r="V23" s="210"/>
    </row>
    <row r="24" spans="1:22" ht="12.75">
      <c r="A24" s="4" t="s">
        <v>44</v>
      </c>
      <c r="B24" s="4" t="s">
        <v>41</v>
      </c>
      <c r="C24" s="143" t="str">
        <f t="shared" si="0"/>
        <v>33.45 (A)</v>
      </c>
      <c r="D24" s="143" t="str">
        <f t="shared" si="1"/>
        <v>10.14 (A)</v>
      </c>
      <c r="E24" s="143" t="str">
        <f t="shared" si="2"/>
        <v>9.25 (A)</v>
      </c>
      <c r="F24" s="74"/>
      <c r="G24" s="55"/>
      <c r="H24" s="55"/>
      <c r="I24" s="143" t="s">
        <v>427</v>
      </c>
      <c r="J24" s="39"/>
      <c r="K24" s="39"/>
      <c r="Q24" s="209" t="s">
        <v>406</v>
      </c>
      <c r="R24" s="209"/>
      <c r="S24" s="209"/>
      <c r="T24" s="209"/>
      <c r="U24" s="209"/>
      <c r="V24" s="210"/>
    </row>
    <row r="25" spans="1:22" ht="12.75">
      <c r="A25" s="4" t="s">
        <v>45</v>
      </c>
      <c r="B25" s="4" t="s">
        <v>41</v>
      </c>
      <c r="C25" s="143" t="str">
        <f t="shared" si="0"/>
        <v>44.88 (A)</v>
      </c>
      <c r="D25" s="143" t="str">
        <f t="shared" si="1"/>
        <v>10.14 (A)</v>
      </c>
      <c r="E25" s="143" t="str">
        <f t="shared" si="2"/>
        <v>9.25 (A)</v>
      </c>
      <c r="F25" s="74"/>
      <c r="G25" s="55"/>
      <c r="H25" s="55"/>
      <c r="I25" s="143" t="s">
        <v>419</v>
      </c>
      <c r="J25" s="39"/>
      <c r="K25" s="39"/>
      <c r="Q25" s="209" t="s">
        <v>407</v>
      </c>
      <c r="R25" s="209"/>
      <c r="S25" s="209"/>
      <c r="T25" s="209"/>
      <c r="U25" s="209"/>
      <c r="V25" s="210"/>
    </row>
    <row r="26" spans="1:22" ht="12.75">
      <c r="A26" s="4" t="s">
        <v>46</v>
      </c>
      <c r="B26" s="4" t="s">
        <v>41</v>
      </c>
      <c r="C26" s="143" t="str">
        <f t="shared" si="0"/>
        <v>56.60 (A)</v>
      </c>
      <c r="D26" s="143" t="str">
        <f t="shared" si="1"/>
        <v>10.14 (A)</v>
      </c>
      <c r="E26" s="143" t="str">
        <f t="shared" si="2"/>
        <v>9.25 (A)</v>
      </c>
      <c r="F26" s="74"/>
      <c r="G26" s="55"/>
      <c r="H26" s="55"/>
      <c r="I26" s="143" t="s">
        <v>420</v>
      </c>
      <c r="J26" s="39"/>
      <c r="K26" s="39"/>
      <c r="Q26" s="209" t="s">
        <v>408</v>
      </c>
      <c r="R26" s="209"/>
      <c r="S26" s="209"/>
      <c r="T26" s="209"/>
      <c r="U26" s="209"/>
      <c r="V26" s="210"/>
    </row>
    <row r="27" spans="1:22" ht="12.75">
      <c r="A27" s="4" t="s">
        <v>47</v>
      </c>
      <c r="B27" s="4" t="s">
        <v>41</v>
      </c>
      <c r="C27" s="143" t="str">
        <f t="shared" si="0"/>
        <v>13.47 (A) </v>
      </c>
      <c r="D27" s="143" t="str">
        <f>+D26</f>
        <v>10.14 (A)</v>
      </c>
      <c r="E27" s="143" t="str">
        <f>+E26</f>
        <v>9.25 (A)</v>
      </c>
      <c r="F27" s="74"/>
      <c r="G27" s="55"/>
      <c r="H27" s="55"/>
      <c r="I27" s="143" t="s">
        <v>421</v>
      </c>
      <c r="J27" s="39"/>
      <c r="K27" s="39"/>
      <c r="Q27" s="209" t="s">
        <v>409</v>
      </c>
      <c r="R27" s="209"/>
      <c r="S27" s="209"/>
      <c r="T27" s="209"/>
      <c r="U27" s="209"/>
      <c r="V27" s="210"/>
    </row>
    <row r="28" spans="1:22" ht="12.75">
      <c r="A28" s="4" t="s">
        <v>48</v>
      </c>
      <c r="B28" s="4" t="s">
        <v>41</v>
      </c>
      <c r="C28" s="143" t="str">
        <f t="shared" si="0"/>
        <v>22.74 (A)</v>
      </c>
      <c r="D28" s="143" t="str">
        <f t="shared" si="1"/>
        <v>10.14 (A)</v>
      </c>
      <c r="E28" s="143" t="str">
        <f t="shared" si="2"/>
        <v>9.25 (A)</v>
      </c>
      <c r="F28" s="74"/>
      <c r="G28" s="55"/>
      <c r="H28" s="55"/>
      <c r="I28" s="143" t="s">
        <v>422</v>
      </c>
      <c r="J28" s="39"/>
      <c r="K28" s="39"/>
      <c r="Q28" s="209" t="s">
        <v>410</v>
      </c>
      <c r="R28" s="209"/>
      <c r="S28" s="209"/>
      <c r="T28" s="209"/>
      <c r="U28" s="209"/>
      <c r="V28" s="210"/>
    </row>
    <row r="29" spans="1:22" ht="12.75">
      <c r="A29" s="4" t="s">
        <v>49</v>
      </c>
      <c r="B29" s="4" t="s">
        <v>41</v>
      </c>
      <c r="C29" s="143" t="str">
        <f t="shared" si="0"/>
        <v>33.20 (A)</v>
      </c>
      <c r="D29" s="143" t="str">
        <f t="shared" si="1"/>
        <v>10.14 (A)</v>
      </c>
      <c r="E29" s="143" t="str">
        <f t="shared" si="2"/>
        <v>9.25 (A)</v>
      </c>
      <c r="F29" s="74"/>
      <c r="G29" s="55"/>
      <c r="H29" s="55"/>
      <c r="I29" s="143" t="s">
        <v>423</v>
      </c>
      <c r="J29" s="39"/>
      <c r="K29" s="39"/>
      <c r="Q29" s="209" t="s">
        <v>411</v>
      </c>
      <c r="R29" s="209"/>
      <c r="S29" s="209"/>
      <c r="T29" s="209"/>
      <c r="U29" s="209"/>
      <c r="V29" s="210"/>
    </row>
    <row r="30" spans="1:22" ht="12.75">
      <c r="A30" s="67" t="s">
        <v>42</v>
      </c>
      <c r="B30" s="67" t="s">
        <v>50</v>
      </c>
      <c r="C30" s="143" t="str">
        <f t="shared" si="0"/>
        <v>4.81 (A)</v>
      </c>
      <c r="D30" s="143" t="str">
        <f t="shared" si="1"/>
        <v>10.14 (A)</v>
      </c>
      <c r="E30" s="143" t="str">
        <f t="shared" si="2"/>
        <v>9.25 (A)</v>
      </c>
      <c r="F30" s="75"/>
      <c r="G30" s="76"/>
      <c r="H30" s="76"/>
      <c r="I30" s="143" t="s">
        <v>417</v>
      </c>
      <c r="J30" s="68"/>
      <c r="K30" s="68"/>
      <c r="Q30" s="209" t="s">
        <v>412</v>
      </c>
      <c r="R30" s="209"/>
      <c r="S30" s="209" t="s">
        <v>413</v>
      </c>
      <c r="T30" s="209"/>
      <c r="U30" s="209" t="s">
        <v>415</v>
      </c>
      <c r="V30" s="210"/>
    </row>
    <row r="31" spans="1:22" ht="12.75">
      <c r="A31" s="4" t="s">
        <v>51</v>
      </c>
      <c r="B31" s="4"/>
      <c r="C31" s="143"/>
      <c r="D31" s="143" t="str">
        <f>S30</f>
        <v>11.24 (A)</v>
      </c>
      <c r="E31" s="143"/>
      <c r="F31" s="74"/>
      <c r="G31" s="55"/>
      <c r="H31" s="55"/>
      <c r="I31" s="144"/>
      <c r="J31" s="39"/>
      <c r="K31" s="39"/>
      <c r="Q31" s="209"/>
      <c r="R31" s="209"/>
      <c r="S31" s="209"/>
      <c r="T31" s="209"/>
      <c r="U31" s="209"/>
      <c r="V31" s="210"/>
    </row>
    <row r="32" spans="1:22" ht="12.75">
      <c r="A32" s="67" t="s">
        <v>52</v>
      </c>
      <c r="B32" s="4"/>
      <c r="C32" s="143"/>
      <c r="D32" s="143"/>
      <c r="E32" s="143" t="str">
        <f>U30</f>
        <v>10.25 (A)</v>
      </c>
      <c r="F32" s="74"/>
      <c r="G32" s="55"/>
      <c r="H32" s="55"/>
      <c r="I32" s="143" t="s">
        <v>423</v>
      </c>
      <c r="J32" s="39"/>
      <c r="K32" s="39"/>
      <c r="Q32" s="209"/>
      <c r="R32" s="209"/>
      <c r="S32" s="209">
        <v>8.6</v>
      </c>
      <c r="T32" s="209" t="s">
        <v>367</v>
      </c>
      <c r="U32" s="209"/>
      <c r="V32" s="210"/>
    </row>
    <row r="33" spans="1:22" ht="12.75">
      <c r="A33" s="67" t="s">
        <v>532</v>
      </c>
      <c r="B33" s="146" t="s">
        <v>372</v>
      </c>
      <c r="C33" s="143"/>
      <c r="D33" s="143"/>
      <c r="E33" s="143" t="str">
        <f>U33</f>
        <v>8.83 (A)</v>
      </c>
      <c r="F33" s="151"/>
      <c r="G33" s="55"/>
      <c r="H33" s="55"/>
      <c r="I33" s="143" t="s">
        <v>421</v>
      </c>
      <c r="J33" s="142"/>
      <c r="K33" s="39"/>
      <c r="Q33" s="209"/>
      <c r="R33" s="209"/>
      <c r="S33" s="209"/>
      <c r="T33" s="209"/>
      <c r="U33" s="209" t="s">
        <v>416</v>
      </c>
      <c r="V33"/>
    </row>
    <row r="34" spans="1:11" ht="12.75">
      <c r="A34" s="146" t="s">
        <v>337</v>
      </c>
      <c r="B34" s="39"/>
      <c r="C34" s="143" t="str">
        <f>+C27</f>
        <v>13.47 (A) </v>
      </c>
      <c r="D34" s="143"/>
      <c r="E34" s="143"/>
      <c r="F34" s="74"/>
      <c r="G34" s="55"/>
      <c r="H34" s="55"/>
      <c r="I34" s="143" t="s">
        <v>424</v>
      </c>
      <c r="J34" s="142"/>
      <c r="K34" s="39"/>
    </row>
    <row r="35" spans="1:11" ht="12.75">
      <c r="A35" s="146" t="s">
        <v>338</v>
      </c>
      <c r="B35" s="39"/>
      <c r="C35" s="143" t="s">
        <v>405</v>
      </c>
      <c r="D35" s="143"/>
      <c r="E35" s="143"/>
      <c r="F35" s="74"/>
      <c r="G35" s="55"/>
      <c r="H35" s="55"/>
      <c r="I35" s="143" t="s">
        <v>425</v>
      </c>
      <c r="J35" s="142"/>
      <c r="K35" s="39"/>
    </row>
    <row r="36" spans="1:11" ht="12.75">
      <c r="A36" s="146" t="s">
        <v>339</v>
      </c>
      <c r="B36" s="39"/>
      <c r="C36" s="143" t="s">
        <v>406</v>
      </c>
      <c r="D36" s="143"/>
      <c r="E36" s="143"/>
      <c r="F36" s="1"/>
      <c r="G36" s="39"/>
      <c r="H36" s="39"/>
      <c r="I36" s="143" t="s">
        <v>426</v>
      </c>
      <c r="J36" s="142"/>
      <c r="K36" s="39"/>
    </row>
    <row r="37" spans="1:22" ht="12.75">
      <c r="A37" s="69" t="s">
        <v>53</v>
      </c>
      <c r="B37" s="1"/>
      <c r="C37" s="1"/>
      <c r="D37" s="1"/>
      <c r="E37" s="1"/>
      <c r="F37" s="1"/>
      <c r="G37" s="1"/>
      <c r="H37" s="1"/>
      <c r="I37" s="1"/>
      <c r="J37" s="1"/>
      <c r="K37" s="25"/>
      <c r="Q37"/>
      <c r="R37"/>
      <c r="S37"/>
      <c r="T37"/>
      <c r="U37"/>
      <c r="V37"/>
    </row>
    <row r="38" spans="1:11" ht="12.75">
      <c r="A38" s="23"/>
      <c r="B38" s="1"/>
      <c r="C38" s="70" t="s">
        <v>54</v>
      </c>
      <c r="D38" s="1"/>
      <c r="E38" s="1"/>
      <c r="F38" s="1"/>
      <c r="G38" s="1"/>
      <c r="H38" s="1"/>
      <c r="I38" s="1"/>
      <c r="J38" s="1"/>
      <c r="K38" s="25"/>
    </row>
    <row r="39" spans="1:11" ht="12.75">
      <c r="A39" s="23"/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 ht="12.75">
      <c r="A40" s="23"/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2.75">
      <c r="A41" s="23" t="s">
        <v>55</v>
      </c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 ht="12.75">
      <c r="A42" s="41" t="s">
        <v>56</v>
      </c>
      <c r="B42" s="1"/>
      <c r="C42" s="1"/>
      <c r="D42" s="1"/>
      <c r="E42" s="1"/>
      <c r="F42" s="1"/>
      <c r="G42" s="1"/>
      <c r="H42" s="1"/>
      <c r="I42" s="1"/>
      <c r="J42" s="1"/>
      <c r="K42" s="25"/>
    </row>
    <row r="43" spans="1:11" ht="12.75">
      <c r="A43" s="204" t="s">
        <v>397</v>
      </c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12.75">
      <c r="A44" s="217" t="s">
        <v>533</v>
      </c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17" t="s">
        <v>534</v>
      </c>
      <c r="B45" s="1"/>
      <c r="C45" s="1"/>
      <c r="D45" s="30"/>
      <c r="E45" s="30"/>
      <c r="F45" s="30"/>
      <c r="G45" s="30"/>
      <c r="H45" s="30"/>
      <c r="I45" s="1"/>
      <c r="J45" s="1"/>
      <c r="K45" s="25"/>
    </row>
    <row r="46" spans="1:11" ht="12.75">
      <c r="A46" s="23"/>
      <c r="B46" s="1"/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"/>
      <c r="C47" s="1"/>
      <c r="D47" s="1"/>
      <c r="E47" s="1"/>
      <c r="F47" s="1"/>
      <c r="G47" s="1"/>
      <c r="H47" s="1"/>
      <c r="I47" s="1"/>
      <c r="J47" s="1"/>
      <c r="K47" s="25"/>
    </row>
    <row r="48" spans="1:11" ht="12.75">
      <c r="A48" s="23"/>
      <c r="B48" s="1"/>
      <c r="C48" s="1"/>
      <c r="D48" s="1"/>
      <c r="E48" s="1"/>
      <c r="F48" s="1"/>
      <c r="G48" s="1"/>
      <c r="H48" s="1"/>
      <c r="I48" s="1"/>
      <c r="J48" s="1"/>
      <c r="K48" s="25"/>
    </row>
    <row r="49" spans="1:11" ht="12.75">
      <c r="A49" s="23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3"/>
      <c r="B50" s="1"/>
      <c r="C50" s="1"/>
      <c r="D50" s="1"/>
      <c r="E50" s="1"/>
      <c r="F50" s="1"/>
      <c r="G50" s="1"/>
      <c r="H50" s="9" t="s">
        <v>143</v>
      </c>
      <c r="I50" s="286">
        <v>44043</v>
      </c>
      <c r="J50" s="286" t="s">
        <v>144</v>
      </c>
      <c r="K50" s="25"/>
    </row>
    <row r="51" spans="1:11" ht="12.75">
      <c r="A51" s="23"/>
      <c r="B51" s="1"/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23"/>
      <c r="B52" s="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9"/>
    </row>
    <row r="54" spans="1:11" ht="12.75">
      <c r="A54" s="23" t="s">
        <v>98</v>
      </c>
      <c r="B54" s="1" t="str">
        <f>+'Check Sheet'!$B$52</f>
        <v>Chris Gualberto, Assistant Division Controller</v>
      </c>
      <c r="C54" s="1"/>
      <c r="D54" s="1"/>
      <c r="E54" s="1"/>
      <c r="F54" s="1"/>
      <c r="G54" s="1"/>
      <c r="H54" s="1"/>
      <c r="I54" s="1"/>
      <c r="J54" s="1"/>
      <c r="K54" s="25"/>
    </row>
    <row r="55" spans="1:11" ht="12.75">
      <c r="A55" s="23"/>
      <c r="B55" s="1"/>
      <c r="C55" s="1"/>
      <c r="D55" s="1"/>
      <c r="E55" s="1"/>
      <c r="F55" s="1"/>
      <c r="K55" s="25"/>
    </row>
    <row r="56" spans="1:11" ht="12.75">
      <c r="A56" s="26" t="s">
        <v>99</v>
      </c>
      <c r="B56" s="232">
        <f>+'Check Sheet'!$B$54</f>
        <v>43663</v>
      </c>
      <c r="C56" s="232">
        <f>+'Check Sheet'!C54</f>
        <v>0</v>
      </c>
      <c r="D56" s="27"/>
      <c r="E56" s="27"/>
      <c r="F56" s="27"/>
      <c r="H56" s="27"/>
      <c r="I56" s="72" t="s">
        <v>142</v>
      </c>
      <c r="J56" s="233">
        <f>+'Check Sheet'!$I$54</f>
        <v>43709</v>
      </c>
      <c r="K56" s="234">
        <f>+'Check Sheet'!J54</f>
        <v>0</v>
      </c>
    </row>
    <row r="57" spans="1:11" ht="12.75">
      <c r="A57" s="283" t="s">
        <v>17</v>
      </c>
      <c r="B57" s="284"/>
      <c r="C57" s="284"/>
      <c r="D57" s="284"/>
      <c r="E57" s="284"/>
      <c r="F57" s="284"/>
      <c r="G57" s="284"/>
      <c r="H57" s="284"/>
      <c r="I57" s="284"/>
      <c r="J57" s="284"/>
      <c r="K57" s="285"/>
    </row>
    <row r="58" spans="1:11" ht="12.75">
      <c r="A58" s="23"/>
      <c r="B58" s="1"/>
      <c r="C58" s="1"/>
      <c r="D58" s="1"/>
      <c r="E58" s="1"/>
      <c r="F58" s="1"/>
      <c r="G58" s="1"/>
      <c r="H58" s="1"/>
      <c r="I58" s="1"/>
      <c r="J58" s="1"/>
      <c r="K58" s="25"/>
    </row>
    <row r="59" spans="1:11" ht="12.75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1"/>
      <c r="K59" s="25"/>
    </row>
    <row r="60" spans="1:11" ht="12.7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9"/>
    </row>
  </sheetData>
  <sheetProtection/>
  <mergeCells count="6">
    <mergeCell ref="I1:J1"/>
    <mergeCell ref="A5:K5"/>
    <mergeCell ref="A57:K57"/>
    <mergeCell ref="J56:K56"/>
    <mergeCell ref="B56:C56"/>
    <mergeCell ref="I50:J5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mg00005</dc:creator>
  <cp:keywords/>
  <dc:description/>
  <cp:lastModifiedBy>Huey, Lorilyn (UTC)</cp:lastModifiedBy>
  <cp:lastPrinted>2017-07-11T20:45:46Z</cp:lastPrinted>
  <dcterms:created xsi:type="dcterms:W3CDTF">2006-03-15T23:58:07Z</dcterms:created>
  <dcterms:modified xsi:type="dcterms:W3CDTF">2019-08-27T22:42:33Z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Revised Tariff Pages</vt:lpwstr>
  </property>
  <property fmtid="{D5CDD505-2E9C-101B-9397-08002B2CF9AE}" pid="4" name="EFilingId">
    <vt:lpwstr>15385.0000000000</vt:lpwstr>
  </property>
  <property fmtid="{D5CDD505-2E9C-101B-9397-08002B2CF9AE}" pid="5" name="EFilingLookup">
    <vt:lpwstr/>
  </property>
  <property fmtid="{D5CDD505-2E9C-101B-9397-08002B2CF9AE}" pid="6" name="DocumentSetType">
    <vt:lpwstr>Replacement Page</vt:lpwstr>
  </property>
  <property fmtid="{D5CDD505-2E9C-101B-9397-08002B2CF9AE}" pid="7" name="IsDocumentOrder">
    <vt:lpwstr>0</vt:lpwstr>
  </property>
  <property fmtid="{D5CDD505-2E9C-101B-9397-08002B2CF9AE}" pid="8" name="IsHighlyConfidential">
    <vt:lpwstr>0</vt:lpwstr>
  </property>
  <property fmtid="{D5CDD505-2E9C-101B-9397-08002B2CF9AE}" pid="9" name="CaseCompanyNames">
    <vt:lpwstr>RABANCO LTD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190618</vt:lpwstr>
  </property>
  <property fmtid="{D5CDD505-2E9C-101B-9397-08002B2CF9AE}" pid="13" name="Date1">
    <vt:lpwstr>2019-08-27T00:00:00Z</vt:lpwstr>
  </property>
  <property fmtid="{D5CDD505-2E9C-101B-9397-08002B2CF9AE}" pid="14" name="Nickname">
    <vt:lpwstr/>
  </property>
  <property fmtid="{D5CDD505-2E9C-101B-9397-08002B2CF9AE}" pid="15" name="CaseType">
    <vt:lpwstr>Tariff Revision</vt:lpwstr>
  </property>
  <property fmtid="{D5CDD505-2E9C-101B-9397-08002B2CF9AE}" pid="16" name="OpenedDate">
    <vt:lpwstr>2019-07-17T00:00:00Z</vt:lpwstr>
  </property>
  <property fmtid="{D5CDD505-2E9C-101B-9397-08002B2CF9AE}" pid="17" name="Prefix">
    <vt:lpwstr>TG</vt:lpwstr>
  </property>
  <property fmtid="{D5CDD505-2E9C-101B-9397-08002B2CF9AE}" pid="18" name="IndustryCode">
    <vt:lpwstr>227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</Properties>
</file>