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xl/comments2.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sevall\Desktop\TS-180277\"/>
    </mc:Choice>
  </mc:AlternateContent>
  <bookViews>
    <workbookView xWindow="0" yWindow="0" windowWidth="28800" windowHeight="11835"/>
  </bookViews>
  <sheets>
    <sheet name="Staff 12 Month Feasibility" sheetId="4" r:id="rId1"/>
    <sheet name="Ridership Estimates" sheetId="1" r:id="rId2"/>
    <sheet name="Company Expenses" sheetId="2" r:id="rId3"/>
    <sheet name="Tariff Rates" sheetId="3"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8" i="4" l="1"/>
  <c r="K26" i="4"/>
  <c r="K24" i="4"/>
  <c r="K22" i="4"/>
  <c r="H32" i="2"/>
  <c r="H22" i="2"/>
  <c r="H24" i="2" s="1"/>
  <c r="H18" i="2"/>
  <c r="E28" i="4" l="1"/>
  <c r="F28" i="4" s="1"/>
  <c r="G28" i="4" s="1"/>
  <c r="E26" i="4"/>
  <c r="F26" i="4" s="1"/>
  <c r="G26" i="4" s="1"/>
  <c r="E24" i="4"/>
  <c r="F24" i="4" s="1"/>
  <c r="G24" i="4" s="1"/>
  <c r="E22" i="4"/>
  <c r="F22" i="4" s="1"/>
  <c r="G22" i="4" s="1"/>
  <c r="H22" i="4" s="1"/>
  <c r="B28" i="4"/>
  <c r="D28" i="4" s="1"/>
  <c r="A28" i="4"/>
  <c r="A27" i="4"/>
  <c r="B26" i="4"/>
  <c r="D26" i="4" s="1"/>
  <c r="A26" i="4"/>
  <c r="A25" i="4"/>
  <c r="B24" i="4"/>
  <c r="D24" i="4" s="1"/>
  <c r="A24" i="4"/>
  <c r="A23" i="4"/>
  <c r="B22" i="4"/>
  <c r="D22" i="4" s="1"/>
  <c r="A22" i="4"/>
  <c r="A21" i="4"/>
  <c r="E24" i="2"/>
  <c r="I28" i="4" s="1"/>
  <c r="B29" i="1"/>
  <c r="B30" i="1"/>
  <c r="B28" i="1"/>
  <c r="H24" i="4" l="1"/>
  <c r="H26" i="4"/>
  <c r="H28" i="4"/>
  <c r="J28" i="4" s="1"/>
  <c r="L28" i="4" s="1"/>
  <c r="I22" i="4"/>
  <c r="J22" i="4" s="1"/>
  <c r="L22" i="4" s="1"/>
  <c r="I24" i="4"/>
  <c r="J24" i="4" s="1"/>
  <c r="L24" i="4" s="1"/>
  <c r="I26" i="4"/>
  <c r="J26" i="4" s="1"/>
  <c r="L26" i="4" s="1"/>
</calcChain>
</file>

<file path=xl/comments1.xml><?xml version="1.0" encoding="utf-8"?>
<comments xmlns="http://schemas.openxmlformats.org/spreadsheetml/2006/main">
  <authors>
    <author>Sevall, Scott (UTC)</author>
  </authors>
  <commentList>
    <comment ref="C26" authorId="0" shapeId="0">
      <text>
        <r>
          <rPr>
            <b/>
            <sz val="9"/>
            <color indexed="81"/>
            <rFont val="Tahoma"/>
            <family val="2"/>
          </rPr>
          <t>Sevall, Scott (UTC):</t>
        </r>
        <r>
          <rPr>
            <sz val="9"/>
            <color indexed="81"/>
            <rFont val="Tahoma"/>
            <family val="2"/>
          </rPr>
          <t xml:space="preserve">
I used 4 trips because that is when this ticket becomes cheaper per ride than the round trip. This assumption is that riders will buy this ticket with the intent of getting the value of a cheaper ride.</t>
        </r>
      </text>
    </comment>
  </commentList>
</comments>
</file>

<file path=xl/comments2.xml><?xml version="1.0" encoding="utf-8"?>
<comments xmlns="http://schemas.openxmlformats.org/spreadsheetml/2006/main">
  <authors>
    <author>Sevall, Scott (UTC)</author>
  </authors>
  <commentList>
    <comment ref="D16" authorId="0" shapeId="0">
      <text>
        <r>
          <rPr>
            <b/>
            <sz val="9"/>
            <color indexed="81"/>
            <rFont val="Tahoma"/>
            <charset val="1"/>
          </rPr>
          <t>Sevall, Scott (UTC):</t>
        </r>
        <r>
          <rPr>
            <sz val="9"/>
            <color indexed="81"/>
            <rFont val="Tahoma"/>
            <charset val="1"/>
          </rPr>
          <t xml:space="preserve">
Came from aompany application.</t>
        </r>
      </text>
    </comment>
    <comment ref="D25" authorId="0" shapeId="0">
      <text>
        <r>
          <rPr>
            <b/>
            <sz val="9"/>
            <color indexed="81"/>
            <rFont val="Tahoma"/>
            <family val="2"/>
          </rPr>
          <t>Sevall, Scott (UTC):</t>
        </r>
        <r>
          <rPr>
            <sz val="9"/>
            <color indexed="81"/>
            <rFont val="Tahoma"/>
            <family val="2"/>
          </rPr>
          <t xml:space="preserve">
Came from King County Data.</t>
        </r>
      </text>
    </comment>
    <comment ref="G25" authorId="0" shapeId="0">
      <text>
        <r>
          <rPr>
            <b/>
            <sz val="9"/>
            <color indexed="81"/>
            <rFont val="Tahoma"/>
            <family val="2"/>
          </rPr>
          <t>Sevall, Scott (UTC):</t>
        </r>
        <r>
          <rPr>
            <sz val="9"/>
            <color indexed="81"/>
            <rFont val="Tahoma"/>
            <family val="2"/>
          </rPr>
          <t xml:space="preserve">
Came from King County Data.</t>
        </r>
      </text>
    </comment>
  </commentList>
</comments>
</file>

<file path=xl/comments3.xml><?xml version="1.0" encoding="utf-8"?>
<comments xmlns="http://schemas.openxmlformats.org/spreadsheetml/2006/main">
  <authors>
    <author>Sevall, Scott (UTC)</author>
  </authors>
  <commentList>
    <comment ref="D13" authorId="0" shapeId="0">
      <text>
        <r>
          <rPr>
            <b/>
            <sz val="9"/>
            <color indexed="81"/>
            <rFont val="Tahoma"/>
            <charset val="1"/>
          </rPr>
          <t>Sevall, Scott (UTC):</t>
        </r>
        <r>
          <rPr>
            <sz val="9"/>
            <color indexed="81"/>
            <rFont val="Tahoma"/>
            <charset val="1"/>
          </rPr>
          <t xml:space="preserve">
Came from company application.</t>
        </r>
      </text>
    </comment>
    <comment ref="G13" authorId="0" shapeId="0">
      <text>
        <r>
          <rPr>
            <b/>
            <sz val="9"/>
            <color indexed="81"/>
            <rFont val="Tahoma"/>
            <charset val="1"/>
          </rPr>
          <t>Sevall, Scott (UTC):</t>
        </r>
        <r>
          <rPr>
            <sz val="9"/>
            <color indexed="81"/>
            <rFont val="Tahoma"/>
            <charset val="1"/>
          </rPr>
          <t xml:space="preserve">
Came from company application.</t>
        </r>
      </text>
    </comment>
  </commentList>
</comments>
</file>

<file path=xl/comments4.xml><?xml version="1.0" encoding="utf-8"?>
<comments xmlns="http://schemas.openxmlformats.org/spreadsheetml/2006/main">
  <authors>
    <author>Sevall, Scott (UTC)</author>
  </authors>
  <commentList>
    <comment ref="A4" authorId="0" shapeId="0">
      <text>
        <r>
          <rPr>
            <b/>
            <sz val="9"/>
            <color indexed="81"/>
            <rFont val="Tahoma"/>
            <charset val="1"/>
          </rPr>
          <t>Sevall, Scott (UTC):</t>
        </r>
        <r>
          <rPr>
            <sz val="9"/>
            <color indexed="81"/>
            <rFont val="Tahoma"/>
            <charset val="1"/>
          </rPr>
          <t xml:space="preserve">
Came from company application.</t>
        </r>
      </text>
    </comment>
  </commentList>
</comments>
</file>

<file path=xl/sharedStrings.xml><?xml version="1.0" encoding="utf-8"?>
<sst xmlns="http://schemas.openxmlformats.org/spreadsheetml/2006/main" count="104" uniqueCount="77">
  <si>
    <t>Docket TS-180277</t>
  </si>
  <si>
    <t>Prepared by Scott Sevall</t>
  </si>
  <si>
    <t>Company Ridership Estimates</t>
  </si>
  <si>
    <t>Year</t>
  </si>
  <si>
    <t>Average Daily Ridership</t>
  </si>
  <si>
    <t>Low Estimate</t>
  </si>
  <si>
    <t>High Estimate</t>
  </si>
  <si>
    <t>West Seattle Water Taxi Ridership Estimates</t>
  </si>
  <si>
    <t>Yearly Ridership Estimates</t>
  </si>
  <si>
    <t>Estimate</t>
  </si>
  <si>
    <t>Yearly Ridership</t>
  </si>
  <si>
    <t>Ridership</t>
  </si>
  <si>
    <t>West Seattle Water Taxi Estimate Accuracy</t>
  </si>
  <si>
    <t>Accuracy of Ridership Estimates</t>
  </si>
  <si>
    <t>Accuracy</t>
  </si>
  <si>
    <t>West Seattle Water Taxi Actual Ridership</t>
  </si>
  <si>
    <t>This analysis is to restricted to the limits set forth in RCW 81.84.020 (2), staff will determine that the company is or is not feasible for a 12 onth period. The 12 month period staff will analyze is the calendar year 2019, because it is the first full calendar year and the company admits that they will not have operations started in 2018.</t>
  </si>
  <si>
    <t>Staff Notes:</t>
  </si>
  <si>
    <t>Staff Conclusion of Ridership Estimates</t>
  </si>
  <si>
    <t>I conclude that the ridership estimates are reasonable. The company has used a method that is similar to the method used for estimating ridership in the development of the Seattle Water Taxi. While this is a different service in a different location I show that the method employeed seems to be reasonably accurate as shown in the table above.</t>
  </si>
  <si>
    <t>Company Estimated Operating Expenses</t>
  </si>
  <si>
    <t>Boat Captains</t>
  </si>
  <si>
    <t>Electrical</t>
  </si>
  <si>
    <t>Insurance</t>
  </si>
  <si>
    <t>Maintenance</t>
  </si>
  <si>
    <t>Dock Fee</t>
  </si>
  <si>
    <t>Storage</t>
  </si>
  <si>
    <t>Sales and Marketing</t>
  </si>
  <si>
    <t>General and Admin</t>
  </si>
  <si>
    <t>Total</t>
  </si>
  <si>
    <t>Note: These estimates came from Elliott Bay Design Group, who are professional naval architects and engineers in designing boats and ships. Elliott Bay Design Group also has an extensive history of designing ferry operations from concept to operation.</t>
  </si>
  <si>
    <t>Staff Conclusion of Operating Expense</t>
  </si>
  <si>
    <t>Attachment 2 of the company's application provides the detail of how these costs were estimated. Lake Union Ferry contracted Elliott Bay Design Group to assist in providing estimates for this application. Staff has no reason to believe that these estimates are not reasonable.</t>
  </si>
  <si>
    <t>Pass Type</t>
  </si>
  <si>
    <t>Fare</t>
  </si>
  <si>
    <t>One-way</t>
  </si>
  <si>
    <t>Adult</t>
  </si>
  <si>
    <t>Youth</t>
  </si>
  <si>
    <t>Child</t>
  </si>
  <si>
    <t>Senior</t>
  </si>
  <si>
    <t>Roundtrip</t>
  </si>
  <si>
    <t>Hop-on, hop-off Day Pass</t>
  </si>
  <si>
    <t>Monthly Commuter Pass</t>
  </si>
  <si>
    <t>Monthly Pass</t>
  </si>
  <si>
    <t>Company Proposed Rates</t>
  </si>
  <si>
    <t>Type of Ticket</t>
  </si>
  <si>
    <t>Cost per Trip</t>
  </si>
  <si>
    <t>Number of Trips</t>
  </si>
  <si>
    <t>Number of Tickets Sold</t>
  </si>
  <si>
    <t>Yearly Revenue Generated</t>
  </si>
  <si>
    <t>Yearly Operating Expense</t>
  </si>
  <si>
    <t>Net Income/Loss</t>
  </si>
  <si>
    <t>2019*</t>
  </si>
  <si>
    <t>Company Balance Sheet</t>
  </si>
  <si>
    <t>Assets</t>
  </si>
  <si>
    <t>Cash &amp; Securities</t>
  </si>
  <si>
    <t>Accounts Recievable</t>
  </si>
  <si>
    <t>Current Assets</t>
  </si>
  <si>
    <t>Ferry Boats</t>
  </si>
  <si>
    <t>Docks</t>
  </si>
  <si>
    <t>Long Term Assets</t>
  </si>
  <si>
    <t>Total Assets</t>
  </si>
  <si>
    <t>Liabilities</t>
  </si>
  <si>
    <t>Accounts Payable</t>
  </si>
  <si>
    <t>Bank LOC</t>
  </si>
  <si>
    <t>Short Term Liabilities</t>
  </si>
  <si>
    <t>Equipment (Boat &amp; Dock) Financing</t>
  </si>
  <si>
    <t>Long Term Liabilities</t>
  </si>
  <si>
    <t>Equity</t>
  </si>
  <si>
    <t>Owner Equity</t>
  </si>
  <si>
    <t>Cash on hand</t>
  </si>
  <si>
    <t xml:space="preserve">Coverage </t>
  </si>
  <si>
    <t>Staff 12 Month Coverage Analysis</t>
  </si>
  <si>
    <t>For this analysis I am going to use the low estimate ridership for 2019. Doing this will result in the most conservative analysis. I will use different tariff rates to analyze the effect on net revenue. In this analysis the cost will remain the same. Scheduled ferry service must run the boats on the schedule, thus the costs should stay relativiley steady.</t>
  </si>
  <si>
    <t>Staff Conclusion:</t>
  </si>
  <si>
    <t>I conclude that the financial and ridership estimates are reasonable and that Lake Union Ferry Company has the financial capacity to provide service for at least 12 months.</t>
  </si>
  <si>
    <t>Date: 4/11/2018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</si>
</sst>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9"/>
      <color indexed="81"/>
      <name val="Tahoma"/>
      <charset val="1"/>
    </font>
    <font>
      <b/>
      <sz val="9"/>
      <color indexed="81"/>
      <name val="Tahoma"/>
      <charset val="1"/>
    </font>
  </fonts>
  <fills count="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11">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75">
    <xf numFmtId="0" fontId="0" fillId="0" borderId="0" xfId="0"/>
    <xf numFmtId="0" fontId="2" fillId="0" borderId="0" xfId="0" applyFont="1"/>
    <xf numFmtId="0" fontId="2" fillId="0" borderId="1" xfId="0" applyFont="1" applyBorder="1" applyAlignment="1">
      <alignment horizontal="center"/>
    </xf>
    <xf numFmtId="0" fontId="2" fillId="0" borderId="0" xfId="0" applyFont="1" applyAlignment="1"/>
    <xf numFmtId="0" fontId="2" fillId="0" borderId="0" xfId="0" applyFont="1" applyBorder="1" applyAlignment="1"/>
    <xf numFmtId="0" fontId="0" fillId="0" borderId="0" xfId="0" applyBorder="1"/>
    <xf numFmtId="0" fontId="2" fillId="0" borderId="1" xfId="0" applyFont="1" applyBorder="1"/>
    <xf numFmtId="0" fontId="0" fillId="0" borderId="0" xfId="0" applyAlignment="1">
      <alignment wrapText="1"/>
    </xf>
    <xf numFmtId="165" fontId="0" fillId="0" borderId="0" xfId="0" applyNumberFormat="1"/>
    <xf numFmtId="0" fontId="0" fillId="0" borderId="0" xfId="0" applyBorder="1" applyAlignment="1">
      <alignment wrapText="1"/>
    </xf>
    <xf numFmtId="0" fontId="2" fillId="4" borderId="0" xfId="0" applyFont="1" applyFill="1" applyAlignment="1"/>
    <xf numFmtId="0" fontId="0" fillId="0" borderId="2" xfId="0" applyBorder="1"/>
    <xf numFmtId="0" fontId="2" fillId="0" borderId="2" xfId="0" applyFont="1" applyBorder="1"/>
    <xf numFmtId="0" fontId="2" fillId="0" borderId="1" xfId="0" applyFont="1" applyFill="1" applyBorder="1" applyAlignment="1">
      <alignment horizontal="center"/>
    </xf>
    <xf numFmtId="0" fontId="2" fillId="0" borderId="3" xfId="0" applyFont="1" applyBorder="1"/>
    <xf numFmtId="0" fontId="0" fillId="0" borderId="4" xfId="0" applyBorder="1"/>
    <xf numFmtId="0" fontId="0" fillId="0" borderId="5" xfId="0" applyBorder="1"/>
    <xf numFmtId="44" fontId="0" fillId="0" borderId="0" xfId="2" applyNumberFormat="1" applyFont="1" applyBorder="1"/>
    <xf numFmtId="164" fontId="0" fillId="0" borderId="0" xfId="1" applyNumberFormat="1" applyFont="1" applyBorder="1"/>
    <xf numFmtId="164" fontId="0" fillId="0" borderId="0" xfId="0" applyNumberFormat="1" applyBorder="1"/>
    <xf numFmtId="165" fontId="0" fillId="0" borderId="0" xfId="2" applyNumberFormat="1" applyFont="1" applyBorder="1"/>
    <xf numFmtId="165" fontId="0" fillId="0" borderId="0" xfId="0" applyNumberFormat="1" applyBorder="1"/>
    <xf numFmtId="44" fontId="0" fillId="0" borderId="0" xfId="2" applyFont="1" applyBorder="1"/>
    <xf numFmtId="44" fontId="0" fillId="0" borderId="6" xfId="0" applyNumberFormat="1" applyBorder="1"/>
    <xf numFmtId="0" fontId="2" fillId="0" borderId="5" xfId="0" applyFont="1" applyBorder="1"/>
    <xf numFmtId="0" fontId="0" fillId="0" borderId="6" xfId="0" applyBorder="1"/>
    <xf numFmtId="0" fontId="0" fillId="0" borderId="7" xfId="0" applyBorder="1"/>
    <xf numFmtId="44" fontId="0" fillId="0" borderId="1" xfId="2" applyNumberFormat="1" applyFont="1" applyBorder="1"/>
    <xf numFmtId="164" fontId="0" fillId="0" borderId="1" xfId="1" applyNumberFormat="1" applyFont="1" applyBorder="1"/>
    <xf numFmtId="164" fontId="0" fillId="0" borderId="1" xfId="0" applyNumberFormat="1" applyBorder="1"/>
    <xf numFmtId="165" fontId="0" fillId="0" borderId="1" xfId="2" applyNumberFormat="1" applyFont="1" applyBorder="1"/>
    <xf numFmtId="165" fontId="0" fillId="0" borderId="1" xfId="0" applyNumberFormat="1" applyBorder="1"/>
    <xf numFmtId="44" fontId="0" fillId="0" borderId="1" xfId="2" applyFont="1" applyBorder="1"/>
    <xf numFmtId="44" fontId="0" fillId="0" borderId="8" xfId="0" applyNumberFormat="1" applyBorder="1"/>
    <xf numFmtId="0" fontId="0" fillId="0" borderId="3" xfId="0" applyBorder="1"/>
    <xf numFmtId="9" fontId="0" fillId="0" borderId="6" xfId="3" applyFont="1" applyBorder="1"/>
    <xf numFmtId="9" fontId="0" fillId="0" borderId="8" xfId="3" applyFont="1" applyBorder="1"/>
    <xf numFmtId="164" fontId="0" fillId="0" borderId="6" xfId="1" applyNumberFormat="1" applyFont="1" applyBorder="1"/>
    <xf numFmtId="164" fontId="0" fillId="0" borderId="8" xfId="1" applyNumberFormat="1" applyFont="1" applyBorder="1"/>
    <xf numFmtId="0" fontId="2" fillId="0" borderId="4" xfId="0" applyFont="1" applyBorder="1"/>
    <xf numFmtId="165" fontId="0" fillId="0" borderId="6" xfId="2" applyNumberFormat="1" applyFont="1" applyBorder="1"/>
    <xf numFmtId="0" fontId="2" fillId="0" borderId="9" xfId="0" applyFont="1" applyBorder="1"/>
    <xf numFmtId="165" fontId="0" fillId="0" borderId="10" xfId="0" applyNumberFormat="1" applyBorder="1"/>
    <xf numFmtId="0" fontId="0" fillId="0" borderId="5" xfId="0" applyBorder="1" applyAlignment="1">
      <alignment wrapText="1"/>
    </xf>
    <xf numFmtId="0" fontId="2" fillId="0" borderId="3" xfId="0" applyFont="1" applyBorder="1" applyAlignment="1">
      <alignment wrapText="1"/>
    </xf>
    <xf numFmtId="165" fontId="2" fillId="0" borderId="4" xfId="2" applyNumberFormat="1" applyFont="1" applyBorder="1"/>
    <xf numFmtId="0" fontId="2" fillId="0" borderId="9" xfId="0" applyFont="1" applyBorder="1" applyAlignment="1">
      <alignment wrapText="1"/>
    </xf>
    <xf numFmtId="165" fontId="2" fillId="0" borderId="10" xfId="0" applyNumberFormat="1" applyFont="1" applyBorder="1"/>
    <xf numFmtId="165" fontId="2" fillId="0" borderId="10" xfId="2" applyNumberFormat="1" applyFont="1" applyBorder="1"/>
    <xf numFmtId="165" fontId="0" fillId="0" borderId="8" xfId="2" applyNumberFormat="1" applyFont="1" applyBorder="1"/>
    <xf numFmtId="0" fontId="2" fillId="4" borderId="0" xfId="0" applyFont="1" applyFill="1" applyAlignment="1">
      <alignment horizontal="center"/>
    </xf>
    <xf numFmtId="0" fontId="0" fillId="0" borderId="3" xfId="0" applyBorder="1" applyAlignment="1">
      <alignment horizontal="center" wrapText="1"/>
    </xf>
    <xf numFmtId="0" fontId="0" fillId="0" borderId="2"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0"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1" xfId="0" applyBorder="1" applyAlignment="1">
      <alignment horizontal="center" wrapText="1"/>
    </xf>
    <xf numFmtId="0" fontId="0" fillId="0" borderId="8" xfId="0" applyBorder="1" applyAlignment="1">
      <alignment horizontal="center" wrapText="1"/>
    </xf>
    <xf numFmtId="0" fontId="0" fillId="0" borderId="3"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2" fillId="4" borderId="1" xfId="0" applyFont="1" applyFill="1" applyBorder="1" applyAlignment="1">
      <alignment horizontal="center"/>
    </xf>
    <xf numFmtId="0" fontId="2" fillId="2" borderId="0" xfId="0" applyFont="1" applyFill="1" applyAlignment="1">
      <alignment horizontal="center"/>
    </xf>
    <xf numFmtId="0" fontId="2" fillId="0" borderId="1" xfId="0" applyFont="1" applyBorder="1" applyAlignment="1">
      <alignment horizontal="center"/>
    </xf>
    <xf numFmtId="0" fontId="2" fillId="3" borderId="0" xfId="0" applyFont="1" applyFill="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5" xfId="0" applyFont="1" applyBorder="1" applyAlignment="1">
      <alignment horizontal="center" wrapText="1"/>
    </xf>
    <xf numFmtId="0" fontId="2" fillId="0" borderId="6" xfId="0" applyFont="1" applyBorder="1" applyAlignment="1">
      <alignment horizontal="center" wrapText="1"/>
    </xf>
    <xf numFmtId="14" fontId="0" fillId="0" borderId="0" xfId="0" applyNumberFormat="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8"/>
  <sheetViews>
    <sheetView tabSelected="1" workbookViewId="0">
      <selection activeCell="E7" sqref="E7"/>
    </sheetView>
  </sheetViews>
  <sheetFormatPr defaultRowHeight="15" x14ac:dyDescent="0.25"/>
  <cols>
    <col min="1" max="1" width="23.5703125" customWidth="1"/>
    <col min="3" max="3" width="15.85546875" customWidth="1"/>
    <col min="4" max="4" width="12.140625" bestFit="1" customWidth="1"/>
    <col min="5" max="5" width="22.42578125" customWidth="1"/>
    <col min="6" max="6" width="15.42578125" customWidth="1"/>
    <col min="7" max="7" width="22.7109375" customWidth="1"/>
    <col min="8" max="8" width="25.7109375" customWidth="1"/>
    <col min="9" max="9" width="30.28515625" customWidth="1"/>
    <col min="10" max="10" width="17.85546875" customWidth="1"/>
    <col min="11" max="11" width="12.7109375" bestFit="1" customWidth="1"/>
    <col min="12" max="12" width="20.140625" customWidth="1"/>
  </cols>
  <sheetData>
    <row r="1" spans="1:4" x14ac:dyDescent="0.25">
      <c r="A1" t="s">
        <v>0</v>
      </c>
    </row>
    <row r="2" spans="1:4" x14ac:dyDescent="0.25">
      <c r="A2" t="s">
        <v>1</v>
      </c>
    </row>
    <row r="3" spans="1:4" x14ac:dyDescent="0.25">
      <c r="A3" s="74" t="s">
        <v>76</v>
      </c>
    </row>
    <row r="4" spans="1:4" x14ac:dyDescent="0.25">
      <c r="A4" s="50" t="s">
        <v>74</v>
      </c>
      <c r="B4" s="50"/>
    </row>
    <row r="5" spans="1:4" x14ac:dyDescent="0.25">
      <c r="A5" s="51" t="s">
        <v>75</v>
      </c>
      <c r="B5" s="53"/>
    </row>
    <row r="6" spans="1:4" x14ac:dyDescent="0.25">
      <c r="A6" s="54"/>
      <c r="B6" s="56"/>
    </row>
    <row r="7" spans="1:4" x14ac:dyDescent="0.25">
      <c r="A7" s="54"/>
      <c r="B7" s="56"/>
    </row>
    <row r="8" spans="1:4" x14ac:dyDescent="0.25">
      <c r="A8" s="54"/>
      <c r="B8" s="56"/>
    </row>
    <row r="9" spans="1:4" x14ac:dyDescent="0.25">
      <c r="A9" s="57"/>
      <c r="B9" s="59"/>
    </row>
    <row r="11" spans="1:4" x14ac:dyDescent="0.25">
      <c r="A11" s="50" t="s">
        <v>17</v>
      </c>
      <c r="B11" s="50"/>
      <c r="C11" s="50"/>
      <c r="D11" s="50"/>
    </row>
    <row r="12" spans="1:4" ht="15" customHeight="1" x14ac:dyDescent="0.25">
      <c r="A12" s="51" t="s">
        <v>73</v>
      </c>
      <c r="B12" s="52"/>
      <c r="C12" s="52"/>
      <c r="D12" s="53"/>
    </row>
    <row r="13" spans="1:4" x14ac:dyDescent="0.25">
      <c r="A13" s="54"/>
      <c r="B13" s="55"/>
      <c r="C13" s="55"/>
      <c r="D13" s="56"/>
    </row>
    <row r="14" spans="1:4" x14ac:dyDescent="0.25">
      <c r="A14" s="54"/>
      <c r="B14" s="55"/>
      <c r="C14" s="55"/>
      <c r="D14" s="56"/>
    </row>
    <row r="15" spans="1:4" x14ac:dyDescent="0.25">
      <c r="A15" s="54"/>
      <c r="B15" s="55"/>
      <c r="C15" s="55"/>
      <c r="D15" s="56"/>
    </row>
    <row r="16" spans="1:4" x14ac:dyDescent="0.25">
      <c r="A16" s="54"/>
      <c r="B16" s="55"/>
      <c r="C16" s="55"/>
      <c r="D16" s="56"/>
    </row>
    <row r="17" spans="1:12" x14ac:dyDescent="0.25">
      <c r="A17" s="57"/>
      <c r="B17" s="58"/>
      <c r="C17" s="58"/>
      <c r="D17" s="59"/>
    </row>
    <row r="19" spans="1:12" x14ac:dyDescent="0.25">
      <c r="A19" s="50" t="s">
        <v>72</v>
      </c>
      <c r="B19" s="50"/>
      <c r="C19" s="50"/>
      <c r="D19" s="50"/>
      <c r="E19" s="50"/>
      <c r="F19" s="50"/>
      <c r="G19" s="50"/>
      <c r="H19" s="50"/>
      <c r="I19" s="50"/>
      <c r="J19" s="50"/>
      <c r="K19" s="50"/>
      <c r="L19" s="50"/>
    </row>
    <row r="20" spans="1:12" x14ac:dyDescent="0.25">
      <c r="A20" s="2" t="s">
        <v>45</v>
      </c>
      <c r="B20" s="2" t="s">
        <v>34</v>
      </c>
      <c r="C20" s="2" t="s">
        <v>47</v>
      </c>
      <c r="D20" s="13" t="s">
        <v>46</v>
      </c>
      <c r="E20" s="13" t="s">
        <v>4</v>
      </c>
      <c r="F20" s="13" t="s">
        <v>10</v>
      </c>
      <c r="G20" s="13" t="s">
        <v>48</v>
      </c>
      <c r="H20" s="13" t="s">
        <v>49</v>
      </c>
      <c r="I20" s="13" t="s">
        <v>50</v>
      </c>
      <c r="J20" s="13" t="s">
        <v>51</v>
      </c>
      <c r="K20" s="13" t="s">
        <v>70</v>
      </c>
      <c r="L20" s="13" t="s">
        <v>71</v>
      </c>
    </row>
    <row r="21" spans="1:12" x14ac:dyDescent="0.25">
      <c r="A21" s="14" t="str">
        <f>'Tariff Rates'!A6</f>
        <v>One-way</v>
      </c>
      <c r="B21" s="11"/>
      <c r="C21" s="11"/>
      <c r="D21" s="11"/>
      <c r="E21" s="11"/>
      <c r="F21" s="11"/>
      <c r="G21" s="11"/>
      <c r="H21" s="11"/>
      <c r="I21" s="11"/>
      <c r="J21" s="11"/>
      <c r="K21" s="11"/>
      <c r="L21" s="15"/>
    </row>
    <row r="22" spans="1:12" x14ac:dyDescent="0.25">
      <c r="A22" s="16" t="str">
        <f>'Tariff Rates'!A7</f>
        <v>Adult</v>
      </c>
      <c r="B22" s="17">
        <f>'Tariff Rates'!B7</f>
        <v>4</v>
      </c>
      <c r="C22" s="18">
        <v>1</v>
      </c>
      <c r="D22" s="17">
        <f>B22/C22</f>
        <v>4</v>
      </c>
      <c r="E22" s="18">
        <f>'Ridership Estimates'!$E$19</f>
        <v>952</v>
      </c>
      <c r="F22" s="19">
        <f>E22*365</f>
        <v>347480</v>
      </c>
      <c r="G22" s="18">
        <f>F22/C22</f>
        <v>347480</v>
      </c>
      <c r="H22" s="20">
        <f>G22*B22</f>
        <v>1389920</v>
      </c>
      <c r="I22" s="20">
        <f>'Company Expenses'!$E$24</f>
        <v>1195750</v>
      </c>
      <c r="J22" s="21">
        <f>H22-I22</f>
        <v>194170</v>
      </c>
      <c r="K22" s="22">
        <f>'Company Expenses'!$H$16</f>
        <v>871550</v>
      </c>
      <c r="L22" s="23">
        <f>K22+J22</f>
        <v>1065720</v>
      </c>
    </row>
    <row r="23" spans="1:12" x14ac:dyDescent="0.25">
      <c r="A23" s="24" t="str">
        <f>'Tariff Rates'!A11</f>
        <v>Roundtrip</v>
      </c>
      <c r="B23" s="5"/>
      <c r="C23" s="18"/>
      <c r="D23" s="5"/>
      <c r="E23" s="5"/>
      <c r="F23" s="5"/>
      <c r="G23" s="5"/>
      <c r="H23" s="5"/>
      <c r="I23" s="5"/>
      <c r="J23" s="5"/>
      <c r="K23" s="5"/>
      <c r="L23" s="25"/>
    </row>
    <row r="24" spans="1:12" x14ac:dyDescent="0.25">
      <c r="A24" s="16" t="str">
        <f>'Tariff Rates'!A12</f>
        <v>Adult</v>
      </c>
      <c r="B24" s="17">
        <f>'Tariff Rates'!B12</f>
        <v>7</v>
      </c>
      <c r="C24" s="18">
        <v>2</v>
      </c>
      <c r="D24" s="17">
        <f>B24/C24</f>
        <v>3.5</v>
      </c>
      <c r="E24" s="18">
        <f>'Ridership Estimates'!$E$19</f>
        <v>952</v>
      </c>
      <c r="F24" s="19">
        <f>E24*365</f>
        <v>347480</v>
      </c>
      <c r="G24" s="18">
        <f>F24/C24</f>
        <v>173740</v>
      </c>
      <c r="H24" s="20">
        <f>G24*B24</f>
        <v>1216180</v>
      </c>
      <c r="I24" s="20">
        <f>'Company Expenses'!$E$24</f>
        <v>1195750</v>
      </c>
      <c r="J24" s="21">
        <f>H24-I24</f>
        <v>20430</v>
      </c>
      <c r="K24" s="22">
        <f>'Company Expenses'!$H$16</f>
        <v>871550</v>
      </c>
      <c r="L24" s="23">
        <f>K24+J24</f>
        <v>891980</v>
      </c>
    </row>
    <row r="25" spans="1:12" x14ac:dyDescent="0.25">
      <c r="A25" s="24" t="str">
        <f>'Tariff Rates'!A16</f>
        <v>Hop-on, hop-off Day Pass</v>
      </c>
      <c r="B25" s="5"/>
      <c r="C25" s="18"/>
      <c r="D25" s="5"/>
      <c r="E25" s="5"/>
      <c r="F25" s="5"/>
      <c r="G25" s="5"/>
      <c r="H25" s="5"/>
      <c r="I25" s="5"/>
      <c r="J25" s="5"/>
      <c r="K25" s="5"/>
      <c r="L25" s="25"/>
    </row>
    <row r="26" spans="1:12" x14ac:dyDescent="0.25">
      <c r="A26" s="16" t="str">
        <f>'Tariff Rates'!A17</f>
        <v>Adult</v>
      </c>
      <c r="B26" s="17">
        <f>'Tariff Rates'!B17</f>
        <v>12</v>
      </c>
      <c r="C26" s="18">
        <v>4</v>
      </c>
      <c r="D26" s="17">
        <f>B26/C26</f>
        <v>3</v>
      </c>
      <c r="E26" s="18">
        <f>'Ridership Estimates'!$E$19</f>
        <v>952</v>
      </c>
      <c r="F26" s="19">
        <f>E26*365</f>
        <v>347480</v>
      </c>
      <c r="G26" s="18">
        <f>F26/C26</f>
        <v>86870</v>
      </c>
      <c r="H26" s="20">
        <f>G26*B26</f>
        <v>1042440</v>
      </c>
      <c r="I26" s="20">
        <f>'Company Expenses'!$E$24</f>
        <v>1195750</v>
      </c>
      <c r="J26" s="21">
        <f>H26-I26</f>
        <v>-153310</v>
      </c>
      <c r="K26" s="22">
        <f>'Company Expenses'!$H$16</f>
        <v>871550</v>
      </c>
      <c r="L26" s="23">
        <f>K26+J26</f>
        <v>718240</v>
      </c>
    </row>
    <row r="27" spans="1:12" x14ac:dyDescent="0.25">
      <c r="A27" s="24" t="str">
        <f>'Tariff Rates'!A21</f>
        <v>Monthly Commuter Pass</v>
      </c>
      <c r="B27" s="5"/>
      <c r="C27" s="18"/>
      <c r="D27" s="5"/>
      <c r="E27" s="5"/>
      <c r="F27" s="5"/>
      <c r="G27" s="5"/>
      <c r="H27" s="5"/>
      <c r="I27" s="5"/>
      <c r="J27" s="5"/>
      <c r="K27" s="5"/>
      <c r="L27" s="25"/>
    </row>
    <row r="28" spans="1:12" x14ac:dyDescent="0.25">
      <c r="A28" s="26" t="str">
        <f>'Tariff Rates'!A22</f>
        <v>Monthly Pass</v>
      </c>
      <c r="B28" s="27">
        <f>'Tariff Rates'!B22</f>
        <v>130</v>
      </c>
      <c r="C28" s="28">
        <v>60</v>
      </c>
      <c r="D28" s="27">
        <f>B28/C28</f>
        <v>2.1666666666666665</v>
      </c>
      <c r="E28" s="28">
        <f>'Ridership Estimates'!$E$19</f>
        <v>952</v>
      </c>
      <c r="F28" s="29">
        <f>E28*365</f>
        <v>347480</v>
      </c>
      <c r="G28" s="28">
        <f>F28/C28</f>
        <v>5791.333333333333</v>
      </c>
      <c r="H28" s="30">
        <f>G28*B28</f>
        <v>752873.33333333326</v>
      </c>
      <c r="I28" s="30">
        <f>'Company Expenses'!$E$24</f>
        <v>1195750</v>
      </c>
      <c r="J28" s="31">
        <f>H28-I28</f>
        <v>-442876.66666666674</v>
      </c>
      <c r="K28" s="32">
        <f>'Company Expenses'!$H$16</f>
        <v>871550</v>
      </c>
      <c r="L28" s="33">
        <f>K28+J28</f>
        <v>428673.33333333326</v>
      </c>
    </row>
  </sheetData>
  <mergeCells count="5">
    <mergeCell ref="A11:D11"/>
    <mergeCell ref="A19:L19"/>
    <mergeCell ref="A12:D17"/>
    <mergeCell ref="A4:B4"/>
    <mergeCell ref="A5:B9"/>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0"/>
  <sheetViews>
    <sheetView workbookViewId="0">
      <selection activeCell="G12" sqref="G12"/>
    </sheetView>
  </sheetViews>
  <sheetFormatPr defaultRowHeight="15" x14ac:dyDescent="0.25"/>
  <cols>
    <col min="1" max="1" width="18.5703125" customWidth="1"/>
    <col min="2" max="2" width="20.7109375" customWidth="1"/>
    <col min="3" max="3" width="19.85546875" customWidth="1"/>
    <col min="4" max="4" width="20.7109375" customWidth="1"/>
    <col min="5" max="5" width="21.42578125" customWidth="1"/>
    <col min="6" max="6" width="24" customWidth="1"/>
    <col min="7" max="7" width="17.7109375" customWidth="1"/>
    <col min="8" max="8" width="20.7109375" customWidth="1"/>
    <col min="9" max="9" width="17.5703125" customWidth="1"/>
  </cols>
  <sheetData>
    <row r="1" spans="1:6" x14ac:dyDescent="0.25">
      <c r="A1" t="s">
        <v>0</v>
      </c>
    </row>
    <row r="2" spans="1:6" x14ac:dyDescent="0.25">
      <c r="A2" t="s">
        <v>1</v>
      </c>
    </row>
    <row r="3" spans="1:6" x14ac:dyDescent="0.25">
      <c r="A3" s="74" t="s">
        <v>76</v>
      </c>
    </row>
    <row r="4" spans="1:6" x14ac:dyDescent="0.25">
      <c r="A4" s="66" t="s">
        <v>18</v>
      </c>
      <c r="B4" s="66"/>
    </row>
    <row r="5" spans="1:6" x14ac:dyDescent="0.25">
      <c r="A5" s="60" t="s">
        <v>19</v>
      </c>
      <c r="B5" s="61"/>
    </row>
    <row r="6" spans="1:6" x14ac:dyDescent="0.25">
      <c r="A6" s="62"/>
      <c r="B6" s="63"/>
    </row>
    <row r="7" spans="1:6" x14ac:dyDescent="0.25">
      <c r="A7" s="62"/>
      <c r="B7" s="63"/>
    </row>
    <row r="8" spans="1:6" x14ac:dyDescent="0.25">
      <c r="A8" s="62"/>
      <c r="B8" s="63"/>
    </row>
    <row r="9" spans="1:6" x14ac:dyDescent="0.25">
      <c r="A9" s="62"/>
      <c r="B9" s="63"/>
    </row>
    <row r="10" spans="1:6" x14ac:dyDescent="0.25">
      <c r="A10" s="62"/>
      <c r="B10" s="63"/>
    </row>
    <row r="11" spans="1:6" x14ac:dyDescent="0.25">
      <c r="A11" s="62"/>
      <c r="B11" s="63"/>
    </row>
    <row r="12" spans="1:6" x14ac:dyDescent="0.25">
      <c r="A12" s="62"/>
      <c r="B12" s="63"/>
    </row>
    <row r="13" spans="1:6" x14ac:dyDescent="0.25">
      <c r="A13" s="64"/>
      <c r="B13" s="65"/>
    </row>
    <row r="15" spans="1:6" x14ac:dyDescent="0.25">
      <c r="A15" s="66" t="s">
        <v>17</v>
      </c>
      <c r="B15" s="66"/>
    </row>
    <row r="16" spans="1:6" x14ac:dyDescent="0.25">
      <c r="A16" s="60" t="s">
        <v>16</v>
      </c>
      <c r="B16" s="61"/>
      <c r="D16" s="67" t="s">
        <v>2</v>
      </c>
      <c r="E16" s="67"/>
      <c r="F16" s="67"/>
    </row>
    <row r="17" spans="1:8" x14ac:dyDescent="0.25">
      <c r="A17" s="62"/>
      <c r="B17" s="63"/>
      <c r="D17" s="68" t="s">
        <v>4</v>
      </c>
      <c r="E17" s="68"/>
      <c r="F17" s="68"/>
    </row>
    <row r="18" spans="1:8" x14ac:dyDescent="0.25">
      <c r="A18" s="62"/>
      <c r="B18" s="63"/>
      <c r="D18" s="14" t="s">
        <v>3</v>
      </c>
      <c r="E18" s="12" t="s">
        <v>5</v>
      </c>
      <c r="F18" s="39" t="s">
        <v>6</v>
      </c>
    </row>
    <row r="19" spans="1:8" x14ac:dyDescent="0.25">
      <c r="A19" s="62"/>
      <c r="B19" s="63"/>
      <c r="D19" s="16" t="s">
        <v>52</v>
      </c>
      <c r="E19" s="18">
        <v>952</v>
      </c>
      <c r="F19" s="37">
        <v>1903</v>
      </c>
    </row>
    <row r="20" spans="1:8" x14ac:dyDescent="0.25">
      <c r="A20" s="62"/>
      <c r="B20" s="63"/>
      <c r="D20" s="16">
        <v>2020</v>
      </c>
      <c r="E20" s="18">
        <v>1167</v>
      </c>
      <c r="F20" s="37">
        <v>2333</v>
      </c>
    </row>
    <row r="21" spans="1:8" x14ac:dyDescent="0.25">
      <c r="A21" s="62"/>
      <c r="B21" s="63"/>
      <c r="D21" s="16">
        <v>2021</v>
      </c>
      <c r="E21" s="18">
        <v>1364</v>
      </c>
      <c r="F21" s="37">
        <v>2729</v>
      </c>
    </row>
    <row r="22" spans="1:8" x14ac:dyDescent="0.25">
      <c r="A22" s="62"/>
      <c r="B22" s="63"/>
      <c r="D22" s="16">
        <v>2022</v>
      </c>
      <c r="E22" s="18">
        <v>1414</v>
      </c>
      <c r="F22" s="37">
        <v>2827</v>
      </c>
    </row>
    <row r="23" spans="1:8" x14ac:dyDescent="0.25">
      <c r="A23" s="64"/>
      <c r="B23" s="65"/>
      <c r="D23" s="26">
        <v>2023</v>
      </c>
      <c r="E23" s="28">
        <v>1540</v>
      </c>
      <c r="F23" s="38">
        <v>3079</v>
      </c>
    </row>
    <row r="25" spans="1:8" x14ac:dyDescent="0.25">
      <c r="A25" s="50" t="s">
        <v>12</v>
      </c>
      <c r="B25" s="50"/>
      <c r="D25" s="69" t="s">
        <v>7</v>
      </c>
      <c r="E25" s="69"/>
      <c r="F25" s="3"/>
      <c r="G25" s="69" t="s">
        <v>15</v>
      </c>
      <c r="H25" s="69"/>
    </row>
    <row r="26" spans="1:8" x14ac:dyDescent="0.25">
      <c r="A26" s="68" t="s">
        <v>13</v>
      </c>
      <c r="B26" s="68"/>
      <c r="D26" s="68" t="s">
        <v>8</v>
      </c>
      <c r="E26" s="68"/>
      <c r="F26" s="4"/>
      <c r="G26" s="68" t="s">
        <v>10</v>
      </c>
      <c r="H26" s="68"/>
    </row>
    <row r="27" spans="1:8" x14ac:dyDescent="0.25">
      <c r="A27" s="34" t="s">
        <v>3</v>
      </c>
      <c r="B27" s="15" t="s">
        <v>14</v>
      </c>
      <c r="D27" s="34" t="s">
        <v>3</v>
      </c>
      <c r="E27" s="15" t="s">
        <v>9</v>
      </c>
      <c r="G27" s="34" t="s">
        <v>3</v>
      </c>
      <c r="H27" s="15" t="s">
        <v>11</v>
      </c>
    </row>
    <row r="28" spans="1:8" x14ac:dyDescent="0.25">
      <c r="A28" s="16">
        <v>2011</v>
      </c>
      <c r="B28" s="35">
        <f>H28/E28</f>
        <v>0.98252272727272727</v>
      </c>
      <c r="D28" s="16">
        <v>2011</v>
      </c>
      <c r="E28" s="37">
        <v>220000</v>
      </c>
      <c r="G28" s="16">
        <v>2011</v>
      </c>
      <c r="H28" s="37">
        <v>216155</v>
      </c>
    </row>
    <row r="29" spans="1:8" x14ac:dyDescent="0.25">
      <c r="A29" s="16">
        <v>2012</v>
      </c>
      <c r="B29" s="35">
        <f t="shared" ref="B29:B30" si="0">H29/E29</f>
        <v>0.99770800000000004</v>
      </c>
      <c r="D29" s="16">
        <v>2012</v>
      </c>
      <c r="E29" s="37">
        <v>250000</v>
      </c>
      <c r="G29" s="16">
        <v>2012</v>
      </c>
      <c r="H29" s="37">
        <v>249427</v>
      </c>
    </row>
    <row r="30" spans="1:8" x14ac:dyDescent="0.25">
      <c r="A30" s="26">
        <v>2013</v>
      </c>
      <c r="B30" s="36">
        <f t="shared" si="0"/>
        <v>0.97772156862745097</v>
      </c>
      <c r="D30" s="26">
        <v>2013</v>
      </c>
      <c r="E30" s="38">
        <v>255000</v>
      </c>
      <c r="G30" s="26">
        <v>2013</v>
      </c>
      <c r="H30" s="38">
        <v>249319</v>
      </c>
    </row>
  </sheetData>
  <mergeCells count="12">
    <mergeCell ref="D25:E25"/>
    <mergeCell ref="G25:H25"/>
    <mergeCell ref="G26:H26"/>
    <mergeCell ref="A25:B25"/>
    <mergeCell ref="A26:B26"/>
    <mergeCell ref="D26:E26"/>
    <mergeCell ref="A5:B13"/>
    <mergeCell ref="A4:B4"/>
    <mergeCell ref="A16:B23"/>
    <mergeCell ref="A15:B15"/>
    <mergeCell ref="D16:F16"/>
    <mergeCell ref="D17:F17"/>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5"/>
  <sheetViews>
    <sheetView workbookViewId="0">
      <selection activeCell="H11" sqref="H11"/>
    </sheetView>
  </sheetViews>
  <sheetFormatPr defaultRowHeight="15" x14ac:dyDescent="0.25"/>
  <cols>
    <col min="1" max="1" width="18.85546875" customWidth="1"/>
    <col min="2" max="2" width="21.140625" customWidth="1"/>
    <col min="4" max="4" width="20.28515625" customWidth="1"/>
    <col min="5" max="5" width="18.28515625" customWidth="1"/>
    <col min="7" max="7" width="32.5703125" customWidth="1"/>
    <col min="8" max="8" width="22.85546875" customWidth="1"/>
  </cols>
  <sheetData>
    <row r="1" spans="1:8" x14ac:dyDescent="0.25">
      <c r="A1" t="s">
        <v>0</v>
      </c>
    </row>
    <row r="2" spans="1:8" x14ac:dyDescent="0.25">
      <c r="A2" t="s">
        <v>1</v>
      </c>
    </row>
    <row r="3" spans="1:8" x14ac:dyDescent="0.25">
      <c r="A3" s="74" t="s">
        <v>76</v>
      </c>
    </row>
    <row r="4" spans="1:8" x14ac:dyDescent="0.25">
      <c r="A4" s="66" t="s">
        <v>31</v>
      </c>
      <c r="B4" s="66"/>
    </row>
    <row r="5" spans="1:8" x14ac:dyDescent="0.25">
      <c r="A5" s="51" t="s">
        <v>32</v>
      </c>
      <c r="B5" s="53"/>
    </row>
    <row r="6" spans="1:8" x14ac:dyDescent="0.25">
      <c r="A6" s="54"/>
      <c r="B6" s="56"/>
    </row>
    <row r="7" spans="1:8" x14ac:dyDescent="0.25">
      <c r="A7" s="54"/>
      <c r="B7" s="56"/>
    </row>
    <row r="8" spans="1:8" x14ac:dyDescent="0.25">
      <c r="A8" s="54"/>
      <c r="B8" s="56"/>
    </row>
    <row r="9" spans="1:8" x14ac:dyDescent="0.25">
      <c r="A9" s="54"/>
      <c r="B9" s="56"/>
    </row>
    <row r="10" spans="1:8" x14ac:dyDescent="0.25">
      <c r="A10" s="54"/>
      <c r="B10" s="56"/>
    </row>
    <row r="11" spans="1:8" x14ac:dyDescent="0.25">
      <c r="A11" s="57"/>
      <c r="B11" s="59"/>
    </row>
    <row r="13" spans="1:8" x14ac:dyDescent="0.25">
      <c r="A13" s="10" t="s">
        <v>17</v>
      </c>
      <c r="B13" s="10"/>
      <c r="D13" s="67" t="s">
        <v>20</v>
      </c>
      <c r="E13" s="67"/>
      <c r="G13" s="67" t="s">
        <v>53</v>
      </c>
      <c r="H13" s="67"/>
    </row>
    <row r="14" spans="1:8" ht="15" customHeight="1" x14ac:dyDescent="0.25">
      <c r="A14" s="51" t="s">
        <v>30</v>
      </c>
      <c r="B14" s="53"/>
      <c r="D14" s="14" t="s">
        <v>3</v>
      </c>
      <c r="E14" s="39">
        <v>2019</v>
      </c>
      <c r="G14" s="14" t="s">
        <v>3</v>
      </c>
      <c r="H14" s="39">
        <v>2019</v>
      </c>
    </row>
    <row r="15" spans="1:8" ht="15" customHeight="1" x14ac:dyDescent="0.25">
      <c r="A15" s="54"/>
      <c r="B15" s="56"/>
      <c r="D15" s="24" t="s">
        <v>21</v>
      </c>
      <c r="E15" s="40">
        <v>554000</v>
      </c>
      <c r="F15" s="7"/>
      <c r="G15" s="72" t="s">
        <v>54</v>
      </c>
      <c r="H15" s="73"/>
    </row>
    <row r="16" spans="1:8" x14ac:dyDescent="0.25">
      <c r="A16" s="54"/>
      <c r="B16" s="56"/>
      <c r="D16" s="24" t="s">
        <v>22</v>
      </c>
      <c r="E16" s="40">
        <v>27000</v>
      </c>
      <c r="F16" s="7"/>
      <c r="G16" s="43" t="s">
        <v>55</v>
      </c>
      <c r="H16" s="40">
        <v>871550</v>
      </c>
    </row>
    <row r="17" spans="1:8" x14ac:dyDescent="0.25">
      <c r="A17" s="54"/>
      <c r="B17" s="56"/>
      <c r="D17" s="24" t="s">
        <v>23</v>
      </c>
      <c r="E17" s="40">
        <v>43750</v>
      </c>
      <c r="F17" s="7"/>
      <c r="G17" s="43" t="s">
        <v>56</v>
      </c>
      <c r="H17" s="40">
        <v>0</v>
      </c>
    </row>
    <row r="18" spans="1:8" x14ac:dyDescent="0.25">
      <c r="A18" s="54"/>
      <c r="B18" s="56"/>
      <c r="D18" s="24" t="s">
        <v>24</v>
      </c>
      <c r="E18" s="40">
        <v>87500</v>
      </c>
      <c r="F18" s="7"/>
      <c r="G18" s="44" t="s">
        <v>57</v>
      </c>
      <c r="H18" s="45">
        <f>SUM(H16:H17)</f>
        <v>871550</v>
      </c>
    </row>
    <row r="19" spans="1:8" x14ac:dyDescent="0.25">
      <c r="A19" s="57"/>
      <c r="B19" s="59"/>
      <c r="D19" s="24" t="s">
        <v>25</v>
      </c>
      <c r="E19" s="40">
        <v>13500</v>
      </c>
      <c r="F19" s="7"/>
      <c r="G19" s="43"/>
      <c r="H19" s="25"/>
    </row>
    <row r="20" spans="1:8" x14ac:dyDescent="0.25">
      <c r="A20" s="7"/>
      <c r="B20" s="7"/>
      <c r="D20" s="24" t="s">
        <v>26</v>
      </c>
      <c r="E20" s="40">
        <v>120000</v>
      </c>
      <c r="F20" s="7"/>
      <c r="G20" s="43" t="s">
        <v>58</v>
      </c>
      <c r="H20" s="40">
        <v>1750000</v>
      </c>
    </row>
    <row r="21" spans="1:8" x14ac:dyDescent="0.25">
      <c r="A21" s="7"/>
      <c r="B21" s="7"/>
      <c r="D21" s="24" t="s">
        <v>27</v>
      </c>
      <c r="E21" s="40">
        <v>90000</v>
      </c>
      <c r="F21" s="7"/>
      <c r="G21" s="43" t="s">
        <v>59</v>
      </c>
      <c r="H21" s="40">
        <v>378450</v>
      </c>
    </row>
    <row r="22" spans="1:8" x14ac:dyDescent="0.25">
      <c r="A22" s="7"/>
      <c r="B22" s="7"/>
      <c r="D22" s="24" t="s">
        <v>28</v>
      </c>
      <c r="E22" s="40">
        <v>260000</v>
      </c>
      <c r="G22" s="44" t="s">
        <v>60</v>
      </c>
      <c r="H22" s="45">
        <f>SUM(H20:H21)</f>
        <v>2128450</v>
      </c>
    </row>
    <row r="23" spans="1:8" x14ac:dyDescent="0.25">
      <c r="D23" s="16"/>
      <c r="E23" s="25"/>
      <c r="G23" s="16"/>
      <c r="H23" s="25"/>
    </row>
    <row r="24" spans="1:8" x14ac:dyDescent="0.25">
      <c r="A24" s="1"/>
      <c r="B24" s="8"/>
      <c r="D24" s="41" t="s">
        <v>29</v>
      </c>
      <c r="E24" s="42">
        <f>SUM(E15:E22)</f>
        <v>1195750</v>
      </c>
      <c r="G24" s="46" t="s">
        <v>61</v>
      </c>
      <c r="H24" s="47">
        <f>H22+H18</f>
        <v>3000000</v>
      </c>
    </row>
    <row r="25" spans="1:8" x14ac:dyDescent="0.25">
      <c r="G25" s="16"/>
      <c r="H25" s="25"/>
    </row>
    <row r="26" spans="1:8" x14ac:dyDescent="0.25">
      <c r="G26" s="70" t="s">
        <v>62</v>
      </c>
      <c r="H26" s="71"/>
    </row>
    <row r="27" spans="1:8" x14ac:dyDescent="0.25">
      <c r="A27" s="9"/>
      <c r="B27" s="9"/>
      <c r="G27" s="16" t="s">
        <v>63</v>
      </c>
      <c r="H27" s="40">
        <v>0</v>
      </c>
    </row>
    <row r="28" spans="1:8" ht="15" customHeight="1" x14ac:dyDescent="0.25">
      <c r="G28" s="16" t="s">
        <v>64</v>
      </c>
      <c r="H28" s="40">
        <v>0</v>
      </c>
    </row>
    <row r="29" spans="1:8" x14ac:dyDescent="0.25">
      <c r="G29" s="14" t="s">
        <v>65</v>
      </c>
      <c r="H29" s="39"/>
    </row>
    <row r="30" spans="1:8" x14ac:dyDescent="0.25">
      <c r="G30" s="16"/>
      <c r="H30" s="25"/>
    </row>
    <row r="31" spans="1:8" x14ac:dyDescent="0.25">
      <c r="G31" s="16" t="s">
        <v>66</v>
      </c>
      <c r="H31" s="40">
        <v>1000000</v>
      </c>
    </row>
    <row r="32" spans="1:8" x14ac:dyDescent="0.25">
      <c r="G32" s="14" t="s">
        <v>67</v>
      </c>
      <c r="H32" s="45">
        <f>SUM(H31)</f>
        <v>1000000</v>
      </c>
    </row>
    <row r="33" spans="7:8" x14ac:dyDescent="0.25">
      <c r="G33" s="16"/>
      <c r="H33" s="25"/>
    </row>
    <row r="34" spans="7:8" x14ac:dyDescent="0.25">
      <c r="G34" s="70" t="s">
        <v>68</v>
      </c>
      <c r="H34" s="71"/>
    </row>
    <row r="35" spans="7:8" x14ac:dyDescent="0.25">
      <c r="G35" s="41" t="s">
        <v>69</v>
      </c>
      <c r="H35" s="48">
        <v>2000000</v>
      </c>
    </row>
  </sheetData>
  <mergeCells count="8">
    <mergeCell ref="G26:H26"/>
    <mergeCell ref="G34:H34"/>
    <mergeCell ref="A4:B4"/>
    <mergeCell ref="A5:B11"/>
    <mergeCell ref="A14:B19"/>
    <mergeCell ref="D13:E13"/>
    <mergeCell ref="G13:H13"/>
    <mergeCell ref="G15:H15"/>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22"/>
  <sheetViews>
    <sheetView workbookViewId="0">
      <selection activeCell="E18" sqref="E18"/>
    </sheetView>
  </sheetViews>
  <sheetFormatPr defaultRowHeight="15" x14ac:dyDescent="0.25"/>
  <cols>
    <col min="1" max="1" width="24.140625" customWidth="1"/>
    <col min="3" max="3" width="18.85546875" customWidth="1"/>
  </cols>
  <sheetData>
    <row r="1" spans="1:2" x14ac:dyDescent="0.25">
      <c r="A1" t="s">
        <v>0</v>
      </c>
    </row>
    <row r="2" spans="1:2" x14ac:dyDescent="0.25">
      <c r="A2" t="s">
        <v>1</v>
      </c>
    </row>
    <row r="3" spans="1:2" x14ac:dyDescent="0.25">
      <c r="A3" s="74" t="s">
        <v>76</v>
      </c>
    </row>
    <row r="4" spans="1:2" x14ac:dyDescent="0.25">
      <c r="A4" s="67" t="s">
        <v>44</v>
      </c>
      <c r="B4" s="67"/>
    </row>
    <row r="5" spans="1:2" x14ac:dyDescent="0.25">
      <c r="A5" s="6" t="s">
        <v>33</v>
      </c>
      <c r="B5" s="6" t="s">
        <v>34</v>
      </c>
    </row>
    <row r="6" spans="1:2" x14ac:dyDescent="0.25">
      <c r="A6" s="14" t="s">
        <v>35</v>
      </c>
      <c r="B6" s="15"/>
    </row>
    <row r="7" spans="1:2" x14ac:dyDescent="0.25">
      <c r="A7" s="16" t="s">
        <v>36</v>
      </c>
      <c r="B7" s="40">
        <v>4</v>
      </c>
    </row>
    <row r="8" spans="1:2" x14ac:dyDescent="0.25">
      <c r="A8" s="16" t="s">
        <v>37</v>
      </c>
      <c r="B8" s="40">
        <v>3</v>
      </c>
    </row>
    <row r="9" spans="1:2" x14ac:dyDescent="0.25">
      <c r="A9" s="16" t="s">
        <v>38</v>
      </c>
      <c r="B9" s="40">
        <v>2</v>
      </c>
    </row>
    <row r="10" spans="1:2" x14ac:dyDescent="0.25">
      <c r="A10" s="16" t="s">
        <v>39</v>
      </c>
      <c r="B10" s="40">
        <v>3</v>
      </c>
    </row>
    <row r="11" spans="1:2" x14ac:dyDescent="0.25">
      <c r="A11" s="24" t="s">
        <v>40</v>
      </c>
      <c r="B11" s="40"/>
    </row>
    <row r="12" spans="1:2" x14ac:dyDescent="0.25">
      <c r="A12" s="16" t="s">
        <v>36</v>
      </c>
      <c r="B12" s="40">
        <v>7</v>
      </c>
    </row>
    <row r="13" spans="1:2" x14ac:dyDescent="0.25">
      <c r="A13" s="16" t="s">
        <v>37</v>
      </c>
      <c r="B13" s="40">
        <v>5</v>
      </c>
    </row>
    <row r="14" spans="1:2" x14ac:dyDescent="0.25">
      <c r="A14" s="16" t="s">
        <v>38</v>
      </c>
      <c r="B14" s="40">
        <v>3</v>
      </c>
    </row>
    <row r="15" spans="1:2" x14ac:dyDescent="0.25">
      <c r="A15" s="16" t="s">
        <v>39</v>
      </c>
      <c r="B15" s="40">
        <v>5</v>
      </c>
    </row>
    <row r="16" spans="1:2" x14ac:dyDescent="0.25">
      <c r="A16" s="24" t="s">
        <v>41</v>
      </c>
      <c r="B16" s="40"/>
    </row>
    <row r="17" spans="1:2" x14ac:dyDescent="0.25">
      <c r="A17" s="16" t="s">
        <v>36</v>
      </c>
      <c r="B17" s="40">
        <v>12</v>
      </c>
    </row>
    <row r="18" spans="1:2" x14ac:dyDescent="0.25">
      <c r="A18" s="16" t="s">
        <v>37</v>
      </c>
      <c r="B18" s="40">
        <v>9</v>
      </c>
    </row>
    <row r="19" spans="1:2" x14ac:dyDescent="0.25">
      <c r="A19" s="16" t="s">
        <v>38</v>
      </c>
      <c r="B19" s="40">
        <v>6</v>
      </c>
    </row>
    <row r="20" spans="1:2" x14ac:dyDescent="0.25">
      <c r="A20" s="16" t="s">
        <v>39</v>
      </c>
      <c r="B20" s="40">
        <v>9</v>
      </c>
    </row>
    <row r="21" spans="1:2" x14ac:dyDescent="0.25">
      <c r="A21" s="24" t="s">
        <v>42</v>
      </c>
      <c r="B21" s="40"/>
    </row>
    <row r="22" spans="1:2" x14ac:dyDescent="0.25">
      <c r="A22" s="26" t="s">
        <v>43</v>
      </c>
      <c r="B22" s="49">
        <v>130</v>
      </c>
    </row>
  </sheetData>
  <mergeCells count="1">
    <mergeCell ref="A4:B4"/>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181BB08B01CC2D4A9015845E0A944521" ma:contentTypeVersion="68" ma:contentTypeDescription="" ma:contentTypeScope="" ma:versionID="79515ca6c95ff93dc0d77eb0c51e589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00299f69f6737e1860c4c7d05e205bb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TS</Prefix>
    <DocumentSetType xmlns="dc463f71-b30c-4ab2-9473-d307f9d35888">Document</DocumentSetType>
    <Visibility xmlns="dc463f71-b30c-4ab2-9473-d307f9d35888">Full Visibility</Visibility>
    <IsConfidential xmlns="dc463f71-b30c-4ab2-9473-d307f9d35888">false</IsConfidential>
    <AgendaOrder xmlns="dc463f71-b30c-4ab2-9473-d307f9d35888">false</AgendaOrder>
    <CaseType xmlns="dc463f71-b30c-4ab2-9473-d307f9d35888">Certificate</CaseType>
    <IndustryCode xmlns="dc463f71-b30c-4ab2-9473-d307f9d35888">216</IndustryCode>
    <CaseStatus xmlns="dc463f71-b30c-4ab2-9473-d307f9d35888">Closed</CaseStatus>
    <OpenedDate xmlns="dc463f71-b30c-4ab2-9473-d307f9d35888">2018-03-30T07:00:00+00:00</OpenedDate>
    <SignificantOrder xmlns="dc463f71-b30c-4ab2-9473-d307f9d35888">false</SignificantOrder>
    <Date1 xmlns="dc463f71-b30c-4ab2-9473-d307f9d35888">2018-04-13T07:00:00+00:00</Date1>
    <IsDocumentOrder xmlns="dc463f71-b30c-4ab2-9473-d307f9d35888">false</IsDocumentOrder>
    <IsHighlyConfidential xmlns="dc463f71-b30c-4ab2-9473-d307f9d35888">false</IsHighlyConfidential>
    <CaseCompanyNames xmlns="dc463f71-b30c-4ab2-9473-d307f9d35888">Eden Valley Investments LLC</CaseCompanyNames>
    <Nickname xmlns="http://schemas.microsoft.com/sharepoint/v3" xsi:nil="true"/>
    <DocketNumber xmlns="dc463f71-b30c-4ab2-9473-d307f9d35888">180277</DocketNumber>
    <DelegatedOrder xmlns="dc463f71-b30c-4ab2-9473-d307f9d35888">false</DelegatedOrder>
  </documentManagement>
</p:properties>
</file>

<file path=customXml/itemProps1.xml><?xml version="1.0" encoding="utf-8"?>
<ds:datastoreItem xmlns:ds="http://schemas.openxmlformats.org/officeDocument/2006/customXml" ds:itemID="{EDE4CD82-9096-44E2-AF6D-5070F54DE88B}"/>
</file>

<file path=customXml/itemProps2.xml><?xml version="1.0" encoding="utf-8"?>
<ds:datastoreItem xmlns:ds="http://schemas.openxmlformats.org/officeDocument/2006/customXml" ds:itemID="{E99F2A7D-5ED0-4811-A379-37A625C21002}"/>
</file>

<file path=customXml/itemProps3.xml><?xml version="1.0" encoding="utf-8"?>
<ds:datastoreItem xmlns:ds="http://schemas.openxmlformats.org/officeDocument/2006/customXml" ds:itemID="{033D0FAE-FF40-4B5F-A45F-A48DFEB98B1A}"/>
</file>

<file path=customXml/itemProps4.xml><?xml version="1.0" encoding="utf-8"?>
<ds:datastoreItem xmlns:ds="http://schemas.openxmlformats.org/officeDocument/2006/customXml" ds:itemID="{C0A4CCFC-DD8E-41E4-8FFC-1657B3758CC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Staff 12 Month Feasibility</vt:lpstr>
      <vt:lpstr>Ridership Estimates</vt:lpstr>
      <vt:lpstr>Company Expenses</vt:lpstr>
      <vt:lpstr>Tariff Rates</vt:lpstr>
    </vt:vector>
  </TitlesOfParts>
  <Company>Washington Utilities and Transportation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Sevall, Scott (UTC)</dc:creator>
  <cp:lastModifiedBy>Sevall, Scott (UTC)</cp:lastModifiedBy>
  <dcterms:created xsi:type="dcterms:W3CDTF">2018-04-10T15:28:06Z</dcterms:created>
  <dcterms:modified xsi:type="dcterms:W3CDTF">2018-04-13T16:43:40Z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0x0101006E56B4D1795A2E4DB2F0B01679ED314A00181BB08B01CC2D4A9015845E0A944521</vt:lpwstr>
  </property>
  <property fmtid="{D5CDD505-2E9C-101B-9397-08002B2CF9AE}" pid="3" name="_docset_NoMedatataSyncRequired">
    <vt:lpwstr>False</vt:lpwstr>
  </property>
  <property fmtid="{D5CDD505-2E9C-101B-9397-08002B2CF9AE}" pid="4" name="IsEFSEC">
    <vt:bool>false</vt:bool>
  </property>
</Properties>
</file>