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2\180025\"/>
    </mc:Choice>
  </mc:AlternateContent>
  <bookViews>
    <workbookView xWindow="0" yWindow="75" windowWidth="22980" windowHeight="9525"/>
  </bookViews>
  <sheets>
    <sheet name="Co 66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/>
</workbook>
</file>

<file path=xl/calcChain.xml><?xml version="1.0" encoding="utf-8"?>
<calcChain xmlns="http://schemas.openxmlformats.org/spreadsheetml/2006/main">
  <c r="D48" i="1" l="1"/>
  <c r="D47" i="1"/>
  <c r="A35" i="1" l="1"/>
  <c r="D26" i="1"/>
  <c r="D10" i="1"/>
  <c r="E10" i="1"/>
  <c r="B5" i="1"/>
  <c r="D28" i="1" l="1"/>
  <c r="D33" i="1" s="1"/>
  <c r="C18" i="1"/>
  <c r="C22" i="1"/>
  <c r="C24" i="1"/>
  <c r="C8" i="1"/>
  <c r="C16" i="1"/>
  <c r="D29" i="1" l="1"/>
  <c r="D34" i="1"/>
  <c r="D40" i="1" s="1"/>
  <c r="D35" i="1"/>
  <c r="B10" i="1"/>
  <c r="C6" i="1"/>
  <c r="C10" i="1" s="1"/>
  <c r="E20" i="1"/>
  <c r="E26" i="1" s="1"/>
  <c r="E28" i="1" s="1"/>
  <c r="E33" i="1" s="1"/>
  <c r="C20" i="1"/>
  <c r="B26" i="1"/>
  <c r="C14" i="1"/>
  <c r="B28" i="1" l="1"/>
  <c r="B33" i="1" s="1"/>
  <c r="B35" i="1"/>
  <c r="B34" i="1"/>
  <c r="B40" i="1" s="1"/>
  <c r="D39" i="1"/>
  <c r="C26" i="1"/>
  <c r="C28" i="1" s="1"/>
  <c r="C43" i="1" s="1"/>
  <c r="D36" i="1"/>
  <c r="E29" i="1"/>
  <c r="B29" i="1"/>
  <c r="C48" i="1" l="1"/>
  <c r="C47" i="1"/>
  <c r="E47" i="1" s="1"/>
  <c r="E43" i="1"/>
  <c r="E35" i="1"/>
  <c r="E39" i="1" s="1"/>
  <c r="E34" i="1"/>
  <c r="E40" i="1" s="1"/>
  <c r="C33" i="1"/>
  <c r="C29" i="1" s="1"/>
  <c r="B39" i="1"/>
  <c r="B36" i="1"/>
  <c r="E48" i="1" l="1"/>
  <c r="E49" i="1" s="1"/>
  <c r="E53" i="1" s="1"/>
  <c r="C49" i="1"/>
  <c r="C53" i="1" s="1"/>
  <c r="E36" i="1"/>
  <c r="C35" i="1"/>
  <c r="C39" i="1" s="1"/>
  <c r="C34" i="1"/>
  <c r="C40" i="1" s="1"/>
  <c r="C36" i="1" l="1"/>
</calcChain>
</file>

<file path=xl/sharedStrings.xml><?xml version="1.0" encoding="utf-8"?>
<sst xmlns="http://schemas.openxmlformats.org/spreadsheetml/2006/main" count="40" uniqueCount="36">
  <si>
    <t>Provision Fixed Asset M</t>
  </si>
  <si>
    <t>Input Co Number:</t>
  </si>
  <si>
    <t>Telecom Companies</t>
  </si>
  <si>
    <t>Regulated</t>
  </si>
  <si>
    <t>Non-op</t>
  </si>
  <si>
    <t>Non-reg</t>
  </si>
  <si>
    <t>Total G/L Balance (Includes Inventory and WIP, not Intangibles)</t>
  </si>
  <si>
    <t>Add:  ARO Liability</t>
  </si>
  <si>
    <t>12/31/2017 Tax Basis</t>
  </si>
  <si>
    <t>12/31/2017 Net Tax Value (Includes WIP)</t>
  </si>
  <si>
    <t>2017 DITS Expense</t>
  </si>
  <si>
    <t>Balance in account 1406400 (Non-Regulated WIP)</t>
  </si>
  <si>
    <t>Inventory (Accounts: 1220100, 1220110, 1220200, 1220500, 1220800, &amp; 1406203)</t>
  </si>
  <si>
    <t>12/31/2017 Section 174 Tax Basis</t>
  </si>
  <si>
    <t>12/31/2017 Adjusted Tax Basis</t>
  </si>
  <si>
    <t>2017 Fixed Asset Cumulative - State</t>
  </si>
  <si>
    <t>Total Deferred Taxes</t>
  </si>
  <si>
    <t>Federal Def. Taxes</t>
  </si>
  <si>
    <t>State Def. Taxes</t>
  </si>
  <si>
    <t>12/31/2017 Adjusted Book Basis</t>
  </si>
  <si>
    <t>12/31/2017 Book Basis</t>
  </si>
  <si>
    <t>Federal Def. Taxes at 35% without federal tax reform rate change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</si>
  <si>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</si>
  <si>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</si>
  <si>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</si>
  <si>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</si>
  <si>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</si>
  <si>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</si>
  <si>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 xml:space="preserve">     Note:  Washington Intrastate is calculated using the intrastate allocation from the 2016 Cost Study.</t>
  </si>
  <si>
    <t>2017 Fixed Asset Cumulative</t>
  </si>
  <si>
    <t>Accumulated Deferred Federal Income Taxes:</t>
  </si>
  <si>
    <t>Federal Def. Taxes at 21% with federal tax reform rate change at 12/31/17</t>
  </si>
  <si>
    <t>Proposed 5 year amortization:</t>
  </si>
  <si>
    <t>Q.4</t>
  </si>
  <si>
    <t>McDaniel Telephone Company</t>
  </si>
  <si>
    <t>2017 Deferred Intercompany Transactions (DITS)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</si>
</sst>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8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14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8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18" borderId="0" applyNumberFormat="0" applyBorder="0" applyAlignment="0" applyProtection="0"/>
    <xf numFmtId="0" fontId="28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8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8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8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1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8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19" borderId="0" applyNumberFormat="0" applyBorder="0" applyAlignment="0" applyProtection="0"/>
    <xf numFmtId="0" fontId="28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8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3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8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8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1" fillId="12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12" borderId="0" applyNumberFormat="0" applyBorder="0" applyAlignment="0" applyProtection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1" fillId="16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6" borderId="0" applyNumberFormat="0" applyBorder="0" applyAlignment="0" applyProtection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1" fillId="20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20" borderId="0" applyNumberFormat="0" applyBorder="0" applyAlignment="0" applyProtection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1" fillId="24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3" fillId="24" borderId="0" applyNumberFormat="0" applyBorder="0" applyAlignment="0" applyProtection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1" fillId="28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28" borderId="0" applyNumberFormat="0" applyBorder="0" applyAlignment="0" applyProtection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1" fillId="32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3" fillId="32" borderId="0" applyNumberFormat="0" applyBorder="0" applyAlignment="0" applyProtection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1" fillId="9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3" fillId="9" borderId="0" applyNumberFormat="0" applyBorder="0" applyAlignment="0" applyProtection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1" fillId="13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3" borderId="0" applyNumberFormat="0" applyBorder="0" applyAlignment="0" applyProtection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1" fillId="1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17" borderId="0" applyNumberFormat="0" applyBorder="0" applyAlignment="0" applyProtection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1" fillId="2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3" fillId="21" borderId="0" applyNumberFormat="0" applyBorder="0" applyAlignment="0" applyProtection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1" fillId="25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3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1" fillId="29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3" fillId="29" borderId="0" applyNumberFormat="0" applyBorder="0" applyAlignment="0" applyProtection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5" fillId="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7" fillId="3" borderId="0" applyNumberFormat="0" applyBorder="0" applyAlignment="0" applyProtection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9" fillId="6" borderId="4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1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1" fillId="36" borderId="4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2" fillId="6" borderId="4" applyNumberFormat="0" applyAlignment="0" applyProtection="0"/>
    <xf numFmtId="0" fontId="40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45" fillId="59" borderId="21" applyNumberFormat="0" applyAlignment="0" applyProtection="0"/>
    <xf numFmtId="0" fontId="18" fillId="0" borderId="0"/>
    <xf numFmtId="0" fontId="18" fillId="0" borderId="0"/>
    <xf numFmtId="0" fontId="44" fillId="7" borderId="7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8" fillId="2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0" fillId="2" borderId="0" applyNumberFormat="0" applyBorder="0" applyAlignment="0" applyProtection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5" fillId="0" borderId="23" applyNumberFormat="0" applyFill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66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2" fillId="0" borderId="25" applyNumberFormat="0" applyFill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73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6" fillId="0" borderId="3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9" fillId="0" borderId="27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80" fillId="0" borderId="3" applyNumberFormat="0" applyFill="0" applyAlignment="0" applyProtection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5" fillId="5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9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7" fillId="5" borderId="4" applyNumberFormat="0" applyAlignment="0" applyProtection="0"/>
    <xf numFmtId="0" fontId="86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9" fillId="0" borderId="6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2" fillId="0" borderId="29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3" fillId="0" borderId="6" applyNumberFormat="0" applyFill="0" applyAlignment="0" applyProtection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4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9" fillId="4" borderId="0" applyNumberFormat="0" applyBorder="0" applyAlignment="0" applyProtection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39" fontId="103" fillId="0" borderId="0"/>
    <xf numFmtId="39" fontId="103" fillId="0" borderId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5" fillId="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7" fillId="6" borderId="5" applyNumberFormat="0" applyAlignment="0" applyProtection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9" fillId="0" borderId="0" applyNumberFormat="0" applyFill="0" applyBorder="0" applyAlignment="0" applyProtection="0"/>
    <xf numFmtId="37" fontId="109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110" fillId="62" borderId="31" applyNumberFormat="0" applyProtection="0">
      <alignment vertical="center"/>
    </xf>
    <xf numFmtId="4" fontId="110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111" fillId="73" borderId="31" applyNumberFormat="0" applyProtection="0">
      <alignment horizontal="left" vertical="center" indent="1"/>
    </xf>
    <xf numFmtId="4" fontId="111" fillId="73" borderId="31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110" fillId="78" borderId="31" applyNumberFormat="0" applyProtection="0">
      <alignment vertical="center"/>
    </xf>
    <xf numFmtId="4" fontId="110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110" fillId="74" borderId="31" applyNumberFormat="0" applyProtection="0">
      <alignment horizontal="right" vertical="center"/>
    </xf>
    <xf numFmtId="4" fontId="110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10"/>
    <xf numFmtId="0" fontId="102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8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02" fillId="0" borderId="36"/>
    <xf numFmtId="0" fontId="102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20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49" fontId="122" fillId="0" borderId="0" applyFill="0" applyBorder="0" applyAlignment="0" applyProtection="0"/>
    <xf numFmtId="9" fontId="18" fillId="0" borderId="0" applyFont="0" applyFill="0" applyBorder="0" applyAlignment="0" applyProtection="0"/>
  </cellStyleXfs>
  <cellXfs count="59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0" fontId="20" fillId="33" borderId="12" xfId="1" applyFont="1" applyFill="1" applyBorder="1" applyAlignment="1"/>
    <xf numFmtId="37" fontId="20" fillId="33" borderId="11" xfId="2" applyNumberFormat="1" applyFont="1" applyFill="1" applyBorder="1"/>
    <xf numFmtId="9" fontId="0" fillId="0" borderId="0" xfId="0" applyNumberFormat="1"/>
    <xf numFmtId="37" fontId="0" fillId="0" borderId="0" xfId="0" applyNumberFormat="1"/>
    <xf numFmtId="37" fontId="26" fillId="33" borderId="11" xfId="2" applyNumberFormat="1" applyFont="1" applyFill="1" applyBorder="1"/>
    <xf numFmtId="166" fontId="25" fillId="0" borderId="0" xfId="4" applyNumberFormat="1" applyFont="1"/>
    <xf numFmtId="166" fontId="0" fillId="0" borderId="0" xfId="4" applyNumberFormat="1" applyFont="1"/>
    <xf numFmtId="37" fontId="0" fillId="0" borderId="15" xfId="0" applyNumberFormat="1" applyBorder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0" fillId="79" borderId="15" xfId="0" applyNumberForma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53"/>
  <sheetViews>
    <sheetView tabSelected="1" topLeftCell="A2" zoomScale="75" zoomScaleNormal="75" workbookViewId="0">
      <selection activeCell="A16" sqref="A16"/>
    </sheetView>
  </sheetViews>
  <sheetFormatPr defaultRowHeight="12.75"/>
  <cols>
    <col min="1" max="1" width="107.28515625" customWidth="1"/>
    <col min="2" max="2" width="20.42578125" customWidth="1"/>
    <col min="3" max="3" width="21.5703125" customWidth="1"/>
    <col min="4" max="4" width="15.7109375" customWidth="1"/>
    <col min="5" max="5" width="25" customWidth="1"/>
    <col min="8" max="8" width="10.28515625" bestFit="1" customWidth="1"/>
    <col min="10" max="10" width="13.7109375" customWidth="1"/>
    <col min="11" max="11" width="12.7109375" customWidth="1"/>
  </cols>
  <sheetData>
    <row r="1" spans="1:5" ht="15.75">
      <c r="A1" s="1" t="s">
        <v>0</v>
      </c>
      <c r="B1" s="2" t="s">
        <v>1</v>
      </c>
      <c r="C1" s="3">
        <v>668</v>
      </c>
      <c r="D1" s="39" t="s">
        <v>34</v>
      </c>
    </row>
    <row r="2" spans="1:5" ht="15.75">
      <c r="A2" s="1" t="s">
        <v>2</v>
      </c>
    </row>
    <row r="3" spans="1:5" ht="15.75">
      <c r="A3" s="4">
        <v>43100</v>
      </c>
    </row>
    <row r="4" spans="1:5" ht="15.75">
      <c r="A4" s="5"/>
      <c r="B4" s="6"/>
      <c r="C4" s="7"/>
      <c r="D4" s="7"/>
      <c r="E4" s="7"/>
    </row>
    <row r="5" spans="1:5" ht="15.75">
      <c r="A5" s="8" t="s">
        <v>20</v>
      </c>
      <c r="B5" s="9" t="str">
        <f>TEXT(C1,"0000")</f>
        <v>0668</v>
      </c>
      <c r="C5" s="40" t="s">
        <v>3</v>
      </c>
      <c r="D5" s="10" t="s">
        <v>4</v>
      </c>
      <c r="E5" s="10" t="s">
        <v>5</v>
      </c>
    </row>
    <row r="6" spans="1:5" ht="15">
      <c r="A6" s="11" t="s">
        <v>6</v>
      </c>
      <c r="B6" s="12">
        <v>3699746.88</v>
      </c>
      <c r="C6" s="41">
        <f>B6-E6-D6</f>
        <v>3667925.0199999996</v>
      </c>
      <c r="D6" s="12">
        <v>27121.72</v>
      </c>
      <c r="E6" s="12">
        <v>4700.1399999999849</v>
      </c>
    </row>
    <row r="7" spans="1:5" ht="15">
      <c r="A7" s="14"/>
      <c r="B7" s="15"/>
      <c r="C7" s="42"/>
      <c r="D7" s="15"/>
      <c r="E7" s="15"/>
    </row>
    <row r="8" spans="1:5" ht="15">
      <c r="A8" s="16" t="s">
        <v>7</v>
      </c>
      <c r="B8" s="12">
        <v>0</v>
      </c>
      <c r="C8" s="41">
        <f>B8</f>
        <v>0</v>
      </c>
      <c r="D8" s="13">
        <v>0</v>
      </c>
      <c r="E8" s="13">
        <v>0</v>
      </c>
    </row>
    <row r="9" spans="1:5" ht="15">
      <c r="A9" s="17"/>
      <c r="B9" s="18"/>
      <c r="C9" s="41"/>
      <c r="D9" s="18"/>
      <c r="E9" s="18"/>
    </row>
    <row r="10" spans="1:5" ht="16.5" thickBot="1">
      <c r="A10" s="19" t="s">
        <v>19</v>
      </c>
      <c r="B10" s="20">
        <f>B6+B8</f>
        <v>3699746.88</v>
      </c>
      <c r="C10" s="43">
        <f>SUM(C6:C8)</f>
        <v>3667925.0199999996</v>
      </c>
      <c r="D10" s="20">
        <f>SUM(D6:D8)</f>
        <v>27121.72</v>
      </c>
      <c r="E10" s="20">
        <f>SUM(E6:E8)</f>
        <v>4700.1399999999849</v>
      </c>
    </row>
    <row r="11" spans="1:5" ht="15.75" thickTop="1">
      <c r="A11" s="6"/>
      <c r="B11" s="21"/>
      <c r="C11" s="44"/>
      <c r="D11" s="21"/>
      <c r="E11" s="21"/>
    </row>
    <row r="12" spans="1:5" ht="15">
      <c r="A12" s="6"/>
      <c r="B12" s="21"/>
      <c r="C12" s="44"/>
      <c r="D12" s="21"/>
      <c r="E12" s="21"/>
    </row>
    <row r="13" spans="1:5" ht="15.75">
      <c r="A13" s="22" t="s">
        <v>8</v>
      </c>
      <c r="B13" s="10"/>
      <c r="C13" s="40"/>
      <c r="D13" s="10"/>
      <c r="E13" s="10"/>
    </row>
    <row r="14" spans="1:5" ht="15">
      <c r="A14" s="23" t="s">
        <v>9</v>
      </c>
      <c r="B14" s="24">
        <v>2344261.3199999998</v>
      </c>
      <c r="C14" s="45">
        <f>B14-E14-D14</f>
        <v>2323479.92</v>
      </c>
      <c r="D14" s="24">
        <v>7503.77</v>
      </c>
      <c r="E14" s="24">
        <v>13277.63</v>
      </c>
    </row>
    <row r="15" spans="1:5" ht="15">
      <c r="A15" s="25"/>
      <c r="B15" s="26"/>
      <c r="C15" s="45"/>
      <c r="D15" s="25"/>
      <c r="E15" s="25"/>
    </row>
    <row r="16" spans="1:5" ht="15">
      <c r="A16" s="23" t="s">
        <v>35</v>
      </c>
      <c r="B16" s="24">
        <v>934.16000000000349</v>
      </c>
      <c r="C16" s="45">
        <f t="shared" ref="C16:C24" si="0">B16-E16-D16</f>
        <v>934.16000000000349</v>
      </c>
      <c r="D16" s="24">
        <v>0</v>
      </c>
      <c r="E16" s="24">
        <v>0</v>
      </c>
    </row>
    <row r="17" spans="1:5" ht="15">
      <c r="A17" s="25"/>
      <c r="B17" s="26"/>
      <c r="C17" s="45"/>
      <c r="D17" s="25"/>
      <c r="E17" s="25"/>
    </row>
    <row r="18" spans="1:5" ht="15">
      <c r="A18" s="23" t="s">
        <v>10</v>
      </c>
      <c r="B18" s="24">
        <v>-100.04853600000037</v>
      </c>
      <c r="C18" s="45">
        <f t="shared" si="0"/>
        <v>-100.04853600000037</v>
      </c>
      <c r="D18" s="24">
        <v>0</v>
      </c>
      <c r="E18" s="24">
        <v>0</v>
      </c>
    </row>
    <row r="19" spans="1:5" ht="15">
      <c r="A19" s="25"/>
      <c r="B19" s="26"/>
      <c r="C19" s="45"/>
      <c r="D19" s="26"/>
      <c r="E19" s="26"/>
    </row>
    <row r="20" spans="1:5" ht="15">
      <c r="A20" s="23" t="s">
        <v>11</v>
      </c>
      <c r="B20" s="24">
        <v>0</v>
      </c>
      <c r="C20" s="45">
        <f t="shared" ref="C20" si="1">B20-E20-D20</f>
        <v>0</v>
      </c>
      <c r="D20" s="24">
        <v>0</v>
      </c>
      <c r="E20" s="24">
        <f>B20</f>
        <v>0</v>
      </c>
    </row>
    <row r="21" spans="1:5" ht="15">
      <c r="A21" s="25"/>
      <c r="B21" s="26"/>
      <c r="C21" s="45"/>
      <c r="D21" s="26"/>
      <c r="E21" s="26"/>
    </row>
    <row r="22" spans="1:5" ht="15">
      <c r="A22" s="23" t="s">
        <v>12</v>
      </c>
      <c r="B22" s="24">
        <v>32244.84</v>
      </c>
      <c r="C22" s="45">
        <f t="shared" ref="C22" si="2">B22-E22-D22</f>
        <v>32244.84</v>
      </c>
      <c r="D22" s="24">
        <v>0</v>
      </c>
      <c r="E22" s="24">
        <v>0</v>
      </c>
    </row>
    <row r="23" spans="1:5" ht="15">
      <c r="A23" s="25"/>
      <c r="B23" s="26"/>
      <c r="C23" s="45"/>
      <c r="D23" s="26"/>
      <c r="E23" s="26"/>
    </row>
    <row r="24" spans="1:5" ht="15">
      <c r="A24" s="23" t="s">
        <v>13</v>
      </c>
      <c r="B24" s="24">
        <v>-5792</v>
      </c>
      <c r="C24" s="45">
        <f t="shared" si="0"/>
        <v>-5792</v>
      </c>
      <c r="D24" s="24">
        <v>0</v>
      </c>
      <c r="E24" s="24">
        <v>0</v>
      </c>
    </row>
    <row r="25" spans="1:5" ht="15">
      <c r="A25" s="25"/>
      <c r="B25" s="26"/>
      <c r="C25" s="45"/>
      <c r="D25" s="26"/>
      <c r="E25" s="26"/>
    </row>
    <row r="26" spans="1:5" ht="16.5" thickBot="1">
      <c r="A26" s="27" t="s">
        <v>14</v>
      </c>
      <c r="B26" s="28">
        <f>SUM(B14:B25)</f>
        <v>2371548.271464</v>
      </c>
      <c r="C26" s="43">
        <f>SUM(C14:C25)</f>
        <v>2350766.8714640001</v>
      </c>
      <c r="D26" s="20">
        <f>SUM(D14:D25)</f>
        <v>7503.77</v>
      </c>
      <c r="E26" s="20">
        <f>SUM(E14:E25)</f>
        <v>13277.63</v>
      </c>
    </row>
    <row r="27" spans="1:5" ht="15.75" thickTop="1">
      <c r="A27" s="29"/>
      <c r="B27" s="21"/>
      <c r="C27" s="44"/>
      <c r="D27" s="21"/>
      <c r="E27" s="21"/>
    </row>
    <row r="28" spans="1:5" ht="15">
      <c r="A28" s="51" t="s">
        <v>29</v>
      </c>
      <c r="B28" s="31">
        <f>B26-B10</f>
        <v>-1328198.6085359999</v>
      </c>
      <c r="C28" s="47">
        <f>C26-C10</f>
        <v>-1317158.1485359995</v>
      </c>
      <c r="D28" s="31">
        <f>D26-D10</f>
        <v>-19617.95</v>
      </c>
      <c r="E28" s="31">
        <f>E26-E10</f>
        <v>8577.4900000000143</v>
      </c>
    </row>
    <row r="29" spans="1:5">
      <c r="A29" s="32">
        <v>0.21</v>
      </c>
      <c r="B29" s="33">
        <f>((B28-B33)*0.21)</f>
        <v>0</v>
      </c>
      <c r="C29" s="46">
        <f>((C28-C33)*0.21)</f>
        <v>9.7788870334625241E-11</v>
      </c>
      <c r="D29" s="33">
        <f>((D28-D33)*0.21)</f>
        <v>0</v>
      </c>
      <c r="E29" s="33">
        <f>((E28-E33)*0.21)</f>
        <v>0</v>
      </c>
    </row>
    <row r="30" spans="1:5">
      <c r="B30" s="33"/>
      <c r="C30" s="46"/>
      <c r="D30" s="33"/>
      <c r="E30" s="33"/>
    </row>
    <row r="31" spans="1:5">
      <c r="B31" s="33"/>
      <c r="C31" s="46"/>
      <c r="D31" s="33"/>
      <c r="E31" s="33"/>
    </row>
    <row r="32" spans="1:5">
      <c r="B32" s="33"/>
      <c r="C32" s="46"/>
      <c r="D32" s="33"/>
      <c r="E32" s="33"/>
    </row>
    <row r="33" spans="1:8" ht="15">
      <c r="A33" s="30" t="s">
        <v>15</v>
      </c>
      <c r="B33" s="34">
        <f>B28</f>
        <v>-1328198.6085359999</v>
      </c>
      <c r="C33" s="47">
        <f>B33-E33-D33</f>
        <v>-1317158.1485359999</v>
      </c>
      <c r="D33" s="31">
        <f>D28</f>
        <v>-19617.95</v>
      </c>
      <c r="E33" s="31">
        <f>E28</f>
        <v>8577.4900000000143</v>
      </c>
      <c r="H33" s="33"/>
    </row>
    <row r="34" spans="1:8">
      <c r="A34" s="35">
        <v>0</v>
      </c>
      <c r="B34" s="33">
        <f>B33*$A$34</f>
        <v>0</v>
      </c>
      <c r="C34" s="46">
        <f>C33*$A$34</f>
        <v>0</v>
      </c>
      <c r="D34" s="33">
        <f>D33*$A$34</f>
        <v>0</v>
      </c>
      <c r="E34" s="33">
        <f>E33*$A$34</f>
        <v>0</v>
      </c>
    </row>
    <row r="35" spans="1:8">
      <c r="A35" s="36">
        <f>0.21-(A34*0.21)</f>
        <v>0.21</v>
      </c>
      <c r="B35" s="33">
        <f>B33*$A$35</f>
        <v>-278921.70779255999</v>
      </c>
      <c r="C35" s="46">
        <f>C33*$A$35</f>
        <v>-276603.21119255997</v>
      </c>
      <c r="D35" s="33">
        <f>D33*$A$35</f>
        <v>-4119.7695000000003</v>
      </c>
      <c r="E35" s="33">
        <f>E33*$A$35</f>
        <v>1801.2729000000029</v>
      </c>
    </row>
    <row r="36" spans="1:8" ht="13.5" thickBot="1">
      <c r="A36" t="s">
        <v>16</v>
      </c>
      <c r="B36" s="37">
        <f>B29+B34+B35</f>
        <v>-278921.70779255999</v>
      </c>
      <c r="C36" s="48">
        <f>C29+C34+C35</f>
        <v>-276603.21119255986</v>
      </c>
      <c r="D36" s="37">
        <f>D29+D34+D35</f>
        <v>-4119.7695000000003</v>
      </c>
      <c r="E36" s="37">
        <f>E29+E34+E35</f>
        <v>1801.2729000000029</v>
      </c>
    </row>
    <row r="37" spans="1:8" ht="13.5" thickTop="1">
      <c r="B37" s="33"/>
      <c r="C37" s="46"/>
      <c r="D37" s="33"/>
      <c r="E37" s="33"/>
    </row>
    <row r="38" spans="1:8">
      <c r="B38" s="33"/>
      <c r="C38" s="46"/>
      <c r="D38" s="38"/>
      <c r="E38" s="33"/>
    </row>
    <row r="39" spans="1:8">
      <c r="A39" t="s">
        <v>17</v>
      </c>
      <c r="B39" s="33">
        <f>B29+B35</f>
        <v>-278921.70779255999</v>
      </c>
      <c r="C39" s="46">
        <f>C29+C35</f>
        <v>-276603.21119255986</v>
      </c>
      <c r="D39" s="33">
        <f>D29+D35</f>
        <v>-4119.7695000000003</v>
      </c>
      <c r="E39" s="33">
        <f>E29+E35</f>
        <v>1801.2729000000029</v>
      </c>
    </row>
    <row r="40" spans="1:8">
      <c r="A40" t="s">
        <v>18</v>
      </c>
      <c r="B40" s="33">
        <f>B34</f>
        <v>0</v>
      </c>
      <c r="C40" s="46">
        <f>C34</f>
        <v>0</v>
      </c>
      <c r="D40" s="33">
        <f>D34</f>
        <v>0</v>
      </c>
      <c r="E40" s="33">
        <f>E34</f>
        <v>0</v>
      </c>
    </row>
    <row r="41" spans="1:8">
      <c r="B41" s="33"/>
      <c r="C41" s="46"/>
      <c r="D41" s="33"/>
      <c r="E41" s="33"/>
    </row>
    <row r="42" spans="1:8" ht="15.75">
      <c r="B42" s="33"/>
      <c r="C42" s="52" t="s">
        <v>27</v>
      </c>
      <c r="D42" s="52" t="s">
        <v>24</v>
      </c>
      <c r="E42" s="52" t="s">
        <v>23</v>
      </c>
    </row>
    <row r="43" spans="1:8" ht="15">
      <c r="A43" s="57" t="s">
        <v>29</v>
      </c>
      <c r="B43" s="33"/>
      <c r="C43" s="49">
        <f>C28</f>
        <v>-1317158.1485359995</v>
      </c>
      <c r="D43" s="56">
        <v>0.59509999999999996</v>
      </c>
      <c r="E43" s="49">
        <f>ROUND(C43*D43,0)</f>
        <v>-783841</v>
      </c>
    </row>
    <row r="44" spans="1:8">
      <c r="B44" s="33"/>
      <c r="C44" s="46"/>
      <c r="D44" s="33"/>
      <c r="E44" s="33"/>
    </row>
    <row r="45" spans="1:8">
      <c r="B45" s="33"/>
      <c r="C45" s="46"/>
      <c r="D45" s="33"/>
      <c r="E45" s="33"/>
    </row>
    <row r="46" spans="1:8" ht="15.75">
      <c r="A46" s="39" t="s">
        <v>30</v>
      </c>
      <c r="B46" s="33"/>
      <c r="C46" s="52" t="s">
        <v>27</v>
      </c>
      <c r="D46" s="52" t="s">
        <v>24</v>
      </c>
      <c r="E46" s="52" t="s">
        <v>23</v>
      </c>
    </row>
    <row r="47" spans="1:8" ht="15">
      <c r="A47" s="2" t="s">
        <v>21</v>
      </c>
      <c r="C47" s="49">
        <f>C43*0.35</f>
        <v>-461005.3519875998</v>
      </c>
      <c r="D47" s="56">
        <f>D43</f>
        <v>0.59509999999999996</v>
      </c>
      <c r="E47" s="49">
        <f>ROUND(C47*D47,0)</f>
        <v>-274344</v>
      </c>
    </row>
    <row r="48" spans="1:8" ht="16.5" thickBot="1">
      <c r="A48" s="2" t="s">
        <v>31</v>
      </c>
      <c r="C48" s="49">
        <f>C43*0.21</f>
        <v>-276603.21119255986</v>
      </c>
      <c r="D48" s="56">
        <f>D43</f>
        <v>0.59509999999999996</v>
      </c>
      <c r="E48" s="49">
        <f>ROUND(C48*D48,0)</f>
        <v>-164607</v>
      </c>
      <c r="F48" s="55" t="s">
        <v>26</v>
      </c>
    </row>
    <row r="49" spans="1:6" ht="16.5" thickBot="1">
      <c r="A49" s="54" t="s">
        <v>22</v>
      </c>
      <c r="C49" s="50">
        <f>C48-C47</f>
        <v>184402.14079503994</v>
      </c>
      <c r="D49" s="53"/>
      <c r="E49" s="50">
        <f>E48-E47</f>
        <v>109737</v>
      </c>
      <c r="F49" s="55" t="s">
        <v>25</v>
      </c>
    </row>
    <row r="51" spans="1:6" ht="15.75">
      <c r="A51" s="54" t="s">
        <v>28</v>
      </c>
    </row>
    <row r="52" spans="1:6" ht="15">
      <c r="A52" s="2"/>
    </row>
    <row r="53" spans="1:6" ht="15.75">
      <c r="A53" s="39" t="s">
        <v>32</v>
      </c>
      <c r="C53" s="58">
        <f>ROUND(C49/5,0)</f>
        <v>36880</v>
      </c>
      <c r="E53" s="58">
        <f>ROUND(E49/5,0)</f>
        <v>21947</v>
      </c>
      <c r="F53" s="55" t="s">
        <v>33</v>
      </c>
    </row>
  </sheetData>
  <pageMargins left="0.75" right="0.75" top="1" bottom="1" header="0.5" footer="0.5"/>
  <pageSetup scale="62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McDaniel Telephone Co.</CaseCompanyNames>
    <Nickname xmlns="http://schemas.microsoft.com/sharepoint/v3" xsi:nil="true"/>
    <DocketNumber xmlns="dc463f71-b30c-4ab2-9473-d307f9d35888">180025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229C00357EEC40B5A4ACF082A1FC8B" ma:contentTypeVersion="68" ma:contentTypeDescription="" ma:contentTypeScope="" ma:versionID="1713dd7c01644e5a9f50d6823ef4cc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F5E49A-57A6-4E25-B4A4-C23C493AEE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F32E5D-1F85-4F8F-8167-BA62A9EF94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28A03-3980-4A6E-929D-EB77860EE2FC}"/>
</file>

<file path=customXml/itemProps4.xml><?xml version="1.0" encoding="utf-8"?>
<ds:datastoreItem xmlns:ds="http://schemas.openxmlformats.org/officeDocument/2006/customXml" ds:itemID="{D84C1AD1-1ED7-4DA7-8ED9-C506DCFDB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 668</vt:lpstr>
    </vt:vector>
  </TitlesOfParts>
  <Company>TDS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Huey, Lorilyn (UTC)</cp:lastModifiedBy>
  <cp:lastPrinted>2018-02-08T23:21:07Z</cp:lastPrinted>
  <dcterms:created xsi:type="dcterms:W3CDTF">2018-02-08T17:38:07Z</dcterms:created>
  <dcterms:modified xsi:type="dcterms:W3CDTF">2018-02-12T19:14:59Z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0x0101006E56B4D1795A2E4DB2F0B01679ED314A00B2229C00357EEC40B5A4ACF082A1FC8B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