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7 Regulatory Filings\Energy Independence Act\"/>
    </mc:Choice>
  </mc:AlternateContent>
  <bookViews>
    <workbookView xWindow="0" yWindow="0" windowWidth="25200" windowHeight="12615" activeTab="3"/>
  </bookViews>
  <sheets>
    <sheet name="(2)(a)(i) One Time (all)" sheetId="4" r:id="rId1"/>
    <sheet name="(2)(a)(ii)Annual-2017, estimate" sheetId="10" r:id="rId2"/>
    <sheet name="(2)(a)(ii)Annual-2016,actual" sheetId="6" r:id="rId3"/>
    <sheet name="(2)(a)(iii)(A) and (B)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0" l="1"/>
  <c r="F35" i="9" l="1"/>
  <c r="D28" i="6" l="1"/>
  <c r="B16" i="9"/>
  <c r="E26" i="6"/>
  <c r="E27" i="6"/>
  <c r="B26" i="6"/>
  <c r="F30" i="4"/>
  <c r="G27" i="4"/>
  <c r="G26" i="4"/>
  <c r="H27" i="4" l="1"/>
  <c r="B34" i="9"/>
  <c r="D34" i="9" s="1"/>
  <c r="F34" i="9" s="1"/>
  <c r="B27" i="6"/>
  <c r="H26" i="4"/>
  <c r="B33" i="9"/>
  <c r="D33" i="9" s="1"/>
  <c r="F33" i="9" s="1"/>
  <c r="B15" i="9"/>
  <c r="D23" i="9"/>
  <c r="D17" i="9"/>
  <c r="F17" i="9" s="1"/>
  <c r="C14" i="9"/>
  <c r="C35" i="6"/>
  <c r="C36" i="6"/>
  <c r="F33" i="6"/>
  <c r="F34" i="6"/>
  <c r="D15" i="9"/>
  <c r="F15" i="9" s="1"/>
  <c r="D16" i="9"/>
  <c r="F16" i="9" s="1"/>
  <c r="E28" i="6"/>
  <c r="B28" i="6"/>
  <c r="D25" i="6"/>
  <c r="C35" i="10" l="1"/>
  <c r="D29" i="6"/>
  <c r="D30" i="6" s="1"/>
  <c r="D25" i="10" l="1"/>
  <c r="G25" i="10" s="1"/>
  <c r="D28" i="10"/>
  <c r="G28" i="10" s="1"/>
  <c r="B50" i="10" l="1"/>
  <c r="B49" i="10"/>
  <c r="F35" i="10" s="1"/>
  <c r="C36" i="10"/>
  <c r="F36" i="10" l="1"/>
  <c r="C37" i="10"/>
  <c r="F37" i="10" l="1"/>
  <c r="F33" i="10"/>
  <c r="E37" i="6" l="1"/>
  <c r="F37" i="6"/>
  <c r="E28" i="10"/>
  <c r="E26" i="10"/>
  <c r="E27" i="10"/>
  <c r="B26" i="10"/>
  <c r="B27" i="10"/>
  <c r="B28" i="10"/>
  <c r="G37" i="10"/>
  <c r="E37" i="10"/>
  <c r="D37" i="10"/>
  <c r="B37" i="10"/>
  <c r="G29" i="10"/>
  <c r="G30" i="10" s="1"/>
  <c r="G39" i="10" s="1"/>
  <c r="F29" i="10"/>
  <c r="F30" i="10" s="1"/>
  <c r="D29" i="10"/>
  <c r="D30" i="10" s="1"/>
  <c r="D39" i="10" s="1"/>
  <c r="C29" i="10"/>
  <c r="C30" i="10" s="1"/>
  <c r="C39" i="10" s="1"/>
  <c r="E16" i="10"/>
  <c r="B16" i="10"/>
  <c r="G37" i="6"/>
  <c r="D37" i="6"/>
  <c r="B37" i="6"/>
  <c r="C37" i="6"/>
  <c r="F39" i="10" l="1"/>
  <c r="C30" i="4" l="1"/>
  <c r="H29" i="4"/>
  <c r="G29" i="4"/>
  <c r="B29" i="4"/>
  <c r="H28" i="4"/>
  <c r="H16" i="4"/>
  <c r="G29" i="6"/>
  <c r="G30" i="6" s="1"/>
  <c r="G39" i="6" s="1"/>
  <c r="F29" i="6"/>
  <c r="F30" i="6" s="1"/>
  <c r="F39" i="6" s="1"/>
  <c r="E16" i="6"/>
  <c r="B35" i="9" l="1"/>
  <c r="B23" i="9"/>
  <c r="F23" i="9" s="1"/>
  <c r="B5" i="9"/>
  <c r="D5" i="9" s="1"/>
  <c r="F5" i="9" s="1"/>
  <c r="D39" i="6" l="1"/>
  <c r="C29" i="6"/>
  <c r="C30" i="6" s="1"/>
  <c r="C39" i="6" s="1"/>
  <c r="B19" i="6"/>
  <c r="B18" i="6"/>
  <c r="B17" i="6"/>
  <c r="B16" i="6"/>
  <c r="G16" i="4"/>
  <c r="G25" i="4"/>
  <c r="G24" i="4"/>
  <c r="G23" i="4"/>
  <c r="G22" i="4"/>
  <c r="G21" i="4"/>
  <c r="G20" i="4"/>
  <c r="G19" i="4"/>
  <c r="G18" i="4"/>
  <c r="G17" i="4"/>
  <c r="B20" i="10" l="1"/>
  <c r="E20" i="10"/>
  <c r="E20" i="6"/>
  <c r="H20" i="4"/>
  <c r="B27" i="9"/>
  <c r="D27" i="9" s="1"/>
  <c r="F27" i="9" s="1"/>
  <c r="B9" i="9"/>
  <c r="D9" i="9" s="1"/>
  <c r="F9" i="9" s="1"/>
  <c r="E21" i="10"/>
  <c r="B21" i="10"/>
  <c r="H21" i="4"/>
  <c r="E21" i="6"/>
  <c r="B28" i="9"/>
  <c r="D28" i="9" s="1"/>
  <c r="F28" i="9" s="1"/>
  <c r="B10" i="9"/>
  <c r="D10" i="9" s="1"/>
  <c r="F10" i="9" s="1"/>
  <c r="E22" i="10"/>
  <c r="B22" i="10"/>
  <c r="H22" i="4"/>
  <c r="E22" i="6"/>
  <c r="B29" i="9"/>
  <c r="D29" i="9" s="1"/>
  <c r="F29" i="9" s="1"/>
  <c r="B11" i="9"/>
  <c r="D11" i="9" s="1"/>
  <c r="F11" i="9" s="1"/>
  <c r="B23" i="10"/>
  <c r="E23" i="10"/>
  <c r="H23" i="4"/>
  <c r="E23" i="6"/>
  <c r="B30" i="9"/>
  <c r="D30" i="9" s="1"/>
  <c r="F30" i="9" s="1"/>
  <c r="B12" i="9"/>
  <c r="D12" i="9" s="1"/>
  <c r="F12" i="9" s="1"/>
  <c r="B20" i="6"/>
  <c r="E24" i="6"/>
  <c r="B24" i="10"/>
  <c r="E24" i="10"/>
  <c r="H24" i="4"/>
  <c r="B31" i="9"/>
  <c r="D31" i="9" s="1"/>
  <c r="F31" i="9" s="1"/>
  <c r="B13" i="9"/>
  <c r="D13" i="9" s="1"/>
  <c r="F13" i="9" s="1"/>
  <c r="B21" i="6"/>
  <c r="E17" i="10"/>
  <c r="B17" i="10"/>
  <c r="H17" i="4"/>
  <c r="E17" i="6"/>
  <c r="B6" i="9"/>
  <c r="D6" i="9" s="1"/>
  <c r="F6" i="9" s="1"/>
  <c r="B24" i="9"/>
  <c r="D24" i="9" s="1"/>
  <c r="F24" i="9" s="1"/>
  <c r="B25" i="6"/>
  <c r="B25" i="10"/>
  <c r="B22" i="6"/>
  <c r="B18" i="10"/>
  <c r="E18" i="10"/>
  <c r="H18" i="4"/>
  <c r="E18" i="6"/>
  <c r="B7" i="9"/>
  <c r="D7" i="9" s="1"/>
  <c r="F7" i="9" s="1"/>
  <c r="B25" i="9"/>
  <c r="D25" i="9" s="1"/>
  <c r="F25" i="9" s="1"/>
  <c r="B23" i="6"/>
  <c r="E19" i="10"/>
  <c r="B19" i="10"/>
  <c r="H19" i="4"/>
  <c r="E19" i="6"/>
  <c r="B26" i="9"/>
  <c r="D26" i="9" s="1"/>
  <c r="F26" i="9" s="1"/>
  <c r="B8" i="9"/>
  <c r="D8" i="9" s="1"/>
  <c r="F8" i="9" s="1"/>
  <c r="B24" i="6"/>
  <c r="B29" i="6"/>
  <c r="B30" i="6" s="1"/>
  <c r="B39" i="6" s="1"/>
  <c r="D42" i="6" s="1"/>
  <c r="H25" i="4"/>
  <c r="E25" i="6"/>
  <c r="G30" i="4"/>
  <c r="B14" i="9"/>
  <c r="D14" i="9" s="1"/>
  <c r="F14" i="9" s="1"/>
  <c r="B32" i="9"/>
  <c r="D32" i="9" s="1"/>
  <c r="F32" i="9" s="1"/>
  <c r="H30" i="4" l="1"/>
  <c r="G33" i="4" s="1"/>
  <c r="E29" i="6"/>
  <c r="E30" i="6" s="1"/>
  <c r="E39" i="6"/>
  <c r="G42" i="6" s="1"/>
  <c r="E43" i="6" s="1"/>
  <c r="E25" i="10"/>
  <c r="E29" i="10" s="1"/>
  <c r="E30" i="10" s="1"/>
  <c r="E39" i="10" s="1"/>
  <c r="G42" i="10" s="1"/>
  <c r="E43" i="10" s="1"/>
  <c r="B29" i="10"/>
  <c r="B30" i="10" s="1"/>
  <c r="B39" i="10" s="1"/>
  <c r="D42" i="10" s="1"/>
  <c r="B43" i="10" s="1"/>
  <c r="B43" i="6"/>
</calcChain>
</file>

<file path=xl/comments1.xml><?xml version="1.0" encoding="utf-8"?>
<comments xmlns="http://schemas.openxmlformats.org/spreadsheetml/2006/main">
  <authors>
    <author>James Gall</author>
    <author>jwg3596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>
  <authors>
    <author>James Gall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>
  <authors>
    <author>James Gall</author>
  </authors>
  <commentList>
    <comment ref="B25" authorId="0" shapeId="0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<sst xmlns="http://schemas.openxmlformats.org/spreadsheetml/2006/main" count="176" uniqueCount="76">
  <si>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</si>
  <si>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</si>
  <si>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</si>
  <si>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</si>
  <si>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</si>
  <si>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</si>
  <si>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</si>
  <si>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</si>
  <si>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</si>
  <si>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</si>
  <si>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</si>
  <si>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</si>
  <si>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</si>
  <si>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</si>
  <si>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</si>
  <si>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</si>
  <si>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</si>
  <si>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</si>
  <si>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</si>
  <si>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</si>
  <si>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</si>
  <si>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</si>
  <si>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</si>
  <si>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</si>
  <si>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</si>
  <si>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</si>
  <si>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</si>
  <si>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</si>
  <si>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</si>
  <si>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</si>
  <si>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</si>
  <si>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</si>
  <si>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</si>
  <si>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</si>
  <si>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</si>
  <si>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</si>
  <si>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</si>
  <si>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</si>
  <si>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</si>
  <si>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</si>
  <si>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</si>
  <si>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</si>
  <si>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</si>
  <si>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</si>
  <si>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</si>
  <si>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</si>
  <si>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</si>
  <si>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</si>
  <si>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</si>
  <si>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</si>
  <si>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</si>
  <si>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</si>
  <si>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</si>
  <si>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</si>
  <si>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</si>
  <si>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</si>
  <si>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</si>
  <si>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</si>
  <si>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</si>
  <si>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</si>
  <si>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RECS Assumed used for 2016 Compliance</t>
  </si>
  <si>
    <t>NOTES</t>
  </si>
  <si>
    <t>RECS Generated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</si>
  <si>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</si>
  <si>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</si>
  <si>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</si>
  <si>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</si>
  <si>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</si>
  <si>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</si>
  <si>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(iii)(A) &amp; (B) Annual Reporting Summary Data: 2016 and 2017</t>
  </si>
  <si>
    <t>2016 Actual</t>
  </si>
  <si>
    <t>2017 Planned</t>
  </si>
  <si>
    <t>Avg REC Price</t>
  </si>
  <si>
    <t>RECS Assumed used for 2017 Compliance</t>
  </si>
  <si>
    <t>2016 Actual Data: Annual Calculation of Revenue Requirement Ratio</t>
  </si>
  <si>
    <t>2017 Estimated Data: Annual Calculation of Revenue Requirement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</si>
</sst>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9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165" fontId="0" fillId="0" borderId="16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2" fillId="2" borderId="0" xfId="0" applyFont="1" applyFill="1"/>
    <xf numFmtId="43" fontId="0" fillId="0" borderId="15" xfId="1" applyNumberFormat="1" applyFont="1" applyBorder="1"/>
    <xf numFmtId="43" fontId="0" fillId="0" borderId="16" xfId="1" applyNumberFormat="1" applyFont="1" applyBorder="1"/>
    <xf numFmtId="43" fontId="0" fillId="0" borderId="16" xfId="1" applyFont="1" applyBorder="1" applyAlignment="1">
      <alignment horizontal="right"/>
    </xf>
    <xf numFmtId="0" fontId="1" fillId="0" borderId="18" xfId="0" applyFont="1" applyBorder="1" applyAlignment="1"/>
    <xf numFmtId="165" fontId="0" fillId="0" borderId="4" xfId="0" applyNumberFormat="1" applyBorder="1"/>
    <xf numFmtId="165" fontId="0" fillId="0" borderId="13" xfId="1" applyNumberFormat="1" applyFon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4" fontId="3" fillId="0" borderId="15" xfId="1" applyNumberFormat="1" applyFont="1" applyBorder="1" applyAlignment="1">
      <alignment wrapText="1"/>
    </xf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165" fontId="3" fillId="0" borderId="15" xfId="1" applyNumberFormat="1" applyFont="1" applyBorder="1" applyAlignment="1">
      <alignment horizontal="right"/>
    </xf>
    <xf numFmtId="0" fontId="3" fillId="0" borderId="15" xfId="0" applyFont="1" applyFill="1" applyBorder="1"/>
    <xf numFmtId="0" fontId="0" fillId="0" borderId="29" xfId="0" applyBorder="1"/>
    <xf numFmtId="165" fontId="0" fillId="0" borderId="33" xfId="1" applyNumberFormat="1" applyFont="1" applyBorder="1"/>
    <xf numFmtId="165" fontId="0" fillId="0" borderId="31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7" xfId="0" applyNumberFormat="1" applyFont="1" applyBorder="1"/>
    <xf numFmtId="165" fontId="0" fillId="0" borderId="28" xfId="0" applyNumberFormat="1" applyFont="1" applyBorder="1" applyAlignment="1">
      <alignment horizontal="right"/>
    </xf>
    <xf numFmtId="0" fontId="0" fillId="0" borderId="27" xfId="0" applyFont="1" applyBorder="1"/>
    <xf numFmtId="0" fontId="0" fillId="0" borderId="29" xfId="0" applyFont="1" applyBorder="1"/>
    <xf numFmtId="0" fontId="0" fillId="0" borderId="15" xfId="0" applyFont="1" applyBorder="1"/>
    <xf numFmtId="0" fontId="0" fillId="0" borderId="33" xfId="0" applyFont="1" applyBorder="1"/>
    <xf numFmtId="0" fontId="0" fillId="0" borderId="29" xfId="0" applyFont="1" applyFill="1" applyBorder="1"/>
    <xf numFmtId="0" fontId="0" fillId="0" borderId="16" xfId="0" applyFont="1" applyBorder="1"/>
    <xf numFmtId="165" fontId="0" fillId="0" borderId="26" xfId="0" applyNumberFormat="1" applyFont="1" applyBorder="1" applyAlignment="1">
      <alignment horizontal="right"/>
    </xf>
    <xf numFmtId="165" fontId="0" fillId="0" borderId="20" xfId="0" applyNumberFormat="1" applyFont="1" applyBorder="1"/>
    <xf numFmtId="0" fontId="0" fillId="0" borderId="20" xfId="0" applyFont="1" applyBorder="1"/>
    <xf numFmtId="0" fontId="0" fillId="0" borderId="20" xfId="0" applyFont="1" applyBorder="1" applyAlignment="1">
      <alignment wrapText="1"/>
    </xf>
    <xf numFmtId="165" fontId="0" fillId="0" borderId="20" xfId="0" applyNumberFormat="1" applyFont="1" applyBorder="1" applyAlignment="1">
      <alignment wrapText="1"/>
    </xf>
    <xf numFmtId="165" fontId="0" fillId="0" borderId="19" xfId="0" applyNumberFormat="1" applyFont="1" applyBorder="1" applyAlignment="1">
      <alignment horizontal="right"/>
    </xf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23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3" fontId="3" fillId="0" borderId="15" xfId="1" applyNumberFormat="1" applyFont="1" applyBorder="1" applyAlignment="1">
      <alignment wrapText="1"/>
    </xf>
    <xf numFmtId="43" fontId="0" fillId="0" borderId="16" xfId="0" applyNumberFormat="1" applyFont="1" applyBorder="1"/>
    <xf numFmtId="43" fontId="0" fillId="0" borderId="0" xfId="1" applyNumberFormat="1" applyFont="1"/>
    <xf numFmtId="43" fontId="0" fillId="0" borderId="0" xfId="0" applyNumberFormat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4" xfId="0" applyFont="1" applyFill="1" applyBorder="1"/>
    <xf numFmtId="37" fontId="0" fillId="0" borderId="34" xfId="0" applyNumberFormat="1" applyBorder="1"/>
    <xf numFmtId="0" fontId="0" fillId="0" borderId="0" xfId="0" applyFill="1" applyBorder="1"/>
    <xf numFmtId="0" fontId="1" fillId="0" borderId="0" xfId="0" applyFont="1" applyFill="1" applyBorder="1"/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32" xfId="0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/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topLeftCell="A10" zoomScaleNormal="100" workbookViewId="0">
      <selection activeCell="G33" sqref="G33:G35"/>
    </sheetView>
  </sheetViews>
  <sheetFormatPr defaultRowHeight="15" x14ac:dyDescent="0.25"/>
  <cols>
    <col min="1" max="1" width="16.7109375" style="37" customWidth="1"/>
    <col min="2" max="7" width="18.85546875" style="37" customWidth="1"/>
    <col min="8" max="8" width="18" style="37" customWidth="1"/>
    <col min="9" max="16384" width="9.140625" style="37"/>
  </cols>
  <sheetData>
    <row r="1" spans="1:8" ht="33" customHeight="1" thickBot="1" x14ac:dyDescent="0.45">
      <c r="A1" s="56" t="s">
        <v>7</v>
      </c>
    </row>
    <row r="2" spans="1:8" ht="15" customHeight="1" x14ac:dyDescent="0.25">
      <c r="A2" s="105" t="s">
        <v>0</v>
      </c>
      <c r="B2" s="106"/>
      <c r="C2" s="106"/>
      <c r="D2" s="106"/>
      <c r="E2" s="106"/>
      <c r="F2" s="106"/>
      <c r="G2" s="106"/>
      <c r="H2" s="107"/>
    </row>
    <row r="3" spans="1:8" x14ac:dyDescent="0.25">
      <c r="A3" s="108"/>
      <c r="B3" s="109"/>
      <c r="C3" s="109"/>
      <c r="D3" s="109"/>
      <c r="E3" s="109"/>
      <c r="F3" s="109"/>
      <c r="G3" s="109"/>
      <c r="H3" s="110"/>
    </row>
    <row r="4" spans="1:8" ht="0.75" customHeight="1" thickBot="1" x14ac:dyDescent="0.3">
      <c r="A4" s="108"/>
      <c r="B4" s="109"/>
      <c r="C4" s="109"/>
      <c r="D4" s="109"/>
      <c r="E4" s="109"/>
      <c r="F4" s="109"/>
      <c r="G4" s="109"/>
      <c r="H4" s="110"/>
    </row>
    <row r="5" spans="1:8" ht="15.75" hidden="1" customHeight="1" thickBot="1" x14ac:dyDescent="0.3">
      <c r="A5" s="108"/>
      <c r="B5" s="109"/>
      <c r="C5" s="109"/>
      <c r="D5" s="109"/>
      <c r="E5" s="109"/>
      <c r="F5" s="109"/>
      <c r="G5" s="109"/>
      <c r="H5" s="110"/>
    </row>
    <row r="6" spans="1:8" ht="15" customHeight="1" x14ac:dyDescent="0.25">
      <c r="A6" s="111" t="s">
        <v>6</v>
      </c>
      <c r="B6" s="112"/>
      <c r="C6" s="112"/>
      <c r="D6" s="112"/>
      <c r="E6" s="112"/>
      <c r="F6" s="112"/>
      <c r="G6" s="112"/>
      <c r="H6" s="113"/>
    </row>
    <row r="7" spans="1:8" x14ac:dyDescent="0.25">
      <c r="A7" s="114"/>
      <c r="B7" s="115"/>
      <c r="C7" s="115"/>
      <c r="D7" s="115"/>
      <c r="E7" s="115"/>
      <c r="F7" s="115"/>
      <c r="G7" s="115"/>
      <c r="H7" s="116"/>
    </row>
    <row r="8" spans="1:8" x14ac:dyDescent="0.25">
      <c r="A8" s="114"/>
      <c r="B8" s="115"/>
      <c r="C8" s="115"/>
      <c r="D8" s="115"/>
      <c r="E8" s="115"/>
      <c r="F8" s="115"/>
      <c r="G8" s="115"/>
      <c r="H8" s="116"/>
    </row>
    <row r="9" spans="1:8" x14ac:dyDescent="0.25">
      <c r="A9" s="114"/>
      <c r="B9" s="115"/>
      <c r="C9" s="115"/>
      <c r="D9" s="115"/>
      <c r="E9" s="115"/>
      <c r="F9" s="115"/>
      <c r="G9" s="115"/>
      <c r="H9" s="116"/>
    </row>
    <row r="10" spans="1:8" x14ac:dyDescent="0.25">
      <c r="A10" s="114"/>
      <c r="B10" s="115"/>
      <c r="C10" s="115"/>
      <c r="D10" s="115"/>
      <c r="E10" s="115"/>
      <c r="F10" s="115"/>
      <c r="G10" s="115"/>
      <c r="H10" s="116"/>
    </row>
    <row r="11" spans="1:8" ht="86.25" customHeight="1" thickBot="1" x14ac:dyDescent="0.3">
      <c r="A11" s="117"/>
      <c r="B11" s="118"/>
      <c r="C11" s="118"/>
      <c r="D11" s="118"/>
      <c r="E11" s="118"/>
      <c r="F11" s="118"/>
      <c r="G11" s="118"/>
      <c r="H11" s="119"/>
    </row>
    <row r="12" spans="1:8" ht="15.75" thickBot="1" x14ac:dyDescent="0.3"/>
    <row r="13" spans="1:8" x14ac:dyDescent="0.25">
      <c r="A13" s="121" t="s">
        <v>2</v>
      </c>
      <c r="B13" s="38" t="s">
        <v>3</v>
      </c>
      <c r="C13" s="38" t="s">
        <v>40</v>
      </c>
      <c r="D13" s="38" t="s">
        <v>33</v>
      </c>
      <c r="E13" s="38" t="s">
        <v>34</v>
      </c>
      <c r="F13" s="38" t="s">
        <v>34</v>
      </c>
      <c r="G13" s="39" t="s">
        <v>40</v>
      </c>
      <c r="H13" s="40" t="s">
        <v>40</v>
      </c>
    </row>
    <row r="14" spans="1:8" ht="15" customHeight="1" x14ac:dyDescent="0.25">
      <c r="A14" s="122"/>
      <c r="B14" s="123" t="s">
        <v>35</v>
      </c>
      <c r="C14" s="123" t="s">
        <v>45</v>
      </c>
      <c r="D14" s="124" t="s">
        <v>31</v>
      </c>
      <c r="E14" s="124" t="s">
        <v>32</v>
      </c>
      <c r="F14" s="124" t="s">
        <v>36</v>
      </c>
      <c r="G14" s="126" t="s">
        <v>37</v>
      </c>
      <c r="H14" s="120" t="s">
        <v>44</v>
      </c>
    </row>
    <row r="15" spans="1:8" ht="32.25" customHeight="1" x14ac:dyDescent="0.25">
      <c r="A15" s="122"/>
      <c r="B15" s="123"/>
      <c r="C15" s="123"/>
      <c r="D15" s="125"/>
      <c r="E15" s="125"/>
      <c r="F15" s="125"/>
      <c r="G15" s="127"/>
      <c r="H15" s="120"/>
    </row>
    <row r="16" spans="1:8" x14ac:dyDescent="0.25">
      <c r="A16" s="41" t="s">
        <v>21</v>
      </c>
      <c r="B16" s="16">
        <v>23.076353326640124</v>
      </c>
      <c r="C16" s="9">
        <v>112198.23337300739</v>
      </c>
      <c r="D16" s="16">
        <v>24.886676209781058</v>
      </c>
      <c r="E16" s="9">
        <v>148.45115943013246</v>
      </c>
      <c r="F16" s="9">
        <v>269451.26138471765</v>
      </c>
      <c r="G16" s="35">
        <f>C16-F16</f>
        <v>-157253.02801171027</v>
      </c>
      <c r="H16" s="42">
        <f>G16*$G$32</f>
        <v>-103362.41531209716</v>
      </c>
    </row>
    <row r="17" spans="1:8" x14ac:dyDescent="0.25">
      <c r="A17" s="43" t="s">
        <v>22</v>
      </c>
      <c r="B17" s="16">
        <v>6.4999281458030005</v>
      </c>
      <c r="C17" s="9">
        <v>92282.246383602178</v>
      </c>
      <c r="D17" s="16">
        <v>30.427058463217442</v>
      </c>
      <c r="E17" s="9">
        <v>157.56166031260028</v>
      </c>
      <c r="F17" s="9">
        <v>1141013.3707652879</v>
      </c>
      <c r="G17" s="35">
        <f t="shared" ref="G17:G27" si="0">C17-F17</f>
        <v>-1048731.1243816856</v>
      </c>
      <c r="H17" s="42">
        <f t="shared" ref="H17:H28" si="1">G17*$G$32</f>
        <v>-689330.96805608191</v>
      </c>
    </row>
    <row r="18" spans="1:8" x14ac:dyDescent="0.25">
      <c r="A18" s="43" t="s">
        <v>23</v>
      </c>
      <c r="B18" s="16">
        <v>22.884513224689996</v>
      </c>
      <c r="C18" s="9">
        <v>663840.4730107584</v>
      </c>
      <c r="D18" s="16">
        <v>35.476051691976082</v>
      </c>
      <c r="E18" s="9">
        <v>129.65653180850006</v>
      </c>
      <c r="F18" s="9">
        <v>3233260.445417311</v>
      </c>
      <c r="G18" s="35">
        <f t="shared" si="0"/>
        <v>-2569419.9724065526</v>
      </c>
      <c r="H18" s="42">
        <f t="shared" si="1"/>
        <v>-1688879.747862827</v>
      </c>
    </row>
    <row r="19" spans="1:8" x14ac:dyDescent="0.25">
      <c r="A19" s="43" t="s">
        <v>24</v>
      </c>
      <c r="B19" s="16">
        <v>18.809201566427035</v>
      </c>
      <c r="C19" s="9">
        <v>861602.83543198695</v>
      </c>
      <c r="D19" s="16">
        <v>24.886676209781058</v>
      </c>
      <c r="E19" s="9">
        <v>148.45115943013246</v>
      </c>
      <c r="F19" s="9">
        <v>3663666.5736080445</v>
      </c>
      <c r="G19" s="35">
        <f t="shared" si="0"/>
        <v>-2802063.7381760576</v>
      </c>
      <c r="H19" s="42">
        <f t="shared" si="1"/>
        <v>-1841796.4951031227</v>
      </c>
    </row>
    <row r="20" spans="1:8" x14ac:dyDescent="0.25">
      <c r="A20" s="43" t="s">
        <v>25</v>
      </c>
      <c r="B20" s="16">
        <v>24.103303289756578</v>
      </c>
      <c r="C20" s="9">
        <v>494521.66202900163</v>
      </c>
      <c r="D20" s="16">
        <v>60.712039960116492</v>
      </c>
      <c r="E20" s="9">
        <v>134.03530408568281</v>
      </c>
      <c r="F20" s="9">
        <v>2451932.0223038392</v>
      </c>
      <c r="G20" s="35">
        <f t="shared" si="0"/>
        <v>-1957410.3602748376</v>
      </c>
      <c r="H20" s="42">
        <f t="shared" si="1"/>
        <v>-1286605.8298086508</v>
      </c>
    </row>
    <row r="21" spans="1:8" x14ac:dyDescent="0.25">
      <c r="A21" s="43" t="s">
        <v>26</v>
      </c>
      <c r="B21" s="16">
        <v>83.051391000495826</v>
      </c>
      <c r="C21" s="9">
        <v>1780182.9054023118</v>
      </c>
      <c r="D21" s="16">
        <v>64.879417156592694</v>
      </c>
      <c r="E21" s="9">
        <v>139.61495067780467</v>
      </c>
      <c r="F21" s="9">
        <v>2367976.4778564484</v>
      </c>
      <c r="G21" s="35">
        <f t="shared" si="0"/>
        <v>-587793.57245413656</v>
      </c>
      <c r="H21" s="42">
        <f t="shared" si="1"/>
        <v>-386356.71517410397</v>
      </c>
    </row>
    <row r="22" spans="1:8" x14ac:dyDescent="0.25">
      <c r="A22" s="43" t="s">
        <v>27</v>
      </c>
      <c r="B22" s="16">
        <v>115.17686674444937</v>
      </c>
      <c r="C22" s="9">
        <v>887936.92821504979</v>
      </c>
      <c r="D22" s="16">
        <v>70.961280041944605</v>
      </c>
      <c r="E22" s="9">
        <v>146.17109793301699</v>
      </c>
      <c r="F22" s="9">
        <v>1570261.890380994</v>
      </c>
      <c r="G22" s="35">
        <f t="shared" si="0"/>
        <v>-682324.96216594416</v>
      </c>
      <c r="H22" s="42">
        <f t="shared" si="1"/>
        <v>-448492.19763167511</v>
      </c>
    </row>
    <row r="23" spans="1:8" x14ac:dyDescent="0.25">
      <c r="A23" s="43" t="s">
        <v>28</v>
      </c>
      <c r="B23" s="16">
        <v>59.713951280870255</v>
      </c>
      <c r="C23" s="9">
        <v>867559.69112224341</v>
      </c>
      <c r="D23" s="16">
        <v>67.66678351236429</v>
      </c>
      <c r="E23" s="9">
        <v>142.71225205845366</v>
      </c>
      <c r="F23" s="9">
        <v>1982088.9177593538</v>
      </c>
      <c r="G23" s="35">
        <f t="shared" si="0"/>
        <v>-1114529.2266371103</v>
      </c>
      <c r="H23" s="42">
        <f t="shared" si="1"/>
        <v>-732580.06066857267</v>
      </c>
    </row>
    <row r="24" spans="1:8" x14ac:dyDescent="0.25">
      <c r="A24" s="43" t="s">
        <v>29</v>
      </c>
      <c r="B24" s="16">
        <v>65.060087208054625</v>
      </c>
      <c r="C24" s="9">
        <v>782277.28168153053</v>
      </c>
      <c r="D24" s="16">
        <v>74.717409242473551</v>
      </c>
      <c r="E24" s="9">
        <v>149.95196176594666</v>
      </c>
      <c r="F24" s="9">
        <v>1948059.8812873606</v>
      </c>
      <c r="G24" s="35">
        <f t="shared" si="0"/>
        <v>-1165782.5996058299</v>
      </c>
      <c r="H24" s="42">
        <f t="shared" si="1"/>
        <v>-766268.90272091201</v>
      </c>
    </row>
    <row r="25" spans="1:8" x14ac:dyDescent="0.25">
      <c r="A25" s="44" t="s">
        <v>30</v>
      </c>
      <c r="B25" s="17">
        <v>65.280742513352195</v>
      </c>
      <c r="C25" s="10">
        <v>26347159.360541999</v>
      </c>
      <c r="D25" s="17">
        <v>57.875816654536578</v>
      </c>
      <c r="E25" s="10">
        <v>209.27612324867451</v>
      </c>
      <c r="F25" s="9">
        <v>19465456.756596275</v>
      </c>
      <c r="G25" s="35">
        <f t="shared" si="0"/>
        <v>6881702.6039457247</v>
      </c>
      <c r="H25" s="42">
        <f>G25*$G$32</f>
        <v>4523343.1215735245</v>
      </c>
    </row>
    <row r="26" spans="1:8" x14ac:dyDescent="0.25">
      <c r="A26" s="44" t="s">
        <v>42</v>
      </c>
      <c r="B26" s="18">
        <v>276.85000000000002</v>
      </c>
      <c r="C26" s="97">
        <v>2437267.924983663</v>
      </c>
      <c r="D26" s="18">
        <v>63.24529688162071</v>
      </c>
      <c r="E26" s="97">
        <v>212.48695274273288</v>
      </c>
      <c r="F26" s="9">
        <v>670865.94485487614</v>
      </c>
      <c r="G26" s="35">
        <f t="shared" si="0"/>
        <v>1766401.980128787</v>
      </c>
      <c r="H26" s="42">
        <f t="shared" ref="H26:H27" si="2">G26*$G$32</f>
        <v>1161056.0215386518</v>
      </c>
    </row>
    <row r="27" spans="1:8" x14ac:dyDescent="0.25">
      <c r="A27" s="44" t="s">
        <v>43</v>
      </c>
      <c r="B27" s="18">
        <v>276.85000000000002</v>
      </c>
      <c r="C27" s="97">
        <v>3639501.6746025127</v>
      </c>
      <c r="D27" s="18">
        <v>63.24529688162071</v>
      </c>
      <c r="E27" s="97">
        <v>212.48695274273288</v>
      </c>
      <c r="F27" s="9">
        <v>945513.88007840433</v>
      </c>
      <c r="G27" s="35">
        <f t="shared" si="0"/>
        <v>2693987.7945241085</v>
      </c>
      <c r="H27" s="42">
        <f t="shared" si="2"/>
        <v>1770758.1773406966</v>
      </c>
    </row>
    <row r="28" spans="1:8" x14ac:dyDescent="0.25">
      <c r="A28" s="43" t="s">
        <v>4</v>
      </c>
      <c r="B28" s="45">
        <v>0</v>
      </c>
      <c r="C28" s="45">
        <v>0</v>
      </c>
      <c r="D28" s="45">
        <v>0</v>
      </c>
      <c r="E28" s="45">
        <v>0</v>
      </c>
      <c r="F28" s="9">
        <v>0</v>
      </c>
      <c r="G28" s="46">
        <v>0</v>
      </c>
      <c r="H28" s="42">
        <f t="shared" si="1"/>
        <v>0</v>
      </c>
    </row>
    <row r="29" spans="1:8" ht="15.75" thickBot="1" x14ac:dyDescent="0.3">
      <c r="A29" s="47" t="s">
        <v>46</v>
      </c>
      <c r="B29" s="84">
        <f>C29/50000</f>
        <v>14.5</v>
      </c>
      <c r="C29" s="10">
        <v>725000</v>
      </c>
      <c r="D29" s="10">
        <v>0</v>
      </c>
      <c r="E29" s="48">
        <v>0</v>
      </c>
      <c r="F29" s="9">
        <v>0</v>
      </c>
      <c r="G29" s="36">
        <f t="shared" ref="G29" si="3">C29-F29</f>
        <v>725000</v>
      </c>
      <c r="H29" s="49">
        <f>G29</f>
        <v>725000</v>
      </c>
    </row>
    <row r="30" spans="1:8" ht="15.75" customHeight="1" thickBot="1" x14ac:dyDescent="0.3">
      <c r="A30" s="98" t="s">
        <v>38</v>
      </c>
      <c r="B30" s="99"/>
      <c r="C30" s="50">
        <f>SUM(C16:C29)</f>
        <v>39691331.216777675</v>
      </c>
      <c r="D30" s="51"/>
      <c r="E30" s="52"/>
      <c r="F30" s="53">
        <f>SUM(F16:F29)</f>
        <v>39709547.422292911</v>
      </c>
      <c r="G30" s="53">
        <f>SUM(G16:G29)</f>
        <v>-18216.205515244044</v>
      </c>
      <c r="H30" s="54">
        <f>SUM(H16:H29)</f>
        <v>236483.98811482918</v>
      </c>
    </row>
    <row r="31" spans="1:8" ht="15.75" thickBot="1" x14ac:dyDescent="0.3"/>
    <row r="32" spans="1:8" ht="15.75" thickBot="1" x14ac:dyDescent="0.3">
      <c r="C32" s="55"/>
      <c r="D32" s="3"/>
      <c r="E32" s="3"/>
      <c r="F32" s="19" t="s">
        <v>39</v>
      </c>
      <c r="G32" s="57">
        <v>0.6573</v>
      </c>
    </row>
    <row r="33" spans="6:7" x14ac:dyDescent="0.25">
      <c r="F33" s="100" t="s">
        <v>5</v>
      </c>
      <c r="G33" s="102">
        <f>H30</f>
        <v>236483.98811482918</v>
      </c>
    </row>
    <row r="34" spans="6:7" x14ac:dyDescent="0.25">
      <c r="F34" s="100"/>
      <c r="G34" s="103"/>
    </row>
    <row r="35" spans="6:7" ht="15.75" thickBot="1" x14ac:dyDescent="0.3">
      <c r="F35" s="101"/>
      <c r="G35" s="104"/>
    </row>
  </sheetData>
  <mergeCells count="13">
    <mergeCell ref="A30:B30"/>
    <mergeCell ref="F33:F35"/>
    <mergeCell ref="G33:G35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"/>
  <sheetViews>
    <sheetView topLeftCell="A10" workbookViewId="0">
      <selection activeCell="A2" sqref="A2:G5"/>
    </sheetView>
  </sheetViews>
  <sheetFormatPr defaultRowHeight="15" x14ac:dyDescent="0.25"/>
  <cols>
    <col min="1" max="1" width="38.140625" style="11" customWidth="1"/>
    <col min="2" max="2" width="24" style="11" customWidth="1"/>
    <col min="3" max="3" width="23.42578125" style="11" customWidth="1"/>
    <col min="4" max="4" width="22.85546875" style="11" customWidth="1"/>
    <col min="5" max="5" width="24.28515625" style="11" customWidth="1"/>
    <col min="6" max="6" width="19.42578125" style="11" customWidth="1"/>
    <col min="7" max="7" width="31.140625" style="11" customWidth="1"/>
    <col min="8" max="8" width="18" style="11" customWidth="1"/>
    <col min="9" max="16384" width="9.140625" style="11"/>
  </cols>
  <sheetData>
    <row r="1" spans="1:7" ht="32.25" customHeight="1" thickBot="1" x14ac:dyDescent="0.4">
      <c r="A1" s="137" t="s">
        <v>75</v>
      </c>
      <c r="B1" s="129"/>
      <c r="C1" s="129"/>
      <c r="D1" s="129"/>
      <c r="E1" s="129"/>
      <c r="F1" s="129"/>
      <c r="G1" s="129"/>
    </row>
    <row r="2" spans="1:7" x14ac:dyDescent="0.25">
      <c r="A2" s="138" t="s">
        <v>8</v>
      </c>
      <c r="B2" s="106"/>
      <c r="C2" s="106"/>
      <c r="D2" s="106"/>
      <c r="E2" s="106"/>
      <c r="F2" s="106"/>
      <c r="G2" s="107"/>
    </row>
    <row r="3" spans="1:7" x14ac:dyDescent="0.25">
      <c r="A3" s="108"/>
      <c r="B3" s="109"/>
      <c r="C3" s="109"/>
      <c r="D3" s="109"/>
      <c r="E3" s="109"/>
      <c r="F3" s="109"/>
      <c r="G3" s="110"/>
    </row>
    <row r="4" spans="1:7" ht="0.75" customHeight="1" thickBot="1" x14ac:dyDescent="0.3">
      <c r="A4" s="108"/>
      <c r="B4" s="109"/>
      <c r="C4" s="109"/>
      <c r="D4" s="109"/>
      <c r="E4" s="109"/>
      <c r="F4" s="109"/>
      <c r="G4" s="110"/>
    </row>
    <row r="5" spans="1:7" ht="15.75" hidden="1" thickBot="1" x14ac:dyDescent="0.3">
      <c r="A5" s="139"/>
      <c r="B5" s="140"/>
      <c r="C5" s="140"/>
      <c r="D5" s="140"/>
      <c r="E5" s="140"/>
      <c r="F5" s="140"/>
      <c r="G5" s="141"/>
    </row>
    <row r="6" spans="1:7" x14ac:dyDescent="0.25">
      <c r="A6" s="142" t="s">
        <v>9</v>
      </c>
      <c r="B6" s="143"/>
      <c r="C6" s="143"/>
      <c r="D6" s="143"/>
      <c r="E6" s="143"/>
      <c r="F6" s="143"/>
      <c r="G6" s="144"/>
    </row>
    <row r="7" spans="1:7" x14ac:dyDescent="0.25">
      <c r="A7" s="145"/>
      <c r="B7" s="146"/>
      <c r="C7" s="146"/>
      <c r="D7" s="146"/>
      <c r="E7" s="146"/>
      <c r="F7" s="146"/>
      <c r="G7" s="147"/>
    </row>
    <row r="8" spans="1:7" x14ac:dyDescent="0.25">
      <c r="A8" s="145"/>
      <c r="B8" s="146"/>
      <c r="C8" s="146"/>
      <c r="D8" s="146"/>
      <c r="E8" s="146"/>
      <c r="F8" s="146"/>
      <c r="G8" s="147"/>
    </row>
    <row r="9" spans="1:7" x14ac:dyDescent="0.25">
      <c r="A9" s="145"/>
      <c r="B9" s="146"/>
      <c r="C9" s="146"/>
      <c r="D9" s="146"/>
      <c r="E9" s="146"/>
      <c r="F9" s="146"/>
      <c r="G9" s="147"/>
    </row>
    <row r="10" spans="1:7" x14ac:dyDescent="0.25">
      <c r="A10" s="145"/>
      <c r="B10" s="146"/>
      <c r="C10" s="146"/>
      <c r="D10" s="146"/>
      <c r="E10" s="146"/>
      <c r="F10" s="146"/>
      <c r="G10" s="147"/>
    </row>
    <row r="11" spans="1:7" ht="86.25" customHeight="1" thickBot="1" x14ac:dyDescent="0.3">
      <c r="A11" s="128"/>
      <c r="B11" s="129"/>
      <c r="C11" s="129"/>
      <c r="D11" s="129"/>
      <c r="E11" s="129"/>
      <c r="F11" s="129"/>
      <c r="G11" s="130"/>
    </row>
    <row r="12" spans="1:7" ht="15.75" thickBot="1" x14ac:dyDescent="0.3"/>
    <row r="13" spans="1:7" ht="15.75" thickBot="1" x14ac:dyDescent="0.3">
      <c r="A13" s="148" t="s">
        <v>2</v>
      </c>
      <c r="B13" s="149" t="s">
        <v>66</v>
      </c>
      <c r="C13" s="149"/>
      <c r="D13" s="149"/>
      <c r="E13" s="149" t="s">
        <v>65</v>
      </c>
      <c r="F13" s="149"/>
      <c r="G13" s="149"/>
    </row>
    <row r="14" spans="1:7" ht="15" customHeight="1" thickBot="1" x14ac:dyDescent="0.3">
      <c r="A14" s="148"/>
      <c r="B14" s="150" t="s">
        <v>10</v>
      </c>
      <c r="C14" s="150" t="s">
        <v>18</v>
      </c>
      <c r="D14" s="150" t="s">
        <v>53</v>
      </c>
      <c r="E14" s="150" t="s">
        <v>10</v>
      </c>
      <c r="F14" s="150" t="s">
        <v>18</v>
      </c>
      <c r="G14" s="150" t="s">
        <v>19</v>
      </c>
    </row>
    <row r="15" spans="1:7" ht="15.75" thickBot="1" x14ac:dyDescent="0.3">
      <c r="A15" s="148"/>
      <c r="B15" s="150"/>
      <c r="C15" s="150"/>
      <c r="D15" s="150"/>
      <c r="E15" s="150"/>
      <c r="F15" s="150"/>
      <c r="G15" s="150"/>
    </row>
    <row r="16" spans="1:7" x14ac:dyDescent="0.25">
      <c r="A16" s="65" t="s">
        <v>21</v>
      </c>
      <c r="B16" s="66">
        <f>'(2)(a)(i) One Time (all)'!G16</f>
        <v>-157253.02801171027</v>
      </c>
      <c r="C16" s="67"/>
      <c r="D16" s="67"/>
      <c r="E16" s="66">
        <f>'(2)(a)(i) One Time (all)'!G16</f>
        <v>-157253.02801171027</v>
      </c>
      <c r="F16" s="67"/>
      <c r="G16" s="67"/>
    </row>
    <row r="17" spans="1:7" x14ac:dyDescent="0.25">
      <c r="A17" s="13" t="s">
        <v>22</v>
      </c>
      <c r="B17" s="68">
        <f>'(2)(a)(i) One Time (all)'!G17</f>
        <v>-1048731.1243816856</v>
      </c>
      <c r="C17" s="69"/>
      <c r="D17" s="69"/>
      <c r="E17" s="68">
        <f>'(2)(a)(i) One Time (all)'!G17</f>
        <v>-1048731.1243816856</v>
      </c>
      <c r="F17" s="69"/>
      <c r="G17" s="69"/>
    </row>
    <row r="18" spans="1:7" x14ac:dyDescent="0.25">
      <c r="A18" s="13" t="s">
        <v>23</v>
      </c>
      <c r="B18" s="68">
        <f>'(2)(a)(i) One Time (all)'!G18</f>
        <v>-2569419.9724065526</v>
      </c>
      <c r="C18" s="69"/>
      <c r="D18" s="69"/>
      <c r="E18" s="68">
        <f>'(2)(a)(i) One Time (all)'!G18</f>
        <v>-2569419.9724065526</v>
      </c>
      <c r="F18" s="69"/>
      <c r="G18" s="69"/>
    </row>
    <row r="19" spans="1:7" x14ac:dyDescent="0.25">
      <c r="A19" s="13" t="s">
        <v>24</v>
      </c>
      <c r="B19" s="68">
        <f>'(2)(a)(i) One Time (all)'!G19</f>
        <v>-2802063.7381760576</v>
      </c>
      <c r="C19" s="69"/>
      <c r="D19" s="69"/>
      <c r="E19" s="68">
        <f>'(2)(a)(i) One Time (all)'!G19</f>
        <v>-2802063.7381760576</v>
      </c>
      <c r="F19" s="69"/>
      <c r="G19" s="69"/>
    </row>
    <row r="20" spans="1:7" x14ac:dyDescent="0.25">
      <c r="A20" s="13" t="s">
        <v>25</v>
      </c>
      <c r="B20" s="68">
        <f>'(2)(a)(i) One Time (all)'!G20</f>
        <v>-1957410.3602748376</v>
      </c>
      <c r="C20" s="69"/>
      <c r="D20" s="69"/>
      <c r="E20" s="68">
        <f>'(2)(a)(i) One Time (all)'!G20</f>
        <v>-1957410.3602748376</v>
      </c>
      <c r="F20" s="69"/>
      <c r="G20" s="69"/>
    </row>
    <row r="21" spans="1:7" x14ac:dyDescent="0.25">
      <c r="A21" s="13" t="s">
        <v>26</v>
      </c>
      <c r="B21" s="68">
        <f>'(2)(a)(i) One Time (all)'!G21</f>
        <v>-587793.57245413656</v>
      </c>
      <c r="C21" s="69"/>
      <c r="D21" s="69"/>
      <c r="E21" s="68">
        <f>'(2)(a)(i) One Time (all)'!G21</f>
        <v>-587793.57245413656</v>
      </c>
      <c r="F21" s="69"/>
      <c r="G21" s="69"/>
    </row>
    <row r="22" spans="1:7" x14ac:dyDescent="0.25">
      <c r="A22" s="13" t="s">
        <v>27</v>
      </c>
      <c r="B22" s="68">
        <f>'(2)(a)(i) One Time (all)'!G22</f>
        <v>-682324.96216594416</v>
      </c>
      <c r="C22" s="69"/>
      <c r="D22" s="69"/>
      <c r="E22" s="68">
        <f>'(2)(a)(i) One Time (all)'!G22</f>
        <v>-682324.96216594416</v>
      </c>
      <c r="F22" s="69"/>
      <c r="G22" s="69"/>
    </row>
    <row r="23" spans="1:7" x14ac:dyDescent="0.25">
      <c r="A23" s="13" t="s">
        <v>28</v>
      </c>
      <c r="B23" s="68">
        <f>'(2)(a)(i) One Time (all)'!G23</f>
        <v>-1114529.2266371103</v>
      </c>
      <c r="C23" s="69"/>
      <c r="D23" s="69"/>
      <c r="E23" s="68">
        <f>'(2)(a)(i) One Time (all)'!G23</f>
        <v>-1114529.2266371103</v>
      </c>
      <c r="F23" s="69"/>
      <c r="G23" s="69"/>
    </row>
    <row r="24" spans="1:7" x14ac:dyDescent="0.25">
      <c r="A24" s="13" t="s">
        <v>29</v>
      </c>
      <c r="B24" s="68">
        <f>'(2)(a)(i) One Time (all)'!G24</f>
        <v>-1165782.5996058299</v>
      </c>
      <c r="C24" s="69"/>
      <c r="D24" s="69"/>
      <c r="E24" s="68">
        <f>'(2)(a)(i) One Time (all)'!G24</f>
        <v>-1165782.5996058299</v>
      </c>
      <c r="F24" s="69"/>
      <c r="G24" s="69"/>
    </row>
    <row r="25" spans="1:7" x14ac:dyDescent="0.25">
      <c r="A25" s="13" t="s">
        <v>30</v>
      </c>
      <c r="B25" s="68">
        <f>'(2)(a)(i) One Time (all)'!G25</f>
        <v>6881702.6039457247</v>
      </c>
      <c r="C25" s="69"/>
      <c r="D25" s="68">
        <f>D50*E50</f>
        <v>-322354.44</v>
      </c>
      <c r="E25" s="69">
        <f>B25*(B50/C50)</f>
        <v>4750864.8314598827</v>
      </c>
      <c r="F25" s="69"/>
      <c r="G25" s="69">
        <f>D25</f>
        <v>-322354.44</v>
      </c>
    </row>
    <row r="26" spans="1:7" x14ac:dyDescent="0.25">
      <c r="A26" s="44" t="s">
        <v>42</v>
      </c>
      <c r="B26" s="78">
        <f>'(2)(a)(i) One Time (all)'!G26</f>
        <v>1766401.980128787</v>
      </c>
      <c r="C26" s="70"/>
      <c r="D26" s="75"/>
      <c r="E26" s="78">
        <f>'(2)(a)(i) One Time (all)'!G26</f>
        <v>1766401.980128787</v>
      </c>
      <c r="F26" s="70"/>
      <c r="G26" s="70"/>
    </row>
    <row r="27" spans="1:7" x14ac:dyDescent="0.25">
      <c r="A27" s="44" t="s">
        <v>43</v>
      </c>
      <c r="B27" s="78">
        <f>'(2)(a)(i) One Time (all)'!G27</f>
        <v>2693987.7945241085</v>
      </c>
      <c r="C27" s="70"/>
      <c r="D27" s="75"/>
      <c r="E27" s="78">
        <f>'(2)(a)(i) One Time (all)'!G27</f>
        <v>2693987.7945241085</v>
      </c>
      <c r="F27" s="70"/>
      <c r="G27" s="70"/>
    </row>
    <row r="28" spans="1:7" ht="15.75" thickBot="1" x14ac:dyDescent="0.3">
      <c r="A28" s="14" t="s">
        <v>4</v>
      </c>
      <c r="B28" s="68">
        <f>'(2)(a)(i) One Time (all)'!G28</f>
        <v>0</v>
      </c>
      <c r="C28" s="70"/>
      <c r="D28" s="70">
        <f>D49*E49</f>
        <v>-1870419.05</v>
      </c>
      <c r="E28" s="78">
        <f>'(2)(a)(i) One Time (all)'!G28</f>
        <v>0</v>
      </c>
      <c r="F28" s="70"/>
      <c r="G28" s="70">
        <f>D28</f>
        <v>-1870419.05</v>
      </c>
    </row>
    <row r="29" spans="1:7" ht="15.75" thickBot="1" x14ac:dyDescent="0.3">
      <c r="A29" s="22" t="s">
        <v>41</v>
      </c>
      <c r="B29" s="71">
        <f t="shared" ref="B29:G29" si="0">SUM(B16:B28)</f>
        <v>-743216.20551524404</v>
      </c>
      <c r="C29" s="71">
        <f t="shared" si="0"/>
        <v>0</v>
      </c>
      <c r="D29" s="71">
        <f t="shared" si="0"/>
        <v>-2192773.4900000002</v>
      </c>
      <c r="E29" s="71">
        <f t="shared" si="0"/>
        <v>-2874053.9780010865</v>
      </c>
      <c r="F29" s="71">
        <f t="shared" si="0"/>
        <v>0</v>
      </c>
      <c r="G29" s="72">
        <f t="shared" si="0"/>
        <v>-2192773.4900000002</v>
      </c>
    </row>
    <row r="30" spans="1:7" ht="15.75" thickBot="1" x14ac:dyDescent="0.3">
      <c r="A30" s="59" t="s">
        <v>49</v>
      </c>
      <c r="B30" s="73">
        <f>B29*'(2)(a)(i) One Time (all)'!$G$32</f>
        <v>-488516.01188516989</v>
      </c>
      <c r="C30" s="73">
        <f>C29*'(2)(a)(i) One Time (all)'!$G$32</f>
        <v>0</v>
      </c>
      <c r="D30" s="73">
        <f>D29*'(2)(a)(i) One Time (all)'!$G$32</f>
        <v>-1441310.0149770002</v>
      </c>
      <c r="E30" s="73">
        <f>E29*'(2)(a)(i) One Time (all)'!$G$32</f>
        <v>-1889115.6797401141</v>
      </c>
      <c r="F30" s="73">
        <f>F29*'(2)(a)(i) One Time (all)'!$G$32</f>
        <v>0</v>
      </c>
      <c r="G30" s="74">
        <f>G29*'(2)(a)(i) One Time (all)'!$G$32</f>
        <v>-1441310.0149770002</v>
      </c>
    </row>
    <row r="31" spans="1:7" x14ac:dyDescent="0.25">
      <c r="A31" s="88"/>
      <c r="B31" s="89"/>
      <c r="C31" s="89"/>
      <c r="D31" s="89"/>
      <c r="E31" s="89"/>
      <c r="F31" s="89"/>
      <c r="G31" s="87"/>
    </row>
    <row r="32" spans="1:7" x14ac:dyDescent="0.25">
      <c r="A32" s="90" t="s">
        <v>50</v>
      </c>
      <c r="B32" s="91"/>
      <c r="C32" s="91"/>
      <c r="D32" s="91"/>
      <c r="E32" s="91"/>
      <c r="F32" s="91"/>
      <c r="G32" s="87"/>
    </row>
    <row r="33" spans="1:7" x14ac:dyDescent="0.25">
      <c r="A33" s="58" t="s">
        <v>46</v>
      </c>
      <c r="B33" s="68"/>
      <c r="C33" s="68">
        <v>0</v>
      </c>
      <c r="D33" s="68"/>
      <c r="E33" s="69"/>
      <c r="F33" s="69">
        <f>C33</f>
        <v>0</v>
      </c>
      <c r="G33" s="69"/>
    </row>
    <row r="34" spans="1:7" x14ac:dyDescent="0.25">
      <c r="A34" s="34" t="s">
        <v>57</v>
      </c>
      <c r="B34" s="75"/>
      <c r="C34" s="75">
        <v>0</v>
      </c>
      <c r="D34" s="75"/>
      <c r="E34" s="70"/>
      <c r="F34" s="70">
        <v>0</v>
      </c>
      <c r="G34" s="70"/>
    </row>
    <row r="35" spans="1:7" x14ac:dyDescent="0.25">
      <c r="A35" s="34" t="s">
        <v>59</v>
      </c>
      <c r="B35" s="75"/>
      <c r="C35" s="75">
        <f>(C49*(1-'(2)(a)(i) One Time (all)'!$G$32))*E49</f>
        <v>786247.20973900007</v>
      </c>
      <c r="D35" s="75"/>
      <c r="E35" s="70"/>
      <c r="F35" s="70">
        <f>B49/C49*C35</f>
        <v>145254.60130400001</v>
      </c>
      <c r="G35" s="70"/>
    </row>
    <row r="36" spans="1:7" ht="15.75" thickBot="1" x14ac:dyDescent="0.3">
      <c r="A36" s="34" t="s">
        <v>58</v>
      </c>
      <c r="B36" s="70"/>
      <c r="C36" s="75">
        <f>(C50*(1-'(2)(a)(i) One Time (all)'!$G$32))*E50</f>
        <v>461794.06219199998</v>
      </c>
      <c r="D36" s="70"/>
      <c r="E36" s="75"/>
      <c r="F36" s="70">
        <f>B50/C50*C36</f>
        <v>318804.99575599999</v>
      </c>
      <c r="G36" s="70"/>
    </row>
    <row r="37" spans="1:7" ht="15.75" thickBot="1" x14ac:dyDescent="0.3">
      <c r="A37" s="60" t="s">
        <v>51</v>
      </c>
      <c r="B37" s="73">
        <f>SUM(B33:B36)</f>
        <v>0</v>
      </c>
      <c r="C37" s="73">
        <f>SUM(C33:C36)</f>
        <v>1248041.2719310001</v>
      </c>
      <c r="D37" s="73">
        <f t="shared" ref="D37:G37" si="1">SUM(D33:D36)</f>
        <v>0</v>
      </c>
      <c r="E37" s="73">
        <f t="shared" si="1"/>
        <v>0</v>
      </c>
      <c r="F37" s="73">
        <f>SUM(F33:F36)</f>
        <v>464059.59706</v>
      </c>
      <c r="G37" s="73">
        <f t="shared" si="1"/>
        <v>0</v>
      </c>
    </row>
    <row r="38" spans="1:7" ht="15.75" thickBot="1" x14ac:dyDescent="0.3">
      <c r="A38" s="23"/>
      <c r="B38" s="76"/>
      <c r="C38" s="76"/>
      <c r="D38" s="76"/>
      <c r="E38" s="76"/>
      <c r="F38" s="76"/>
      <c r="G38" s="77"/>
    </row>
    <row r="39" spans="1:7" ht="15.75" thickBot="1" x14ac:dyDescent="0.3">
      <c r="A39" s="64" t="s">
        <v>52</v>
      </c>
      <c r="B39" s="73">
        <f t="shared" ref="B39:G39" si="2">B30+B37</f>
        <v>-488516.01188516989</v>
      </c>
      <c r="C39" s="73">
        <f t="shared" si="2"/>
        <v>1248041.2719310001</v>
      </c>
      <c r="D39" s="73">
        <f t="shared" si="2"/>
        <v>-1441310.0149770002</v>
      </c>
      <c r="E39" s="73">
        <f t="shared" si="2"/>
        <v>-1889115.6797401141</v>
      </c>
      <c r="F39" s="73">
        <f t="shared" si="2"/>
        <v>464059.59706</v>
      </c>
      <c r="G39" s="73">
        <f t="shared" si="2"/>
        <v>-1441310.0149770002</v>
      </c>
    </row>
    <row r="40" spans="1:7" ht="15.75" thickBot="1" x14ac:dyDescent="0.3">
      <c r="A40" s="61"/>
      <c r="B40" s="62"/>
      <c r="C40" s="62"/>
      <c r="D40" s="62"/>
      <c r="E40" s="63"/>
      <c r="F40" s="63"/>
      <c r="G40" s="62"/>
    </row>
    <row r="41" spans="1:7" ht="15.75" thickBot="1" x14ac:dyDescent="0.3">
      <c r="A41" s="128" t="s">
        <v>11</v>
      </c>
      <c r="B41" s="129"/>
      <c r="C41" s="130"/>
      <c r="D41" s="21">
        <v>491872000</v>
      </c>
      <c r="E41" s="7"/>
      <c r="F41" s="7"/>
      <c r="G41" s="21">
        <v>491872000</v>
      </c>
    </row>
    <row r="42" spans="1:7" x14ac:dyDescent="0.25">
      <c r="B42" s="1" t="s">
        <v>54</v>
      </c>
      <c r="C42" s="2"/>
      <c r="D42" s="20">
        <f>SUM(B39:D39)*1.029768</f>
        <v>-702080.12351596111</v>
      </c>
      <c r="E42" s="1" t="s">
        <v>55</v>
      </c>
      <c r="F42" s="2"/>
      <c r="G42" s="20">
        <f>SUM(E39:G39)*1.029768</f>
        <v>-2951692.0836521713</v>
      </c>
    </row>
    <row r="43" spans="1:7" ht="15" customHeight="1" x14ac:dyDescent="0.25">
      <c r="B43" s="131">
        <f>D42/D41</f>
        <v>-1.4273634675605871E-3</v>
      </c>
      <c r="C43" s="132"/>
      <c r="D43" s="133"/>
      <c r="E43" s="131">
        <f>G42/G41</f>
        <v>-6.0009353727233329E-3</v>
      </c>
      <c r="F43" s="132"/>
      <c r="G43" s="133"/>
    </row>
    <row r="44" spans="1:7" ht="15.75" thickBot="1" x14ac:dyDescent="0.3">
      <c r="B44" s="134"/>
      <c r="C44" s="135"/>
      <c r="D44" s="136"/>
      <c r="E44" s="134"/>
      <c r="F44" s="135"/>
      <c r="G44" s="136"/>
    </row>
    <row r="45" spans="1:7" x14ac:dyDescent="0.25">
      <c r="F45" s="6"/>
      <c r="G45" s="7"/>
    </row>
    <row r="46" spans="1:7" x14ac:dyDescent="0.25">
      <c r="F46" s="6"/>
      <c r="G46" s="7"/>
    </row>
    <row r="47" spans="1:7" x14ac:dyDescent="0.25">
      <c r="A47" s="80" t="s">
        <v>61</v>
      </c>
      <c r="F47" s="6"/>
      <c r="G47" s="7"/>
    </row>
    <row r="48" spans="1:7" s="81" customFormat="1" ht="30" x14ac:dyDescent="0.25">
      <c r="A48" s="81" t="s">
        <v>67</v>
      </c>
      <c r="B48" s="82" t="s">
        <v>73</v>
      </c>
      <c r="C48" s="82" t="s">
        <v>62</v>
      </c>
      <c r="D48" s="82" t="s">
        <v>63</v>
      </c>
      <c r="E48" s="82" t="s">
        <v>64</v>
      </c>
    </row>
    <row r="49" spans="1:6" x14ac:dyDescent="0.25">
      <c r="A49" s="11" t="s">
        <v>4</v>
      </c>
      <c r="B49" s="79">
        <f>'(2)(a)(iii)(A) and (B)'!E35</f>
        <v>53048</v>
      </c>
      <c r="C49" s="79">
        <v>287143</v>
      </c>
      <c r="D49" s="79">
        <v>-234095</v>
      </c>
      <c r="E49" s="11">
        <v>7.99</v>
      </c>
      <c r="F49" s="94"/>
    </row>
    <row r="50" spans="1:6" x14ac:dyDescent="0.25">
      <c r="A50" s="11" t="s">
        <v>56</v>
      </c>
      <c r="B50" s="79">
        <f>'(2)(a)(iii)(A) and (B)'!E32</f>
        <v>261313</v>
      </c>
      <c r="C50" s="79">
        <f>315430*1.2</f>
        <v>378516</v>
      </c>
      <c r="D50" s="79">
        <v>-90549</v>
      </c>
      <c r="E50" s="11">
        <v>3.56</v>
      </c>
    </row>
  </sheetData>
  <mergeCells count="15">
    <mergeCell ref="A41:C41"/>
    <mergeCell ref="B43:D44"/>
    <mergeCell ref="E43:G44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"/>
  <sheetViews>
    <sheetView topLeftCell="A13" workbookViewId="0">
      <selection activeCell="C35" sqref="C35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137" t="s">
        <v>74</v>
      </c>
      <c r="B1" s="129"/>
      <c r="C1" s="129"/>
      <c r="D1" s="129"/>
      <c r="E1" s="129"/>
      <c r="F1" s="129"/>
      <c r="G1" s="129"/>
    </row>
    <row r="2" spans="1:7" x14ac:dyDescent="0.25">
      <c r="A2" s="138" t="s">
        <v>8</v>
      </c>
      <c r="B2" s="106"/>
      <c r="C2" s="106"/>
      <c r="D2" s="106"/>
      <c r="E2" s="106"/>
      <c r="F2" s="106"/>
      <c r="G2" s="107"/>
    </row>
    <row r="3" spans="1:7" x14ac:dyDescent="0.25">
      <c r="A3" s="108"/>
      <c r="B3" s="109"/>
      <c r="C3" s="109"/>
      <c r="D3" s="109"/>
      <c r="E3" s="109"/>
      <c r="F3" s="109"/>
      <c r="G3" s="110"/>
    </row>
    <row r="4" spans="1:7" ht="0.75" customHeight="1" thickBot="1" x14ac:dyDescent="0.3">
      <c r="A4" s="108"/>
      <c r="B4" s="109"/>
      <c r="C4" s="109"/>
      <c r="D4" s="109"/>
      <c r="E4" s="109"/>
      <c r="F4" s="109"/>
      <c r="G4" s="110"/>
    </row>
    <row r="5" spans="1:7" ht="15.75" hidden="1" thickBot="1" x14ac:dyDescent="0.3">
      <c r="A5" s="139"/>
      <c r="B5" s="140"/>
      <c r="C5" s="140"/>
      <c r="D5" s="140"/>
      <c r="E5" s="140"/>
      <c r="F5" s="140"/>
      <c r="G5" s="141"/>
    </row>
    <row r="6" spans="1:7" x14ac:dyDescent="0.25">
      <c r="A6" s="142" t="s">
        <v>9</v>
      </c>
      <c r="B6" s="143"/>
      <c r="C6" s="143"/>
      <c r="D6" s="143"/>
      <c r="E6" s="143"/>
      <c r="F6" s="143"/>
      <c r="G6" s="144"/>
    </row>
    <row r="7" spans="1:7" x14ac:dyDescent="0.25">
      <c r="A7" s="145"/>
      <c r="B7" s="146"/>
      <c r="C7" s="146"/>
      <c r="D7" s="146"/>
      <c r="E7" s="146"/>
      <c r="F7" s="146"/>
      <c r="G7" s="147"/>
    </row>
    <row r="8" spans="1:7" x14ac:dyDescent="0.25">
      <c r="A8" s="145"/>
      <c r="B8" s="146"/>
      <c r="C8" s="146"/>
      <c r="D8" s="146"/>
      <c r="E8" s="146"/>
      <c r="F8" s="146"/>
      <c r="G8" s="147"/>
    </row>
    <row r="9" spans="1:7" x14ac:dyDescent="0.25">
      <c r="A9" s="145"/>
      <c r="B9" s="146"/>
      <c r="C9" s="146"/>
      <c r="D9" s="146"/>
      <c r="E9" s="146"/>
      <c r="F9" s="146"/>
      <c r="G9" s="147"/>
    </row>
    <row r="10" spans="1:7" x14ac:dyDescent="0.25">
      <c r="A10" s="145"/>
      <c r="B10" s="146"/>
      <c r="C10" s="146"/>
      <c r="D10" s="146"/>
      <c r="E10" s="146"/>
      <c r="F10" s="146"/>
      <c r="G10" s="147"/>
    </row>
    <row r="11" spans="1:7" ht="86.25" customHeight="1" thickBot="1" x14ac:dyDescent="0.3">
      <c r="A11" s="128"/>
      <c r="B11" s="129"/>
      <c r="C11" s="129"/>
      <c r="D11" s="129"/>
      <c r="E11" s="129"/>
      <c r="F11" s="129"/>
      <c r="G11" s="130"/>
    </row>
    <row r="12" spans="1:7" ht="15.75" thickBot="1" x14ac:dyDescent="0.3"/>
    <row r="13" spans="1:7" ht="15.75" thickBot="1" x14ac:dyDescent="0.3">
      <c r="A13" s="148" t="s">
        <v>2</v>
      </c>
      <c r="B13" s="149" t="s">
        <v>47</v>
      </c>
      <c r="C13" s="149"/>
      <c r="D13" s="149"/>
      <c r="E13" s="149" t="s">
        <v>48</v>
      </c>
      <c r="F13" s="149"/>
      <c r="G13" s="149"/>
    </row>
    <row r="14" spans="1:7" ht="15" customHeight="1" thickBot="1" x14ac:dyDescent="0.3">
      <c r="A14" s="148"/>
      <c r="B14" s="150" t="s">
        <v>10</v>
      </c>
      <c r="C14" s="150" t="s">
        <v>18</v>
      </c>
      <c r="D14" s="150" t="s">
        <v>53</v>
      </c>
      <c r="E14" s="150" t="s">
        <v>10</v>
      </c>
      <c r="F14" s="150" t="s">
        <v>18</v>
      </c>
      <c r="G14" s="150" t="s">
        <v>19</v>
      </c>
    </row>
    <row r="15" spans="1:7" ht="15.75" thickBot="1" x14ac:dyDescent="0.3">
      <c r="A15" s="148"/>
      <c r="B15" s="150"/>
      <c r="C15" s="150"/>
      <c r="D15" s="150"/>
      <c r="E15" s="150"/>
      <c r="F15" s="150"/>
      <c r="G15" s="150"/>
    </row>
    <row r="16" spans="1:7" x14ac:dyDescent="0.25">
      <c r="A16" s="65" t="s">
        <v>21</v>
      </c>
      <c r="B16" s="66">
        <f>'(2)(a)(i) One Time (all)'!G16</f>
        <v>-157253.02801171027</v>
      </c>
      <c r="C16" s="67"/>
      <c r="D16" s="67"/>
      <c r="E16" s="66">
        <f>'(2)(a)(i) One Time (all)'!G16</f>
        <v>-157253.02801171027</v>
      </c>
      <c r="F16" s="67"/>
      <c r="G16" s="67"/>
    </row>
    <row r="17" spans="1:9" x14ac:dyDescent="0.25">
      <c r="A17" s="4" t="s">
        <v>22</v>
      </c>
      <c r="B17" s="68">
        <f>'(2)(a)(i) One Time (all)'!G17</f>
        <v>-1048731.1243816856</v>
      </c>
      <c r="C17" s="69"/>
      <c r="D17" s="69"/>
      <c r="E17" s="68">
        <f>'(2)(a)(i) One Time (all)'!G17</f>
        <v>-1048731.1243816856</v>
      </c>
      <c r="F17" s="69"/>
      <c r="G17" s="69"/>
    </row>
    <row r="18" spans="1:9" x14ac:dyDescent="0.25">
      <c r="A18" s="4" t="s">
        <v>23</v>
      </c>
      <c r="B18" s="68">
        <f>'(2)(a)(i) One Time (all)'!G18</f>
        <v>-2569419.9724065526</v>
      </c>
      <c r="C18" s="69"/>
      <c r="D18" s="69"/>
      <c r="E18" s="68">
        <f>'(2)(a)(i) One Time (all)'!G18</f>
        <v>-2569419.9724065526</v>
      </c>
      <c r="F18" s="69"/>
      <c r="G18" s="69"/>
    </row>
    <row r="19" spans="1:9" x14ac:dyDescent="0.25">
      <c r="A19" s="4" t="s">
        <v>24</v>
      </c>
      <c r="B19" s="68">
        <f>'(2)(a)(i) One Time (all)'!G19</f>
        <v>-2802063.7381760576</v>
      </c>
      <c r="C19" s="69"/>
      <c r="D19" s="69"/>
      <c r="E19" s="68">
        <f>'(2)(a)(i) One Time (all)'!G19</f>
        <v>-2802063.7381760576</v>
      </c>
      <c r="F19" s="69"/>
      <c r="G19" s="69"/>
    </row>
    <row r="20" spans="1:9" x14ac:dyDescent="0.25">
      <c r="A20" s="4" t="s">
        <v>25</v>
      </c>
      <c r="B20" s="68">
        <f>'(2)(a)(i) One Time (all)'!G20</f>
        <v>-1957410.3602748376</v>
      </c>
      <c r="C20" s="69"/>
      <c r="D20" s="69"/>
      <c r="E20" s="68">
        <f>'(2)(a)(i) One Time (all)'!G20</f>
        <v>-1957410.3602748376</v>
      </c>
      <c r="F20" s="69"/>
      <c r="G20" s="69"/>
    </row>
    <row r="21" spans="1:9" x14ac:dyDescent="0.25">
      <c r="A21" s="4" t="s">
        <v>26</v>
      </c>
      <c r="B21" s="68">
        <f>'(2)(a)(i) One Time (all)'!G21</f>
        <v>-587793.57245413656</v>
      </c>
      <c r="C21" s="69"/>
      <c r="D21" s="69"/>
      <c r="E21" s="68">
        <f>'(2)(a)(i) One Time (all)'!G21</f>
        <v>-587793.57245413656</v>
      </c>
      <c r="F21" s="69"/>
      <c r="G21" s="69"/>
    </row>
    <row r="22" spans="1:9" x14ac:dyDescent="0.25">
      <c r="A22" s="4" t="s">
        <v>27</v>
      </c>
      <c r="B22" s="68">
        <f>'(2)(a)(i) One Time (all)'!G22</f>
        <v>-682324.96216594416</v>
      </c>
      <c r="C22" s="69"/>
      <c r="D22" s="69"/>
      <c r="E22" s="68">
        <f>'(2)(a)(i) One Time (all)'!G22</f>
        <v>-682324.96216594416</v>
      </c>
      <c r="F22" s="69"/>
      <c r="G22" s="69"/>
    </row>
    <row r="23" spans="1:9" x14ac:dyDescent="0.25">
      <c r="A23" s="4" t="s">
        <v>28</v>
      </c>
      <c r="B23" s="68">
        <f>'(2)(a)(i) One Time (all)'!G23</f>
        <v>-1114529.2266371103</v>
      </c>
      <c r="C23" s="69"/>
      <c r="D23" s="69"/>
      <c r="E23" s="68">
        <f>'(2)(a)(i) One Time (all)'!G23</f>
        <v>-1114529.2266371103</v>
      </c>
      <c r="F23" s="69"/>
      <c r="G23" s="69"/>
    </row>
    <row r="24" spans="1:9" x14ac:dyDescent="0.25">
      <c r="A24" s="4" t="s">
        <v>29</v>
      </c>
      <c r="B24" s="68">
        <f>'(2)(a)(i) One Time (all)'!G24</f>
        <v>-1165782.5996058299</v>
      </c>
      <c r="C24" s="69"/>
      <c r="D24" s="69"/>
      <c r="E24" s="68">
        <f>'(2)(a)(i) One Time (all)'!G24</f>
        <v>-1165782.5996058299</v>
      </c>
      <c r="F24" s="69"/>
      <c r="G24" s="69"/>
    </row>
    <row r="25" spans="1:9" x14ac:dyDescent="0.25">
      <c r="A25" s="4" t="s">
        <v>30</v>
      </c>
      <c r="B25" s="68">
        <f>'(2)(a)(i) One Time (all)'!G25*($B$55/$C$55)</f>
        <v>7630916.5313530732</v>
      </c>
      <c r="C25" s="69"/>
      <c r="D25" s="68">
        <f>-D50*E50</f>
        <v>-1778476</v>
      </c>
      <c r="E25" s="68">
        <f>'(2)(a)(i) One Time (all)'!G25</f>
        <v>6881702.6039457247</v>
      </c>
      <c r="F25" s="69"/>
      <c r="G25" s="69"/>
    </row>
    <row r="26" spans="1:9" s="11" customFormat="1" x14ac:dyDescent="0.25">
      <c r="A26" s="44" t="s">
        <v>42</v>
      </c>
      <c r="B26" s="68">
        <f>'(2)(a)(i) One Time (all)'!G26*($B$55/$C$55)</f>
        <v>1958710.9247428144</v>
      </c>
      <c r="C26" s="70"/>
      <c r="D26" s="68"/>
      <c r="E26" s="68">
        <f>'(2)(a)(i) One Time (all)'!G26</f>
        <v>1766401.980128787</v>
      </c>
      <c r="F26" s="70"/>
      <c r="G26" s="70"/>
    </row>
    <row r="27" spans="1:9" s="11" customFormat="1" x14ac:dyDescent="0.25">
      <c r="A27" s="44" t="s">
        <v>43</v>
      </c>
      <c r="B27" s="68">
        <f>'(2)(a)(i) One Time (all)'!G27*($B$55/$C$55)</f>
        <v>2987283.4063928351</v>
      </c>
      <c r="C27" s="70"/>
      <c r="D27" s="68"/>
      <c r="E27" s="68">
        <f>'(2)(a)(i) One Time (all)'!G27</f>
        <v>2693987.7945241085</v>
      </c>
      <c r="F27" s="70"/>
      <c r="G27" s="70"/>
    </row>
    <row r="28" spans="1:9" ht="15.75" thickBot="1" x14ac:dyDescent="0.3">
      <c r="A28" s="5" t="s">
        <v>4</v>
      </c>
      <c r="B28" s="68">
        <f>'(2)(a)(i) One Time (all)'!G28</f>
        <v>0</v>
      </c>
      <c r="C28" s="70"/>
      <c r="D28" s="68">
        <f>-D49*E49</f>
        <v>-2228988.0563740367</v>
      </c>
      <c r="E28" s="68">
        <f>'(2)(a)(i) One Time (all)'!G28</f>
        <v>0</v>
      </c>
      <c r="F28" s="70"/>
      <c r="G28" s="70"/>
      <c r="I28" s="79"/>
    </row>
    <row r="29" spans="1:9" s="11" customFormat="1" ht="15.75" thickBot="1" x14ac:dyDescent="0.3">
      <c r="A29" s="22" t="s">
        <v>41</v>
      </c>
      <c r="B29" s="71">
        <f t="shared" ref="B29:G29" si="0">SUM(B16:B28)</f>
        <v>491602.2783748582</v>
      </c>
      <c r="C29" s="71">
        <f t="shared" si="0"/>
        <v>0</v>
      </c>
      <c r="D29" s="71">
        <f t="shared" si="0"/>
        <v>-4007464.0563740367</v>
      </c>
      <c r="E29" s="71">
        <f t="shared" si="0"/>
        <v>-743216.20551524404</v>
      </c>
      <c r="F29" s="71">
        <f t="shared" si="0"/>
        <v>0</v>
      </c>
      <c r="G29" s="72">
        <f t="shared" si="0"/>
        <v>0</v>
      </c>
      <c r="I29" s="79"/>
    </row>
    <row r="30" spans="1:9" s="11" customFormat="1" ht="15.75" thickBot="1" x14ac:dyDescent="0.3">
      <c r="A30" s="59" t="s">
        <v>49</v>
      </c>
      <c r="B30" s="73">
        <f>B29*'(2)(a)(i) One Time (all)'!$G$32</f>
        <v>323130.17757579428</v>
      </c>
      <c r="C30" s="73">
        <f>C29*'(2)(a)(i) One Time (all)'!$G$32</f>
        <v>0</v>
      </c>
      <c r="D30" s="73">
        <f>D29*'(2)(a)(i) One Time (all)'!$G$32</f>
        <v>-2634106.1242546542</v>
      </c>
      <c r="E30" s="73">
        <f>E29*'(2)(a)(i) One Time (all)'!$G$32</f>
        <v>-488516.01188516989</v>
      </c>
      <c r="F30" s="73">
        <f>F29*'(2)(a)(i) One Time (all)'!$G$32</f>
        <v>0</v>
      </c>
      <c r="G30" s="74">
        <f>G29*'(2)(a)(i) One Time (all)'!$G$32</f>
        <v>0</v>
      </c>
    </row>
    <row r="31" spans="1:9" s="11" customFormat="1" x14ac:dyDescent="0.25">
      <c r="A31" s="92"/>
      <c r="B31" s="89"/>
      <c r="C31" s="89"/>
      <c r="D31" s="89"/>
      <c r="E31" s="89"/>
      <c r="F31" s="89"/>
      <c r="G31" s="87"/>
    </row>
    <row r="32" spans="1:9" s="11" customFormat="1" x14ac:dyDescent="0.25">
      <c r="A32" s="93" t="s">
        <v>50</v>
      </c>
      <c r="B32" s="91"/>
      <c r="C32" s="91"/>
      <c r="D32" s="91"/>
      <c r="E32" s="91"/>
      <c r="F32" s="91"/>
      <c r="G32" s="87"/>
    </row>
    <row r="33" spans="1:7" s="11" customFormat="1" x14ac:dyDescent="0.25">
      <c r="A33" s="58" t="s">
        <v>46</v>
      </c>
      <c r="B33" s="68"/>
      <c r="C33" s="68">
        <v>0</v>
      </c>
      <c r="D33" s="68"/>
      <c r="E33" s="69"/>
      <c r="F33" s="70">
        <f>C33</f>
        <v>0</v>
      </c>
      <c r="G33" s="69"/>
    </row>
    <row r="34" spans="1:7" s="11" customFormat="1" x14ac:dyDescent="0.25">
      <c r="A34" s="34" t="s">
        <v>57</v>
      </c>
      <c r="B34" s="75"/>
      <c r="C34" s="75">
        <v>0</v>
      </c>
      <c r="D34" s="75"/>
      <c r="E34" s="70"/>
      <c r="F34" s="70">
        <f>C34</f>
        <v>0</v>
      </c>
      <c r="G34" s="70"/>
    </row>
    <row r="35" spans="1:7" s="11" customFormat="1" x14ac:dyDescent="0.25">
      <c r="A35" s="34" t="s">
        <v>59</v>
      </c>
      <c r="B35" s="75"/>
      <c r="C35" s="75">
        <f>B54*E49*(1-'(2)(a)(i) One Time (all)'!$G$32)</f>
        <v>883926.7102592286</v>
      </c>
      <c r="D35" s="75"/>
      <c r="E35" s="70"/>
      <c r="F35" s="75">
        <v>0</v>
      </c>
      <c r="G35" s="70"/>
    </row>
    <row r="36" spans="1:7" ht="15.75" thickBot="1" x14ac:dyDescent="0.3">
      <c r="A36" s="34" t="s">
        <v>58</v>
      </c>
      <c r="B36" s="70"/>
      <c r="C36" s="75">
        <f>B55*E50*(1-'(2)(a)(i) One Time (all)'!$G$32)</f>
        <v>1006878.7822799999</v>
      </c>
      <c r="D36" s="70"/>
      <c r="E36" s="75"/>
      <c r="F36" s="70">
        <v>0</v>
      </c>
      <c r="G36" s="70"/>
    </row>
    <row r="37" spans="1:7" s="11" customFormat="1" ht="15.75" thickBot="1" x14ac:dyDescent="0.3">
      <c r="A37" s="60" t="s">
        <v>51</v>
      </c>
      <c r="B37" s="73">
        <f>SUM(B33:B36)</f>
        <v>0</v>
      </c>
      <c r="C37" s="73">
        <f t="shared" ref="C37:G37" si="1">SUM(C33:C36)</f>
        <v>1890805.4925392284</v>
      </c>
      <c r="D37" s="73">
        <f t="shared" si="1"/>
        <v>0</v>
      </c>
      <c r="E37" s="73">
        <f t="shared" si="1"/>
        <v>0</v>
      </c>
      <c r="F37" s="73">
        <f t="shared" si="1"/>
        <v>0</v>
      </c>
      <c r="G37" s="73">
        <f t="shared" si="1"/>
        <v>0</v>
      </c>
    </row>
    <row r="38" spans="1:7" s="11" customFormat="1" ht="15.75" thickBot="1" x14ac:dyDescent="0.3">
      <c r="A38" s="23"/>
      <c r="B38" s="76"/>
      <c r="C38" s="76"/>
      <c r="D38" s="76"/>
      <c r="E38" s="76"/>
      <c r="F38" s="76"/>
      <c r="G38" s="77"/>
    </row>
    <row r="39" spans="1:7" s="11" customFormat="1" ht="15.75" thickBot="1" x14ac:dyDescent="0.3">
      <c r="A39" s="64" t="s">
        <v>52</v>
      </c>
      <c r="B39" s="73">
        <f t="shared" ref="B39:G39" si="2">B30+B37</f>
        <v>323130.17757579428</v>
      </c>
      <c r="C39" s="73">
        <f>C30+C37</f>
        <v>1890805.4925392284</v>
      </c>
      <c r="D39" s="73">
        <f t="shared" si="2"/>
        <v>-2634106.1242546542</v>
      </c>
      <c r="E39" s="73">
        <f>E30+E37</f>
        <v>-488516.01188516989</v>
      </c>
      <c r="F39" s="73">
        <f t="shared" si="2"/>
        <v>0</v>
      </c>
      <c r="G39" s="73">
        <f t="shared" si="2"/>
        <v>0</v>
      </c>
    </row>
    <row r="40" spans="1:7" s="11" customFormat="1" ht="15.75" thickBot="1" x14ac:dyDescent="0.3">
      <c r="A40" s="61"/>
      <c r="B40" s="62"/>
      <c r="C40" s="62"/>
      <c r="D40" s="62"/>
      <c r="E40" s="63"/>
      <c r="F40" s="63"/>
      <c r="G40" s="62"/>
    </row>
    <row r="41" spans="1:7" ht="15.75" thickBot="1" x14ac:dyDescent="0.3">
      <c r="A41" s="128" t="s">
        <v>11</v>
      </c>
      <c r="B41" s="129"/>
      <c r="C41" s="130"/>
      <c r="D41" s="21">
        <v>491872000</v>
      </c>
      <c r="E41" s="7"/>
      <c r="F41" s="7"/>
      <c r="G41" s="21">
        <v>491872000</v>
      </c>
    </row>
    <row r="42" spans="1:7" x14ac:dyDescent="0.25">
      <c r="B42" s="1" t="s">
        <v>54</v>
      </c>
      <c r="C42" s="2"/>
      <c r="D42" s="20">
        <f>SUM(B39:D39)*1.029768</f>
        <v>-432678.0882184598</v>
      </c>
      <c r="E42" s="1" t="s">
        <v>55</v>
      </c>
      <c r="F42" s="2"/>
      <c r="G42" s="20">
        <f>SUM(E39:G39)*1.029768</f>
        <v>-503058.15652696765</v>
      </c>
    </row>
    <row r="43" spans="1:7" ht="15" customHeight="1" x14ac:dyDescent="0.25">
      <c r="B43" s="131">
        <f>D42/D41</f>
        <v>-8.796558621317331E-4</v>
      </c>
      <c r="C43" s="132"/>
      <c r="D43" s="133"/>
      <c r="E43" s="131">
        <f>G42/G41</f>
        <v>-1.0227420071217057E-3</v>
      </c>
      <c r="F43" s="132"/>
      <c r="G43" s="133"/>
    </row>
    <row r="44" spans="1:7" ht="15.75" thickBot="1" x14ac:dyDescent="0.3">
      <c r="B44" s="134"/>
      <c r="C44" s="135"/>
      <c r="D44" s="136"/>
      <c r="E44" s="134"/>
      <c r="F44" s="135"/>
      <c r="G44" s="136"/>
    </row>
    <row r="45" spans="1:7" x14ac:dyDescent="0.25">
      <c r="F45" s="6"/>
      <c r="G45" s="7"/>
    </row>
    <row r="46" spans="1:7" x14ac:dyDescent="0.25">
      <c r="F46" s="6"/>
      <c r="G46" s="7"/>
    </row>
    <row r="47" spans="1:7" x14ac:dyDescent="0.25">
      <c r="A47" s="80" t="s">
        <v>61</v>
      </c>
      <c r="B47" s="11"/>
      <c r="C47" s="11"/>
      <c r="D47" s="11"/>
      <c r="E47" s="11"/>
    </row>
    <row r="48" spans="1:7" ht="30" x14ac:dyDescent="0.25">
      <c r="A48" s="81" t="s">
        <v>67</v>
      </c>
      <c r="B48" s="82" t="s">
        <v>60</v>
      </c>
      <c r="C48" s="82" t="s">
        <v>62</v>
      </c>
      <c r="D48" s="82" t="s">
        <v>63</v>
      </c>
      <c r="E48" s="82" t="s">
        <v>72</v>
      </c>
    </row>
    <row r="49" spans="1:5" x14ac:dyDescent="0.25">
      <c r="A49" t="s">
        <v>4</v>
      </c>
      <c r="D49" s="79">
        <v>279882</v>
      </c>
      <c r="E49" s="86">
        <v>7.9640278988074851</v>
      </c>
    </row>
    <row r="50" spans="1:5" x14ac:dyDescent="0.25">
      <c r="A50" s="11" t="s">
        <v>56</v>
      </c>
      <c r="B50" s="79"/>
      <c r="C50" s="79"/>
      <c r="D50" s="79">
        <v>254068</v>
      </c>
      <c r="E50" s="85">
        <v>7</v>
      </c>
    </row>
    <row r="52" spans="1:5" s="11" customFormat="1" x14ac:dyDescent="0.25"/>
    <row r="53" spans="1:5" s="11" customFormat="1" x14ac:dyDescent="0.25">
      <c r="B53" s="95" t="s">
        <v>70</v>
      </c>
      <c r="C53" s="95" t="s">
        <v>71</v>
      </c>
    </row>
    <row r="54" spans="1:5" x14ac:dyDescent="0.25">
      <c r="A54" t="s">
        <v>4</v>
      </c>
      <c r="B54" s="79">
        <v>323869</v>
      </c>
      <c r="C54" s="79">
        <v>287143</v>
      </c>
    </row>
    <row r="55" spans="1:5" x14ac:dyDescent="0.25">
      <c r="A55" s="11" t="s">
        <v>68</v>
      </c>
      <c r="B55" s="96">
        <v>419725.2</v>
      </c>
      <c r="C55" s="96">
        <v>378516</v>
      </c>
    </row>
  </sheetData>
  <mergeCells count="15">
    <mergeCell ref="A1:G1"/>
    <mergeCell ref="G14:G15"/>
    <mergeCell ref="A41:C41"/>
    <mergeCell ref="B43:D44"/>
    <mergeCell ref="E43:G44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23" sqref="E23:E35"/>
    </sheetView>
  </sheetViews>
  <sheetFormatPr defaultRowHeight="15" x14ac:dyDescent="0.25"/>
  <cols>
    <col min="1" max="1" width="18.5703125" style="8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137" t="s">
        <v>69</v>
      </c>
      <c r="B1" s="151"/>
      <c r="C1" s="151"/>
      <c r="D1" s="151"/>
      <c r="E1" s="151"/>
      <c r="F1" s="151"/>
    </row>
    <row r="2" spans="1:6" ht="50.25" customHeight="1" thickBot="1" x14ac:dyDescent="0.4">
      <c r="A2" s="15">
        <v>2016</v>
      </c>
      <c r="B2" s="151" t="s">
        <v>17</v>
      </c>
      <c r="C2" s="158"/>
      <c r="D2" s="158"/>
      <c r="E2" s="158"/>
      <c r="F2" s="158"/>
    </row>
    <row r="3" spans="1:6" ht="15.75" customHeight="1" thickBot="1" x14ac:dyDescent="0.4">
      <c r="A3" s="12"/>
      <c r="B3" s="152" t="s">
        <v>1</v>
      </c>
      <c r="C3" s="153"/>
      <c r="D3" s="154"/>
      <c r="E3" s="152" t="s">
        <v>15</v>
      </c>
      <c r="F3" s="154"/>
    </row>
    <row r="4" spans="1:6" ht="45" x14ac:dyDescent="0.25">
      <c r="A4" s="26" t="s">
        <v>2</v>
      </c>
      <c r="B4" s="27" t="s">
        <v>12</v>
      </c>
      <c r="C4" s="27" t="s">
        <v>13</v>
      </c>
      <c r="D4" s="27" t="s">
        <v>16</v>
      </c>
      <c r="E4" s="27" t="s">
        <v>14</v>
      </c>
      <c r="F4" s="27" t="s">
        <v>20</v>
      </c>
    </row>
    <row r="5" spans="1:6" x14ac:dyDescent="0.25">
      <c r="A5" s="28" t="s">
        <v>21</v>
      </c>
      <c r="B5" s="30">
        <f>'(2)(a)(i) One Time (all)'!G16</f>
        <v>-157253.02801171027</v>
      </c>
      <c r="C5" s="24">
        <v>4862</v>
      </c>
      <c r="D5" s="29">
        <f>B5/C5</f>
        <v>-32.343280134041599</v>
      </c>
      <c r="E5" s="24">
        <v>4862</v>
      </c>
      <c r="F5" s="30">
        <f>E5*D5</f>
        <v>-157253.02801171027</v>
      </c>
    </row>
    <row r="6" spans="1:6" x14ac:dyDescent="0.25">
      <c r="A6" s="31" t="s">
        <v>22</v>
      </c>
      <c r="B6" s="30">
        <f>'(2)(a)(i) One Time (all)'!G17</f>
        <v>-1048731.1243816856</v>
      </c>
      <c r="C6" s="24">
        <v>14197</v>
      </c>
      <c r="D6" s="29">
        <f t="shared" ref="D6:D13" si="0">B6/C6</f>
        <v>-73.86991085311584</v>
      </c>
      <c r="E6" s="24">
        <v>14197</v>
      </c>
      <c r="F6" s="30">
        <f t="shared" ref="F6:F17" si="1">E6*D6</f>
        <v>-1048731.1243816856</v>
      </c>
    </row>
    <row r="7" spans="1:6" x14ac:dyDescent="0.25">
      <c r="A7" s="31" t="s">
        <v>23</v>
      </c>
      <c r="B7" s="30">
        <f>'(2)(a)(i) One Time (all)'!G18</f>
        <v>-2569419.9724065526</v>
      </c>
      <c r="C7" s="24">
        <v>29008</v>
      </c>
      <c r="D7" s="29">
        <f t="shared" si="0"/>
        <v>-88.576253875019049</v>
      </c>
      <c r="E7" s="24">
        <v>29008</v>
      </c>
      <c r="F7" s="30">
        <f t="shared" si="1"/>
        <v>-2569419.9724065526</v>
      </c>
    </row>
    <row r="8" spans="1:6" x14ac:dyDescent="0.25">
      <c r="A8" s="31" t="s">
        <v>24</v>
      </c>
      <c r="B8" s="30">
        <f>'(2)(a)(i) One Time (all)'!G19</f>
        <v>-2802063.7381760576</v>
      </c>
      <c r="C8" s="24">
        <v>45808</v>
      </c>
      <c r="D8" s="29">
        <f t="shared" si="0"/>
        <v>-61.16974629270122</v>
      </c>
      <c r="E8" s="24">
        <v>45808</v>
      </c>
      <c r="F8" s="30">
        <f t="shared" si="1"/>
        <v>-2802063.7381760576</v>
      </c>
    </row>
    <row r="9" spans="1:6" x14ac:dyDescent="0.25">
      <c r="A9" s="31" t="s">
        <v>25</v>
      </c>
      <c r="B9" s="30">
        <f>'(2)(a)(i) One Time (all)'!G20</f>
        <v>-1957410.3602748376</v>
      </c>
      <c r="C9" s="24">
        <v>20517</v>
      </c>
      <c r="D9" s="29">
        <f t="shared" si="0"/>
        <v>-95.404316433924919</v>
      </c>
      <c r="E9" s="24">
        <v>20517</v>
      </c>
      <c r="F9" s="30">
        <f t="shared" si="1"/>
        <v>-1957410.3602748376</v>
      </c>
    </row>
    <row r="10" spans="1:6" x14ac:dyDescent="0.25">
      <c r="A10" s="31" t="s">
        <v>26</v>
      </c>
      <c r="B10" s="30">
        <f>'(2)(a)(i) One Time (all)'!G21</f>
        <v>-587793.57245413656</v>
      </c>
      <c r="C10" s="24">
        <v>21435</v>
      </c>
      <c r="D10" s="29">
        <f t="shared" si="0"/>
        <v>-27.422140072504622</v>
      </c>
      <c r="E10" s="24">
        <v>21435</v>
      </c>
      <c r="F10" s="30">
        <f t="shared" si="1"/>
        <v>-587793.57245413656</v>
      </c>
    </row>
    <row r="11" spans="1:6" x14ac:dyDescent="0.25">
      <c r="A11" s="31" t="s">
        <v>27</v>
      </c>
      <c r="B11" s="30">
        <f>'(2)(a)(i) One Time (all)'!G22</f>
        <v>-682324.96216594416</v>
      </c>
      <c r="C11" s="24">
        <v>7709</v>
      </c>
      <c r="D11" s="29">
        <f t="shared" si="0"/>
        <v>-88.510177995322891</v>
      </c>
      <c r="E11" s="24">
        <v>7709</v>
      </c>
      <c r="F11" s="30">
        <f t="shared" si="1"/>
        <v>-682324.96216594416</v>
      </c>
    </row>
    <row r="12" spans="1:6" x14ac:dyDescent="0.25">
      <c r="A12" s="31" t="s">
        <v>28</v>
      </c>
      <c r="B12" s="30">
        <f>'(2)(a)(i) One Time (all)'!G23</f>
        <v>-1114529.2266371103</v>
      </c>
      <c r="C12" s="24">
        <v>14529</v>
      </c>
      <c r="D12" s="29">
        <f t="shared" si="0"/>
        <v>-76.710663269124538</v>
      </c>
      <c r="E12" s="24">
        <v>14529</v>
      </c>
      <c r="F12" s="30">
        <f t="shared" si="1"/>
        <v>-1114529.2266371103</v>
      </c>
    </row>
    <row r="13" spans="1:6" x14ac:dyDescent="0.25">
      <c r="A13" s="31" t="s">
        <v>29</v>
      </c>
      <c r="B13" s="30">
        <f>'(2)(a)(i) One Time (all)'!G24</f>
        <v>-1165782.5996058299</v>
      </c>
      <c r="C13" s="25">
        <v>12024</v>
      </c>
      <c r="D13" s="29">
        <f t="shared" si="0"/>
        <v>-96.95464068578093</v>
      </c>
      <c r="E13" s="25">
        <v>12024</v>
      </c>
      <c r="F13" s="30">
        <f t="shared" si="1"/>
        <v>-1165782.5996058299</v>
      </c>
    </row>
    <row r="14" spans="1:6" x14ac:dyDescent="0.25">
      <c r="A14" s="31" t="s">
        <v>30</v>
      </c>
      <c r="B14" s="30">
        <f>'(2)(a)(i) One Time (all)'!G25</f>
        <v>6881702.6039457247</v>
      </c>
      <c r="C14" s="24">
        <f>'(2)(a)(ii)Annual-2016,actual'!B55</f>
        <v>419725.2</v>
      </c>
      <c r="D14" s="29">
        <f>B14/C14</f>
        <v>16.395733694202121</v>
      </c>
      <c r="E14" s="25">
        <v>248723</v>
      </c>
      <c r="F14" s="30">
        <f>E14*D14</f>
        <v>4077996.0716230343</v>
      </c>
    </row>
    <row r="15" spans="1:6" x14ac:dyDescent="0.25">
      <c r="A15" s="31" t="s">
        <v>42</v>
      </c>
      <c r="B15" s="30">
        <f>'(2)(a)(i) One Time (all)'!G26</f>
        <v>1766401.980128787</v>
      </c>
      <c r="C15" s="24">
        <v>416</v>
      </c>
      <c r="D15" s="29">
        <f t="shared" ref="D15:D17" si="2">B15/C15</f>
        <v>4246.158606078815</v>
      </c>
      <c r="E15" s="25">
        <v>416</v>
      </c>
      <c r="F15" s="30">
        <f t="shared" si="1"/>
        <v>1766401.980128787</v>
      </c>
    </row>
    <row r="16" spans="1:6" x14ac:dyDescent="0.25">
      <c r="A16" s="31" t="s">
        <v>43</v>
      </c>
      <c r="B16" s="30">
        <f>'(2)(a)(i) One Time (all)'!G27</f>
        <v>2693987.7945241085</v>
      </c>
      <c r="C16" s="24">
        <v>977</v>
      </c>
      <c r="D16" s="29">
        <f t="shared" si="2"/>
        <v>2757.4081827268255</v>
      </c>
      <c r="E16" s="25">
        <v>977</v>
      </c>
      <c r="F16" s="30">
        <f t="shared" si="1"/>
        <v>2693987.7945241085</v>
      </c>
    </row>
    <row r="17" spans="1:6" x14ac:dyDescent="0.25">
      <c r="A17" s="31" t="s">
        <v>4</v>
      </c>
      <c r="B17" s="30">
        <v>0</v>
      </c>
      <c r="C17" s="25">
        <v>323869</v>
      </c>
      <c r="D17" s="29">
        <f t="shared" si="2"/>
        <v>0</v>
      </c>
      <c r="E17" s="25">
        <v>43987</v>
      </c>
      <c r="F17" s="30">
        <f t="shared" si="1"/>
        <v>0</v>
      </c>
    </row>
    <row r="18" spans="1:6" x14ac:dyDescent="0.25">
      <c r="A18" s="33" t="s">
        <v>46</v>
      </c>
      <c r="B18" s="83"/>
      <c r="C18" s="25"/>
      <c r="D18" s="29"/>
      <c r="E18" s="25">
        <v>49617</v>
      </c>
      <c r="F18" s="30"/>
    </row>
    <row r="20" spans="1:6" ht="52.5" customHeight="1" thickBot="1" x14ac:dyDescent="0.4">
      <c r="A20" s="15">
        <v>2017</v>
      </c>
      <c r="B20" s="151" t="s">
        <v>17</v>
      </c>
      <c r="C20" s="158"/>
      <c r="D20" s="158"/>
      <c r="E20" s="158"/>
      <c r="F20" s="158"/>
    </row>
    <row r="21" spans="1:6" ht="18" customHeight="1" x14ac:dyDescent="0.35">
      <c r="A21" s="12"/>
      <c r="B21" s="155" t="s">
        <v>1</v>
      </c>
      <c r="C21" s="156"/>
      <c r="D21" s="157"/>
      <c r="E21" s="155" t="s">
        <v>15</v>
      </c>
      <c r="F21" s="157"/>
    </row>
    <row r="22" spans="1:6" ht="45" x14ac:dyDescent="0.25">
      <c r="A22" s="26" t="s">
        <v>2</v>
      </c>
      <c r="B22" s="26" t="s">
        <v>12</v>
      </c>
      <c r="C22" s="26" t="s">
        <v>13</v>
      </c>
      <c r="D22" s="26" t="s">
        <v>16</v>
      </c>
      <c r="E22" s="26" t="s">
        <v>14</v>
      </c>
      <c r="F22" s="26" t="s">
        <v>20</v>
      </c>
    </row>
    <row r="23" spans="1:6" x14ac:dyDescent="0.25">
      <c r="A23" s="28" t="s">
        <v>21</v>
      </c>
      <c r="B23" s="24">
        <f>'(2)(a)(i) One Time (all)'!G16</f>
        <v>-157253.02801171027</v>
      </c>
      <c r="C23" s="24">
        <v>4862</v>
      </c>
      <c r="D23" s="30">
        <f>B23/C23</f>
        <v>-32.343280134041599</v>
      </c>
      <c r="E23" s="24">
        <v>4862</v>
      </c>
      <c r="F23" s="30">
        <f>E23*D23</f>
        <v>-157253.02801171027</v>
      </c>
    </row>
    <row r="24" spans="1:6" x14ac:dyDescent="0.25">
      <c r="A24" s="31" t="s">
        <v>22</v>
      </c>
      <c r="B24" s="24">
        <f>'(2)(a)(i) One Time (all)'!G17</f>
        <v>-1048731.1243816856</v>
      </c>
      <c r="C24" s="24">
        <v>14197</v>
      </c>
      <c r="D24" s="30">
        <f t="shared" ref="D24:D34" si="3">B24/C24</f>
        <v>-73.86991085311584</v>
      </c>
      <c r="E24" s="24">
        <v>14197</v>
      </c>
      <c r="F24" s="30">
        <f t="shared" ref="F24:F35" si="4">E24*D24</f>
        <v>-1048731.1243816856</v>
      </c>
    </row>
    <row r="25" spans="1:6" x14ac:dyDescent="0.25">
      <c r="A25" s="31" t="s">
        <v>23</v>
      </c>
      <c r="B25" s="24">
        <f>'(2)(a)(i) One Time (all)'!G18</f>
        <v>-2569419.9724065526</v>
      </c>
      <c r="C25" s="24">
        <v>29008</v>
      </c>
      <c r="D25" s="30">
        <f t="shared" si="3"/>
        <v>-88.576253875019049</v>
      </c>
      <c r="E25" s="24">
        <v>29008</v>
      </c>
      <c r="F25" s="30">
        <f t="shared" si="4"/>
        <v>-2569419.9724065526</v>
      </c>
    </row>
    <row r="26" spans="1:6" x14ac:dyDescent="0.25">
      <c r="A26" s="31" t="s">
        <v>24</v>
      </c>
      <c r="B26" s="24">
        <f>'(2)(a)(i) One Time (all)'!G19</f>
        <v>-2802063.7381760576</v>
      </c>
      <c r="C26" s="24">
        <v>45808</v>
      </c>
      <c r="D26" s="30">
        <f t="shared" si="3"/>
        <v>-61.16974629270122</v>
      </c>
      <c r="E26" s="24">
        <v>45808</v>
      </c>
      <c r="F26" s="30">
        <f t="shared" si="4"/>
        <v>-2802063.7381760576</v>
      </c>
    </row>
    <row r="27" spans="1:6" x14ac:dyDescent="0.25">
      <c r="A27" s="31" t="s">
        <v>25</v>
      </c>
      <c r="B27" s="24">
        <f>'(2)(a)(i) One Time (all)'!G20</f>
        <v>-1957410.3602748376</v>
      </c>
      <c r="C27" s="24">
        <v>20517</v>
      </c>
      <c r="D27" s="30">
        <f t="shared" si="3"/>
        <v>-95.404316433924919</v>
      </c>
      <c r="E27" s="24">
        <v>20517</v>
      </c>
      <c r="F27" s="30">
        <f t="shared" si="4"/>
        <v>-1957410.3602748376</v>
      </c>
    </row>
    <row r="28" spans="1:6" x14ac:dyDescent="0.25">
      <c r="A28" s="31" t="s">
        <v>26</v>
      </c>
      <c r="B28" s="24">
        <f>'(2)(a)(i) One Time (all)'!G21</f>
        <v>-587793.57245413656</v>
      </c>
      <c r="C28" s="24">
        <v>21435</v>
      </c>
      <c r="D28" s="30">
        <f t="shared" si="3"/>
        <v>-27.422140072504622</v>
      </c>
      <c r="E28" s="24">
        <v>21435</v>
      </c>
      <c r="F28" s="30">
        <f t="shared" si="4"/>
        <v>-587793.57245413656</v>
      </c>
    </row>
    <row r="29" spans="1:6" x14ac:dyDescent="0.25">
      <c r="A29" s="31" t="s">
        <v>27</v>
      </c>
      <c r="B29" s="24">
        <f>'(2)(a)(i) One Time (all)'!G22</f>
        <v>-682324.96216594416</v>
      </c>
      <c r="C29" s="24">
        <v>7709</v>
      </c>
      <c r="D29" s="30">
        <f t="shared" si="3"/>
        <v>-88.510177995322891</v>
      </c>
      <c r="E29" s="24">
        <v>7709</v>
      </c>
      <c r="F29" s="30">
        <f t="shared" si="4"/>
        <v>-682324.96216594416</v>
      </c>
    </row>
    <row r="30" spans="1:6" x14ac:dyDescent="0.25">
      <c r="A30" s="31" t="s">
        <v>28</v>
      </c>
      <c r="B30" s="24">
        <f>'(2)(a)(i) One Time (all)'!G23</f>
        <v>-1114529.2266371103</v>
      </c>
      <c r="C30" s="24">
        <v>14529</v>
      </c>
      <c r="D30" s="30">
        <f t="shared" si="3"/>
        <v>-76.710663269124538</v>
      </c>
      <c r="E30" s="24">
        <v>14529</v>
      </c>
      <c r="F30" s="30">
        <f t="shared" si="4"/>
        <v>-1114529.2266371103</v>
      </c>
    </row>
    <row r="31" spans="1:6" x14ac:dyDescent="0.25">
      <c r="A31" s="31" t="s">
        <v>29</v>
      </c>
      <c r="B31" s="24">
        <f>'(2)(a)(i) One Time (all)'!G24</f>
        <v>-1165782.5996058299</v>
      </c>
      <c r="C31" s="25">
        <v>12024</v>
      </c>
      <c r="D31" s="30">
        <f t="shared" si="3"/>
        <v>-96.95464068578093</v>
      </c>
      <c r="E31" s="25">
        <v>12024</v>
      </c>
      <c r="F31" s="30">
        <f t="shared" si="4"/>
        <v>-1165782.5996058299</v>
      </c>
    </row>
    <row r="32" spans="1:6" x14ac:dyDescent="0.25">
      <c r="A32" s="31" t="s">
        <v>30</v>
      </c>
      <c r="B32" s="24">
        <f>'(2)(a)(i) One Time (all)'!G25</f>
        <v>6881702.6039457247</v>
      </c>
      <c r="C32" s="24">
        <v>378516</v>
      </c>
      <c r="D32" s="30">
        <f>B32/C32</f>
        <v>18.180744285435026</v>
      </c>
      <c r="E32" s="25">
        <v>261313</v>
      </c>
      <c r="F32" s="30">
        <f>E32*D32</f>
        <v>4750864.8314598827</v>
      </c>
    </row>
    <row r="33" spans="1:6" x14ac:dyDescent="0.25">
      <c r="A33" s="31" t="s">
        <v>42</v>
      </c>
      <c r="B33" s="32">
        <f>'(2)(a)(i) One Time (all)'!G26</f>
        <v>1766401.980128787</v>
      </c>
      <c r="C33" s="24">
        <v>8804</v>
      </c>
      <c r="D33" s="30">
        <f t="shared" si="3"/>
        <v>200.63629942398762</v>
      </c>
      <c r="E33" s="25">
        <v>8804</v>
      </c>
      <c r="F33" s="30">
        <f t="shared" ref="F33:F34" si="5">E33*D33</f>
        <v>1766401.980128787</v>
      </c>
    </row>
    <row r="34" spans="1:6" x14ac:dyDescent="0.25">
      <c r="A34" s="31" t="s">
        <v>43</v>
      </c>
      <c r="B34" s="32">
        <f>'(2)(a)(i) One Time (all)'!G27</f>
        <v>2693987.7945241085</v>
      </c>
      <c r="C34" s="24">
        <v>13146</v>
      </c>
      <c r="D34" s="30">
        <f t="shared" si="3"/>
        <v>204.9283275919754</v>
      </c>
      <c r="E34" s="25">
        <v>13146</v>
      </c>
      <c r="F34" s="30">
        <f t="shared" si="5"/>
        <v>2693987.7945241085</v>
      </c>
    </row>
    <row r="35" spans="1:6" x14ac:dyDescent="0.25">
      <c r="A35" s="31" t="s">
        <v>4</v>
      </c>
      <c r="B35" s="24">
        <f>'(2)(a)(i) One Time (all)'!G28</f>
        <v>0</v>
      </c>
      <c r="C35" s="24">
        <v>287143</v>
      </c>
      <c r="D35" s="30">
        <v>0</v>
      </c>
      <c r="E35" s="25">
        <v>53048</v>
      </c>
      <c r="F35" s="30">
        <f t="shared" si="4"/>
        <v>0</v>
      </c>
    </row>
    <row r="36" spans="1:6" x14ac:dyDescent="0.25">
      <c r="A36" s="33" t="s">
        <v>46</v>
      </c>
      <c r="B36" s="24"/>
      <c r="C36" s="24"/>
      <c r="D36" s="30"/>
      <c r="E36" s="25"/>
      <c r="F36" s="30"/>
    </row>
  </sheetData>
  <mergeCells count="7">
    <mergeCell ref="A1:F1"/>
    <mergeCell ref="B3:D3"/>
    <mergeCell ref="E3:F3"/>
    <mergeCell ref="B21:D21"/>
    <mergeCell ref="E21:F21"/>
    <mergeCell ref="B2:F2"/>
    <mergeCell ref="B20:F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C303289E123146BC0E2ADA93E52D6E" ma:contentTypeVersion="92" ma:contentTypeDescription="" ma:contentTypeScope="" ma:versionID="35ff29a6f22bf8a4f42e0a35bdf2ab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170682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6400856-2897-48B5-9A27-76FCA9226732}"/>
</file>

<file path=customXml/itemProps2.xml><?xml version="1.0" encoding="utf-8"?>
<ds:datastoreItem xmlns:ds="http://schemas.openxmlformats.org/officeDocument/2006/customXml" ds:itemID="{D465557C-75F8-410D-9F24-4DF7F9FABF6F}"/>
</file>

<file path=customXml/itemProps3.xml><?xml version="1.0" encoding="utf-8"?>
<ds:datastoreItem xmlns:ds="http://schemas.openxmlformats.org/officeDocument/2006/customXml" ds:itemID="{870BF357-A3B4-4920-BC2A-1D48CDBEC307}"/>
</file>

<file path=customXml/itemProps4.xml><?xml version="1.0" encoding="utf-8"?>
<ds:datastoreItem xmlns:ds="http://schemas.openxmlformats.org/officeDocument/2006/customXml" ds:itemID="{F35EA79E-E847-49EA-8335-2A44FC2ACC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(2)(a)(ii)Annual-2017, estimate</vt:lpstr>
      <vt:lpstr>(2)(a)(ii)Annual-2016,actual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jyl3501</cp:lastModifiedBy>
  <dcterms:created xsi:type="dcterms:W3CDTF">2016-07-07T17:22:29Z</dcterms:created>
  <dcterms:modified xsi:type="dcterms:W3CDTF">2017-05-26T19:34:46Z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0x0101006E56B4D1795A2E4DB2F0B01679ED314A009EC303289E123146BC0E2ADA93E52D6E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