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Price Ou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BUN1">'[2]2008 West Group IS'!$AJ$5</definedName>
    <definedName name="_BUN3">'[2]2008 Group Office IS'!$AJ$5</definedName>
    <definedName name="_Key1" hidden="1">[3]Trucks!#REF!</definedName>
    <definedName name="_Key2" hidden="1">[3]Trucks!#REF!</definedName>
    <definedName name="_Order1" hidden="1">255</definedName>
    <definedName name="_Order2" hidden="1">255</definedName>
    <definedName name="_PER1">[2]WTB!$DC$8</definedName>
    <definedName name="_PER2">'[2]2008 West Group IS'!$AH$8</definedName>
    <definedName name="_PER3">'[2]2008 West Group IS'!$AI$5</definedName>
    <definedName name="_PER4">'[2]2008 Group Office IS'!$AH$8</definedName>
    <definedName name="_PER5">'[2]2008 Group Office IS'!$AI$5</definedName>
    <definedName name="_Regression_Int">0</definedName>
    <definedName name="_SFD1">'[2]2008 West Group IS'!$AK$5</definedName>
    <definedName name="_SFD3">'[2]2008 Group Office IS'!$AK$5</definedName>
    <definedName name="_SFV1">'[2]2008 West Group IS'!$AK$4</definedName>
    <definedName name="_SFV4">'[2]2008 Group Office IS'!$AK$4</definedName>
    <definedName name="a">#REF!</definedName>
    <definedName name="BUN">[2]WTB!$DD$5</definedName>
    <definedName name="Calc">[2]WTB!#REF!</definedName>
    <definedName name="Calc0">[2]WTB!#REF!</definedName>
    <definedName name="Calc1">[2]WTB!#REF!</definedName>
    <definedName name="Calc10">[2]WTB!#REF!</definedName>
    <definedName name="Calc11">[2]WTB!#REF!</definedName>
    <definedName name="Calc12">[2]WTB!#REF!</definedName>
    <definedName name="Calc13">[2]WTB!#REF!</definedName>
    <definedName name="Calc14">[2]WTB!#REF!</definedName>
    <definedName name="Calc15">[2]WTB!#REF!</definedName>
    <definedName name="Calc16">[2]WTB!#REF!</definedName>
    <definedName name="Calc17">[2]WTB!#REF!</definedName>
    <definedName name="Calc18">[2]WTB!#REF!</definedName>
    <definedName name="Calc2">[2]WTB!#REF!</definedName>
    <definedName name="Calc3">[2]WTB!#REF!</definedName>
    <definedName name="Calc4">[2]WTB!#REF!</definedName>
    <definedName name="Calc5">[2]WTB!#REF!</definedName>
    <definedName name="Calc6">[2]WTB!#REF!</definedName>
    <definedName name="Calc7">[2]WTB!#REF!</definedName>
    <definedName name="Calc8">[2]WTB!#REF!</definedName>
    <definedName name="Calc9">[2]WTB!#REF!</definedName>
    <definedName name="CURRENCY">'[2]Balance Sheet'!$AD$8</definedName>
    <definedName name="_xlnm.Database">#REF!</definedName>
    <definedName name="Database_MI">#REF!</definedName>
    <definedName name="Database2">#REF!</definedName>
    <definedName name="FICA">'[4]Tax &amp; Ben'!$H$6</definedName>
    <definedName name="Financial">[2]WTB!#REF!</definedName>
    <definedName name="FirstColCriteria">[2]WTB!#REF!</definedName>
    <definedName name="FirstHeaderCriteria">[2]WTB!#REF!</definedName>
    <definedName name="flag">[2]WTB!#REF!</definedName>
    <definedName name="InsertColRange">[2]WTB!#REF!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DEPTID">"DEPT_TBL"</definedName>
    <definedName name="PAGE_1">#REF!</definedName>
    <definedName name="PER">[2]WTB!$DC$5</definedName>
    <definedName name="_xlnm.Print_Area">#REF!</definedName>
    <definedName name="_xlnm.Print_Titles" localSheetId="0">'Price Out'!$1:$7</definedName>
    <definedName name="SFD">[2]WTB!$DE$5</definedName>
    <definedName name="SFV">[2]WTB!$DE$4</definedName>
    <definedName name="SFV_CUR1">'[2]2008 West Group IS'!$AM$9</definedName>
    <definedName name="SFV_CUR5">'[2]2008 Group Office IS'!$AM$9</definedName>
    <definedName name="Total_Interest">'[5]Amortization Table'!$F$18</definedName>
  </definedNames>
  <calcPr calcId="145621"/>
</workbook>
</file>

<file path=xl/calcChain.xml><?xml version="1.0" encoding="utf-8"?>
<calcChain xmlns="http://schemas.openxmlformats.org/spreadsheetml/2006/main">
  <c r="I178" i="1" l="1"/>
  <c r="C178" i="1"/>
  <c r="Q174" i="1"/>
  <c r="E174" i="1"/>
  <c r="F174" i="1" s="1"/>
  <c r="F173" i="1"/>
  <c r="E173" i="1"/>
  <c r="Q173" i="1" s="1"/>
  <c r="E172" i="1"/>
  <c r="Q172" i="1" s="1"/>
  <c r="Q171" i="1"/>
  <c r="F171" i="1"/>
  <c r="E171" i="1"/>
  <c r="Q170" i="1"/>
  <c r="E170" i="1"/>
  <c r="E175" i="1" s="1"/>
  <c r="C167" i="1"/>
  <c r="F166" i="1"/>
  <c r="E166" i="1" s="1"/>
  <c r="Q166" i="1" s="1"/>
  <c r="E165" i="1"/>
  <c r="Q165" i="1" s="1"/>
  <c r="F164" i="1"/>
  <c r="E164" i="1"/>
  <c r="Q164" i="1" s="1"/>
  <c r="Q163" i="1"/>
  <c r="E163" i="1"/>
  <c r="F163" i="1" s="1"/>
  <c r="F162" i="1"/>
  <c r="E162" i="1"/>
  <c r="Q162" i="1" s="1"/>
  <c r="E161" i="1"/>
  <c r="Q161" i="1" s="1"/>
  <c r="Q167" i="1" s="1"/>
  <c r="C158" i="1"/>
  <c r="I157" i="1"/>
  <c r="E157" i="1"/>
  <c r="F157" i="1" s="1"/>
  <c r="I156" i="1"/>
  <c r="F156" i="1"/>
  <c r="E156" i="1"/>
  <c r="I155" i="1"/>
  <c r="E155" i="1"/>
  <c r="F155" i="1" s="1"/>
  <c r="I154" i="1"/>
  <c r="D154" i="1"/>
  <c r="Q153" i="1"/>
  <c r="R153" i="1" s="1"/>
  <c r="I153" i="1"/>
  <c r="E153" i="1"/>
  <c r="F153" i="1" s="1"/>
  <c r="I152" i="1"/>
  <c r="F152" i="1"/>
  <c r="E152" i="1"/>
  <c r="R151" i="1"/>
  <c r="Q151" i="1"/>
  <c r="I151" i="1"/>
  <c r="F151" i="1"/>
  <c r="E151" i="1"/>
  <c r="I150" i="1"/>
  <c r="E150" i="1"/>
  <c r="F150" i="1" s="1"/>
  <c r="Q149" i="1"/>
  <c r="R149" i="1" s="1"/>
  <c r="I149" i="1"/>
  <c r="E149" i="1"/>
  <c r="F149" i="1" s="1"/>
  <c r="I148" i="1"/>
  <c r="F148" i="1"/>
  <c r="E148" i="1"/>
  <c r="R147" i="1"/>
  <c r="Q147" i="1"/>
  <c r="I147" i="1"/>
  <c r="F147" i="1"/>
  <c r="E147" i="1"/>
  <c r="R146" i="1"/>
  <c r="Q146" i="1"/>
  <c r="I146" i="1"/>
  <c r="F146" i="1"/>
  <c r="E146" i="1"/>
  <c r="R145" i="1"/>
  <c r="Q145" i="1"/>
  <c r="I145" i="1"/>
  <c r="F145" i="1"/>
  <c r="E145" i="1"/>
  <c r="R144" i="1"/>
  <c r="Q144" i="1"/>
  <c r="I144" i="1"/>
  <c r="F144" i="1"/>
  <c r="E144" i="1"/>
  <c r="R143" i="1"/>
  <c r="Q143" i="1"/>
  <c r="I143" i="1"/>
  <c r="F143" i="1"/>
  <c r="E143" i="1"/>
  <c r="I142" i="1"/>
  <c r="E142" i="1"/>
  <c r="F142" i="1" s="1"/>
  <c r="I141" i="1"/>
  <c r="F141" i="1"/>
  <c r="E141" i="1"/>
  <c r="R140" i="1"/>
  <c r="Q140" i="1"/>
  <c r="I140" i="1"/>
  <c r="F140" i="1"/>
  <c r="E140" i="1"/>
  <c r="I139" i="1"/>
  <c r="E139" i="1"/>
  <c r="F139" i="1" s="1"/>
  <c r="Q138" i="1"/>
  <c r="I138" i="1"/>
  <c r="E138" i="1"/>
  <c r="F138" i="1" s="1"/>
  <c r="Q137" i="1"/>
  <c r="I137" i="1"/>
  <c r="E137" i="1"/>
  <c r="F137" i="1" s="1"/>
  <c r="Q136" i="1"/>
  <c r="I136" i="1"/>
  <c r="E136" i="1"/>
  <c r="F136" i="1" s="1"/>
  <c r="Q135" i="1"/>
  <c r="I135" i="1"/>
  <c r="E135" i="1"/>
  <c r="F135" i="1" s="1"/>
  <c r="Q134" i="1"/>
  <c r="I134" i="1"/>
  <c r="E134" i="1"/>
  <c r="F134" i="1" s="1"/>
  <c r="Q133" i="1"/>
  <c r="I133" i="1"/>
  <c r="E133" i="1"/>
  <c r="F133" i="1" s="1"/>
  <c r="Q132" i="1"/>
  <c r="I132" i="1"/>
  <c r="E132" i="1"/>
  <c r="F132" i="1" s="1"/>
  <c r="Q131" i="1"/>
  <c r="I131" i="1"/>
  <c r="E131" i="1"/>
  <c r="F131" i="1" s="1"/>
  <c r="Q130" i="1"/>
  <c r="I130" i="1"/>
  <c r="E130" i="1"/>
  <c r="F130" i="1" s="1"/>
  <c r="Q129" i="1"/>
  <c r="I129" i="1"/>
  <c r="E129" i="1"/>
  <c r="F129" i="1" s="1"/>
  <c r="Q128" i="1"/>
  <c r="I128" i="1"/>
  <c r="E128" i="1"/>
  <c r="F128" i="1" s="1"/>
  <c r="I127" i="1"/>
  <c r="F127" i="1"/>
  <c r="E127" i="1"/>
  <c r="R126" i="1"/>
  <c r="Q126" i="1"/>
  <c r="I126" i="1"/>
  <c r="F126" i="1"/>
  <c r="E126" i="1"/>
  <c r="R125" i="1"/>
  <c r="Q125" i="1"/>
  <c r="I125" i="1"/>
  <c r="F125" i="1"/>
  <c r="E125" i="1"/>
  <c r="R124" i="1"/>
  <c r="Q124" i="1"/>
  <c r="I124" i="1"/>
  <c r="F124" i="1"/>
  <c r="E124" i="1"/>
  <c r="R123" i="1"/>
  <c r="Q123" i="1"/>
  <c r="I123" i="1"/>
  <c r="F123" i="1"/>
  <c r="E123" i="1"/>
  <c r="R122" i="1"/>
  <c r="Q122" i="1"/>
  <c r="I122" i="1"/>
  <c r="F122" i="1"/>
  <c r="E122" i="1"/>
  <c r="R121" i="1"/>
  <c r="Q121" i="1"/>
  <c r="I121" i="1"/>
  <c r="F121" i="1"/>
  <c r="E121" i="1"/>
  <c r="R120" i="1"/>
  <c r="Q120" i="1"/>
  <c r="I120" i="1"/>
  <c r="F120" i="1"/>
  <c r="E120" i="1"/>
  <c r="R119" i="1"/>
  <c r="Q119" i="1"/>
  <c r="I119" i="1"/>
  <c r="F119" i="1"/>
  <c r="E119" i="1"/>
  <c r="I118" i="1"/>
  <c r="E118" i="1"/>
  <c r="F118" i="1" s="1"/>
  <c r="Q117" i="1"/>
  <c r="R117" i="1" s="1"/>
  <c r="I117" i="1"/>
  <c r="E117" i="1"/>
  <c r="F117" i="1" s="1"/>
  <c r="Q116" i="1"/>
  <c r="R116" i="1" s="1"/>
  <c r="I116" i="1"/>
  <c r="E116" i="1"/>
  <c r="F116" i="1" s="1"/>
  <c r="Q115" i="1"/>
  <c r="I115" i="1"/>
  <c r="E115" i="1"/>
  <c r="C112" i="1"/>
  <c r="S111" i="1"/>
  <c r="Q111" i="1"/>
  <c r="R111" i="1" s="1"/>
  <c r="I111" i="1"/>
  <c r="E111" i="1"/>
  <c r="F111" i="1" s="1"/>
  <c r="R110" i="1"/>
  <c r="S110" i="1" s="1"/>
  <c r="Q110" i="1"/>
  <c r="I110" i="1"/>
  <c r="F110" i="1"/>
  <c r="E110" i="1"/>
  <c r="I109" i="1"/>
  <c r="F109" i="1"/>
  <c r="E109" i="1"/>
  <c r="I108" i="1"/>
  <c r="F108" i="1"/>
  <c r="E108" i="1"/>
  <c r="I107" i="1"/>
  <c r="F107" i="1"/>
  <c r="E107" i="1"/>
  <c r="Q106" i="1"/>
  <c r="R106" i="1" s="1"/>
  <c r="S106" i="1" s="1"/>
  <c r="I106" i="1"/>
  <c r="E106" i="1"/>
  <c r="F106" i="1" s="1"/>
  <c r="I105" i="1"/>
  <c r="E105" i="1"/>
  <c r="F105" i="1" s="1"/>
  <c r="I104" i="1"/>
  <c r="E104" i="1"/>
  <c r="F104" i="1" s="1"/>
  <c r="I103" i="1"/>
  <c r="E103" i="1"/>
  <c r="F103" i="1" s="1"/>
  <c r="P102" i="1"/>
  <c r="Q102" i="1" s="1"/>
  <c r="R102" i="1" s="1"/>
  <c r="S102" i="1" s="1"/>
  <c r="O102" i="1"/>
  <c r="I102" i="1"/>
  <c r="F102" i="1"/>
  <c r="E102" i="1"/>
  <c r="Q101" i="1"/>
  <c r="R101" i="1" s="1"/>
  <c r="S101" i="1" s="1"/>
  <c r="P101" i="1"/>
  <c r="I101" i="1"/>
  <c r="F101" i="1"/>
  <c r="E101" i="1"/>
  <c r="Q100" i="1"/>
  <c r="R100" i="1" s="1"/>
  <c r="S100" i="1" s="1"/>
  <c r="P100" i="1"/>
  <c r="F100" i="1"/>
  <c r="E100" i="1"/>
  <c r="I99" i="1"/>
  <c r="F99" i="1"/>
  <c r="E99" i="1"/>
  <c r="I98" i="1"/>
  <c r="F98" i="1"/>
  <c r="E98" i="1"/>
  <c r="Q97" i="1"/>
  <c r="I97" i="1"/>
  <c r="E97" i="1"/>
  <c r="R97" i="1" s="1"/>
  <c r="S97" i="1" s="1"/>
  <c r="I96" i="1"/>
  <c r="E96" i="1"/>
  <c r="F96" i="1" s="1"/>
  <c r="Q95" i="1"/>
  <c r="P95" i="1"/>
  <c r="E95" i="1"/>
  <c r="F95" i="1" s="1"/>
  <c r="I94" i="1"/>
  <c r="E94" i="1"/>
  <c r="F94" i="1" s="1"/>
  <c r="I93" i="1"/>
  <c r="E93" i="1"/>
  <c r="F93" i="1" s="1"/>
  <c r="I92" i="1"/>
  <c r="E92" i="1"/>
  <c r="F92" i="1" s="1"/>
  <c r="F91" i="1"/>
  <c r="E91" i="1"/>
  <c r="H90" i="1"/>
  <c r="I90" i="1" s="1"/>
  <c r="E90" i="1"/>
  <c r="F90" i="1" s="1"/>
  <c r="P89" i="1"/>
  <c r="P91" i="1" s="1"/>
  <c r="Q91" i="1" s="1"/>
  <c r="R91" i="1" s="1"/>
  <c r="S91" i="1" s="1"/>
  <c r="I89" i="1"/>
  <c r="H89" i="1"/>
  <c r="H91" i="1" s="1"/>
  <c r="I91" i="1" s="1"/>
  <c r="F89" i="1"/>
  <c r="E89" i="1"/>
  <c r="Q88" i="1"/>
  <c r="R88" i="1" s="1"/>
  <c r="S88" i="1" s="1"/>
  <c r="P88" i="1"/>
  <c r="H88" i="1"/>
  <c r="H95" i="1" s="1"/>
  <c r="I95" i="1" s="1"/>
  <c r="E88" i="1"/>
  <c r="F88" i="1" s="1"/>
  <c r="I87" i="1"/>
  <c r="E87" i="1"/>
  <c r="F87" i="1" s="1"/>
  <c r="I86" i="1"/>
  <c r="E86" i="1"/>
  <c r="F86" i="1" s="1"/>
  <c r="R85" i="1"/>
  <c r="S85" i="1" s="1"/>
  <c r="Q85" i="1"/>
  <c r="I85" i="1"/>
  <c r="F85" i="1"/>
  <c r="E85" i="1"/>
  <c r="I84" i="1"/>
  <c r="F84" i="1"/>
  <c r="E84" i="1"/>
  <c r="Q83" i="1"/>
  <c r="R83" i="1" s="1"/>
  <c r="S83" i="1" s="1"/>
  <c r="P83" i="1"/>
  <c r="H83" i="1"/>
  <c r="I83" i="1" s="1"/>
  <c r="E83" i="1"/>
  <c r="F83" i="1" s="1"/>
  <c r="P82" i="1"/>
  <c r="Q82" i="1" s="1"/>
  <c r="R82" i="1" s="1"/>
  <c r="S82" i="1" s="1"/>
  <c r="I82" i="1"/>
  <c r="H82" i="1"/>
  <c r="F82" i="1"/>
  <c r="E82" i="1"/>
  <c r="I81" i="1"/>
  <c r="F81" i="1"/>
  <c r="E81" i="1"/>
  <c r="I80" i="1"/>
  <c r="F80" i="1"/>
  <c r="E80" i="1"/>
  <c r="H79" i="1"/>
  <c r="I79" i="1" s="1"/>
  <c r="E79" i="1"/>
  <c r="F79" i="1" s="1"/>
  <c r="P78" i="1"/>
  <c r="Q78" i="1" s="1"/>
  <c r="R78" i="1" s="1"/>
  <c r="S78" i="1" s="1"/>
  <c r="F78" i="1"/>
  <c r="E78" i="1"/>
  <c r="Q77" i="1"/>
  <c r="R77" i="1" s="1"/>
  <c r="S77" i="1" s="1"/>
  <c r="P77" i="1"/>
  <c r="P79" i="1" s="1"/>
  <c r="Q79" i="1" s="1"/>
  <c r="R79" i="1" s="1"/>
  <c r="S79" i="1" s="1"/>
  <c r="H77" i="1"/>
  <c r="H78" i="1" s="1"/>
  <c r="I78" i="1" s="1"/>
  <c r="E77" i="1"/>
  <c r="F77" i="1" s="1"/>
  <c r="I76" i="1"/>
  <c r="E76" i="1"/>
  <c r="F76" i="1" s="1"/>
  <c r="I75" i="1"/>
  <c r="E75" i="1"/>
  <c r="F75" i="1" s="1"/>
  <c r="R74" i="1"/>
  <c r="S74" i="1" s="1"/>
  <c r="Q74" i="1"/>
  <c r="I74" i="1"/>
  <c r="F74" i="1"/>
  <c r="E74" i="1"/>
  <c r="I73" i="1"/>
  <c r="F73" i="1"/>
  <c r="E73" i="1"/>
  <c r="Q72" i="1"/>
  <c r="P72" i="1"/>
  <c r="H72" i="1"/>
  <c r="I72" i="1" s="1"/>
  <c r="E72" i="1"/>
  <c r="F72" i="1" s="1"/>
  <c r="I71" i="1"/>
  <c r="H71" i="1"/>
  <c r="F71" i="1"/>
  <c r="E71" i="1"/>
  <c r="I70" i="1"/>
  <c r="F70" i="1"/>
  <c r="E70" i="1"/>
  <c r="I69" i="1"/>
  <c r="F69" i="1"/>
  <c r="E69" i="1"/>
  <c r="E68" i="1"/>
  <c r="F68" i="1" s="1"/>
  <c r="E67" i="1"/>
  <c r="F67" i="1" s="1"/>
  <c r="P66" i="1"/>
  <c r="P68" i="1" s="1"/>
  <c r="Q68" i="1" s="1"/>
  <c r="R68" i="1" s="1"/>
  <c r="S68" i="1" s="1"/>
  <c r="I66" i="1"/>
  <c r="H66" i="1"/>
  <c r="H68" i="1" s="1"/>
  <c r="I68" i="1" s="1"/>
  <c r="F66" i="1"/>
  <c r="E66" i="1"/>
  <c r="I65" i="1"/>
  <c r="F65" i="1"/>
  <c r="E65" i="1"/>
  <c r="I64" i="1"/>
  <c r="F64" i="1"/>
  <c r="E64" i="1"/>
  <c r="Q63" i="1"/>
  <c r="R63" i="1" s="1"/>
  <c r="S63" i="1" s="1"/>
  <c r="I63" i="1"/>
  <c r="E63" i="1"/>
  <c r="F63" i="1" s="1"/>
  <c r="I62" i="1"/>
  <c r="E62" i="1"/>
  <c r="F62" i="1" s="1"/>
  <c r="P61" i="1"/>
  <c r="Q61" i="1" s="1"/>
  <c r="R61" i="1" s="1"/>
  <c r="S61" i="1" s="1"/>
  <c r="I61" i="1"/>
  <c r="H61" i="1"/>
  <c r="F61" i="1"/>
  <c r="E61" i="1"/>
  <c r="I60" i="1"/>
  <c r="F60" i="1"/>
  <c r="E60" i="1"/>
  <c r="I59" i="1"/>
  <c r="F59" i="1"/>
  <c r="E59" i="1"/>
  <c r="H58" i="1"/>
  <c r="I58" i="1" s="1"/>
  <c r="E58" i="1"/>
  <c r="F58" i="1" s="1"/>
  <c r="I57" i="1"/>
  <c r="H57" i="1"/>
  <c r="E57" i="1"/>
  <c r="F57" i="1" s="1"/>
  <c r="P56" i="1"/>
  <c r="P57" i="1" s="1"/>
  <c r="H56" i="1"/>
  <c r="I56" i="1" s="1"/>
  <c r="E56" i="1"/>
  <c r="F56" i="1" s="1"/>
  <c r="I55" i="1"/>
  <c r="E55" i="1"/>
  <c r="F55" i="1" s="1"/>
  <c r="I54" i="1"/>
  <c r="E54" i="1"/>
  <c r="F54" i="1" s="1"/>
  <c r="Q53" i="1"/>
  <c r="R53" i="1" s="1"/>
  <c r="S53" i="1" s="1"/>
  <c r="I53" i="1"/>
  <c r="E53" i="1"/>
  <c r="F53" i="1" s="1"/>
  <c r="I52" i="1"/>
  <c r="E52" i="1"/>
  <c r="F52" i="1" s="1"/>
  <c r="E51" i="1"/>
  <c r="F51" i="1" s="1"/>
  <c r="P50" i="1"/>
  <c r="Q50" i="1" s="1"/>
  <c r="R50" i="1" s="1"/>
  <c r="S50" i="1" s="1"/>
  <c r="H50" i="1"/>
  <c r="H51" i="1" s="1"/>
  <c r="I51" i="1" s="1"/>
  <c r="F50" i="1"/>
  <c r="E50" i="1"/>
  <c r="I49" i="1"/>
  <c r="F49" i="1"/>
  <c r="E49" i="1"/>
  <c r="I48" i="1"/>
  <c r="F48" i="1"/>
  <c r="E48" i="1"/>
  <c r="Q47" i="1"/>
  <c r="R47" i="1" s="1"/>
  <c r="S47" i="1" s="1"/>
  <c r="P47" i="1"/>
  <c r="H47" i="1"/>
  <c r="I47" i="1" s="1"/>
  <c r="E47" i="1"/>
  <c r="F47" i="1" s="1"/>
  <c r="I46" i="1"/>
  <c r="E46" i="1"/>
  <c r="F46" i="1" s="1"/>
  <c r="R45" i="1"/>
  <c r="S45" i="1" s="1"/>
  <c r="P45" i="1"/>
  <c r="Q45" i="1" s="1"/>
  <c r="E45" i="1"/>
  <c r="F45" i="1" s="1"/>
  <c r="H44" i="1"/>
  <c r="E44" i="1"/>
  <c r="F44" i="1" s="1"/>
  <c r="I43" i="1"/>
  <c r="F43" i="1"/>
  <c r="E43" i="1"/>
  <c r="P42" i="1"/>
  <c r="P44" i="1" s="1"/>
  <c r="Q44" i="1" s="1"/>
  <c r="R44" i="1" s="1"/>
  <c r="S44" i="1" s="1"/>
  <c r="I42" i="1"/>
  <c r="H42" i="1"/>
  <c r="F42" i="1"/>
  <c r="E42" i="1"/>
  <c r="I41" i="1"/>
  <c r="F41" i="1"/>
  <c r="E41" i="1"/>
  <c r="I40" i="1"/>
  <c r="F40" i="1"/>
  <c r="E40" i="1"/>
  <c r="Q39" i="1"/>
  <c r="R39" i="1" s="1"/>
  <c r="S39" i="1" s="1"/>
  <c r="I39" i="1"/>
  <c r="E39" i="1"/>
  <c r="F39" i="1" s="1"/>
  <c r="I38" i="1"/>
  <c r="E38" i="1"/>
  <c r="F38" i="1" s="1"/>
  <c r="I37" i="1"/>
  <c r="E37" i="1"/>
  <c r="F37" i="1" s="1"/>
  <c r="P36" i="1"/>
  <c r="Q36" i="1" s="1"/>
  <c r="R36" i="1" s="1"/>
  <c r="S36" i="1" s="1"/>
  <c r="F36" i="1"/>
  <c r="E36" i="1"/>
  <c r="H35" i="1"/>
  <c r="H36" i="1" s="1"/>
  <c r="I36" i="1" s="1"/>
  <c r="E35" i="1"/>
  <c r="F35" i="1" s="1"/>
  <c r="P34" i="1"/>
  <c r="P35" i="1" s="1"/>
  <c r="Q35" i="1" s="1"/>
  <c r="R35" i="1" s="1"/>
  <c r="S35" i="1" s="1"/>
  <c r="I34" i="1"/>
  <c r="H34" i="1"/>
  <c r="F34" i="1"/>
  <c r="E34" i="1"/>
  <c r="Q33" i="1"/>
  <c r="R33" i="1" s="1"/>
  <c r="S33" i="1" s="1"/>
  <c r="P33" i="1"/>
  <c r="H33" i="1"/>
  <c r="I33" i="1" s="1"/>
  <c r="E33" i="1"/>
  <c r="F33" i="1" s="1"/>
  <c r="I32" i="1"/>
  <c r="H32" i="1"/>
  <c r="F32" i="1"/>
  <c r="E32" i="1"/>
  <c r="O31" i="1"/>
  <c r="P31" i="1" s="1"/>
  <c r="Q31" i="1" s="1"/>
  <c r="R31" i="1" s="1"/>
  <c r="S31" i="1" s="1"/>
  <c r="I31" i="1"/>
  <c r="H31" i="1"/>
  <c r="F31" i="1"/>
  <c r="E31" i="1"/>
  <c r="Q30" i="1"/>
  <c r="R30" i="1" s="1"/>
  <c r="S30" i="1" s="1"/>
  <c r="P30" i="1"/>
  <c r="H30" i="1"/>
  <c r="I30" i="1" s="1"/>
  <c r="E30" i="1"/>
  <c r="F30" i="1" s="1"/>
  <c r="I29" i="1"/>
  <c r="H29" i="1"/>
  <c r="F29" i="1"/>
  <c r="E29" i="1"/>
  <c r="C26" i="1"/>
  <c r="C177" i="1" s="1"/>
  <c r="C179" i="1" s="1"/>
  <c r="Q25" i="1"/>
  <c r="R25" i="1" s="1"/>
  <c r="S25" i="1" s="1"/>
  <c r="I25" i="1"/>
  <c r="E25" i="1"/>
  <c r="F25" i="1" s="1"/>
  <c r="N24" i="1"/>
  <c r="P24" i="1" s="1"/>
  <c r="Q24" i="1" s="1"/>
  <c r="R24" i="1" s="1"/>
  <c r="I24" i="1"/>
  <c r="E24" i="1"/>
  <c r="F24" i="1" s="1"/>
  <c r="Q23" i="1"/>
  <c r="R23" i="1" s="1"/>
  <c r="S23" i="1" s="1"/>
  <c r="I23" i="1"/>
  <c r="E23" i="1"/>
  <c r="F23" i="1" s="1"/>
  <c r="I22" i="1"/>
  <c r="H22" i="1"/>
  <c r="E22" i="1"/>
  <c r="F22" i="1" s="1"/>
  <c r="Q21" i="1"/>
  <c r="R21" i="1" s="1"/>
  <c r="S21" i="1" s="1"/>
  <c r="I21" i="1"/>
  <c r="E21" i="1"/>
  <c r="F21" i="1" s="1"/>
  <c r="I20" i="1"/>
  <c r="E20" i="1"/>
  <c r="F20" i="1" s="1"/>
  <c r="I19" i="1"/>
  <c r="E19" i="1"/>
  <c r="F19" i="1" s="1"/>
  <c r="I18" i="1"/>
  <c r="E18" i="1"/>
  <c r="F18" i="1" s="1"/>
  <c r="I17" i="1"/>
  <c r="H17" i="1"/>
  <c r="E17" i="1"/>
  <c r="F17" i="1" s="1"/>
  <c r="H16" i="1"/>
  <c r="I16" i="1" s="1"/>
  <c r="E16" i="1"/>
  <c r="F16" i="1" s="1"/>
  <c r="H15" i="1"/>
  <c r="I15" i="1" s="1"/>
  <c r="F15" i="1"/>
  <c r="E15" i="1"/>
  <c r="I14" i="1"/>
  <c r="F14" i="1"/>
  <c r="E14" i="1"/>
  <c r="H13" i="1"/>
  <c r="I13" i="1" s="1"/>
  <c r="E13" i="1"/>
  <c r="F13" i="1" s="1"/>
  <c r="I12" i="1"/>
  <c r="H12" i="1"/>
  <c r="E12" i="1"/>
  <c r="F12" i="1" s="1"/>
  <c r="H11" i="1"/>
  <c r="I11" i="1" s="1"/>
  <c r="E11" i="1"/>
  <c r="F11" i="1" s="1"/>
  <c r="H10" i="1"/>
  <c r="I10" i="1" s="1"/>
  <c r="F10" i="1"/>
  <c r="E10" i="1"/>
  <c r="H9" i="1"/>
  <c r="I9" i="1" s="1"/>
  <c r="E9" i="1"/>
  <c r="F9" i="1" s="1"/>
  <c r="K7" i="1"/>
  <c r="I35" i="1" l="1"/>
  <c r="Q42" i="1"/>
  <c r="R42" i="1" s="1"/>
  <c r="S42" i="1" s="1"/>
  <c r="P58" i="1"/>
  <c r="Q58" i="1" s="1"/>
  <c r="R58" i="1" s="1"/>
  <c r="S58" i="1" s="1"/>
  <c r="Q57" i="1"/>
  <c r="R57" i="1" s="1"/>
  <c r="S57" i="1" s="1"/>
  <c r="F112" i="1"/>
  <c r="E26" i="1"/>
  <c r="F26" i="1" s="1"/>
  <c r="H45" i="1"/>
  <c r="I45" i="1" s="1"/>
  <c r="I44" i="1"/>
  <c r="E112" i="1"/>
  <c r="Q34" i="1"/>
  <c r="R34" i="1" s="1"/>
  <c r="S34" i="1" s="1"/>
  <c r="P67" i="1"/>
  <c r="Q67" i="1" s="1"/>
  <c r="R67" i="1" s="1"/>
  <c r="S67" i="1" s="1"/>
  <c r="Q66" i="1"/>
  <c r="R66" i="1" s="1"/>
  <c r="S66" i="1" s="1"/>
  <c r="I50" i="1"/>
  <c r="Q56" i="1"/>
  <c r="R56" i="1" s="1"/>
  <c r="S56" i="1" s="1"/>
  <c r="H67" i="1"/>
  <c r="I67" i="1" s="1"/>
  <c r="P71" i="1"/>
  <c r="Q71" i="1" s="1"/>
  <c r="R71" i="1" s="1"/>
  <c r="S71" i="1" s="1"/>
  <c r="R72" i="1"/>
  <c r="S72" i="1" s="1"/>
  <c r="I77" i="1"/>
  <c r="I88" i="1"/>
  <c r="Q89" i="1"/>
  <c r="R89" i="1" s="1"/>
  <c r="S89" i="1" s="1"/>
  <c r="P90" i="1"/>
  <c r="Q90" i="1" s="1"/>
  <c r="R90" i="1" s="1"/>
  <c r="S90" i="1" s="1"/>
  <c r="F97" i="1"/>
  <c r="H100" i="1"/>
  <c r="I100" i="1" s="1"/>
  <c r="R95" i="1"/>
  <c r="S95" i="1" s="1"/>
  <c r="R128" i="1"/>
  <c r="R132" i="1"/>
  <c r="R136" i="1"/>
  <c r="R129" i="1"/>
  <c r="R133" i="1"/>
  <c r="R137" i="1"/>
  <c r="Q175" i="1"/>
  <c r="R130" i="1"/>
  <c r="R134" i="1"/>
  <c r="R138" i="1"/>
  <c r="F115" i="1"/>
  <c r="F158" i="1" s="1"/>
  <c r="R115" i="1"/>
  <c r="R131" i="1"/>
  <c r="R135" i="1"/>
  <c r="E154" i="1"/>
  <c r="F154" i="1" s="1"/>
  <c r="E167" i="1"/>
  <c r="F170" i="1"/>
  <c r="F161" i="1"/>
  <c r="F167" i="1" s="1"/>
  <c r="F165" i="1"/>
  <c r="F172" i="1"/>
  <c r="F177" i="1" l="1"/>
  <c r="I177" i="1"/>
  <c r="I179" i="1" s="1"/>
  <c r="J67" i="1" s="1"/>
  <c r="K67" i="1" s="1"/>
  <c r="L67" i="1" s="1"/>
  <c r="M67" i="1" s="1"/>
  <c r="N67" i="1" s="1"/>
  <c r="J100" i="1"/>
  <c r="K100" i="1" s="1"/>
  <c r="L100" i="1" s="1"/>
  <c r="M100" i="1" s="1"/>
  <c r="N100" i="1" s="1"/>
  <c r="J50" i="1"/>
  <c r="K50" i="1" s="1"/>
  <c r="L50" i="1" s="1"/>
  <c r="M50" i="1" s="1"/>
  <c r="N50" i="1" s="1"/>
  <c r="F175" i="1"/>
  <c r="E158" i="1"/>
  <c r="J44" i="1"/>
  <c r="K44" i="1" s="1"/>
  <c r="L44" i="1" s="1"/>
  <c r="M44" i="1" s="1"/>
  <c r="N44" i="1" s="1"/>
  <c r="J45" i="1"/>
  <c r="K45" i="1" s="1"/>
  <c r="L45" i="1" s="1"/>
  <c r="M45" i="1" s="1"/>
  <c r="N45" i="1" s="1"/>
  <c r="J154" i="1" l="1"/>
  <c r="K154" i="1" s="1"/>
  <c r="L154" i="1" s="1"/>
  <c r="M154" i="1" s="1"/>
  <c r="N154" i="1" s="1"/>
  <c r="P154" i="1" s="1"/>
  <c r="Q154" i="1" s="1"/>
  <c r="R154" i="1" s="1"/>
  <c r="J151" i="1"/>
  <c r="K151" i="1" s="1"/>
  <c r="L151" i="1" s="1"/>
  <c r="M151" i="1" s="1"/>
  <c r="N151" i="1" s="1"/>
  <c r="J148" i="1"/>
  <c r="K148" i="1" s="1"/>
  <c r="L148" i="1" s="1"/>
  <c r="M148" i="1" s="1"/>
  <c r="N148" i="1" s="1"/>
  <c r="P148" i="1" s="1"/>
  <c r="Q148" i="1" s="1"/>
  <c r="R148" i="1" s="1"/>
  <c r="J146" i="1"/>
  <c r="K146" i="1" s="1"/>
  <c r="L146" i="1" s="1"/>
  <c r="M146" i="1" s="1"/>
  <c r="N146" i="1" s="1"/>
  <c r="J156" i="1"/>
  <c r="K156" i="1" s="1"/>
  <c r="L156" i="1" s="1"/>
  <c r="M156" i="1" s="1"/>
  <c r="N156" i="1" s="1"/>
  <c r="P156" i="1" s="1"/>
  <c r="Q156" i="1" s="1"/>
  <c r="R156" i="1" s="1"/>
  <c r="J152" i="1"/>
  <c r="K152" i="1" s="1"/>
  <c r="L152" i="1" s="1"/>
  <c r="M152" i="1" s="1"/>
  <c r="N152" i="1" s="1"/>
  <c r="P152" i="1" s="1"/>
  <c r="Q152" i="1" s="1"/>
  <c r="R152" i="1" s="1"/>
  <c r="J110" i="1"/>
  <c r="K110" i="1" s="1"/>
  <c r="L110" i="1" s="1"/>
  <c r="M110" i="1" s="1"/>
  <c r="N110" i="1" s="1"/>
  <c r="J109" i="1"/>
  <c r="K109" i="1" s="1"/>
  <c r="L109" i="1" s="1"/>
  <c r="M109" i="1" s="1"/>
  <c r="N109" i="1" s="1"/>
  <c r="P109" i="1" s="1"/>
  <c r="Q109" i="1" s="1"/>
  <c r="R109" i="1" s="1"/>
  <c r="S109" i="1" s="1"/>
  <c r="J108" i="1"/>
  <c r="K108" i="1" s="1"/>
  <c r="L108" i="1" s="1"/>
  <c r="M108" i="1" s="1"/>
  <c r="N108" i="1" s="1"/>
  <c r="P108" i="1" s="1"/>
  <c r="Q108" i="1" s="1"/>
  <c r="R108" i="1" s="1"/>
  <c r="S108" i="1" s="1"/>
  <c r="J107" i="1"/>
  <c r="K107" i="1" s="1"/>
  <c r="L107" i="1" s="1"/>
  <c r="M107" i="1" s="1"/>
  <c r="N107" i="1" s="1"/>
  <c r="P107" i="1" s="1"/>
  <c r="Q107" i="1" s="1"/>
  <c r="R107" i="1" s="1"/>
  <c r="S107" i="1" s="1"/>
  <c r="J102" i="1"/>
  <c r="K102" i="1" s="1"/>
  <c r="L102" i="1" s="1"/>
  <c r="M102" i="1" s="1"/>
  <c r="N102" i="1" s="1"/>
  <c r="J101" i="1"/>
  <c r="K101" i="1" s="1"/>
  <c r="L101" i="1" s="1"/>
  <c r="M101" i="1" s="1"/>
  <c r="N101" i="1" s="1"/>
  <c r="J147" i="1"/>
  <c r="K147" i="1" s="1"/>
  <c r="L147" i="1" s="1"/>
  <c r="M147" i="1" s="1"/>
  <c r="N147" i="1" s="1"/>
  <c r="J144" i="1"/>
  <c r="K144" i="1" s="1"/>
  <c r="L144" i="1" s="1"/>
  <c r="M144" i="1" s="1"/>
  <c r="N144" i="1" s="1"/>
  <c r="J143" i="1"/>
  <c r="K143" i="1" s="1"/>
  <c r="L143" i="1" s="1"/>
  <c r="M143" i="1" s="1"/>
  <c r="N143" i="1" s="1"/>
  <c r="J145" i="1"/>
  <c r="K145" i="1" s="1"/>
  <c r="L145" i="1" s="1"/>
  <c r="M145" i="1" s="1"/>
  <c r="N145" i="1" s="1"/>
  <c r="J141" i="1"/>
  <c r="K141" i="1" s="1"/>
  <c r="L141" i="1" s="1"/>
  <c r="M141" i="1" s="1"/>
  <c r="N141" i="1" s="1"/>
  <c r="P141" i="1" s="1"/>
  <c r="Q141" i="1" s="1"/>
  <c r="R141" i="1" s="1"/>
  <c r="J140" i="1"/>
  <c r="K140" i="1" s="1"/>
  <c r="L140" i="1" s="1"/>
  <c r="M140" i="1" s="1"/>
  <c r="N140" i="1" s="1"/>
  <c r="J127" i="1"/>
  <c r="K127" i="1" s="1"/>
  <c r="L127" i="1" s="1"/>
  <c r="M127" i="1" s="1"/>
  <c r="N127" i="1" s="1"/>
  <c r="P127" i="1" s="1"/>
  <c r="Q127" i="1" s="1"/>
  <c r="R127" i="1" s="1"/>
  <c r="J125" i="1"/>
  <c r="K125" i="1" s="1"/>
  <c r="L125" i="1" s="1"/>
  <c r="M125" i="1" s="1"/>
  <c r="N125" i="1" s="1"/>
  <c r="J123" i="1"/>
  <c r="K123" i="1" s="1"/>
  <c r="L123" i="1" s="1"/>
  <c r="M123" i="1" s="1"/>
  <c r="N123" i="1" s="1"/>
  <c r="J121" i="1"/>
  <c r="K121" i="1" s="1"/>
  <c r="L121" i="1" s="1"/>
  <c r="M121" i="1" s="1"/>
  <c r="N121" i="1" s="1"/>
  <c r="J119" i="1"/>
  <c r="K119" i="1" s="1"/>
  <c r="L119" i="1" s="1"/>
  <c r="M119" i="1" s="1"/>
  <c r="N119" i="1" s="1"/>
  <c r="J81" i="1"/>
  <c r="K81" i="1" s="1"/>
  <c r="L81" i="1" s="1"/>
  <c r="M81" i="1" s="1"/>
  <c r="N81" i="1" s="1"/>
  <c r="P81" i="1" s="1"/>
  <c r="Q81" i="1" s="1"/>
  <c r="R81" i="1" s="1"/>
  <c r="S81" i="1" s="1"/>
  <c r="J80" i="1"/>
  <c r="K80" i="1" s="1"/>
  <c r="L80" i="1" s="1"/>
  <c r="M80" i="1" s="1"/>
  <c r="N80" i="1" s="1"/>
  <c r="P80" i="1" s="1"/>
  <c r="Q80" i="1" s="1"/>
  <c r="R80" i="1" s="1"/>
  <c r="S80" i="1" s="1"/>
  <c r="J97" i="1"/>
  <c r="K97" i="1" s="1"/>
  <c r="L97" i="1" s="1"/>
  <c r="M97" i="1" s="1"/>
  <c r="N97" i="1" s="1"/>
  <c r="J126" i="1"/>
  <c r="K126" i="1" s="1"/>
  <c r="L126" i="1" s="1"/>
  <c r="M126" i="1" s="1"/>
  <c r="N126" i="1" s="1"/>
  <c r="J124" i="1"/>
  <c r="K124" i="1" s="1"/>
  <c r="L124" i="1" s="1"/>
  <c r="M124" i="1" s="1"/>
  <c r="N124" i="1" s="1"/>
  <c r="J122" i="1"/>
  <c r="K122" i="1" s="1"/>
  <c r="L122" i="1" s="1"/>
  <c r="M122" i="1" s="1"/>
  <c r="N122" i="1" s="1"/>
  <c r="J120" i="1"/>
  <c r="K120" i="1" s="1"/>
  <c r="L120" i="1" s="1"/>
  <c r="M120" i="1" s="1"/>
  <c r="N120" i="1" s="1"/>
  <c r="J85" i="1"/>
  <c r="K85" i="1" s="1"/>
  <c r="L85" i="1" s="1"/>
  <c r="M85" i="1" s="1"/>
  <c r="N85" i="1" s="1"/>
  <c r="J84" i="1"/>
  <c r="K84" i="1" s="1"/>
  <c r="L84" i="1" s="1"/>
  <c r="M84" i="1" s="1"/>
  <c r="N84" i="1" s="1"/>
  <c r="P84" i="1" s="1"/>
  <c r="Q84" i="1" s="1"/>
  <c r="R84" i="1" s="1"/>
  <c r="S84" i="1" s="1"/>
  <c r="J96" i="1"/>
  <c r="K96" i="1" s="1"/>
  <c r="L96" i="1" s="1"/>
  <c r="M96" i="1" s="1"/>
  <c r="N96" i="1" s="1"/>
  <c r="P96" i="1" s="1"/>
  <c r="Q96" i="1" s="1"/>
  <c r="R96" i="1" s="1"/>
  <c r="S96" i="1" s="1"/>
  <c r="J65" i="1"/>
  <c r="K65" i="1" s="1"/>
  <c r="L65" i="1" s="1"/>
  <c r="M65" i="1" s="1"/>
  <c r="N65" i="1" s="1"/>
  <c r="P65" i="1" s="1"/>
  <c r="Q65" i="1" s="1"/>
  <c r="R65" i="1" s="1"/>
  <c r="S65" i="1" s="1"/>
  <c r="J60" i="1"/>
  <c r="K60" i="1" s="1"/>
  <c r="L60" i="1" s="1"/>
  <c r="M60" i="1" s="1"/>
  <c r="N60" i="1" s="1"/>
  <c r="P60" i="1" s="1"/>
  <c r="Q60" i="1" s="1"/>
  <c r="R60" i="1" s="1"/>
  <c r="S60" i="1" s="1"/>
  <c r="J74" i="1"/>
  <c r="K74" i="1" s="1"/>
  <c r="L74" i="1" s="1"/>
  <c r="M74" i="1" s="1"/>
  <c r="N74" i="1" s="1"/>
  <c r="J73" i="1"/>
  <c r="K73" i="1" s="1"/>
  <c r="L73" i="1" s="1"/>
  <c r="M73" i="1" s="1"/>
  <c r="N73" i="1" s="1"/>
  <c r="P73" i="1" s="1"/>
  <c r="Q73" i="1" s="1"/>
  <c r="R73" i="1" s="1"/>
  <c r="S73" i="1" s="1"/>
  <c r="J70" i="1"/>
  <c r="K70" i="1" s="1"/>
  <c r="L70" i="1" s="1"/>
  <c r="M70" i="1" s="1"/>
  <c r="N70" i="1" s="1"/>
  <c r="P70" i="1" s="1"/>
  <c r="Q70" i="1" s="1"/>
  <c r="R70" i="1" s="1"/>
  <c r="S70" i="1" s="1"/>
  <c r="J69" i="1"/>
  <c r="K69" i="1" s="1"/>
  <c r="L69" i="1" s="1"/>
  <c r="M69" i="1" s="1"/>
  <c r="N69" i="1" s="1"/>
  <c r="P69" i="1" s="1"/>
  <c r="Q69" i="1" s="1"/>
  <c r="R69" i="1" s="1"/>
  <c r="S69" i="1" s="1"/>
  <c r="J53" i="1"/>
  <c r="K53" i="1" s="1"/>
  <c r="L53" i="1" s="1"/>
  <c r="M53" i="1" s="1"/>
  <c r="N53" i="1" s="1"/>
  <c r="J52" i="1"/>
  <c r="K52" i="1" s="1"/>
  <c r="L52" i="1" s="1"/>
  <c r="M52" i="1" s="1"/>
  <c r="N52" i="1" s="1"/>
  <c r="P52" i="1" s="1"/>
  <c r="Q52" i="1" s="1"/>
  <c r="R52" i="1" s="1"/>
  <c r="S52" i="1" s="1"/>
  <c r="J41" i="1"/>
  <c r="K41" i="1" s="1"/>
  <c r="L41" i="1" s="1"/>
  <c r="M41" i="1" s="1"/>
  <c r="N41" i="1" s="1"/>
  <c r="P41" i="1" s="1"/>
  <c r="Q41" i="1" s="1"/>
  <c r="R41" i="1" s="1"/>
  <c r="S41" i="1" s="1"/>
  <c r="J40" i="1"/>
  <c r="K40" i="1" s="1"/>
  <c r="L40" i="1" s="1"/>
  <c r="M40" i="1" s="1"/>
  <c r="N40" i="1" s="1"/>
  <c r="P40" i="1" s="1"/>
  <c r="Q40" i="1" s="1"/>
  <c r="R40" i="1" s="1"/>
  <c r="S40" i="1" s="1"/>
  <c r="J24" i="1"/>
  <c r="K24" i="1" s="1"/>
  <c r="J32" i="1"/>
  <c r="K32" i="1" s="1"/>
  <c r="L32" i="1" s="1"/>
  <c r="M32" i="1" s="1"/>
  <c r="N32" i="1" s="1"/>
  <c r="P32" i="1" s="1"/>
  <c r="Q32" i="1" s="1"/>
  <c r="R32" i="1" s="1"/>
  <c r="S32" i="1" s="1"/>
  <c r="J25" i="1"/>
  <c r="K25" i="1" s="1"/>
  <c r="L25" i="1" s="1"/>
  <c r="M25" i="1" s="1"/>
  <c r="N25" i="1" s="1"/>
  <c r="J19" i="1"/>
  <c r="K19" i="1" s="1"/>
  <c r="L19" i="1" s="1"/>
  <c r="M19" i="1" s="1"/>
  <c r="N19" i="1" s="1"/>
  <c r="P19" i="1" s="1"/>
  <c r="Q19" i="1" s="1"/>
  <c r="R19" i="1" s="1"/>
  <c r="S19" i="1" s="1"/>
  <c r="J16" i="1"/>
  <c r="K16" i="1" s="1"/>
  <c r="L16" i="1" s="1"/>
  <c r="M16" i="1" s="1"/>
  <c r="N16" i="1" s="1"/>
  <c r="P16" i="1" s="1"/>
  <c r="Q16" i="1" s="1"/>
  <c r="R16" i="1" s="1"/>
  <c r="S16" i="1" s="1"/>
  <c r="J47" i="1"/>
  <c r="K47" i="1" s="1"/>
  <c r="L47" i="1" s="1"/>
  <c r="M47" i="1" s="1"/>
  <c r="N47" i="1" s="1"/>
  <c r="J68" i="1"/>
  <c r="K68" i="1" s="1"/>
  <c r="L68" i="1" s="1"/>
  <c r="M68" i="1" s="1"/>
  <c r="N68" i="1" s="1"/>
  <c r="J82" i="1"/>
  <c r="K82" i="1" s="1"/>
  <c r="L82" i="1" s="1"/>
  <c r="M82" i="1" s="1"/>
  <c r="N82" i="1" s="1"/>
  <c r="J94" i="1"/>
  <c r="K94" i="1" s="1"/>
  <c r="L94" i="1" s="1"/>
  <c r="M94" i="1" s="1"/>
  <c r="N94" i="1" s="1"/>
  <c r="P94" i="1" s="1"/>
  <c r="Q94" i="1" s="1"/>
  <c r="R94" i="1" s="1"/>
  <c r="S94" i="1" s="1"/>
  <c r="J87" i="1"/>
  <c r="K87" i="1" s="1"/>
  <c r="L87" i="1" s="1"/>
  <c r="M87" i="1" s="1"/>
  <c r="N87" i="1" s="1"/>
  <c r="P87" i="1" s="1"/>
  <c r="Q87" i="1" s="1"/>
  <c r="R87" i="1" s="1"/>
  <c r="S87" i="1" s="1"/>
  <c r="J95" i="1"/>
  <c r="K95" i="1" s="1"/>
  <c r="L95" i="1" s="1"/>
  <c r="M95" i="1" s="1"/>
  <c r="N95" i="1" s="1"/>
  <c r="J103" i="1"/>
  <c r="K103" i="1" s="1"/>
  <c r="L103" i="1" s="1"/>
  <c r="M103" i="1" s="1"/>
  <c r="N103" i="1" s="1"/>
  <c r="P103" i="1" s="1"/>
  <c r="Q103" i="1" s="1"/>
  <c r="R103" i="1" s="1"/>
  <c r="S103" i="1" s="1"/>
  <c r="J115" i="1"/>
  <c r="K115" i="1" s="1"/>
  <c r="L115" i="1" s="1"/>
  <c r="M115" i="1" s="1"/>
  <c r="N115" i="1" s="1"/>
  <c r="J98" i="1"/>
  <c r="K98" i="1" s="1"/>
  <c r="L98" i="1" s="1"/>
  <c r="M98" i="1" s="1"/>
  <c r="N98" i="1" s="1"/>
  <c r="P98" i="1" s="1"/>
  <c r="Q98" i="1" s="1"/>
  <c r="R98" i="1" s="1"/>
  <c r="S98" i="1" s="1"/>
  <c r="J131" i="1"/>
  <c r="K131" i="1" s="1"/>
  <c r="L131" i="1" s="1"/>
  <c r="M131" i="1" s="1"/>
  <c r="N131" i="1" s="1"/>
  <c r="J136" i="1"/>
  <c r="K136" i="1" s="1"/>
  <c r="L136" i="1" s="1"/>
  <c r="M136" i="1" s="1"/>
  <c r="N136" i="1" s="1"/>
  <c r="J130" i="1"/>
  <c r="K130" i="1" s="1"/>
  <c r="L130" i="1" s="1"/>
  <c r="M130" i="1" s="1"/>
  <c r="N130" i="1" s="1"/>
  <c r="J31" i="1"/>
  <c r="K31" i="1" s="1"/>
  <c r="L31" i="1" s="1"/>
  <c r="M31" i="1" s="1"/>
  <c r="N31" i="1" s="1"/>
  <c r="J9" i="1"/>
  <c r="J34" i="1"/>
  <c r="K34" i="1" s="1"/>
  <c r="L34" i="1" s="1"/>
  <c r="M34" i="1" s="1"/>
  <c r="N34" i="1" s="1"/>
  <c r="J11" i="1"/>
  <c r="K11" i="1" s="1"/>
  <c r="L11" i="1" s="1"/>
  <c r="M11" i="1" s="1"/>
  <c r="N11" i="1" s="1"/>
  <c r="P11" i="1" s="1"/>
  <c r="Q11" i="1" s="1"/>
  <c r="R11" i="1" s="1"/>
  <c r="S11" i="1" s="1"/>
  <c r="J22" i="1"/>
  <c r="K22" i="1" s="1"/>
  <c r="L22" i="1" s="1"/>
  <c r="M22" i="1" s="1"/>
  <c r="N22" i="1" s="1"/>
  <c r="P22" i="1" s="1"/>
  <c r="Q22" i="1" s="1"/>
  <c r="R22" i="1" s="1"/>
  <c r="S22" i="1" s="1"/>
  <c r="J33" i="1"/>
  <c r="K33" i="1" s="1"/>
  <c r="L33" i="1" s="1"/>
  <c r="M33" i="1" s="1"/>
  <c r="N33" i="1" s="1"/>
  <c r="J20" i="1"/>
  <c r="K20" i="1" s="1"/>
  <c r="L20" i="1" s="1"/>
  <c r="M20" i="1" s="1"/>
  <c r="N20" i="1" s="1"/>
  <c r="P20" i="1" s="1"/>
  <c r="Q20" i="1" s="1"/>
  <c r="R20" i="1" s="1"/>
  <c r="S20" i="1" s="1"/>
  <c r="J56" i="1"/>
  <c r="K56" i="1" s="1"/>
  <c r="L56" i="1" s="1"/>
  <c r="M56" i="1" s="1"/>
  <c r="N56" i="1" s="1"/>
  <c r="J59" i="1"/>
  <c r="K59" i="1" s="1"/>
  <c r="L59" i="1" s="1"/>
  <c r="M59" i="1" s="1"/>
  <c r="N59" i="1" s="1"/>
  <c r="P59" i="1" s="1"/>
  <c r="Q59" i="1" s="1"/>
  <c r="R59" i="1" s="1"/>
  <c r="S59" i="1" s="1"/>
  <c r="J42" i="1"/>
  <c r="K42" i="1" s="1"/>
  <c r="L42" i="1" s="1"/>
  <c r="M42" i="1" s="1"/>
  <c r="N42" i="1" s="1"/>
  <c r="J46" i="1"/>
  <c r="K46" i="1" s="1"/>
  <c r="L46" i="1" s="1"/>
  <c r="M46" i="1" s="1"/>
  <c r="N46" i="1" s="1"/>
  <c r="P46" i="1" s="1"/>
  <c r="Q46" i="1" s="1"/>
  <c r="R46" i="1" s="1"/>
  <c r="S46" i="1" s="1"/>
  <c r="J72" i="1"/>
  <c r="K72" i="1" s="1"/>
  <c r="L72" i="1" s="1"/>
  <c r="M72" i="1" s="1"/>
  <c r="N72" i="1" s="1"/>
  <c r="J91" i="1"/>
  <c r="K91" i="1" s="1"/>
  <c r="L91" i="1" s="1"/>
  <c r="M91" i="1" s="1"/>
  <c r="N91" i="1" s="1"/>
  <c r="J89" i="1"/>
  <c r="K89" i="1" s="1"/>
  <c r="L89" i="1" s="1"/>
  <c r="M89" i="1" s="1"/>
  <c r="N89" i="1" s="1"/>
  <c r="J79" i="1"/>
  <c r="K79" i="1" s="1"/>
  <c r="L79" i="1" s="1"/>
  <c r="M79" i="1" s="1"/>
  <c r="N79" i="1" s="1"/>
  <c r="J78" i="1"/>
  <c r="K78" i="1" s="1"/>
  <c r="L78" i="1" s="1"/>
  <c r="M78" i="1" s="1"/>
  <c r="N78" i="1" s="1"/>
  <c r="J104" i="1"/>
  <c r="K104" i="1" s="1"/>
  <c r="L104" i="1" s="1"/>
  <c r="M104" i="1" s="1"/>
  <c r="N104" i="1" s="1"/>
  <c r="P104" i="1" s="1"/>
  <c r="Q104" i="1" s="1"/>
  <c r="R104" i="1" s="1"/>
  <c r="S104" i="1" s="1"/>
  <c r="J116" i="1"/>
  <c r="K116" i="1" s="1"/>
  <c r="L116" i="1" s="1"/>
  <c r="M116" i="1" s="1"/>
  <c r="N116" i="1" s="1"/>
  <c r="J111" i="1"/>
  <c r="K111" i="1" s="1"/>
  <c r="L111" i="1" s="1"/>
  <c r="M111" i="1" s="1"/>
  <c r="N111" i="1" s="1"/>
  <c r="J150" i="1"/>
  <c r="K150" i="1" s="1"/>
  <c r="L150" i="1" s="1"/>
  <c r="M150" i="1" s="1"/>
  <c r="N150" i="1" s="1"/>
  <c r="P150" i="1" s="1"/>
  <c r="Q150" i="1" s="1"/>
  <c r="R150" i="1" s="1"/>
  <c r="J133" i="1"/>
  <c r="K133" i="1" s="1"/>
  <c r="L133" i="1" s="1"/>
  <c r="M133" i="1" s="1"/>
  <c r="N133" i="1" s="1"/>
  <c r="J153" i="1"/>
  <c r="K153" i="1" s="1"/>
  <c r="L153" i="1" s="1"/>
  <c r="M153" i="1" s="1"/>
  <c r="N153" i="1" s="1"/>
  <c r="J155" i="1"/>
  <c r="K155" i="1" s="1"/>
  <c r="L155" i="1" s="1"/>
  <c r="M155" i="1" s="1"/>
  <c r="N155" i="1" s="1"/>
  <c r="P155" i="1" s="1"/>
  <c r="Q155" i="1" s="1"/>
  <c r="R155" i="1" s="1"/>
  <c r="J12" i="1"/>
  <c r="K12" i="1" s="1"/>
  <c r="L12" i="1" s="1"/>
  <c r="M12" i="1" s="1"/>
  <c r="N12" i="1" s="1"/>
  <c r="P12" i="1" s="1"/>
  <c r="Q12" i="1" s="1"/>
  <c r="R12" i="1" s="1"/>
  <c r="S12" i="1" s="1"/>
  <c r="J30" i="1"/>
  <c r="K30" i="1" s="1"/>
  <c r="L30" i="1" s="1"/>
  <c r="M30" i="1" s="1"/>
  <c r="N30" i="1" s="1"/>
  <c r="J23" i="1"/>
  <c r="K23" i="1" s="1"/>
  <c r="L23" i="1" s="1"/>
  <c r="M23" i="1" s="1"/>
  <c r="N23" i="1" s="1"/>
  <c r="J43" i="1"/>
  <c r="K43" i="1" s="1"/>
  <c r="L43" i="1" s="1"/>
  <c r="M43" i="1" s="1"/>
  <c r="N43" i="1" s="1"/>
  <c r="P43" i="1" s="1"/>
  <c r="Q43" i="1" s="1"/>
  <c r="R43" i="1" s="1"/>
  <c r="S43" i="1" s="1"/>
  <c r="J63" i="1"/>
  <c r="K63" i="1" s="1"/>
  <c r="L63" i="1" s="1"/>
  <c r="M63" i="1" s="1"/>
  <c r="N63" i="1" s="1"/>
  <c r="J48" i="1"/>
  <c r="K48" i="1" s="1"/>
  <c r="L48" i="1" s="1"/>
  <c r="M48" i="1" s="1"/>
  <c r="N48" i="1" s="1"/>
  <c r="P48" i="1" s="1"/>
  <c r="Q48" i="1" s="1"/>
  <c r="R48" i="1" s="1"/>
  <c r="S48" i="1" s="1"/>
  <c r="J54" i="1"/>
  <c r="K54" i="1" s="1"/>
  <c r="L54" i="1" s="1"/>
  <c r="M54" i="1" s="1"/>
  <c r="N54" i="1" s="1"/>
  <c r="P54" i="1" s="1"/>
  <c r="Q54" i="1" s="1"/>
  <c r="R54" i="1" s="1"/>
  <c r="S54" i="1" s="1"/>
  <c r="J49" i="1"/>
  <c r="K49" i="1" s="1"/>
  <c r="L49" i="1" s="1"/>
  <c r="M49" i="1" s="1"/>
  <c r="N49" i="1" s="1"/>
  <c r="P49" i="1" s="1"/>
  <c r="Q49" i="1" s="1"/>
  <c r="R49" i="1" s="1"/>
  <c r="S49" i="1" s="1"/>
  <c r="J75" i="1"/>
  <c r="K75" i="1" s="1"/>
  <c r="L75" i="1" s="1"/>
  <c r="M75" i="1" s="1"/>
  <c r="N75" i="1" s="1"/>
  <c r="P75" i="1" s="1"/>
  <c r="Q75" i="1" s="1"/>
  <c r="R75" i="1" s="1"/>
  <c r="S75" i="1" s="1"/>
  <c r="J105" i="1"/>
  <c r="K105" i="1" s="1"/>
  <c r="L105" i="1" s="1"/>
  <c r="M105" i="1" s="1"/>
  <c r="N105" i="1" s="1"/>
  <c r="P105" i="1" s="1"/>
  <c r="Q105" i="1" s="1"/>
  <c r="R105" i="1" s="1"/>
  <c r="S105" i="1" s="1"/>
  <c r="J117" i="1"/>
  <c r="K117" i="1" s="1"/>
  <c r="L117" i="1" s="1"/>
  <c r="M117" i="1" s="1"/>
  <c r="N117" i="1" s="1"/>
  <c r="J132" i="1"/>
  <c r="K132" i="1" s="1"/>
  <c r="L132" i="1" s="1"/>
  <c r="M132" i="1" s="1"/>
  <c r="N132" i="1" s="1"/>
  <c r="J134" i="1"/>
  <c r="K134" i="1" s="1"/>
  <c r="L134" i="1" s="1"/>
  <c r="M134" i="1" s="1"/>
  <c r="N134" i="1" s="1"/>
  <c r="J36" i="1"/>
  <c r="K36" i="1" s="1"/>
  <c r="L36" i="1" s="1"/>
  <c r="M36" i="1" s="1"/>
  <c r="N36" i="1" s="1"/>
  <c r="J37" i="1"/>
  <c r="K37" i="1" s="1"/>
  <c r="L37" i="1" s="1"/>
  <c r="M37" i="1" s="1"/>
  <c r="N37" i="1" s="1"/>
  <c r="P37" i="1" s="1"/>
  <c r="Q37" i="1" s="1"/>
  <c r="R37" i="1" s="1"/>
  <c r="S37" i="1" s="1"/>
  <c r="J14" i="1"/>
  <c r="K14" i="1" s="1"/>
  <c r="L14" i="1" s="1"/>
  <c r="M14" i="1" s="1"/>
  <c r="N14" i="1" s="1"/>
  <c r="P14" i="1" s="1"/>
  <c r="Q14" i="1" s="1"/>
  <c r="R14" i="1" s="1"/>
  <c r="S14" i="1" s="1"/>
  <c r="J38" i="1"/>
  <c r="K38" i="1" s="1"/>
  <c r="L38" i="1" s="1"/>
  <c r="M38" i="1" s="1"/>
  <c r="N38" i="1" s="1"/>
  <c r="P38" i="1" s="1"/>
  <c r="Q38" i="1" s="1"/>
  <c r="R38" i="1" s="1"/>
  <c r="S38" i="1" s="1"/>
  <c r="J61" i="1"/>
  <c r="K61" i="1" s="1"/>
  <c r="L61" i="1" s="1"/>
  <c r="M61" i="1" s="1"/>
  <c r="N61" i="1" s="1"/>
  <c r="J90" i="1"/>
  <c r="K90" i="1" s="1"/>
  <c r="L90" i="1" s="1"/>
  <c r="M90" i="1" s="1"/>
  <c r="N90" i="1" s="1"/>
  <c r="J93" i="1"/>
  <c r="K93" i="1" s="1"/>
  <c r="L93" i="1" s="1"/>
  <c r="M93" i="1" s="1"/>
  <c r="N93" i="1" s="1"/>
  <c r="P93" i="1" s="1"/>
  <c r="Q93" i="1" s="1"/>
  <c r="R93" i="1" s="1"/>
  <c r="S93" i="1" s="1"/>
  <c r="J83" i="1"/>
  <c r="K83" i="1" s="1"/>
  <c r="L83" i="1" s="1"/>
  <c r="M83" i="1" s="1"/>
  <c r="N83" i="1" s="1"/>
  <c r="J135" i="1"/>
  <c r="K135" i="1" s="1"/>
  <c r="L135" i="1" s="1"/>
  <c r="M135" i="1" s="1"/>
  <c r="N135" i="1" s="1"/>
  <c r="J142" i="1"/>
  <c r="K142" i="1" s="1"/>
  <c r="L142" i="1" s="1"/>
  <c r="M142" i="1" s="1"/>
  <c r="N142" i="1" s="1"/>
  <c r="P142" i="1" s="1"/>
  <c r="Q142" i="1" s="1"/>
  <c r="R142" i="1" s="1"/>
  <c r="J51" i="1"/>
  <c r="K51" i="1" s="1"/>
  <c r="L51" i="1" s="1"/>
  <c r="M51" i="1" s="1"/>
  <c r="N51" i="1" s="1"/>
  <c r="P51" i="1" s="1"/>
  <c r="Q51" i="1" s="1"/>
  <c r="R51" i="1" s="1"/>
  <c r="S51" i="1" s="1"/>
  <c r="J15" i="1"/>
  <c r="K15" i="1" s="1"/>
  <c r="L15" i="1" s="1"/>
  <c r="M15" i="1" s="1"/>
  <c r="N15" i="1" s="1"/>
  <c r="P15" i="1" s="1"/>
  <c r="Q15" i="1" s="1"/>
  <c r="R15" i="1" s="1"/>
  <c r="S15" i="1" s="1"/>
  <c r="J21" i="1"/>
  <c r="K21" i="1" s="1"/>
  <c r="L21" i="1" s="1"/>
  <c r="M21" i="1" s="1"/>
  <c r="N21" i="1" s="1"/>
  <c r="J17" i="1"/>
  <c r="K17" i="1" s="1"/>
  <c r="L17" i="1" s="1"/>
  <c r="M17" i="1" s="1"/>
  <c r="N17" i="1" s="1"/>
  <c r="P17" i="1" s="1"/>
  <c r="Q17" i="1" s="1"/>
  <c r="R17" i="1" s="1"/>
  <c r="S17" i="1" s="1"/>
  <c r="J13" i="1"/>
  <c r="K13" i="1" s="1"/>
  <c r="L13" i="1" s="1"/>
  <c r="M13" i="1" s="1"/>
  <c r="N13" i="1" s="1"/>
  <c r="P13" i="1" s="1"/>
  <c r="Q13" i="1" s="1"/>
  <c r="R13" i="1" s="1"/>
  <c r="S13" i="1" s="1"/>
  <c r="J10" i="1"/>
  <c r="K10" i="1" s="1"/>
  <c r="L10" i="1" s="1"/>
  <c r="M10" i="1" s="1"/>
  <c r="N10" i="1" s="1"/>
  <c r="P10" i="1" s="1"/>
  <c r="Q10" i="1" s="1"/>
  <c r="R10" i="1" s="1"/>
  <c r="S10" i="1" s="1"/>
  <c r="J29" i="1"/>
  <c r="K29" i="1" s="1"/>
  <c r="L29" i="1" s="1"/>
  <c r="M29" i="1" s="1"/>
  <c r="N29" i="1" s="1"/>
  <c r="P29" i="1" s="1"/>
  <c r="Q29" i="1" s="1"/>
  <c r="J66" i="1"/>
  <c r="K66" i="1" s="1"/>
  <c r="L66" i="1" s="1"/>
  <c r="M66" i="1" s="1"/>
  <c r="N66" i="1" s="1"/>
  <c r="J64" i="1"/>
  <c r="K64" i="1" s="1"/>
  <c r="L64" i="1" s="1"/>
  <c r="M64" i="1" s="1"/>
  <c r="N64" i="1" s="1"/>
  <c r="P64" i="1" s="1"/>
  <c r="Q64" i="1" s="1"/>
  <c r="R64" i="1" s="1"/>
  <c r="S64" i="1" s="1"/>
  <c r="J39" i="1"/>
  <c r="K39" i="1" s="1"/>
  <c r="L39" i="1" s="1"/>
  <c r="M39" i="1" s="1"/>
  <c r="N39" i="1" s="1"/>
  <c r="J55" i="1"/>
  <c r="K55" i="1" s="1"/>
  <c r="L55" i="1" s="1"/>
  <c r="M55" i="1" s="1"/>
  <c r="N55" i="1" s="1"/>
  <c r="P55" i="1" s="1"/>
  <c r="Q55" i="1" s="1"/>
  <c r="R55" i="1" s="1"/>
  <c r="S55" i="1" s="1"/>
  <c r="J57" i="1"/>
  <c r="K57" i="1" s="1"/>
  <c r="L57" i="1" s="1"/>
  <c r="M57" i="1" s="1"/>
  <c r="N57" i="1" s="1"/>
  <c r="J62" i="1"/>
  <c r="K62" i="1" s="1"/>
  <c r="L62" i="1" s="1"/>
  <c r="M62" i="1" s="1"/>
  <c r="N62" i="1" s="1"/>
  <c r="P62" i="1" s="1"/>
  <c r="Q62" i="1" s="1"/>
  <c r="R62" i="1" s="1"/>
  <c r="S62" i="1" s="1"/>
  <c r="J71" i="1"/>
  <c r="K71" i="1" s="1"/>
  <c r="L71" i="1" s="1"/>
  <c r="M71" i="1" s="1"/>
  <c r="N71" i="1" s="1"/>
  <c r="J92" i="1"/>
  <c r="K92" i="1" s="1"/>
  <c r="L92" i="1" s="1"/>
  <c r="M92" i="1" s="1"/>
  <c r="N92" i="1" s="1"/>
  <c r="P92" i="1" s="1"/>
  <c r="Q92" i="1" s="1"/>
  <c r="R92" i="1" s="1"/>
  <c r="S92" i="1" s="1"/>
  <c r="J76" i="1"/>
  <c r="K76" i="1" s="1"/>
  <c r="L76" i="1" s="1"/>
  <c r="M76" i="1" s="1"/>
  <c r="N76" i="1" s="1"/>
  <c r="P76" i="1" s="1"/>
  <c r="Q76" i="1" s="1"/>
  <c r="R76" i="1" s="1"/>
  <c r="S76" i="1" s="1"/>
  <c r="J86" i="1"/>
  <c r="K86" i="1" s="1"/>
  <c r="L86" i="1" s="1"/>
  <c r="M86" i="1" s="1"/>
  <c r="N86" i="1" s="1"/>
  <c r="P86" i="1" s="1"/>
  <c r="Q86" i="1" s="1"/>
  <c r="R86" i="1" s="1"/>
  <c r="S86" i="1" s="1"/>
  <c r="J99" i="1"/>
  <c r="K99" i="1" s="1"/>
  <c r="L99" i="1" s="1"/>
  <c r="M99" i="1" s="1"/>
  <c r="N99" i="1" s="1"/>
  <c r="P99" i="1" s="1"/>
  <c r="Q99" i="1" s="1"/>
  <c r="R99" i="1" s="1"/>
  <c r="S99" i="1" s="1"/>
  <c r="J106" i="1"/>
  <c r="K106" i="1" s="1"/>
  <c r="L106" i="1" s="1"/>
  <c r="M106" i="1" s="1"/>
  <c r="N106" i="1" s="1"/>
  <c r="J118" i="1"/>
  <c r="K118" i="1" s="1"/>
  <c r="L118" i="1" s="1"/>
  <c r="M118" i="1" s="1"/>
  <c r="N118" i="1" s="1"/>
  <c r="P118" i="1" s="1"/>
  <c r="Q118" i="1" s="1"/>
  <c r="J157" i="1"/>
  <c r="K157" i="1" s="1"/>
  <c r="L157" i="1" s="1"/>
  <c r="M157" i="1" s="1"/>
  <c r="N157" i="1" s="1"/>
  <c r="P157" i="1" s="1"/>
  <c r="Q157" i="1" s="1"/>
  <c r="R157" i="1" s="1"/>
  <c r="J149" i="1"/>
  <c r="K149" i="1" s="1"/>
  <c r="L149" i="1" s="1"/>
  <c r="M149" i="1" s="1"/>
  <c r="N149" i="1" s="1"/>
  <c r="J129" i="1"/>
  <c r="K129" i="1" s="1"/>
  <c r="L129" i="1" s="1"/>
  <c r="M129" i="1" s="1"/>
  <c r="N129" i="1" s="1"/>
  <c r="J137" i="1"/>
  <c r="K137" i="1" s="1"/>
  <c r="L137" i="1" s="1"/>
  <c r="M137" i="1" s="1"/>
  <c r="N137" i="1" s="1"/>
  <c r="J18" i="1"/>
  <c r="K18" i="1" s="1"/>
  <c r="L18" i="1" s="1"/>
  <c r="M18" i="1" s="1"/>
  <c r="N18" i="1" s="1"/>
  <c r="P18" i="1" s="1"/>
  <c r="Q18" i="1" s="1"/>
  <c r="R18" i="1" s="1"/>
  <c r="S18" i="1" s="1"/>
  <c r="J58" i="1"/>
  <c r="K58" i="1" s="1"/>
  <c r="L58" i="1" s="1"/>
  <c r="M58" i="1" s="1"/>
  <c r="N58" i="1" s="1"/>
  <c r="J139" i="1"/>
  <c r="K139" i="1" s="1"/>
  <c r="L139" i="1" s="1"/>
  <c r="M139" i="1" s="1"/>
  <c r="N139" i="1" s="1"/>
  <c r="P139" i="1" s="1"/>
  <c r="Q139" i="1" s="1"/>
  <c r="R139" i="1" s="1"/>
  <c r="J128" i="1"/>
  <c r="K128" i="1" s="1"/>
  <c r="L128" i="1" s="1"/>
  <c r="M128" i="1" s="1"/>
  <c r="N128" i="1" s="1"/>
  <c r="J138" i="1"/>
  <c r="K138" i="1" s="1"/>
  <c r="L138" i="1" s="1"/>
  <c r="M138" i="1" s="1"/>
  <c r="N138" i="1" s="1"/>
  <c r="J77" i="1"/>
  <c r="K77" i="1" s="1"/>
  <c r="L77" i="1" s="1"/>
  <c r="M77" i="1" s="1"/>
  <c r="N77" i="1" s="1"/>
  <c r="J88" i="1"/>
  <c r="K88" i="1" s="1"/>
  <c r="L88" i="1" s="1"/>
  <c r="M88" i="1" s="1"/>
  <c r="N88" i="1" s="1"/>
  <c r="J35" i="1"/>
  <c r="K35" i="1" s="1"/>
  <c r="L35" i="1" s="1"/>
  <c r="M35" i="1" s="1"/>
  <c r="N35" i="1" s="1"/>
  <c r="Q112" i="1" l="1"/>
  <c r="R29" i="1"/>
  <c r="R118" i="1"/>
  <c r="R158" i="1" s="1"/>
  <c r="Q158" i="1"/>
  <c r="J177" i="1"/>
  <c r="K9" i="1"/>
  <c r="K177" i="1" l="1"/>
  <c r="L9" i="1"/>
  <c r="M9" i="1" s="1"/>
  <c r="N9" i="1" s="1"/>
  <c r="P9" i="1" s="1"/>
  <c r="Q9" i="1" s="1"/>
  <c r="R112" i="1"/>
  <c r="S29" i="1"/>
  <c r="Q26" i="1" l="1"/>
  <c r="Q177" i="1" s="1"/>
  <c r="R9" i="1"/>
  <c r="S9" i="1" l="1"/>
  <c r="R26" i="1"/>
  <c r="R177" i="1" l="1"/>
  <c r="S26" i="1"/>
</calcChain>
</file>

<file path=xl/sharedStrings.xml><?xml version="1.0" encoding="utf-8"?>
<sst xmlns="http://schemas.openxmlformats.org/spreadsheetml/2006/main" count="208" uniqueCount="195">
  <si>
    <t>Disposal</t>
  </si>
  <si>
    <t>New</t>
  </si>
  <si>
    <t>Test Year</t>
  </si>
  <si>
    <t>Current</t>
  </si>
  <si>
    <t>Pro Forma</t>
  </si>
  <si>
    <t>Lbs/</t>
  </si>
  <si>
    <t>Monthly</t>
  </si>
  <si>
    <t>Expected</t>
  </si>
  <si>
    <t>Actual</t>
  </si>
  <si>
    <t>Cost at</t>
  </si>
  <si>
    <t>Non-Disp</t>
  </si>
  <si>
    <t>Operational</t>
  </si>
  <si>
    <t>Proposed</t>
  </si>
  <si>
    <t>Code</t>
  </si>
  <si>
    <t>Qty</t>
  </si>
  <si>
    <t>Revenue</t>
  </si>
  <si>
    <t>Rate</t>
  </si>
  <si>
    <t>Adj</t>
  </si>
  <si>
    <t>PU</t>
  </si>
  <si>
    <t>PUs</t>
  </si>
  <si>
    <t>Lbs</t>
  </si>
  <si>
    <t>Cost</t>
  </si>
  <si>
    <t>Tariff</t>
  </si>
  <si>
    <t>Increase</t>
  </si>
  <si>
    <t>Residential</t>
  </si>
  <si>
    <t>32GALL WKLY</t>
  </si>
  <si>
    <t>32Gal CAN x2</t>
  </si>
  <si>
    <t>32Gal CAN x3</t>
  </si>
  <si>
    <t>32Gal CANX4</t>
  </si>
  <si>
    <t>32 GAL TOT EOW</t>
  </si>
  <si>
    <t>32 GL TOT 1XMO</t>
  </si>
  <si>
    <t>32 GL TOT WKL</t>
  </si>
  <si>
    <t>64 GAL TOT WKL</t>
  </si>
  <si>
    <t>96 Gal Tot Wkly</t>
  </si>
  <si>
    <t>CARRY OUT 5-25F</t>
  </si>
  <si>
    <t>Extra Bag</t>
  </si>
  <si>
    <t>Extra Can</t>
  </si>
  <si>
    <t>Lost Toter</t>
  </si>
  <si>
    <t>MINICAN WKLY</t>
  </si>
  <si>
    <t>Overfilled Can</t>
  </si>
  <si>
    <t>Rate Adjustment</t>
  </si>
  <si>
    <t>Redelivery-Cart</t>
  </si>
  <si>
    <t>Total Residential</t>
  </si>
  <si>
    <t>Commercial</t>
  </si>
  <si>
    <t>COMMERCIAL CAN</t>
  </si>
  <si>
    <t>35GAL CART MSW</t>
  </si>
  <si>
    <t>64 Gal - Commerical Toter</t>
  </si>
  <si>
    <t>64GAL CART MSW</t>
  </si>
  <si>
    <t>96GAL CART MSW</t>
  </si>
  <si>
    <t>1 Yard Container Weekly</t>
  </si>
  <si>
    <t>1YD CONTAINER</t>
  </si>
  <si>
    <t>1YD E-O-WK</t>
  </si>
  <si>
    <t>1YD RENT</t>
  </si>
  <si>
    <t>1 Yd Special PU</t>
  </si>
  <si>
    <t>Tmp 1 Deliv</t>
  </si>
  <si>
    <t>Tmp 1 PU</t>
  </si>
  <si>
    <t>Tmp 1 Rnt</t>
  </si>
  <si>
    <t>1.5 Yard Container Weekly</t>
  </si>
  <si>
    <t>1.5 Yd Special PU</t>
  </si>
  <si>
    <t>1.5YD CONTAINER</t>
  </si>
  <si>
    <t>1.5YD E-O-WK</t>
  </si>
  <si>
    <t>1.5YD RENT</t>
  </si>
  <si>
    <t>2 Yard Container Weekly</t>
  </si>
  <si>
    <t>2 Yd Special PU</t>
  </si>
  <si>
    <t>2 YD TEMP RENT</t>
  </si>
  <si>
    <t>2-YD CONTAINER Wkly</t>
  </si>
  <si>
    <t>2YD E-O-WK</t>
  </si>
  <si>
    <t>2-YD RENT</t>
  </si>
  <si>
    <t>Tmp 2 Deliv</t>
  </si>
  <si>
    <t>Tmp 2 PU</t>
  </si>
  <si>
    <t>Tmp 2 Rnt</t>
  </si>
  <si>
    <t>3-YD CONTAINER</t>
  </si>
  <si>
    <t>3 Yard Container Weekly</t>
  </si>
  <si>
    <t>3 Yard Container 3x/Week</t>
  </si>
  <si>
    <t>3 Yd Special PU</t>
  </si>
  <si>
    <t>3 YD TEMP RENT</t>
  </si>
  <si>
    <t>3YD E-O-W</t>
  </si>
  <si>
    <t>3-YD RENT</t>
  </si>
  <si>
    <t>Tmp 3 Deliv</t>
  </si>
  <si>
    <t>Tmp 3 PU</t>
  </si>
  <si>
    <t>Tmp 3 Rnt</t>
  </si>
  <si>
    <t>4 Yard Container Weekly</t>
  </si>
  <si>
    <t>4 Yard Container 2x/Week</t>
  </si>
  <si>
    <t>4 Yard Container 3x/Week</t>
  </si>
  <si>
    <t>4 Yd Special PU</t>
  </si>
  <si>
    <t>4 YD TEMP RENT</t>
  </si>
  <si>
    <t>4-YD CONTAINER</t>
  </si>
  <si>
    <t>4YD E-O-WK</t>
  </si>
  <si>
    <t>4-YD RENT</t>
  </si>
  <si>
    <t>Tmp 4 Deliv</t>
  </si>
  <si>
    <t>Tmp 4 PU</t>
  </si>
  <si>
    <t>Tmp 4 Rnt</t>
  </si>
  <si>
    <t>6 Yard Container Weekly</t>
  </si>
  <si>
    <t>6 Yard Container 2x/Week</t>
  </si>
  <si>
    <t>6 Yard Container 3x/Week</t>
  </si>
  <si>
    <t>6 Yd Special PU</t>
  </si>
  <si>
    <t>6 YD TEMP RENT</t>
  </si>
  <si>
    <t>6-YD CONTAINER</t>
  </si>
  <si>
    <t>6YD E-O-WK</t>
  </si>
  <si>
    <t>6-YD RENT</t>
  </si>
  <si>
    <t>Tmp 6 Deliv</t>
  </si>
  <si>
    <t>Tmp 6 PU</t>
  </si>
  <si>
    <t>Tmp 6 Rnt</t>
  </si>
  <si>
    <t>8-YD CONTAINER</t>
  </si>
  <si>
    <t>8 Yard Container Weekly</t>
  </si>
  <si>
    <t>8 Yard Container 2x/Week</t>
  </si>
  <si>
    <t>8 Yard Container 3x/Week</t>
  </si>
  <si>
    <t>8 Yd Special PU</t>
  </si>
  <si>
    <t>8 YD TEMP RENT</t>
  </si>
  <si>
    <t>8YD 1X MONTH</t>
  </si>
  <si>
    <t>8YD E-O-WK</t>
  </si>
  <si>
    <t>8-YD RENT</t>
  </si>
  <si>
    <t>Tmp 8 Deliv</t>
  </si>
  <si>
    <t>Tmp 8 PU</t>
  </si>
  <si>
    <t>Tmp 8 Rnt</t>
  </si>
  <si>
    <t>4YD COMPACTOR</t>
  </si>
  <si>
    <t>DISTANCE</t>
  </si>
  <si>
    <t>DRIVEIN</t>
  </si>
  <si>
    <t>GATE</t>
  </si>
  <si>
    <t>GATE CHARGE</t>
  </si>
  <si>
    <t>LID CHARGE ROLL</t>
  </si>
  <si>
    <t>LOCK/UNLOCK CHARGE</t>
  </si>
  <si>
    <t>Loose Material/Yd</t>
  </si>
  <si>
    <t>Redelivery-Container</t>
  </si>
  <si>
    <t>Restart</t>
  </si>
  <si>
    <t>Return Trip</t>
  </si>
  <si>
    <t>Total Commercial</t>
  </si>
  <si>
    <t>Rolloff</t>
  </si>
  <si>
    <t>10 Yard Box Haul</t>
  </si>
  <si>
    <t>10 Yard Temp Delivery</t>
  </si>
  <si>
    <t>10 Yard Temp Haul</t>
  </si>
  <si>
    <t>10 YD TEMP RENT</t>
  </si>
  <si>
    <t>10 YD TEMP RO</t>
  </si>
  <si>
    <t>10YD CONTAINER</t>
  </si>
  <si>
    <t>10YD RENT</t>
  </si>
  <si>
    <t>15 Yard Compactor Haul</t>
  </si>
  <si>
    <t>20 Yard Box Haul</t>
  </si>
  <si>
    <t>20 Yard Compactor Haul</t>
  </si>
  <si>
    <t>20 Yard Temp Delivery</t>
  </si>
  <si>
    <t>20 Yard Temp Haul</t>
  </si>
  <si>
    <t>20 YD TEMP RENT</t>
  </si>
  <si>
    <t>20YD MONTHLY RENT</t>
  </si>
  <si>
    <t>20YD RENTAL</t>
  </si>
  <si>
    <t>25 Yard Box Haul</t>
  </si>
  <si>
    <t>25 Yard Compactor Haul</t>
  </si>
  <si>
    <t>25YD COMPACTOR</t>
  </si>
  <si>
    <t>25YD RENT</t>
  </si>
  <si>
    <t>30 Yard Box Haul</t>
  </si>
  <si>
    <t>30 Yard Compactor Haul</t>
  </si>
  <si>
    <t>30 Yard Rent</t>
  </si>
  <si>
    <t>30 Yard Temp Delivery</t>
  </si>
  <si>
    <t>30 Yard Temp Haul</t>
  </si>
  <si>
    <t>30 Yard Temp Rent</t>
  </si>
  <si>
    <t>30 YD PERM RO</t>
  </si>
  <si>
    <t>30YD TEMP RENT</t>
  </si>
  <si>
    <t>4 Yard Compactor On Call</t>
  </si>
  <si>
    <t>40 Yard Box Haul</t>
  </si>
  <si>
    <t>40 Yard Compactor Haul</t>
  </si>
  <si>
    <t>40 Yard Temp Delivery</t>
  </si>
  <si>
    <t>40 Yard Temp Haul</t>
  </si>
  <si>
    <t>40 YD CONTAINER</t>
  </si>
  <si>
    <t>40 YD PER DIEM</t>
  </si>
  <si>
    <t>40 YD RENT</t>
  </si>
  <si>
    <t>40 YD TEMP RENT</t>
  </si>
  <si>
    <t>CONNECT/DISCONN</t>
  </si>
  <si>
    <t>CREDIT</t>
  </si>
  <si>
    <t>DELIVER DROP BO</t>
  </si>
  <si>
    <t>GRAHAM RD FLAT RATE</t>
  </si>
  <si>
    <t>MILEAGE</t>
  </si>
  <si>
    <t>RECEIVER BOX RENTAL</t>
  </si>
  <si>
    <t>RELOCATION/HOURLY CHARGE</t>
  </si>
  <si>
    <t>Total Rolloff</t>
  </si>
  <si>
    <t>Pass Thru</t>
  </si>
  <si>
    <t>Bulky Material/Yd</t>
  </si>
  <si>
    <t>Graham Rd</t>
  </si>
  <si>
    <t>GRAHAM RD  CDL</t>
  </si>
  <si>
    <t>Valley Tfr - CDLI</t>
  </si>
  <si>
    <t>Valley Tfr - MSW</t>
  </si>
  <si>
    <t>WTE PLANT TIP F</t>
  </si>
  <si>
    <t>Total Pass Thru</t>
  </si>
  <si>
    <t>Other Revenue</t>
  </si>
  <si>
    <t>Credit for Value of Recyclables</t>
  </si>
  <si>
    <t>Fuel Surcharge</t>
  </si>
  <si>
    <t>LATE FEE (1% OR $1.00 MIN)</t>
  </si>
  <si>
    <t>Remove Finance Chg</t>
  </si>
  <si>
    <t>Returned Payment Fee</t>
  </si>
  <si>
    <t>Total Other Revenue</t>
  </si>
  <si>
    <t>Unadjusted Lbs:</t>
  </si>
  <si>
    <t>Restated Rev from Pro Forma:</t>
  </si>
  <si>
    <t>Actual Lbs:</t>
  </si>
  <si>
    <t>Difference:</t>
  </si>
  <si>
    <t>Adjustment Ratio:</t>
  </si>
  <si>
    <t>Torre Refuse &amp; Recycling (G-260) Tariff #3</t>
  </si>
  <si>
    <t>Customer Priceout</t>
  </si>
  <si>
    <t>April 2016 - Mar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</si>
</sst>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0.0%"/>
    <numFmt numFmtId="167" formatCode="_(* #,##0.00_);_(* \(\ #,##0.00\ \);_(* &quot;-&quot;??_);_(\ @_ \)"/>
    <numFmt numFmtId="168" formatCode="&quot; $&quot;#,##0.00&quot; &quot;;&quot; $(&quot;#,##0.00&quot;)&quot;;&quot; $-&quot;#&quot; &quot;;@&quot; &quot;"/>
    <numFmt numFmtId="169" formatCode="[$-409]General"/>
    <numFmt numFmtId="170" formatCode="#,###,##0.00;\(#,###,##0.00\)"/>
    <numFmt numFmtId="171" formatCode="&quot;$&quot;#,###,##0.00;\(&quot;$&quot;#,###,##0.00\)"/>
    <numFmt numFmtId="172" formatCode="#,##0.00%;\(#,##0.00%\)"/>
  </numFmts>
  <fonts count="2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Tahoma"/>
      <family val="2"/>
    </font>
    <font>
      <sz val="8"/>
      <name val="Tms Rmn"/>
    </font>
    <font>
      <sz val="9"/>
      <name val="Segoe UI"/>
      <family val="2"/>
    </font>
    <font>
      <sz val="11"/>
      <color indexed="8"/>
      <name val="Calibri"/>
      <family val="2"/>
    </font>
    <font>
      <sz val="12"/>
      <color indexed="8"/>
      <name val="Times New Roman"/>
      <family val="2"/>
    </font>
    <font>
      <sz val="11"/>
      <name val="Bookman Old Style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  <charset val="1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8.85"/>
      <color rgb="FF000000"/>
      <name val="Arial"/>
      <family val="2"/>
    </font>
    <font>
      <sz val="12"/>
      <name val="Arial"/>
      <family val="2"/>
    </font>
    <font>
      <b/>
      <i/>
      <sz val="10"/>
      <color indexed="0"/>
      <name val="Arial"/>
      <family val="2"/>
    </font>
    <font>
      <b/>
      <i/>
      <sz val="12"/>
      <color indexed="4"/>
      <name val="Arial"/>
      <family val="2"/>
    </font>
    <font>
      <b/>
      <i/>
      <sz val="11"/>
      <color indexed="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9">
    <xf numFmtId="0" fontId="0" fillId="0" borderId="0">
      <alignment vertical="top"/>
    </xf>
    <xf numFmtId="43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8" fontId="11" fillId="0" borderId="0"/>
    <xf numFmtId="169" fontId="11" fillId="0" borderId="0"/>
    <xf numFmtId="170" fontId="12" fillId="0" borderId="0"/>
    <xf numFmtId="170" fontId="13" fillId="0" borderId="0"/>
    <xf numFmtId="170" fontId="13" fillId="0" borderId="0"/>
    <xf numFmtId="170" fontId="14" fillId="0" borderId="0"/>
    <xf numFmtId="171" fontId="14" fillId="0" borderId="0"/>
    <xf numFmtId="171" fontId="13" fillId="0" borderId="0"/>
    <xf numFmtId="172" fontId="14" fillId="0" borderId="0"/>
    <xf numFmtId="172" fontId="13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4" fillId="0" borderId="0"/>
    <xf numFmtId="0" fontId="10" fillId="0" borderId="0"/>
    <xf numFmtId="0" fontId="5" fillId="0" borderId="0"/>
    <xf numFmtId="0" fontId="1" fillId="0" borderId="0"/>
    <xf numFmtId="0" fontId="6" fillId="0" borderId="0">
      <alignment vertical="center"/>
    </xf>
    <xf numFmtId="0" fontId="1" fillId="0" borderId="0"/>
    <xf numFmtId="0" fontId="15" fillId="0" borderId="0" applyAlignment="0"/>
    <xf numFmtId="0" fontId="14" fillId="0" borderId="0"/>
    <xf numFmtId="40" fontId="9" fillId="0" borderId="0"/>
    <xf numFmtId="0" fontId="11" fillId="0" borderId="0" applyAlignment="0"/>
    <xf numFmtId="0" fontId="1" fillId="0" borderId="0"/>
    <xf numFmtId="0" fontId="2" fillId="0" borderId="0">
      <alignment vertical="top"/>
    </xf>
    <xf numFmtId="0" fontId="1" fillId="0" borderId="0"/>
    <xf numFmtId="0" fontId="13" fillId="0" borderId="0"/>
    <xf numFmtId="0" fontId="1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9" fillId="0" borderId="0"/>
  </cellStyleXfs>
  <cellXfs count="29">
    <xf numFmtId="0" fontId="0" fillId="0" borderId="0" xfId="0">
      <alignment vertical="top"/>
    </xf>
    <xf numFmtId="43" fontId="0" fillId="0" borderId="0" xfId="1" applyFont="1">
      <alignment vertical="top"/>
    </xf>
    <xf numFmtId="43" fontId="0" fillId="0" borderId="0" xfId="1" applyFont="1" applyAlignment="1">
      <alignment horizontal="center" vertical="top"/>
    </xf>
    <xf numFmtId="9" fontId="0" fillId="0" borderId="0" xfId="0" applyNumberFormat="1" applyAlignment="1">
      <alignment horizontal="center" vertical="top"/>
    </xf>
    <xf numFmtId="9" fontId="0" fillId="0" borderId="0" xfId="0" applyNumberForma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0" fillId="0" borderId="1" xfId="0" applyBorder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center" vertical="top"/>
    </xf>
    <xf numFmtId="164" fontId="0" fillId="0" borderId="1" xfId="1" applyNumberFormat="1" applyFont="1" applyBorder="1">
      <alignment vertical="top"/>
    </xf>
    <xf numFmtId="0" fontId="3" fillId="0" borderId="0" xfId="0" applyFont="1">
      <alignment vertical="top"/>
    </xf>
    <xf numFmtId="165" fontId="2" fillId="0" borderId="0" xfId="1" applyNumberFormat="1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0" fontId="0" fillId="0" borderId="0" xfId="0" applyAlignment="1">
      <alignment horizontal="left" vertical="top"/>
    </xf>
    <xf numFmtId="165" fontId="0" fillId="0" borderId="0" xfId="1" applyNumberFormat="1" applyFont="1">
      <alignment vertical="top"/>
    </xf>
    <xf numFmtId="165" fontId="0" fillId="0" borderId="0" xfId="0" applyNumberFormat="1">
      <alignment vertical="top"/>
    </xf>
    <xf numFmtId="43" fontId="0" fillId="0" borderId="0" xfId="0" applyNumberFormat="1">
      <alignment vertical="top"/>
    </xf>
    <xf numFmtId="166" fontId="0" fillId="0" borderId="0" xfId="2" applyNumberFormat="1" applyFont="1" applyAlignment="1">
      <alignment vertical="top"/>
    </xf>
    <xf numFmtId="0" fontId="3" fillId="0" borderId="2" xfId="0" applyFont="1" applyBorder="1">
      <alignment vertical="top"/>
    </xf>
    <xf numFmtId="165" fontId="0" fillId="0" borderId="2" xfId="1" applyNumberFormat="1" applyFont="1" applyBorder="1">
      <alignment vertical="top"/>
    </xf>
    <xf numFmtId="43" fontId="0" fillId="0" borderId="2" xfId="1" applyFont="1" applyBorder="1">
      <alignment vertical="top"/>
    </xf>
    <xf numFmtId="0" fontId="0" fillId="0" borderId="2" xfId="0" applyBorder="1">
      <alignment vertical="top"/>
    </xf>
    <xf numFmtId="165" fontId="0" fillId="0" borderId="2" xfId="0" applyNumberFormat="1" applyBorder="1">
      <alignment vertical="top"/>
    </xf>
    <xf numFmtId="43" fontId="0" fillId="0" borderId="0" xfId="1" applyFont="1" applyAlignment="1">
      <alignment horizontal="right" vertical="top"/>
    </xf>
    <xf numFmtId="165" fontId="2" fillId="0" borderId="0" xfId="1" applyNumberFormat="1" applyFont="1" applyAlignment="1">
      <alignment horizontal="right" vertical="top"/>
    </xf>
    <xf numFmtId="10" fontId="0" fillId="0" borderId="0" xfId="2" applyNumberFormat="1" applyFont="1" applyAlignment="1">
      <alignment vertical="top"/>
    </xf>
  </cellXfs>
  <cellStyles count="79">
    <cellStyle name="Comma" xfId="1" builtinId="3"/>
    <cellStyle name="Comma 10" xfId="3"/>
    <cellStyle name="Comma 11" xfId="4"/>
    <cellStyle name="Comma 12" xfId="5"/>
    <cellStyle name="Comma 13" xfId="6"/>
    <cellStyle name="Comma 14" xfId="7"/>
    <cellStyle name="Comma 2" xfId="8"/>
    <cellStyle name="Comma 2 2" xfId="9"/>
    <cellStyle name="Comma 3" xfId="10"/>
    <cellStyle name="Comma 3 2" xfId="11"/>
    <cellStyle name="Comma 4" xfId="12"/>
    <cellStyle name="Comma 4 2" xfId="13"/>
    <cellStyle name="Comma 5" xfId="14"/>
    <cellStyle name="Comma 6" xfId="15"/>
    <cellStyle name="Comma 7" xfId="16"/>
    <cellStyle name="Comma 8" xfId="17"/>
    <cellStyle name="Comma 8 2" xfId="18"/>
    <cellStyle name="Comma 9" xfId="19"/>
    <cellStyle name="Currency 2" xfId="20"/>
    <cellStyle name="Currency 2 3" xfId="21"/>
    <cellStyle name="Currency 3" xfId="22"/>
    <cellStyle name="Currency 5" xfId="23"/>
    <cellStyle name="Excel Built-in Currency" xfId="24"/>
    <cellStyle name="Excel Built-in Normal" xfId="25"/>
    <cellStyle name="FRxAmtStyle" xfId="26"/>
    <cellStyle name="FRxAmtStyle 2" xfId="27"/>
    <cellStyle name="FRxAmtStyle 3" xfId="28"/>
    <cellStyle name="FRxAmtStyle 4" xfId="29"/>
    <cellStyle name="FRxCurrStyle" xfId="30"/>
    <cellStyle name="FRxCurrStyle 2" xfId="31"/>
    <cellStyle name="FRxPcntStyle" xfId="32"/>
    <cellStyle name="FRxPcntStyle 2" xfId="33"/>
    <cellStyle name="Normal" xfId="0" builtinId="0"/>
    <cellStyle name="Normal 10" xfId="34"/>
    <cellStyle name="Normal 11" xfId="35"/>
    <cellStyle name="Normal 12" xfId="36"/>
    <cellStyle name="Normal 12 2" xfId="37"/>
    <cellStyle name="Normal 13" xfId="38"/>
    <cellStyle name="Normal 13 2" xfId="39"/>
    <cellStyle name="Normal 14" xfId="40"/>
    <cellStyle name="Normal 15" xfId="41"/>
    <cellStyle name="Normal 16" xfId="42"/>
    <cellStyle name="Normal 17" xfId="43"/>
    <cellStyle name="Normal 18" xfId="44"/>
    <cellStyle name="Normal 19" xfId="45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4 2" xfId="53"/>
    <cellStyle name="Normal 5" xfId="54"/>
    <cellStyle name="Normal 6" xfId="55"/>
    <cellStyle name="Normal 6 2" xfId="56"/>
    <cellStyle name="Normal 7" xfId="57"/>
    <cellStyle name="Normal 8" xfId="58"/>
    <cellStyle name="Normal 9" xfId="59"/>
    <cellStyle name="Percent" xfId="2" builtinId="5"/>
    <cellStyle name="Percent 10" xfId="60"/>
    <cellStyle name="Percent 2" xfId="61"/>
    <cellStyle name="Percent 2 2" xfId="62"/>
    <cellStyle name="Percent 3" xfId="63"/>
    <cellStyle name="Percent 3 2" xfId="64"/>
    <cellStyle name="Percent 4" xfId="65"/>
    <cellStyle name="Percent 4 2" xfId="66"/>
    <cellStyle name="Percent 5" xfId="67"/>
    <cellStyle name="Percent 6" xfId="68"/>
    <cellStyle name="Percent 7" xfId="69"/>
    <cellStyle name="Percent 8" xfId="70"/>
    <cellStyle name="Percent 9" xfId="71"/>
    <cellStyle name="STYLE1" xfId="72"/>
    <cellStyle name="STYLE1 2" xfId="73"/>
    <cellStyle name="STYLE2" xfId="74"/>
    <cellStyle name="STYLE2 2" xfId="75"/>
    <cellStyle name="STYLE3" xfId="76"/>
    <cellStyle name="STYLE3 2" xfId="77"/>
    <cellStyle name="STYLE4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Wes%207-1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Waste%20Management%20-%20Filings\Ellensburg\Year%202009\TG-091472%20(GRC)\Staff\TG-091472%20WM%20of%20Ellensburg%20(Workpaper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Addy%20FINAL%20TG-132101%201-1-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COMP\Rosario\2007%20rate%20case\Worksheets\070944%20Loan%20Re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Adjustments"/>
      <sheetName val="Revenue Summary"/>
      <sheetName val="Price Out"/>
      <sheetName val="Rev Detail"/>
      <sheetName val="Disposal"/>
      <sheetName val="Lurito"/>
      <sheetName val="Depreciation"/>
      <sheetName val="Medical"/>
      <sheetName val="Account Summary - "/>
      <sheetName val="Labor Allocation"/>
      <sheetName val="Payroll"/>
    </sheetNames>
    <sheetDataSet>
      <sheetData sheetId="0">
        <row r="14">
          <cell r="P14">
            <v>3866316.6599999997</v>
          </cell>
        </row>
      </sheetData>
      <sheetData sheetId="1"/>
      <sheetData sheetId="2"/>
      <sheetData sheetId="3"/>
      <sheetData sheetId="4"/>
      <sheetData sheetId="5">
        <row r="16">
          <cell r="N16">
            <v>108.41</v>
          </cell>
        </row>
        <row r="18">
          <cell r="O18">
            <v>8784.1804329450533</v>
          </cell>
        </row>
        <row r="26">
          <cell r="O26">
            <v>8245.1921412300544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rito 25 bpi"/>
      <sheetName val="Res'l Priceout"/>
      <sheetName val="Com'l Priceout"/>
      <sheetName val="Roll Off Priceout"/>
      <sheetName val="Roll Off Productivity"/>
      <sheetName val="Balance Sheet"/>
      <sheetName val="Monthly IS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DEPN"/>
      <sheetName val="Fixed Asset Summary"/>
      <sheetName val="Fixed Asset Detail"/>
      <sheetName val="Fuel"/>
      <sheetName val="WTB"/>
      <sheetName val="OH Analysis"/>
      <sheetName val="Corp. Office OH"/>
      <sheetName val="MA Office OH"/>
      <sheetName val="MA Stats"/>
      <sheetName val="2008 West Group IS"/>
      <sheetName val="2008 Group Office TB"/>
      <sheetName val="2008 Group Office IS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>
        <row r="8">
          <cell r="AD8" t="str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Waste Management of Ellensburg</v>
          </cell>
        </row>
      </sheetData>
      <sheetData sheetId="23"/>
      <sheetData sheetId="24"/>
      <sheetData sheetId="25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6"/>
      <sheetData sheetId="27"/>
      <sheetData sheetId="28"/>
      <sheetData sheetId="29"/>
      <sheetData sheetId="30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9">
          <cell r="AM9" t="str">
            <v>USD</v>
          </cell>
        </row>
      </sheetData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9">
          <cell r="AM9" t="str">
            <v>USD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"/>
      <sheetName val="Disposal"/>
      <sheetName val="Priceout"/>
      <sheetName val="Sheet1"/>
      <sheetName val="Account Transactions"/>
      <sheetName val="Staff Priceout - New"/>
      <sheetName val="Pro Forma"/>
      <sheetName val="Staff - Lurito"/>
      <sheetName val="summary"/>
      <sheetName val="carts"/>
      <sheetName val="cont"/>
      <sheetName val="dbx"/>
      <sheetName val="Trucks"/>
      <sheetName val="leasehold improv"/>
      <sheetName val="officeequip"/>
      <sheetName val="398-F"/>
      <sheetName val="399-F"/>
      <sheetName val="299-F"/>
      <sheetName val="Affiliates"/>
      <sheetName val="Staff Fuel"/>
      <sheetName val="Staff Dep. Sched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0"/>
  <sheetViews>
    <sheetView tabSelected="1" zoomScale="90" zoomScaleNormal="90" workbookViewId="0"/>
  </sheetViews>
  <sheetFormatPr defaultRowHeight="12.75" x14ac:dyDescent="0.2"/>
  <cols>
    <col min="1" max="1" width="31.7109375" bestFit="1" customWidth="1"/>
    <col min="2" max="2" width="9.28515625" customWidth="1"/>
    <col min="3" max="3" width="11.140625" bestFit="1" customWidth="1"/>
    <col min="4" max="4" width="10" bestFit="1" customWidth="1"/>
    <col min="5" max="5" width="11.140625" bestFit="1" customWidth="1"/>
    <col min="6" max="6" width="10.28515625" bestFit="1" customWidth="1"/>
    <col min="7" max="7" width="7.28515625" bestFit="1" customWidth="1"/>
    <col min="8" max="8" width="8.42578125" customWidth="1"/>
    <col min="9" max="9" width="12.140625" bestFit="1" customWidth="1"/>
    <col min="10" max="10" width="12.140625" customWidth="1"/>
    <col min="11" max="11" width="10.28515625" bestFit="1" customWidth="1"/>
    <col min="12" max="12" width="9" bestFit="1" customWidth="1"/>
    <col min="13" max="13" width="9.5703125" bestFit="1" customWidth="1"/>
    <col min="14" max="14" width="11.28515625" bestFit="1" customWidth="1"/>
    <col min="15" max="15" width="8.42578125" bestFit="1" customWidth="1"/>
    <col min="16" max="16" width="10" bestFit="1" customWidth="1"/>
    <col min="17" max="17" width="11.140625" bestFit="1" customWidth="1"/>
    <col min="18" max="18" width="9.7109375" bestFit="1" customWidth="1"/>
    <col min="19" max="19" width="6.7109375" bestFit="1" customWidth="1"/>
  </cols>
  <sheetData>
    <row r="1" spans="1:19" x14ac:dyDescent="0.2">
      <c r="A1" t="s">
        <v>192</v>
      </c>
    </row>
    <row r="2" spans="1:19" x14ac:dyDescent="0.2">
      <c r="A2" t="s">
        <v>193</v>
      </c>
      <c r="G2" s="1"/>
      <c r="H2" s="1"/>
      <c r="I2" s="1"/>
      <c r="J2" s="1"/>
      <c r="K2" s="1"/>
      <c r="L2" s="1"/>
      <c r="M2" s="1"/>
    </row>
    <row r="3" spans="1:19" x14ac:dyDescent="0.2">
      <c r="A3" t="s">
        <v>194</v>
      </c>
      <c r="G3" s="1"/>
      <c r="H3" s="1"/>
      <c r="I3" s="1"/>
      <c r="J3" s="1"/>
      <c r="K3" s="1"/>
      <c r="L3" s="1"/>
      <c r="M3" s="1"/>
    </row>
    <row r="4" spans="1:19" x14ac:dyDescent="0.2">
      <c r="G4" s="1"/>
      <c r="H4" s="1"/>
      <c r="I4" s="1"/>
      <c r="J4" s="1"/>
      <c r="K4" s="1"/>
      <c r="L4" s="1"/>
      <c r="M4" s="1"/>
    </row>
    <row r="5" spans="1:19" x14ac:dyDescent="0.2">
      <c r="G5" s="1"/>
      <c r="H5" s="1"/>
      <c r="I5" s="1"/>
      <c r="J5" s="1"/>
      <c r="K5" s="2" t="s">
        <v>0</v>
      </c>
      <c r="L5" s="1"/>
      <c r="M5" s="1"/>
      <c r="N5" s="3" t="s">
        <v>1</v>
      </c>
      <c r="O5" s="4"/>
    </row>
    <row r="6" spans="1:19" x14ac:dyDescent="0.2">
      <c r="B6" s="5" t="s">
        <v>2</v>
      </c>
      <c r="C6" s="5" t="s">
        <v>2</v>
      </c>
      <c r="D6" s="5" t="s">
        <v>3</v>
      </c>
      <c r="E6" s="5" t="s">
        <v>4</v>
      </c>
      <c r="F6" s="6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8" t="s">
        <v>9</v>
      </c>
      <c r="L6" s="8" t="s">
        <v>0</v>
      </c>
      <c r="M6" s="8" t="s">
        <v>10</v>
      </c>
      <c r="N6" s="8" t="s">
        <v>11</v>
      </c>
      <c r="O6" s="8" t="s">
        <v>1</v>
      </c>
      <c r="P6" s="8" t="s">
        <v>1</v>
      </c>
      <c r="Q6" s="8" t="s">
        <v>12</v>
      </c>
      <c r="R6" s="8" t="s">
        <v>12</v>
      </c>
    </row>
    <row r="7" spans="1:19" ht="13.5" thickBot="1" x14ac:dyDescent="0.25">
      <c r="A7" s="9" t="s">
        <v>13</v>
      </c>
      <c r="B7" s="10" t="s">
        <v>14</v>
      </c>
      <c r="C7" s="10" t="s">
        <v>15</v>
      </c>
      <c r="D7" s="10" t="s">
        <v>16</v>
      </c>
      <c r="E7" s="10" t="s">
        <v>15</v>
      </c>
      <c r="F7" s="10" t="s">
        <v>17</v>
      </c>
      <c r="G7" s="10" t="s">
        <v>18</v>
      </c>
      <c r="H7" s="11" t="s">
        <v>19</v>
      </c>
      <c r="I7" s="10" t="s">
        <v>20</v>
      </c>
      <c r="J7" s="10" t="s">
        <v>20</v>
      </c>
      <c r="K7" s="12">
        <f>+[1]Disposal!N16/2000</f>
        <v>5.4204999999999996E-2</v>
      </c>
      <c r="L7" s="8" t="s">
        <v>21</v>
      </c>
      <c r="M7" s="8" t="s">
        <v>21</v>
      </c>
      <c r="N7" s="8" t="s">
        <v>21</v>
      </c>
      <c r="O7" s="8" t="s">
        <v>22</v>
      </c>
      <c r="P7" s="8" t="s">
        <v>16</v>
      </c>
      <c r="Q7" s="8" t="s">
        <v>15</v>
      </c>
      <c r="R7" s="8" t="s">
        <v>23</v>
      </c>
    </row>
    <row r="8" spans="1:19" ht="14.25" x14ac:dyDescent="0.2">
      <c r="A8" s="13" t="s">
        <v>24</v>
      </c>
      <c r="B8" s="14"/>
      <c r="C8" s="14"/>
      <c r="D8" s="15"/>
      <c r="E8" s="1"/>
      <c r="F8" s="1"/>
    </row>
    <row r="9" spans="1:19" x14ac:dyDescent="0.2">
      <c r="A9" s="16" t="s">
        <v>25</v>
      </c>
      <c r="B9" s="17">
        <v>582.30446194225703</v>
      </c>
      <c r="C9" s="17">
        <v>11096.580000000007</v>
      </c>
      <c r="D9" s="1">
        <v>19.21</v>
      </c>
      <c r="E9" s="17">
        <f>+D9*B9</f>
        <v>11186.068713910758</v>
      </c>
      <c r="F9" s="17">
        <f>+E9-C9</f>
        <v>89.488713910750448</v>
      </c>
      <c r="G9" s="17">
        <v>34</v>
      </c>
      <c r="H9" s="1">
        <f>13/3</f>
        <v>4.333333333333333</v>
      </c>
      <c r="I9" s="17">
        <f>+H9*G9*B9</f>
        <v>85792.857392825856</v>
      </c>
      <c r="J9" s="17">
        <f>+I9*$I$179</f>
        <v>62155.396703629835</v>
      </c>
      <c r="K9" s="18">
        <f>+J9*$K$7</f>
        <v>3369.1332783202552</v>
      </c>
      <c r="L9" s="1">
        <f>+K9/B9</f>
        <v>5.785862033553073</v>
      </c>
      <c r="M9" s="1">
        <f>+D9-L9</f>
        <v>13.424137966446928</v>
      </c>
      <c r="N9" s="1">
        <f>+M9*1.14</f>
        <v>15.303517281749496</v>
      </c>
      <c r="O9" s="1"/>
      <c r="P9" s="19">
        <f>ROUND(+N9+L9,2)</f>
        <v>21.09</v>
      </c>
      <c r="Q9" s="18">
        <f>+P9*B9</f>
        <v>12280.8011023622</v>
      </c>
      <c r="R9" s="18">
        <f>+Q9-E9</f>
        <v>1094.7323884514426</v>
      </c>
      <c r="S9" s="20">
        <f>+R9/E9</f>
        <v>9.7865694950546533E-2</v>
      </c>
    </row>
    <row r="10" spans="1:19" x14ac:dyDescent="0.2">
      <c r="A10" s="16" t="s">
        <v>26</v>
      </c>
      <c r="B10" s="17">
        <v>231</v>
      </c>
      <c r="C10" s="17">
        <v>6073.989999999998</v>
      </c>
      <c r="D10" s="1">
        <v>26.54</v>
      </c>
      <c r="E10" s="17">
        <f t="shared" ref="E10:E25" si="0">+D10*B10</f>
        <v>6130.74</v>
      </c>
      <c r="F10" s="17">
        <f t="shared" ref="F10:F26" si="1">+E10-C10</f>
        <v>56.750000000001819</v>
      </c>
      <c r="G10" s="17">
        <v>51</v>
      </c>
      <c r="H10" s="1">
        <f>13/3</f>
        <v>4.333333333333333</v>
      </c>
      <c r="I10" s="17">
        <f t="shared" ref="I10:I25" si="2">+H10*G10*B10</f>
        <v>51050.999999999993</v>
      </c>
      <c r="J10" s="17">
        <f t="shared" ref="J10:J25" si="3">+I10*$I$179</f>
        <v>36985.539980188907</v>
      </c>
      <c r="K10" s="18">
        <f t="shared" ref="K10:K25" si="4">+J10*$K$7</f>
        <v>2004.8011946261395</v>
      </c>
      <c r="L10" s="1">
        <f t="shared" ref="L10:L25" si="5">+K10/B10</f>
        <v>8.6787930503296078</v>
      </c>
      <c r="M10" s="1">
        <f t="shared" ref="M10:M25" si="6">+D10-L10</f>
        <v>17.86120694967039</v>
      </c>
      <c r="N10" s="1">
        <f t="shared" ref="N10:N25" si="7">+M10*1.14</f>
        <v>20.361775922624243</v>
      </c>
      <c r="O10" s="1"/>
      <c r="P10" s="19">
        <f t="shared" ref="P10:P24" si="8">ROUND(+N10+L10,2)</f>
        <v>29.04</v>
      </c>
      <c r="Q10" s="18">
        <f t="shared" ref="Q10:Q25" si="9">+P10*B10</f>
        <v>6708.24</v>
      </c>
      <c r="R10" s="18">
        <f t="shared" ref="R10:R25" si="10">+Q10-E10</f>
        <v>577.5</v>
      </c>
      <c r="S10" s="20">
        <f t="shared" ref="S10:S26" si="11">+R10/E10</f>
        <v>9.4197437829691033E-2</v>
      </c>
    </row>
    <row r="11" spans="1:19" x14ac:dyDescent="0.2">
      <c r="A11" s="16" t="s">
        <v>27</v>
      </c>
      <c r="B11" s="17">
        <v>5.200059364796676</v>
      </c>
      <c r="C11" s="17">
        <v>175.19</v>
      </c>
      <c r="D11" s="1">
        <v>34.06</v>
      </c>
      <c r="E11" s="17">
        <f t="shared" si="0"/>
        <v>177.1140219649748</v>
      </c>
      <c r="F11" s="17">
        <f t="shared" si="1"/>
        <v>1.9240219649747985</v>
      </c>
      <c r="G11" s="17">
        <v>77</v>
      </c>
      <c r="H11" s="1">
        <f>13/3</f>
        <v>4.333333333333333</v>
      </c>
      <c r="I11" s="17">
        <f t="shared" si="2"/>
        <v>1735.0864747204907</v>
      </c>
      <c r="J11" s="17">
        <f t="shared" si="3"/>
        <v>1257.0392387976681</v>
      </c>
      <c r="K11" s="18">
        <f t="shared" si="4"/>
        <v>68.1378119390276</v>
      </c>
      <c r="L11" s="1">
        <f t="shared" si="5"/>
        <v>13.103275781870197</v>
      </c>
      <c r="M11" s="1">
        <f t="shared" si="6"/>
        <v>20.956724218129807</v>
      </c>
      <c r="N11" s="1">
        <f t="shared" si="7"/>
        <v>23.890665608667977</v>
      </c>
      <c r="O11" s="1"/>
      <c r="P11" s="19">
        <f t="shared" si="8"/>
        <v>36.99</v>
      </c>
      <c r="Q11" s="18">
        <f t="shared" si="9"/>
        <v>192.35019590382905</v>
      </c>
      <c r="R11" s="18">
        <f t="shared" si="10"/>
        <v>15.23617393885425</v>
      </c>
      <c r="S11" s="20">
        <f t="shared" si="11"/>
        <v>8.6024662360540155E-2</v>
      </c>
    </row>
    <row r="12" spans="1:19" x14ac:dyDescent="0.2">
      <c r="A12" s="16" t="s">
        <v>28</v>
      </c>
      <c r="B12" s="17">
        <v>5</v>
      </c>
      <c r="C12" s="17">
        <v>205.15</v>
      </c>
      <c r="D12" s="1">
        <v>41.5</v>
      </c>
      <c r="E12" s="17">
        <f t="shared" si="0"/>
        <v>207.5</v>
      </c>
      <c r="F12" s="17">
        <f t="shared" si="1"/>
        <v>2.3499999999999943</v>
      </c>
      <c r="G12" s="17">
        <v>97</v>
      </c>
      <c r="H12" s="1">
        <f>13/3</f>
        <v>4.333333333333333</v>
      </c>
      <c r="I12" s="17">
        <f t="shared" si="2"/>
        <v>2101.6666666666665</v>
      </c>
      <c r="J12" s="17">
        <f t="shared" si="3"/>
        <v>1522.6200569044752</v>
      </c>
      <c r="K12" s="18">
        <f t="shared" si="4"/>
        <v>82.533620184507072</v>
      </c>
      <c r="L12" s="1">
        <f t="shared" si="5"/>
        <v>16.506724036901414</v>
      </c>
      <c r="M12" s="1">
        <f t="shared" si="6"/>
        <v>24.993275963098586</v>
      </c>
      <c r="N12" s="1">
        <f t="shared" si="7"/>
        <v>28.492334597932388</v>
      </c>
      <c r="O12" s="1"/>
      <c r="P12" s="19">
        <f t="shared" si="8"/>
        <v>45</v>
      </c>
      <c r="Q12" s="18">
        <f t="shared" si="9"/>
        <v>225</v>
      </c>
      <c r="R12" s="18">
        <f t="shared" si="10"/>
        <v>17.5</v>
      </c>
      <c r="S12" s="20">
        <f t="shared" si="11"/>
        <v>8.4337349397590355E-2</v>
      </c>
    </row>
    <row r="13" spans="1:19" x14ac:dyDescent="0.2">
      <c r="A13" s="16" t="s">
        <v>29</v>
      </c>
      <c r="B13" s="17">
        <v>570.25337805619961</v>
      </c>
      <c r="C13" s="17">
        <v>8305.850000000004</v>
      </c>
      <c r="D13" s="1">
        <v>14.63</v>
      </c>
      <c r="E13" s="17">
        <f>+D13*B13</f>
        <v>8342.8069209622008</v>
      </c>
      <c r="F13" s="17">
        <f>+E13-C13</f>
        <v>36.956920962196818</v>
      </c>
      <c r="G13" s="17">
        <v>34</v>
      </c>
      <c r="H13" s="1">
        <f>+H12/2</f>
        <v>2.1666666666666665</v>
      </c>
      <c r="I13" s="17">
        <f t="shared" si="2"/>
        <v>42008.665516806701</v>
      </c>
      <c r="J13" s="17">
        <f t="shared" si="3"/>
        <v>30434.529744495459</v>
      </c>
      <c r="K13" s="18">
        <f t="shared" si="4"/>
        <v>1649.7036848003763</v>
      </c>
      <c r="L13" s="1">
        <f t="shared" si="5"/>
        <v>2.8929310167765365</v>
      </c>
      <c r="M13" s="1">
        <f t="shared" si="6"/>
        <v>11.737068983223464</v>
      </c>
      <c r="N13" s="1">
        <f t="shared" si="7"/>
        <v>13.380258640874748</v>
      </c>
      <c r="O13" s="1"/>
      <c r="P13" s="19">
        <f t="shared" si="8"/>
        <v>16.27</v>
      </c>
      <c r="Q13" s="18">
        <f t="shared" si="9"/>
        <v>9278.0224609743673</v>
      </c>
      <c r="R13" s="18">
        <f t="shared" si="10"/>
        <v>935.21554001216646</v>
      </c>
      <c r="S13" s="20">
        <f t="shared" si="11"/>
        <v>0.11209842788790146</v>
      </c>
    </row>
    <row r="14" spans="1:19" x14ac:dyDescent="0.2">
      <c r="A14" s="16" t="s">
        <v>30</v>
      </c>
      <c r="B14" s="17">
        <v>196</v>
      </c>
      <c r="C14" s="17">
        <v>2441.73</v>
      </c>
      <c r="D14" s="1">
        <v>12.49</v>
      </c>
      <c r="E14" s="17">
        <f>+D14*B14</f>
        <v>2448.04</v>
      </c>
      <c r="F14" s="17">
        <f>+E14-C14</f>
        <v>6.3099999999999454</v>
      </c>
      <c r="G14" s="17">
        <v>34</v>
      </c>
      <c r="H14" s="1">
        <v>1</v>
      </c>
      <c r="I14" s="17">
        <f t="shared" si="2"/>
        <v>6664</v>
      </c>
      <c r="J14" s="17">
        <f t="shared" si="3"/>
        <v>4827.9492748032153</v>
      </c>
      <c r="K14" s="18">
        <f t="shared" si="4"/>
        <v>261.69899044070826</v>
      </c>
      <c r="L14" s="1">
        <f t="shared" si="5"/>
        <v>1.3351989308199401</v>
      </c>
      <c r="M14" s="1">
        <f t="shared" si="6"/>
        <v>11.15480106918006</v>
      </c>
      <c r="N14" s="1">
        <f t="shared" si="7"/>
        <v>12.716473218865268</v>
      </c>
      <c r="O14" s="1"/>
      <c r="P14" s="19">
        <f t="shared" si="8"/>
        <v>14.05</v>
      </c>
      <c r="Q14" s="18">
        <f t="shared" si="9"/>
        <v>2753.8</v>
      </c>
      <c r="R14" s="18">
        <f t="shared" si="10"/>
        <v>305.76000000000022</v>
      </c>
      <c r="S14" s="20">
        <f t="shared" si="11"/>
        <v>0.12489991993594884</v>
      </c>
    </row>
    <row r="15" spans="1:19" x14ac:dyDescent="0.2">
      <c r="A15" s="16" t="s">
        <v>31</v>
      </c>
      <c r="B15" s="17">
        <v>25763.122636570384</v>
      </c>
      <c r="C15" s="17">
        <v>518662.69999999937</v>
      </c>
      <c r="D15" s="1">
        <v>20.260000000000002</v>
      </c>
      <c r="E15" s="17">
        <f>+D15*B15</f>
        <v>521960.86461691605</v>
      </c>
      <c r="F15" s="17">
        <f>+E15-C15</f>
        <v>3298.1646169166779</v>
      </c>
      <c r="G15" s="17">
        <v>34</v>
      </c>
      <c r="H15" s="1">
        <f>13/3</f>
        <v>4.333333333333333</v>
      </c>
      <c r="I15" s="17">
        <f t="shared" si="2"/>
        <v>3795766.7351213694</v>
      </c>
      <c r="J15" s="17">
        <f t="shared" si="3"/>
        <v>2749965.3745725364</v>
      </c>
      <c r="K15" s="18">
        <f t="shared" si="4"/>
        <v>149061.87312870432</v>
      </c>
      <c r="L15" s="1">
        <f t="shared" si="5"/>
        <v>5.7858620335530722</v>
      </c>
      <c r="M15" s="1">
        <f t="shared" si="6"/>
        <v>14.474137966446929</v>
      </c>
      <c r="N15" s="1">
        <f t="shared" si="7"/>
        <v>16.500517281749499</v>
      </c>
      <c r="O15" s="1"/>
      <c r="P15" s="19">
        <f t="shared" si="8"/>
        <v>22.29</v>
      </c>
      <c r="Q15" s="18">
        <f t="shared" si="9"/>
        <v>574260.00356915384</v>
      </c>
      <c r="R15" s="18">
        <f t="shared" si="10"/>
        <v>52299.138952237787</v>
      </c>
      <c r="S15" s="20">
        <f t="shared" si="11"/>
        <v>0.10019743336623871</v>
      </c>
    </row>
    <row r="16" spans="1:19" x14ac:dyDescent="0.2">
      <c r="A16" s="16" t="s">
        <v>32</v>
      </c>
      <c r="B16" s="17">
        <v>29589.721033824895</v>
      </c>
      <c r="C16" s="17">
        <v>808947.25000000047</v>
      </c>
      <c r="D16" s="1">
        <v>27.52</v>
      </c>
      <c r="E16" s="17">
        <f t="shared" si="0"/>
        <v>814309.12285086105</v>
      </c>
      <c r="F16" s="17">
        <f t="shared" si="1"/>
        <v>5361.8728508605855</v>
      </c>
      <c r="G16" s="17">
        <v>47</v>
      </c>
      <c r="H16" s="1">
        <f>13/3</f>
        <v>4.333333333333333</v>
      </c>
      <c r="I16" s="17">
        <f t="shared" si="2"/>
        <v>6026439.8505556704</v>
      </c>
      <c r="J16" s="17">
        <f t="shared" si="3"/>
        <v>4366048.3052424137</v>
      </c>
      <c r="K16" s="18">
        <f t="shared" si="4"/>
        <v>236661.64838566503</v>
      </c>
      <c r="L16" s="1">
        <f t="shared" si="5"/>
        <v>7.9981033993233668</v>
      </c>
      <c r="M16" s="1">
        <f t="shared" si="6"/>
        <v>19.521896600676634</v>
      </c>
      <c r="N16" s="1">
        <f t="shared" si="7"/>
        <v>22.25496212477136</v>
      </c>
      <c r="O16" s="1"/>
      <c r="P16" s="19">
        <f t="shared" si="8"/>
        <v>30.25</v>
      </c>
      <c r="Q16" s="18">
        <f t="shared" si="9"/>
        <v>895089.06127320311</v>
      </c>
      <c r="R16" s="18">
        <f t="shared" si="10"/>
        <v>80779.938422342064</v>
      </c>
      <c r="S16" s="20">
        <f t="shared" si="11"/>
        <v>9.9200581395348972E-2</v>
      </c>
    </row>
    <row r="17" spans="1:19" x14ac:dyDescent="0.2">
      <c r="A17" s="16" t="s">
        <v>33</v>
      </c>
      <c r="B17" s="17">
        <v>8952.2689472506736</v>
      </c>
      <c r="C17" s="17">
        <v>311212.45000000176</v>
      </c>
      <c r="D17" s="1">
        <v>35.020000000000003</v>
      </c>
      <c r="E17" s="17">
        <f t="shared" si="0"/>
        <v>313508.45853271859</v>
      </c>
      <c r="F17" s="17">
        <f t="shared" si="1"/>
        <v>2296.0085327168345</v>
      </c>
      <c r="G17" s="17">
        <v>68</v>
      </c>
      <c r="H17" s="1">
        <f>13/3</f>
        <v>4.333333333333333</v>
      </c>
      <c r="I17" s="17">
        <f t="shared" si="2"/>
        <v>2637935.2497898648</v>
      </c>
      <c r="J17" s="17">
        <f t="shared" si="3"/>
        <v>1911137.0912666291</v>
      </c>
      <c r="K17" s="18">
        <f t="shared" si="4"/>
        <v>103593.18603210762</v>
      </c>
      <c r="L17" s="1">
        <f t="shared" si="5"/>
        <v>11.571724067106146</v>
      </c>
      <c r="M17" s="1">
        <f t="shared" si="6"/>
        <v>23.448275932893857</v>
      </c>
      <c r="N17" s="1">
        <f t="shared" si="7"/>
        <v>26.731034563498994</v>
      </c>
      <c r="O17" s="1"/>
      <c r="P17" s="19">
        <f t="shared" si="8"/>
        <v>38.299999999999997</v>
      </c>
      <c r="Q17" s="18">
        <f t="shared" si="9"/>
        <v>342871.90067970078</v>
      </c>
      <c r="R17" s="18">
        <f t="shared" si="10"/>
        <v>29363.442146982183</v>
      </c>
      <c r="S17" s="20">
        <f t="shared" si="11"/>
        <v>9.3660765276984498E-2</v>
      </c>
    </row>
    <row r="18" spans="1:19" x14ac:dyDescent="0.2">
      <c r="A18" s="16" t="s">
        <v>34</v>
      </c>
      <c r="B18" s="17">
        <v>514.08000000000004</v>
      </c>
      <c r="C18" s="17">
        <v>257.04000000000002</v>
      </c>
      <c r="D18" s="1">
        <v>0.5</v>
      </c>
      <c r="E18" s="17">
        <f t="shared" si="0"/>
        <v>257.04000000000002</v>
      </c>
      <c r="F18" s="17">
        <f t="shared" si="1"/>
        <v>0</v>
      </c>
      <c r="H18" s="1"/>
      <c r="I18" s="17">
        <f t="shared" si="2"/>
        <v>0</v>
      </c>
      <c r="J18" s="17">
        <f t="shared" si="3"/>
        <v>0</v>
      </c>
      <c r="K18" s="18">
        <f t="shared" si="4"/>
        <v>0</v>
      </c>
      <c r="L18" s="1">
        <f t="shared" si="5"/>
        <v>0</v>
      </c>
      <c r="M18" s="1">
        <f t="shared" si="6"/>
        <v>0.5</v>
      </c>
      <c r="N18" s="1">
        <f t="shared" si="7"/>
        <v>0.56999999999999995</v>
      </c>
      <c r="O18" s="1"/>
      <c r="P18" s="19">
        <f t="shared" si="8"/>
        <v>0.56999999999999995</v>
      </c>
      <c r="Q18" s="18">
        <f t="shared" si="9"/>
        <v>293.0256</v>
      </c>
      <c r="R18" s="18">
        <f t="shared" si="10"/>
        <v>35.985599999999977</v>
      </c>
      <c r="S18" s="20">
        <f t="shared" si="11"/>
        <v>0.1399999999999999</v>
      </c>
    </row>
    <row r="19" spans="1:19" x14ac:dyDescent="0.2">
      <c r="A19" s="16" t="s">
        <v>35</v>
      </c>
      <c r="B19" s="17">
        <v>1582</v>
      </c>
      <c r="C19" s="17">
        <v>6979.4799999999686</v>
      </c>
      <c r="D19" s="1">
        <v>4.4400000000000004</v>
      </c>
      <c r="E19" s="17">
        <f t="shared" si="0"/>
        <v>7024.0800000000008</v>
      </c>
      <c r="F19" s="17">
        <f t="shared" si="1"/>
        <v>44.600000000032196</v>
      </c>
      <c r="G19" s="17">
        <v>34</v>
      </c>
      <c r="H19" s="1">
        <v>1</v>
      </c>
      <c r="I19" s="17">
        <f t="shared" si="2"/>
        <v>53788</v>
      </c>
      <c r="J19" s="17">
        <f t="shared" si="3"/>
        <v>38968.447718054522</v>
      </c>
      <c r="K19" s="18">
        <f t="shared" si="4"/>
        <v>2112.2847085571452</v>
      </c>
      <c r="L19" s="1">
        <f t="shared" si="5"/>
        <v>1.3351989308199401</v>
      </c>
      <c r="M19" s="1">
        <f t="shared" si="6"/>
        <v>3.10480106918006</v>
      </c>
      <c r="N19" s="1">
        <f t="shared" si="7"/>
        <v>3.5394732188652682</v>
      </c>
      <c r="O19" s="1"/>
      <c r="P19" s="19">
        <f t="shared" si="8"/>
        <v>4.87</v>
      </c>
      <c r="Q19" s="18">
        <f t="shared" si="9"/>
        <v>7704.34</v>
      </c>
      <c r="R19" s="18">
        <f t="shared" si="10"/>
        <v>680.25999999999931</v>
      </c>
      <c r="S19" s="20">
        <f t="shared" si="11"/>
        <v>9.6846846846846732E-2</v>
      </c>
    </row>
    <row r="20" spans="1:19" x14ac:dyDescent="0.2">
      <c r="A20" s="16" t="s">
        <v>36</v>
      </c>
      <c r="B20" s="17">
        <v>1974.0454545454545</v>
      </c>
      <c r="C20" s="17">
        <v>8703.439999999915</v>
      </c>
      <c r="D20" s="1">
        <v>4.4400000000000004</v>
      </c>
      <c r="E20" s="17">
        <f t="shared" si="0"/>
        <v>8764.7618181818179</v>
      </c>
      <c r="F20" s="17">
        <f t="shared" si="1"/>
        <v>61.321818181902927</v>
      </c>
      <c r="G20" s="17">
        <v>34</v>
      </c>
      <c r="H20" s="1">
        <v>1</v>
      </c>
      <c r="I20" s="17">
        <f t="shared" si="2"/>
        <v>67117.545454545456</v>
      </c>
      <c r="J20" s="17">
        <f t="shared" si="3"/>
        <v>48625.465921945462</v>
      </c>
      <c r="K20" s="18">
        <f t="shared" si="4"/>
        <v>2635.7433802990536</v>
      </c>
      <c r="L20" s="1">
        <f t="shared" si="5"/>
        <v>1.3351989308199401</v>
      </c>
      <c r="M20" s="1">
        <f t="shared" si="6"/>
        <v>3.10480106918006</v>
      </c>
      <c r="N20" s="1">
        <f t="shared" si="7"/>
        <v>3.5394732188652682</v>
      </c>
      <c r="O20" s="1"/>
      <c r="P20" s="19">
        <f t="shared" si="8"/>
        <v>4.87</v>
      </c>
      <c r="Q20" s="18">
        <f t="shared" si="9"/>
        <v>9613.6013636363641</v>
      </c>
      <c r="R20" s="18">
        <f t="shared" si="10"/>
        <v>848.83954545454617</v>
      </c>
      <c r="S20" s="20">
        <f t="shared" si="11"/>
        <v>9.6846846846846926E-2</v>
      </c>
    </row>
    <row r="21" spans="1:19" x14ac:dyDescent="0.2">
      <c r="A21" s="16" t="s">
        <v>37</v>
      </c>
      <c r="B21" s="17">
        <v>25</v>
      </c>
      <c r="C21" s="17">
        <v>1875</v>
      </c>
      <c r="D21" s="1">
        <v>75</v>
      </c>
      <c r="E21" s="17">
        <f t="shared" si="0"/>
        <v>1875</v>
      </c>
      <c r="F21" s="17">
        <f t="shared" si="1"/>
        <v>0</v>
      </c>
      <c r="H21" s="1"/>
      <c r="I21" s="17">
        <f t="shared" si="2"/>
        <v>0</v>
      </c>
      <c r="J21" s="17">
        <f t="shared" si="3"/>
        <v>0</v>
      </c>
      <c r="K21" s="18">
        <f t="shared" si="4"/>
        <v>0</v>
      </c>
      <c r="L21" s="1">
        <f t="shared" si="5"/>
        <v>0</v>
      </c>
      <c r="M21" s="1">
        <f t="shared" si="6"/>
        <v>75</v>
      </c>
      <c r="N21" s="1">
        <f t="shared" si="7"/>
        <v>85.499999999999986</v>
      </c>
      <c r="O21" s="1"/>
      <c r="P21" s="19">
        <v>80</v>
      </c>
      <c r="Q21" s="18">
        <f t="shared" si="9"/>
        <v>2000</v>
      </c>
      <c r="R21" s="18">
        <f t="shared" si="10"/>
        <v>125</v>
      </c>
      <c r="S21" s="20">
        <f t="shared" si="11"/>
        <v>6.6666666666666666E-2</v>
      </c>
    </row>
    <row r="22" spans="1:19" x14ac:dyDescent="0.2">
      <c r="A22" s="16" t="s">
        <v>38</v>
      </c>
      <c r="B22" s="17">
        <v>236.79509202453991</v>
      </c>
      <c r="C22" s="17">
        <v>3852.2800000000016</v>
      </c>
      <c r="D22" s="1">
        <v>16.13</v>
      </c>
      <c r="E22" s="17">
        <f t="shared" si="0"/>
        <v>3819.5048343558287</v>
      </c>
      <c r="F22" s="17">
        <f t="shared" si="1"/>
        <v>-32.77516564417283</v>
      </c>
      <c r="G22" s="17">
        <v>20</v>
      </c>
      <c r="H22" s="1">
        <f>13/3</f>
        <v>4.333333333333333</v>
      </c>
      <c r="I22" s="17">
        <f t="shared" si="2"/>
        <v>20522.241308793458</v>
      </c>
      <c r="J22" s="17">
        <f t="shared" si="3"/>
        <v>14867.998205901255</v>
      </c>
      <c r="K22" s="18">
        <f t="shared" si="4"/>
        <v>805.91984275087748</v>
      </c>
      <c r="L22" s="1">
        <f t="shared" si="5"/>
        <v>3.4034482550312197</v>
      </c>
      <c r="M22" s="1">
        <f t="shared" si="6"/>
        <v>12.726551744968779</v>
      </c>
      <c r="N22" s="1">
        <f t="shared" si="7"/>
        <v>14.508268989264407</v>
      </c>
      <c r="O22" s="1"/>
      <c r="P22" s="19">
        <f t="shared" si="8"/>
        <v>17.91</v>
      </c>
      <c r="Q22" s="18">
        <f t="shared" si="9"/>
        <v>4241.0000981595094</v>
      </c>
      <c r="R22" s="18">
        <f t="shared" si="10"/>
        <v>421.4952638036807</v>
      </c>
      <c r="S22" s="20">
        <f t="shared" si="11"/>
        <v>0.11035337879727207</v>
      </c>
    </row>
    <row r="23" spans="1:19" x14ac:dyDescent="0.2">
      <c r="A23" s="16" t="s">
        <v>39</v>
      </c>
      <c r="B23" s="17">
        <v>-3</v>
      </c>
      <c r="C23" s="17">
        <v>-13.719999999999999</v>
      </c>
      <c r="D23" s="1">
        <v>4.5999999999999996</v>
      </c>
      <c r="E23" s="17">
        <f t="shared" si="0"/>
        <v>-13.799999999999999</v>
      </c>
      <c r="F23" s="17">
        <f t="shared" si="1"/>
        <v>-8.0000000000000071E-2</v>
      </c>
      <c r="H23" s="1"/>
      <c r="I23" s="17">
        <f t="shared" si="2"/>
        <v>0</v>
      </c>
      <c r="J23" s="17">
        <f t="shared" si="3"/>
        <v>0</v>
      </c>
      <c r="K23" s="18">
        <f t="shared" si="4"/>
        <v>0</v>
      </c>
      <c r="L23" s="1">
        <f t="shared" si="5"/>
        <v>0</v>
      </c>
      <c r="M23" s="1">
        <f t="shared" si="6"/>
        <v>4.5999999999999996</v>
      </c>
      <c r="N23" s="1">
        <f t="shared" si="7"/>
        <v>5.2439999999999989</v>
      </c>
      <c r="O23" s="1"/>
      <c r="P23" s="19">
        <v>5.25</v>
      </c>
      <c r="Q23" s="18">
        <f t="shared" si="9"/>
        <v>-15.75</v>
      </c>
      <c r="R23" s="18">
        <f t="shared" si="10"/>
        <v>-1.9500000000000011</v>
      </c>
      <c r="S23" s="20">
        <f t="shared" si="11"/>
        <v>0.14130434782608706</v>
      </c>
    </row>
    <row r="24" spans="1:19" x14ac:dyDescent="0.2">
      <c r="A24" s="16" t="s">
        <v>40</v>
      </c>
      <c r="B24" s="17"/>
      <c r="C24" s="17">
        <v>606.08000000002107</v>
      </c>
      <c r="D24" s="1"/>
      <c r="E24" s="17">
        <f t="shared" si="0"/>
        <v>0</v>
      </c>
      <c r="F24" s="17">
        <f t="shared" si="1"/>
        <v>-606.08000000002107</v>
      </c>
      <c r="H24" s="1"/>
      <c r="I24" s="17">
        <f t="shared" si="2"/>
        <v>0</v>
      </c>
      <c r="J24" s="17">
        <f t="shared" si="3"/>
        <v>0</v>
      </c>
      <c r="K24" s="18">
        <f t="shared" si="4"/>
        <v>0</v>
      </c>
      <c r="L24" s="1"/>
      <c r="M24" s="1"/>
      <c r="N24" s="1">
        <f t="shared" si="7"/>
        <v>0</v>
      </c>
      <c r="O24" s="1"/>
      <c r="P24" s="19">
        <f t="shared" si="8"/>
        <v>0</v>
      </c>
      <c r="Q24" s="18">
        <f t="shared" si="9"/>
        <v>0</v>
      </c>
      <c r="R24" s="18">
        <f t="shared" si="10"/>
        <v>0</v>
      </c>
      <c r="S24" s="20"/>
    </row>
    <row r="25" spans="1:19" x14ac:dyDescent="0.2">
      <c r="A25" s="16" t="s">
        <v>41</v>
      </c>
      <c r="B25" s="17">
        <v>84</v>
      </c>
      <c r="C25" s="17">
        <v>1288.5</v>
      </c>
      <c r="D25" s="1">
        <v>16</v>
      </c>
      <c r="E25" s="17">
        <f t="shared" si="0"/>
        <v>1344</v>
      </c>
      <c r="F25" s="17">
        <f t="shared" si="1"/>
        <v>55.5</v>
      </c>
      <c r="H25" s="1"/>
      <c r="I25" s="17">
        <f t="shared" si="2"/>
        <v>0</v>
      </c>
      <c r="J25" s="17">
        <f t="shared" si="3"/>
        <v>0</v>
      </c>
      <c r="K25" s="18">
        <f t="shared" si="4"/>
        <v>0</v>
      </c>
      <c r="L25" s="1">
        <f t="shared" si="5"/>
        <v>0</v>
      </c>
      <c r="M25" s="1">
        <f t="shared" si="6"/>
        <v>16</v>
      </c>
      <c r="N25" s="1">
        <f t="shared" si="7"/>
        <v>18.239999999999998</v>
      </c>
      <c r="O25" s="1"/>
      <c r="P25" s="19">
        <v>18.25</v>
      </c>
      <c r="Q25" s="18">
        <f t="shared" si="9"/>
        <v>1533</v>
      </c>
      <c r="R25" s="18">
        <f t="shared" si="10"/>
        <v>189</v>
      </c>
      <c r="S25" s="20">
        <f t="shared" si="11"/>
        <v>0.140625</v>
      </c>
    </row>
    <row r="26" spans="1:19" ht="14.25" x14ac:dyDescent="0.2">
      <c r="A26" s="21" t="s">
        <v>42</v>
      </c>
      <c r="B26" s="22"/>
      <c r="C26" s="22">
        <f>SUM(C9:C25)</f>
        <v>1690668.9900000019</v>
      </c>
      <c r="D26" s="23"/>
      <c r="E26" s="22">
        <f>SUM(E9:E25)</f>
        <v>1701341.302309871</v>
      </c>
      <c r="F26" s="22">
        <f t="shared" si="1"/>
        <v>10672.312309869099</v>
      </c>
      <c r="G26" s="24"/>
      <c r="H26" s="23"/>
      <c r="I26" s="24"/>
      <c r="J26" s="24"/>
      <c r="K26" s="24"/>
      <c r="L26" s="23"/>
      <c r="M26" s="23"/>
      <c r="N26" s="24"/>
      <c r="O26" s="24"/>
      <c r="P26" s="24"/>
      <c r="Q26" s="25">
        <f>SUM(Q9:Q25)</f>
        <v>1869028.3963430941</v>
      </c>
      <c r="R26" s="25">
        <f>SUM(R9:R25)</f>
        <v>167687.0940332227</v>
      </c>
      <c r="S26" s="20">
        <f t="shared" si="11"/>
        <v>9.8561701761755799E-2</v>
      </c>
    </row>
    <row r="27" spans="1:19" ht="14.25" x14ac:dyDescent="0.2">
      <c r="A27" s="13"/>
      <c r="B27" s="17"/>
      <c r="C27" s="17"/>
      <c r="D27" s="1"/>
      <c r="E27" s="1"/>
      <c r="F27" s="1"/>
      <c r="H27" s="1"/>
      <c r="L27" s="1"/>
      <c r="M27" s="1"/>
    </row>
    <row r="28" spans="1:19" ht="14.25" x14ac:dyDescent="0.2">
      <c r="A28" s="13" t="s">
        <v>43</v>
      </c>
      <c r="B28" s="17"/>
      <c r="C28" s="17"/>
      <c r="D28" s="1"/>
      <c r="E28" s="1"/>
      <c r="F28" s="1"/>
      <c r="H28" s="1"/>
      <c r="L28" s="1"/>
      <c r="M28" s="1"/>
    </row>
    <row r="29" spans="1:19" x14ac:dyDescent="0.2">
      <c r="A29" s="16" t="s">
        <v>44</v>
      </c>
      <c r="B29" s="17">
        <v>-3.760956175298805</v>
      </c>
      <c r="C29" s="17">
        <v>-66.080000000000013</v>
      </c>
      <c r="D29" s="1">
        <v>17.57</v>
      </c>
      <c r="E29" s="17">
        <f>+D29*B29</f>
        <v>-66.08</v>
      </c>
      <c r="F29" s="17">
        <f>+E29-C29</f>
        <v>0</v>
      </c>
      <c r="G29" s="17">
        <v>29</v>
      </c>
      <c r="H29" s="1">
        <f t="shared" ref="H29:H35" si="12">13/3</f>
        <v>4.333333333333333</v>
      </c>
      <c r="I29" s="17">
        <f t="shared" ref="I29:I92" si="13">+H29*G29*B29</f>
        <v>-472.62682602921643</v>
      </c>
      <c r="J29" s="17">
        <f t="shared" ref="J29:J92" si="14">+I29*$I$179</f>
        <v>-342.40971518311835</v>
      </c>
      <c r="K29" s="18">
        <f t="shared" ref="K29:K92" si="15">+J29*$K$7</f>
        <v>-18.560318611500929</v>
      </c>
      <c r="L29" s="1">
        <f t="shared" ref="L29:L92" si="16">+K29/B29</f>
        <v>4.9349999697952676</v>
      </c>
      <c r="M29" s="1">
        <f t="shared" ref="M29:M92" si="17">+D29-L29</f>
        <v>12.635000030204733</v>
      </c>
      <c r="N29" s="1">
        <f t="shared" ref="N29:N92" si="18">+M29*1.14</f>
        <v>14.403900034433395</v>
      </c>
      <c r="O29" s="1"/>
      <c r="P29" s="19">
        <f t="shared" ref="P29:P92" si="19">ROUND(+N29+L29,2)</f>
        <v>19.34</v>
      </c>
      <c r="Q29" s="18">
        <f t="shared" ref="Q29:Q92" si="20">+P29*B29</f>
        <v>-72.736892430278886</v>
      </c>
      <c r="R29" s="18">
        <f t="shared" ref="R29:R92" si="21">+Q29-E29</f>
        <v>-6.6568924302788872</v>
      </c>
      <c r="S29" s="20">
        <f t="shared" ref="S29:S92" si="22">+R29/E29</f>
        <v>0.1007398975526466</v>
      </c>
    </row>
    <row r="30" spans="1:19" x14ac:dyDescent="0.2">
      <c r="A30" s="16" t="s">
        <v>45</v>
      </c>
      <c r="B30" s="17">
        <v>84</v>
      </c>
      <c r="C30" s="17">
        <v>1789.4099999999996</v>
      </c>
      <c r="D30" s="1">
        <v>21.43</v>
      </c>
      <c r="E30" s="17">
        <f>+D30*B30</f>
        <v>1800.12</v>
      </c>
      <c r="F30" s="17">
        <f>+E30-C30</f>
        <v>10.710000000000264</v>
      </c>
      <c r="G30" s="17">
        <v>29</v>
      </c>
      <c r="H30" s="1">
        <f t="shared" si="12"/>
        <v>4.333333333333333</v>
      </c>
      <c r="I30" s="17">
        <f t="shared" si="13"/>
        <v>10556</v>
      </c>
      <c r="J30" s="17">
        <f t="shared" si="14"/>
        <v>7647.6339352975301</v>
      </c>
      <c r="K30" s="18">
        <f t="shared" si="15"/>
        <v>414.5399974628026</v>
      </c>
      <c r="L30" s="1">
        <f t="shared" si="16"/>
        <v>4.9349999697952693</v>
      </c>
      <c r="M30" s="1">
        <f t="shared" si="17"/>
        <v>16.495000030204729</v>
      </c>
      <c r="N30" s="1">
        <f t="shared" si="18"/>
        <v>18.804300034433389</v>
      </c>
      <c r="O30" s="1">
        <v>5.48</v>
      </c>
      <c r="P30" s="19">
        <f>ROUND(O30*4.33,2)</f>
        <v>23.73</v>
      </c>
      <c r="Q30" s="18">
        <f t="shared" si="20"/>
        <v>1993.32</v>
      </c>
      <c r="R30" s="18">
        <f t="shared" si="21"/>
        <v>193.20000000000005</v>
      </c>
      <c r="S30" s="20">
        <f t="shared" si="22"/>
        <v>0.10732617825478305</v>
      </c>
    </row>
    <row r="31" spans="1:19" x14ac:dyDescent="0.2">
      <c r="A31" s="16" t="s">
        <v>46</v>
      </c>
      <c r="B31" s="17">
        <v>21.250067294751009</v>
      </c>
      <c r="C31" s="17">
        <v>789.43999999999971</v>
      </c>
      <c r="D31" s="1">
        <v>37.369999999999997</v>
      </c>
      <c r="E31" s="17">
        <f>+D31*B31</f>
        <v>794.11501480484515</v>
      </c>
      <c r="F31" s="17">
        <f>+E31-C31</f>
        <v>4.6750148048454321</v>
      </c>
      <c r="G31" s="17">
        <v>47</v>
      </c>
      <c r="H31" s="1">
        <f t="shared" si="12"/>
        <v>4.333333333333333</v>
      </c>
      <c r="I31" s="17">
        <f t="shared" si="13"/>
        <v>4327.9303723642888</v>
      </c>
      <c r="J31" s="17">
        <f t="shared" si="14"/>
        <v>3135.5084487777576</v>
      </c>
      <c r="K31" s="18">
        <f t="shared" si="15"/>
        <v>169.96023546599835</v>
      </c>
      <c r="L31" s="1">
        <f t="shared" si="16"/>
        <v>7.9981033993233668</v>
      </c>
      <c r="M31" s="1">
        <f t="shared" si="17"/>
        <v>29.371896600676632</v>
      </c>
      <c r="N31" s="1">
        <f t="shared" si="18"/>
        <v>33.483962124771359</v>
      </c>
      <c r="O31" s="1">
        <f>8.63+0.5</f>
        <v>9.1300000000000008</v>
      </c>
      <c r="P31" s="19">
        <f>ROUND(O31*4.33,2)</f>
        <v>39.53</v>
      </c>
      <c r="Q31" s="18">
        <f t="shared" si="20"/>
        <v>840.01516016150742</v>
      </c>
      <c r="R31" s="18">
        <f t="shared" si="21"/>
        <v>45.900145356662279</v>
      </c>
      <c r="S31" s="20">
        <f t="shared" si="22"/>
        <v>5.7800374632057928E-2</v>
      </c>
    </row>
    <row r="32" spans="1:19" x14ac:dyDescent="0.2">
      <c r="A32" s="16" t="s">
        <v>47</v>
      </c>
      <c r="B32" s="17">
        <v>49.500134589502018</v>
      </c>
      <c r="C32" s="17">
        <v>1840.9099999999996</v>
      </c>
      <c r="D32" s="1">
        <v>37.369999999999997</v>
      </c>
      <c r="E32" s="17">
        <f>+D32*B32</f>
        <v>1849.8200296096902</v>
      </c>
      <c r="F32" s="17">
        <f>+E32-C32</f>
        <v>8.9100296096905822</v>
      </c>
      <c r="G32" s="17">
        <v>47</v>
      </c>
      <c r="H32" s="1">
        <f t="shared" si="12"/>
        <v>4.333333333333333</v>
      </c>
      <c r="I32" s="17">
        <f t="shared" si="13"/>
        <v>10081.527411395244</v>
      </c>
      <c r="J32" s="17">
        <f t="shared" si="14"/>
        <v>7303.8869980123654</v>
      </c>
      <c r="K32" s="18">
        <f t="shared" si="15"/>
        <v>395.90719472726022</v>
      </c>
      <c r="L32" s="1">
        <f t="shared" si="16"/>
        <v>7.9981033993233659</v>
      </c>
      <c r="M32" s="1">
        <f t="shared" si="17"/>
        <v>29.371896600676632</v>
      </c>
      <c r="N32" s="1">
        <f t="shared" si="18"/>
        <v>33.483962124771359</v>
      </c>
      <c r="O32" s="1"/>
      <c r="P32" s="19">
        <f t="shared" si="19"/>
        <v>41.48</v>
      </c>
      <c r="Q32" s="18">
        <f t="shared" si="20"/>
        <v>2053.2655827725434</v>
      </c>
      <c r="R32" s="18">
        <f t="shared" si="21"/>
        <v>203.44555316285323</v>
      </c>
      <c r="S32" s="20">
        <f t="shared" si="22"/>
        <v>0.10998126839710996</v>
      </c>
    </row>
    <row r="33" spans="1:19" x14ac:dyDescent="0.2">
      <c r="A33" s="16" t="s">
        <v>48</v>
      </c>
      <c r="B33" s="17">
        <v>80.500097943192941</v>
      </c>
      <c r="C33" s="17">
        <v>4115.83</v>
      </c>
      <c r="D33" s="1">
        <v>51.35</v>
      </c>
      <c r="E33" s="17">
        <f>+D33*B33</f>
        <v>4133.6800293829574</v>
      </c>
      <c r="F33" s="17">
        <f>+E33-C33</f>
        <v>17.850029382957473</v>
      </c>
      <c r="G33" s="17">
        <v>67</v>
      </c>
      <c r="H33" s="1">
        <f t="shared" si="12"/>
        <v>4.333333333333333</v>
      </c>
      <c r="I33" s="17">
        <f t="shared" si="13"/>
        <v>23371.861769507017</v>
      </c>
      <c r="J33" s="17">
        <f t="shared" si="14"/>
        <v>16932.497461118306</v>
      </c>
      <c r="K33" s="18">
        <f t="shared" si="15"/>
        <v>917.82602487991767</v>
      </c>
      <c r="L33" s="1">
        <f t="shared" si="16"/>
        <v>11.401551654354586</v>
      </c>
      <c r="M33" s="1">
        <f t="shared" si="17"/>
        <v>39.948448345645417</v>
      </c>
      <c r="N33" s="1">
        <f t="shared" si="18"/>
        <v>45.541231114035774</v>
      </c>
      <c r="O33" s="1">
        <v>11.86</v>
      </c>
      <c r="P33" s="19">
        <f>ROUND(O33*4.33,2)</f>
        <v>51.35</v>
      </c>
      <c r="Q33" s="18">
        <f t="shared" si="20"/>
        <v>4133.6800293829574</v>
      </c>
      <c r="R33" s="18">
        <f t="shared" si="21"/>
        <v>0</v>
      </c>
      <c r="S33" s="20">
        <f t="shared" si="22"/>
        <v>0</v>
      </c>
    </row>
    <row r="34" spans="1:19" x14ac:dyDescent="0.2">
      <c r="A34" s="16" t="s">
        <v>49</v>
      </c>
      <c r="B34" s="17">
        <v>154.75383718727358</v>
      </c>
      <c r="C34" s="17">
        <v>12954.479999999992</v>
      </c>
      <c r="D34" s="1">
        <v>84.35</v>
      </c>
      <c r="E34" s="17">
        <f t="shared" ref="E34:E109" si="23">+D34*B34</f>
        <v>13053.486166746525</v>
      </c>
      <c r="F34" s="17">
        <f t="shared" ref="F34:F109" si="24">+E34-C34</f>
        <v>99.006166746532472</v>
      </c>
      <c r="G34" s="17">
        <v>175</v>
      </c>
      <c r="H34" s="1">
        <f t="shared" si="12"/>
        <v>4.333333333333333</v>
      </c>
      <c r="I34" s="17">
        <f t="shared" si="13"/>
        <v>117354.99320034911</v>
      </c>
      <c r="J34" s="17">
        <f t="shared" si="14"/>
        <v>85021.601788139509</v>
      </c>
      <c r="K34" s="18">
        <f t="shared" si="15"/>
        <v>4608.5959249261014</v>
      </c>
      <c r="L34" s="1">
        <f t="shared" si="16"/>
        <v>29.780172231523164</v>
      </c>
      <c r="M34" s="1">
        <f t="shared" si="17"/>
        <v>54.569827768476827</v>
      </c>
      <c r="N34" s="1">
        <f t="shared" si="18"/>
        <v>62.209603656063578</v>
      </c>
      <c r="O34" s="1">
        <v>21.23</v>
      </c>
      <c r="P34" s="19">
        <f>ROUND(O34*4.33,2)</f>
        <v>91.93</v>
      </c>
      <c r="Q34" s="18">
        <f t="shared" si="20"/>
        <v>14226.52025262606</v>
      </c>
      <c r="R34" s="18">
        <f t="shared" si="21"/>
        <v>1173.0340858795353</v>
      </c>
      <c r="S34" s="20">
        <f t="shared" si="22"/>
        <v>8.9863663307646835E-2</v>
      </c>
    </row>
    <row r="35" spans="1:19" x14ac:dyDescent="0.2">
      <c r="A35" s="16" t="s">
        <v>50</v>
      </c>
      <c r="B35" s="17">
        <v>375.86948908036851</v>
      </c>
      <c r="C35" s="17">
        <v>31454.579999999991</v>
      </c>
      <c r="D35" s="1">
        <v>84.35</v>
      </c>
      <c r="E35" s="17">
        <f t="shared" si="23"/>
        <v>31704.59140392908</v>
      </c>
      <c r="F35" s="17">
        <f t="shared" si="24"/>
        <v>250.01140392908928</v>
      </c>
      <c r="G35" s="17">
        <v>175</v>
      </c>
      <c r="H35" s="1">
        <f t="shared" si="12"/>
        <v>4.333333333333333</v>
      </c>
      <c r="I35" s="17">
        <f t="shared" si="13"/>
        <v>285034.36255261279</v>
      </c>
      <c r="J35" s="17">
        <f t="shared" si="14"/>
        <v>206502.31752399213</v>
      </c>
      <c r="K35" s="18">
        <f t="shared" si="15"/>
        <v>11193.458121387992</v>
      </c>
      <c r="L35" s="1">
        <f t="shared" si="16"/>
        <v>29.780172231523171</v>
      </c>
      <c r="M35" s="1">
        <f t="shared" si="17"/>
        <v>54.569827768476827</v>
      </c>
      <c r="N35" s="1">
        <f t="shared" si="18"/>
        <v>62.209603656063578</v>
      </c>
      <c r="O35" s="1"/>
      <c r="P35" s="19">
        <f>+P34</f>
        <v>91.93</v>
      </c>
      <c r="Q35" s="18">
        <f t="shared" si="20"/>
        <v>34553.682131158283</v>
      </c>
      <c r="R35" s="18">
        <f t="shared" si="21"/>
        <v>2849.0907272292025</v>
      </c>
      <c r="S35" s="20">
        <f t="shared" si="22"/>
        <v>8.9863663307647015E-2</v>
      </c>
    </row>
    <row r="36" spans="1:19" x14ac:dyDescent="0.2">
      <c r="A36" s="16" t="s">
        <v>51</v>
      </c>
      <c r="B36" s="17">
        <v>1555.506720658102</v>
      </c>
      <c r="C36" s="17">
        <v>65207.039999999921</v>
      </c>
      <c r="D36" s="1">
        <v>42.27</v>
      </c>
      <c r="E36" s="17">
        <f t="shared" si="23"/>
        <v>65751.269082217972</v>
      </c>
      <c r="F36" s="17">
        <f t="shared" si="24"/>
        <v>544.22908221805119</v>
      </c>
      <c r="G36" s="17">
        <v>175</v>
      </c>
      <c r="H36" s="1">
        <f>+H35/2</f>
        <v>2.1666666666666665</v>
      </c>
      <c r="I36" s="17">
        <f t="shared" si="13"/>
        <v>589796.29824953026</v>
      </c>
      <c r="J36" s="17">
        <f t="shared" si="14"/>
        <v>427296.91032644664</v>
      </c>
      <c r="K36" s="18">
        <f t="shared" si="15"/>
        <v>23161.629024245038</v>
      </c>
      <c r="L36" s="1">
        <f t="shared" si="16"/>
        <v>14.890086115761584</v>
      </c>
      <c r="M36" s="1">
        <f t="shared" si="17"/>
        <v>27.37991388423842</v>
      </c>
      <c r="N36" s="1">
        <f t="shared" si="18"/>
        <v>31.213101828031796</v>
      </c>
      <c r="O36" s="1"/>
      <c r="P36" s="19">
        <f>ROUND(O34*2.17,2)</f>
        <v>46.07</v>
      </c>
      <c r="Q36" s="18">
        <f t="shared" si="20"/>
        <v>71662.194620718758</v>
      </c>
      <c r="R36" s="18">
        <f t="shared" si="21"/>
        <v>5910.9255385007855</v>
      </c>
      <c r="S36" s="20">
        <f t="shared" si="22"/>
        <v>8.9898273006860624E-2</v>
      </c>
    </row>
    <row r="37" spans="1:19" x14ac:dyDescent="0.2">
      <c r="A37" s="16" t="s">
        <v>52</v>
      </c>
      <c r="B37" s="17">
        <v>2077.3244353182758</v>
      </c>
      <c r="C37" s="17">
        <v>20233.140000000007</v>
      </c>
      <c r="D37" s="1">
        <v>9.74</v>
      </c>
      <c r="E37" s="17">
        <f t="shared" si="23"/>
        <v>20233.140000000007</v>
      </c>
      <c r="F37" s="17">
        <f t="shared" si="24"/>
        <v>0</v>
      </c>
      <c r="H37" s="1"/>
      <c r="I37" s="17">
        <f t="shared" si="13"/>
        <v>0</v>
      </c>
      <c r="J37" s="17">
        <f t="shared" si="14"/>
        <v>0</v>
      </c>
      <c r="K37" s="18">
        <f t="shared" si="15"/>
        <v>0</v>
      </c>
      <c r="L37" s="1">
        <f t="shared" si="16"/>
        <v>0</v>
      </c>
      <c r="M37" s="1">
        <f t="shared" si="17"/>
        <v>9.74</v>
      </c>
      <c r="N37" s="1">
        <f t="shared" si="18"/>
        <v>11.1036</v>
      </c>
      <c r="O37" s="1"/>
      <c r="P37" s="19">
        <f t="shared" si="19"/>
        <v>11.1</v>
      </c>
      <c r="Q37" s="18">
        <f t="shared" si="20"/>
        <v>23058.30123203286</v>
      </c>
      <c r="R37" s="18">
        <f t="shared" si="21"/>
        <v>2825.1612320328531</v>
      </c>
      <c r="S37" s="20">
        <f t="shared" si="22"/>
        <v>0.13963039014373707</v>
      </c>
    </row>
    <row r="38" spans="1:19" x14ac:dyDescent="0.2">
      <c r="A38" s="16" t="s">
        <v>53</v>
      </c>
      <c r="B38" s="17">
        <v>13.016956337431118</v>
      </c>
      <c r="C38" s="17">
        <v>614.14</v>
      </c>
      <c r="D38" s="1">
        <v>47.38</v>
      </c>
      <c r="E38" s="17">
        <f t="shared" si="23"/>
        <v>616.74339126748646</v>
      </c>
      <c r="F38" s="17">
        <f t="shared" si="24"/>
        <v>2.6033912674864723</v>
      </c>
      <c r="G38" s="17">
        <v>175</v>
      </c>
      <c r="H38" s="1">
        <v>1</v>
      </c>
      <c r="I38" s="17">
        <f t="shared" si="13"/>
        <v>2277.9673590504458</v>
      </c>
      <c r="J38" s="17">
        <f t="shared" si="14"/>
        <v>1650.3467675799811</v>
      </c>
      <c r="K38" s="18">
        <f t="shared" si="15"/>
        <v>89.457046536672877</v>
      </c>
      <c r="L38" s="1">
        <f t="shared" si="16"/>
        <v>6.8723474380438097</v>
      </c>
      <c r="M38" s="1">
        <f t="shared" si="17"/>
        <v>40.507652561956192</v>
      </c>
      <c r="N38" s="1">
        <f t="shared" si="18"/>
        <v>46.178723920630055</v>
      </c>
      <c r="O38" s="1"/>
      <c r="P38" s="19">
        <f t="shared" si="19"/>
        <v>53.05</v>
      </c>
      <c r="Q38" s="18">
        <f t="shared" si="20"/>
        <v>690.54953370072076</v>
      </c>
      <c r="R38" s="18">
        <f t="shared" si="21"/>
        <v>73.806142433234299</v>
      </c>
      <c r="S38" s="20">
        <f t="shared" si="22"/>
        <v>0.11967074715069626</v>
      </c>
    </row>
    <row r="39" spans="1:19" x14ac:dyDescent="0.2">
      <c r="A39" s="16" t="s">
        <v>54</v>
      </c>
      <c r="B39" s="17">
        <v>1</v>
      </c>
      <c r="C39" s="17">
        <v>66.66</v>
      </c>
      <c r="D39" s="1">
        <v>66.66</v>
      </c>
      <c r="E39" s="17">
        <f>+D39*B39</f>
        <v>66.66</v>
      </c>
      <c r="F39" s="17">
        <f>+E39-C39</f>
        <v>0</v>
      </c>
      <c r="H39" s="1"/>
      <c r="I39" s="17">
        <f t="shared" si="13"/>
        <v>0</v>
      </c>
      <c r="J39" s="17">
        <f t="shared" si="14"/>
        <v>0</v>
      </c>
      <c r="K39" s="18">
        <f t="shared" si="15"/>
        <v>0</v>
      </c>
      <c r="L39" s="1">
        <f t="shared" si="16"/>
        <v>0</v>
      </c>
      <c r="M39" s="1">
        <f t="shared" si="17"/>
        <v>66.66</v>
      </c>
      <c r="N39" s="1">
        <f t="shared" si="18"/>
        <v>75.992399999999989</v>
      </c>
      <c r="O39" s="1"/>
      <c r="P39" s="19">
        <v>76</v>
      </c>
      <c r="Q39" s="18">
        <f t="shared" si="20"/>
        <v>76</v>
      </c>
      <c r="R39" s="18">
        <f t="shared" si="21"/>
        <v>9.3400000000000034</v>
      </c>
      <c r="S39" s="20">
        <f t="shared" si="22"/>
        <v>0.14011401140114016</v>
      </c>
    </row>
    <row r="40" spans="1:19" x14ac:dyDescent="0.2">
      <c r="A40" s="16" t="s">
        <v>55</v>
      </c>
      <c r="B40" s="17">
        <v>2</v>
      </c>
      <c r="C40" s="17">
        <v>74.34</v>
      </c>
      <c r="D40" s="1">
        <v>37.17</v>
      </c>
      <c r="E40" s="17">
        <f>+D40*B40</f>
        <v>74.34</v>
      </c>
      <c r="F40" s="17">
        <f>+E40-C40</f>
        <v>0</v>
      </c>
      <c r="G40" s="17">
        <v>175</v>
      </c>
      <c r="H40" s="1">
        <v>1</v>
      </c>
      <c r="I40" s="17">
        <f t="shared" si="13"/>
        <v>350</v>
      </c>
      <c r="J40" s="17">
        <f t="shared" si="14"/>
        <v>253.56876443294198</v>
      </c>
      <c r="K40" s="18">
        <f t="shared" si="15"/>
        <v>13.744694876087619</v>
      </c>
      <c r="L40" s="1">
        <f t="shared" si="16"/>
        <v>6.8723474380438097</v>
      </c>
      <c r="M40" s="1">
        <f t="shared" si="17"/>
        <v>30.297652561956191</v>
      </c>
      <c r="N40" s="1">
        <f t="shared" si="18"/>
        <v>34.539323920630054</v>
      </c>
      <c r="O40" s="1"/>
      <c r="P40" s="19">
        <f t="shared" si="19"/>
        <v>41.41</v>
      </c>
      <c r="Q40" s="18">
        <f t="shared" si="20"/>
        <v>82.82</v>
      </c>
      <c r="R40" s="18">
        <f t="shared" si="21"/>
        <v>8.4799999999999898</v>
      </c>
      <c r="S40" s="20">
        <f t="shared" si="22"/>
        <v>0.11407048695184274</v>
      </c>
    </row>
    <row r="41" spans="1:19" x14ac:dyDescent="0.2">
      <c r="A41" s="16" t="s">
        <v>56</v>
      </c>
      <c r="B41" s="17">
        <v>48</v>
      </c>
      <c r="C41" s="17">
        <v>55.2</v>
      </c>
      <c r="D41" s="1">
        <v>1.1499999999999999</v>
      </c>
      <c r="E41" s="17">
        <f>+D41*B41</f>
        <v>55.199999999999996</v>
      </c>
      <c r="F41" s="17">
        <f>+E41-C41</f>
        <v>0</v>
      </c>
      <c r="H41" s="1"/>
      <c r="I41" s="17">
        <f t="shared" si="13"/>
        <v>0</v>
      </c>
      <c r="J41" s="17">
        <f t="shared" si="14"/>
        <v>0</v>
      </c>
      <c r="K41" s="18">
        <f t="shared" si="15"/>
        <v>0</v>
      </c>
      <c r="L41" s="1">
        <f t="shared" si="16"/>
        <v>0</v>
      </c>
      <c r="M41" s="1">
        <f t="shared" si="17"/>
        <v>1.1499999999999999</v>
      </c>
      <c r="N41" s="1">
        <f t="shared" si="18"/>
        <v>1.3109999999999997</v>
      </c>
      <c r="O41" s="1"/>
      <c r="P41" s="19">
        <f t="shared" si="19"/>
        <v>1.31</v>
      </c>
      <c r="Q41" s="18">
        <f t="shared" si="20"/>
        <v>62.88</v>
      </c>
      <c r="R41" s="18">
        <f t="shared" si="21"/>
        <v>7.6800000000000068</v>
      </c>
      <c r="S41" s="20">
        <f t="shared" si="22"/>
        <v>0.13913043478260884</v>
      </c>
    </row>
    <row r="42" spans="1:19" x14ac:dyDescent="0.2">
      <c r="A42" s="16" t="s">
        <v>57</v>
      </c>
      <c r="B42" s="17">
        <v>8.7999467180889344</v>
      </c>
      <c r="C42" s="17">
        <v>1015.4699999999999</v>
      </c>
      <c r="D42" s="1">
        <v>116.95</v>
      </c>
      <c r="E42" s="17">
        <f t="shared" si="23"/>
        <v>1029.1537686805009</v>
      </c>
      <c r="F42" s="17">
        <f t="shared" si="24"/>
        <v>13.683768680500975</v>
      </c>
      <c r="G42" s="17">
        <v>250</v>
      </c>
      <c r="H42" s="1">
        <f>13/3</f>
        <v>4.333333333333333</v>
      </c>
      <c r="I42" s="17">
        <f t="shared" si="13"/>
        <v>9533.2756112630123</v>
      </c>
      <c r="J42" s="17">
        <f t="shared" si="14"/>
        <v>6906.6883364190335</v>
      </c>
      <c r="K42" s="18">
        <f t="shared" si="15"/>
        <v>374.37704127559368</v>
      </c>
      <c r="L42" s="1">
        <f t="shared" si="16"/>
        <v>42.543103187890253</v>
      </c>
      <c r="M42" s="1">
        <f t="shared" si="17"/>
        <v>74.40689681210975</v>
      </c>
      <c r="N42" s="1">
        <f t="shared" si="18"/>
        <v>84.823862365805113</v>
      </c>
      <c r="O42" s="1">
        <v>29.39</v>
      </c>
      <c r="P42" s="19">
        <f>ROUND(O42*4.33,2)</f>
        <v>127.26</v>
      </c>
      <c r="Q42" s="18">
        <f t="shared" si="20"/>
        <v>1119.8812193439978</v>
      </c>
      <c r="R42" s="18">
        <f t="shared" si="21"/>
        <v>90.727450663496938</v>
      </c>
      <c r="S42" s="20">
        <f t="shared" si="22"/>
        <v>8.8157332193244994E-2</v>
      </c>
    </row>
    <row r="43" spans="1:19" x14ac:dyDescent="0.2">
      <c r="A43" s="16" t="s">
        <v>58</v>
      </c>
      <c r="B43" s="17">
        <v>1</v>
      </c>
      <c r="C43" s="17">
        <v>54.58</v>
      </c>
      <c r="D43" s="1">
        <v>54.85</v>
      </c>
      <c r="E43" s="17">
        <f t="shared" si="23"/>
        <v>54.85</v>
      </c>
      <c r="F43" s="17">
        <f t="shared" si="24"/>
        <v>0.27000000000000313</v>
      </c>
      <c r="G43" s="17">
        <v>250</v>
      </c>
      <c r="H43" s="1">
        <v>1</v>
      </c>
      <c r="I43" s="17">
        <f t="shared" si="13"/>
        <v>250</v>
      </c>
      <c r="J43" s="17">
        <f t="shared" si="14"/>
        <v>181.12054602352998</v>
      </c>
      <c r="K43" s="18">
        <f t="shared" si="15"/>
        <v>9.8176391972054429</v>
      </c>
      <c r="L43" s="1">
        <f t="shared" si="16"/>
        <v>9.8176391972054429</v>
      </c>
      <c r="M43" s="1">
        <f t="shared" si="17"/>
        <v>45.032360802794557</v>
      </c>
      <c r="N43" s="1">
        <f t="shared" si="18"/>
        <v>51.336891315185788</v>
      </c>
      <c r="O43" s="1"/>
      <c r="P43" s="19">
        <f t="shared" si="19"/>
        <v>61.15</v>
      </c>
      <c r="Q43" s="18">
        <f t="shared" si="20"/>
        <v>61.15</v>
      </c>
      <c r="R43" s="18">
        <f t="shared" si="21"/>
        <v>6.2999999999999972</v>
      </c>
      <c r="S43" s="20">
        <f t="shared" si="22"/>
        <v>0.11485870556061982</v>
      </c>
    </row>
    <row r="44" spans="1:19" x14ac:dyDescent="0.2">
      <c r="A44" s="16" t="s">
        <v>59</v>
      </c>
      <c r="B44" s="17">
        <v>84</v>
      </c>
      <c r="C44" s="17">
        <v>9750.09</v>
      </c>
      <c r="D44" s="1">
        <v>116.95</v>
      </c>
      <c r="E44" s="17">
        <f t="shared" si="23"/>
        <v>9823.8000000000011</v>
      </c>
      <c r="F44" s="17">
        <f t="shared" si="24"/>
        <v>73.710000000000946</v>
      </c>
      <c r="G44" s="17">
        <v>250</v>
      </c>
      <c r="H44" s="1">
        <f>13/3</f>
        <v>4.333333333333333</v>
      </c>
      <c r="I44" s="17">
        <f t="shared" si="13"/>
        <v>91000</v>
      </c>
      <c r="J44" s="17">
        <f t="shared" si="14"/>
        <v>65927.87875256491</v>
      </c>
      <c r="K44" s="18">
        <f t="shared" si="15"/>
        <v>3573.6206677827809</v>
      </c>
      <c r="L44" s="1">
        <f t="shared" si="16"/>
        <v>42.543103187890246</v>
      </c>
      <c r="M44" s="1">
        <f t="shared" si="17"/>
        <v>74.40689681210975</v>
      </c>
      <c r="N44" s="1">
        <f t="shared" si="18"/>
        <v>84.823862365805113</v>
      </c>
      <c r="O44" s="1"/>
      <c r="P44" s="19">
        <f>+P42</f>
        <v>127.26</v>
      </c>
      <c r="Q44" s="18">
        <f t="shared" si="20"/>
        <v>10689.84</v>
      </c>
      <c r="R44" s="18">
        <f t="shared" si="21"/>
        <v>866.03999999999905</v>
      </c>
      <c r="S44" s="20">
        <f t="shared" si="22"/>
        <v>8.8157332193244869E-2</v>
      </c>
    </row>
    <row r="45" spans="1:19" x14ac:dyDescent="0.2">
      <c r="A45" s="16" t="s">
        <v>60</v>
      </c>
      <c r="B45" s="17">
        <v>117.25004308116492</v>
      </c>
      <c r="C45" s="17">
        <v>6819.6799999999985</v>
      </c>
      <c r="D45" s="1">
        <v>58.61</v>
      </c>
      <c r="E45" s="17">
        <f t="shared" si="23"/>
        <v>6872.025024987076</v>
      </c>
      <c r="F45" s="17">
        <f t="shared" si="24"/>
        <v>52.345024987077522</v>
      </c>
      <c r="G45" s="17">
        <v>250</v>
      </c>
      <c r="H45" s="1">
        <f>+H44/2</f>
        <v>2.1666666666666665</v>
      </c>
      <c r="I45" s="17">
        <f t="shared" si="13"/>
        <v>63510.440002297662</v>
      </c>
      <c r="J45" s="17">
        <f t="shared" si="14"/>
        <v>46012.182285643175</v>
      </c>
      <c r="K45" s="18">
        <f t="shared" si="15"/>
        <v>2494.0903407932883</v>
      </c>
      <c r="L45" s="1">
        <f t="shared" si="16"/>
        <v>21.271551593945127</v>
      </c>
      <c r="M45" s="1">
        <f t="shared" si="17"/>
        <v>37.338448406054873</v>
      </c>
      <c r="N45" s="1">
        <f t="shared" si="18"/>
        <v>42.565831182902549</v>
      </c>
      <c r="O45" s="1"/>
      <c r="P45" s="19">
        <f>ROUND(O42*2.17,2)</f>
        <v>63.78</v>
      </c>
      <c r="Q45" s="18">
        <f t="shared" si="20"/>
        <v>7478.2077477166986</v>
      </c>
      <c r="R45" s="18">
        <f t="shared" si="21"/>
        <v>606.18272272962258</v>
      </c>
      <c r="S45" s="20">
        <f t="shared" si="22"/>
        <v>8.8210203037024384E-2</v>
      </c>
    </row>
    <row r="46" spans="1:19" x14ac:dyDescent="0.2">
      <c r="A46" s="16" t="s">
        <v>61</v>
      </c>
      <c r="B46" s="17">
        <v>222.54004106776179</v>
      </c>
      <c r="C46" s="17">
        <v>2167.54</v>
      </c>
      <c r="D46" s="1">
        <v>9.74</v>
      </c>
      <c r="E46" s="17">
        <f t="shared" si="23"/>
        <v>2167.54</v>
      </c>
      <c r="F46" s="17">
        <f t="shared" si="24"/>
        <v>0</v>
      </c>
      <c r="H46" s="1"/>
      <c r="I46" s="17">
        <f t="shared" si="13"/>
        <v>0</v>
      </c>
      <c r="J46" s="17">
        <f t="shared" si="14"/>
        <v>0</v>
      </c>
      <c r="K46" s="18">
        <f t="shared" si="15"/>
        <v>0</v>
      </c>
      <c r="L46" s="1">
        <f t="shared" si="16"/>
        <v>0</v>
      </c>
      <c r="M46" s="1">
        <f t="shared" si="17"/>
        <v>9.74</v>
      </c>
      <c r="N46" s="1">
        <f t="shared" si="18"/>
        <v>11.1036</v>
      </c>
      <c r="O46" s="1"/>
      <c r="P46" s="19">
        <f t="shared" si="19"/>
        <v>11.1</v>
      </c>
      <c r="Q46" s="18">
        <f t="shared" si="20"/>
        <v>2470.1944558521559</v>
      </c>
      <c r="R46" s="18">
        <f t="shared" si="21"/>
        <v>302.65445585215593</v>
      </c>
      <c r="S46" s="20">
        <f t="shared" si="22"/>
        <v>0.1396303901437371</v>
      </c>
    </row>
    <row r="47" spans="1:19" x14ac:dyDescent="0.2">
      <c r="A47" s="16" t="s">
        <v>62</v>
      </c>
      <c r="B47" s="17">
        <v>123.1001393728223</v>
      </c>
      <c r="C47" s="17">
        <v>17717.669999999998</v>
      </c>
      <c r="D47" s="1">
        <v>145.1</v>
      </c>
      <c r="E47" s="17">
        <f t="shared" si="23"/>
        <v>17861.830222996516</v>
      </c>
      <c r="F47" s="17">
        <f t="shared" si="24"/>
        <v>144.1602229965174</v>
      </c>
      <c r="G47" s="17">
        <v>324</v>
      </c>
      <c r="H47" s="1">
        <f>13/3</f>
        <v>4.333333333333333</v>
      </c>
      <c r="I47" s="17">
        <f t="shared" si="13"/>
        <v>172832.59567944251</v>
      </c>
      <c r="J47" s="17">
        <f t="shared" si="14"/>
        <v>125214.13640049846</v>
      </c>
      <c r="K47" s="18">
        <f t="shared" si="15"/>
        <v>6787.2322635890187</v>
      </c>
      <c r="L47" s="1">
        <f t="shared" si="16"/>
        <v>55.135861731505763</v>
      </c>
      <c r="M47" s="1">
        <f t="shared" si="17"/>
        <v>89.964138268494224</v>
      </c>
      <c r="N47" s="1">
        <f t="shared" si="18"/>
        <v>102.55911762608341</v>
      </c>
      <c r="O47" s="1">
        <v>36.39</v>
      </c>
      <c r="P47" s="19">
        <f>ROUND(O47*4.33,2)</f>
        <v>157.57</v>
      </c>
      <c r="Q47" s="18">
        <f t="shared" si="20"/>
        <v>19396.888960975608</v>
      </c>
      <c r="R47" s="18">
        <f t="shared" si="21"/>
        <v>1535.0587379790923</v>
      </c>
      <c r="S47" s="20">
        <f t="shared" si="22"/>
        <v>8.5940730530668405E-2</v>
      </c>
    </row>
    <row r="48" spans="1:19" x14ac:dyDescent="0.2">
      <c r="A48" s="16" t="s">
        <v>63</v>
      </c>
      <c r="B48" s="17">
        <v>14</v>
      </c>
      <c r="C48" s="17">
        <v>864.8000000000003</v>
      </c>
      <c r="D48" s="1">
        <v>62.08</v>
      </c>
      <c r="E48" s="17">
        <f t="shared" si="23"/>
        <v>869.12</v>
      </c>
      <c r="F48" s="17">
        <f t="shared" si="24"/>
        <v>4.319999999999709</v>
      </c>
      <c r="G48" s="17">
        <v>324</v>
      </c>
      <c r="H48" s="1">
        <v>1</v>
      </c>
      <c r="I48" s="17">
        <f t="shared" si="13"/>
        <v>4536</v>
      </c>
      <c r="J48" s="17">
        <f t="shared" si="14"/>
        <v>3286.2511870509279</v>
      </c>
      <c r="K48" s="18">
        <f t="shared" si="15"/>
        <v>178.13124559409553</v>
      </c>
      <c r="L48" s="1">
        <f t="shared" si="16"/>
        <v>12.723660399578252</v>
      </c>
      <c r="M48" s="1">
        <f t="shared" si="17"/>
        <v>49.356339600421748</v>
      </c>
      <c r="N48" s="1">
        <f t="shared" si="18"/>
        <v>56.266227144480787</v>
      </c>
      <c r="O48" s="1"/>
      <c r="P48" s="19">
        <f t="shared" si="19"/>
        <v>68.989999999999995</v>
      </c>
      <c r="Q48" s="18">
        <f t="shared" si="20"/>
        <v>965.8599999999999</v>
      </c>
      <c r="R48" s="18">
        <f t="shared" si="21"/>
        <v>96.739999999999895</v>
      </c>
      <c r="S48" s="20">
        <f t="shared" si="22"/>
        <v>0.11130798969072153</v>
      </c>
    </row>
    <row r="49" spans="1:19" x14ac:dyDescent="0.2">
      <c r="A49" s="16" t="s">
        <v>64</v>
      </c>
      <c r="B49" s="17">
        <v>21</v>
      </c>
      <c r="C49" s="17">
        <v>26.25</v>
      </c>
      <c r="D49" s="1">
        <v>1.25</v>
      </c>
      <c r="E49" s="17">
        <f t="shared" si="23"/>
        <v>26.25</v>
      </c>
      <c r="F49" s="17">
        <f t="shared" si="24"/>
        <v>0</v>
      </c>
      <c r="H49" s="1"/>
      <c r="I49" s="17">
        <f t="shared" si="13"/>
        <v>0</v>
      </c>
      <c r="J49" s="17">
        <f t="shared" si="14"/>
        <v>0</v>
      </c>
      <c r="K49" s="18">
        <f t="shared" si="15"/>
        <v>0</v>
      </c>
      <c r="L49" s="1">
        <f t="shared" si="16"/>
        <v>0</v>
      </c>
      <c r="M49" s="1">
        <f t="shared" si="17"/>
        <v>1.25</v>
      </c>
      <c r="N49" s="1">
        <f t="shared" si="18"/>
        <v>1.4249999999999998</v>
      </c>
      <c r="O49" s="1"/>
      <c r="P49" s="19">
        <f t="shared" si="19"/>
        <v>1.43</v>
      </c>
      <c r="Q49" s="18">
        <f t="shared" si="20"/>
        <v>30.029999999999998</v>
      </c>
      <c r="R49" s="18">
        <f t="shared" si="21"/>
        <v>3.7799999999999976</v>
      </c>
      <c r="S49" s="20">
        <f t="shared" si="22"/>
        <v>0.14399999999999991</v>
      </c>
    </row>
    <row r="50" spans="1:19" x14ac:dyDescent="0.2">
      <c r="A50" s="16" t="s">
        <v>65</v>
      </c>
      <c r="B50" s="17">
        <v>462.650243902439</v>
      </c>
      <c r="C50" s="17">
        <v>66555.109999999986</v>
      </c>
      <c r="D50" s="1">
        <v>145.1</v>
      </c>
      <c r="E50" s="17">
        <f t="shared" si="23"/>
        <v>67130.550390243894</v>
      </c>
      <c r="F50" s="17">
        <f t="shared" si="24"/>
        <v>575.44039024390804</v>
      </c>
      <c r="G50" s="17">
        <v>324</v>
      </c>
      <c r="H50" s="1">
        <f>13/3</f>
        <v>4.333333333333333</v>
      </c>
      <c r="I50" s="17">
        <f t="shared" si="13"/>
        <v>649560.94243902434</v>
      </c>
      <c r="J50" s="17">
        <f t="shared" si="14"/>
        <v>470595.33028045925</v>
      </c>
      <c r="K50" s="18">
        <f t="shared" si="15"/>
        <v>25508.619877852292</v>
      </c>
      <c r="L50" s="1">
        <f t="shared" si="16"/>
        <v>55.135861731505756</v>
      </c>
      <c r="M50" s="1">
        <f t="shared" si="17"/>
        <v>89.964138268494239</v>
      </c>
      <c r="N50" s="1">
        <f t="shared" si="18"/>
        <v>102.55911762608342</v>
      </c>
      <c r="O50" s="1"/>
      <c r="P50" s="19">
        <f>+P47</f>
        <v>157.57</v>
      </c>
      <c r="Q50" s="18">
        <f t="shared" si="20"/>
        <v>72899.798931707308</v>
      </c>
      <c r="R50" s="18">
        <f t="shared" si="21"/>
        <v>5769.2485414634139</v>
      </c>
      <c r="S50" s="20">
        <f t="shared" si="22"/>
        <v>8.5940730530668502E-2</v>
      </c>
    </row>
    <row r="51" spans="1:19" x14ac:dyDescent="0.2">
      <c r="A51" s="16" t="s">
        <v>66</v>
      </c>
      <c r="B51" s="17">
        <v>761.50069531358645</v>
      </c>
      <c r="C51" s="17">
        <v>54917.06000000007</v>
      </c>
      <c r="D51" s="1">
        <v>72.72</v>
      </c>
      <c r="E51" s="17">
        <f t="shared" si="23"/>
        <v>55376.330563204006</v>
      </c>
      <c r="F51" s="17">
        <f t="shared" si="24"/>
        <v>459.27056320393604</v>
      </c>
      <c r="G51" s="17">
        <v>324</v>
      </c>
      <c r="H51" s="1">
        <f>+H50/2</f>
        <v>2.1666666666666665</v>
      </c>
      <c r="I51" s="17">
        <f t="shared" si="13"/>
        <v>534573.48811013764</v>
      </c>
      <c r="J51" s="17">
        <f t="shared" si="14"/>
        <v>387288.96822484455</v>
      </c>
      <c r="K51" s="18">
        <f t="shared" si="15"/>
        <v>20992.998522627699</v>
      </c>
      <c r="L51" s="1">
        <f t="shared" si="16"/>
        <v>27.567930865752878</v>
      </c>
      <c r="M51" s="1">
        <f t="shared" si="17"/>
        <v>45.152069134247121</v>
      </c>
      <c r="N51" s="1">
        <f t="shared" si="18"/>
        <v>51.473358813041713</v>
      </c>
      <c r="O51" s="1"/>
      <c r="P51" s="19">
        <f t="shared" si="19"/>
        <v>79.040000000000006</v>
      </c>
      <c r="Q51" s="18">
        <f t="shared" si="20"/>
        <v>60189.014957585874</v>
      </c>
      <c r="R51" s="18">
        <f t="shared" si="21"/>
        <v>4812.6843943818676</v>
      </c>
      <c r="S51" s="20">
        <f t="shared" si="22"/>
        <v>8.6908690869086938E-2</v>
      </c>
    </row>
    <row r="52" spans="1:19" x14ac:dyDescent="0.2">
      <c r="A52" s="16" t="s">
        <v>67</v>
      </c>
      <c r="B52" s="17">
        <v>1347.1531380753142</v>
      </c>
      <c r="C52" s="17">
        <v>16098.480000000003</v>
      </c>
      <c r="D52" s="1">
        <v>11.95</v>
      </c>
      <c r="E52" s="17">
        <f t="shared" si="23"/>
        <v>16098.480000000005</v>
      </c>
      <c r="F52" s="17">
        <f t="shared" si="24"/>
        <v>0</v>
      </c>
      <c r="H52" s="1"/>
      <c r="I52" s="17">
        <f t="shared" si="13"/>
        <v>0</v>
      </c>
      <c r="J52" s="17">
        <f t="shared" si="14"/>
        <v>0</v>
      </c>
      <c r="K52" s="18">
        <f t="shared" si="15"/>
        <v>0</v>
      </c>
      <c r="L52" s="1">
        <f t="shared" si="16"/>
        <v>0</v>
      </c>
      <c r="M52" s="1">
        <f t="shared" si="17"/>
        <v>11.95</v>
      </c>
      <c r="N52" s="1">
        <f t="shared" si="18"/>
        <v>13.622999999999998</v>
      </c>
      <c r="O52" s="1"/>
      <c r="P52" s="19">
        <f t="shared" si="19"/>
        <v>13.62</v>
      </c>
      <c r="Q52" s="18">
        <f t="shared" si="20"/>
        <v>18348.225740585778</v>
      </c>
      <c r="R52" s="18">
        <f t="shared" si="21"/>
        <v>2249.7457405857731</v>
      </c>
      <c r="S52" s="20">
        <f t="shared" si="22"/>
        <v>0.13974895397489528</v>
      </c>
    </row>
    <row r="53" spans="1:19" x14ac:dyDescent="0.2">
      <c r="A53" s="16" t="s">
        <v>68</v>
      </c>
      <c r="B53" s="17">
        <v>2</v>
      </c>
      <c r="C53" s="17">
        <v>133.32</v>
      </c>
      <c r="D53" s="1">
        <v>66.66</v>
      </c>
      <c r="E53" s="17">
        <f>+D53*B53</f>
        <v>133.32</v>
      </c>
      <c r="F53" s="17">
        <f>+E53-C53</f>
        <v>0</v>
      </c>
      <c r="H53" s="1"/>
      <c r="I53" s="17">
        <f t="shared" si="13"/>
        <v>0</v>
      </c>
      <c r="J53" s="17">
        <f t="shared" si="14"/>
        <v>0</v>
      </c>
      <c r="K53" s="18">
        <f t="shared" si="15"/>
        <v>0</v>
      </c>
      <c r="L53" s="1">
        <f t="shared" si="16"/>
        <v>0</v>
      </c>
      <c r="M53" s="1">
        <f t="shared" si="17"/>
        <v>66.66</v>
      </c>
      <c r="N53" s="1">
        <f t="shared" si="18"/>
        <v>75.992399999999989</v>
      </c>
      <c r="O53" s="1"/>
      <c r="P53" s="19">
        <v>76</v>
      </c>
      <c r="Q53" s="18">
        <f t="shared" si="20"/>
        <v>152</v>
      </c>
      <c r="R53" s="18">
        <f t="shared" si="21"/>
        <v>18.680000000000007</v>
      </c>
      <c r="S53" s="20">
        <f t="shared" si="22"/>
        <v>0.14011401140114016</v>
      </c>
    </row>
    <row r="54" spans="1:19" x14ac:dyDescent="0.2">
      <c r="A54" s="16" t="s">
        <v>69</v>
      </c>
      <c r="B54" s="17">
        <v>3</v>
      </c>
      <c r="C54" s="17">
        <v>162.75</v>
      </c>
      <c r="D54" s="1">
        <v>54.49</v>
      </c>
      <c r="E54" s="17">
        <f>+D54*B54</f>
        <v>163.47</v>
      </c>
      <c r="F54" s="17">
        <f>+E54-C54</f>
        <v>0.71999999999999886</v>
      </c>
      <c r="G54" s="17">
        <v>324</v>
      </c>
      <c r="H54" s="1">
        <v>1</v>
      </c>
      <c r="I54" s="17">
        <f t="shared" si="13"/>
        <v>972</v>
      </c>
      <c r="J54" s="17">
        <f t="shared" si="14"/>
        <v>704.1966829394845</v>
      </c>
      <c r="K54" s="18">
        <f t="shared" si="15"/>
        <v>38.170981198734758</v>
      </c>
      <c r="L54" s="1">
        <f t="shared" si="16"/>
        <v>12.723660399578252</v>
      </c>
      <c r="M54" s="1">
        <f t="shared" si="17"/>
        <v>41.766339600421752</v>
      </c>
      <c r="N54" s="1">
        <f t="shared" si="18"/>
        <v>47.613627144480795</v>
      </c>
      <c r="O54" s="1"/>
      <c r="P54" s="19">
        <f t="shared" si="19"/>
        <v>60.34</v>
      </c>
      <c r="Q54" s="18">
        <f t="shared" si="20"/>
        <v>181.02</v>
      </c>
      <c r="R54" s="18">
        <f t="shared" si="21"/>
        <v>17.550000000000011</v>
      </c>
      <c r="S54" s="20">
        <f t="shared" si="22"/>
        <v>0.1073591484676088</v>
      </c>
    </row>
    <row r="55" spans="1:19" x14ac:dyDescent="0.2">
      <c r="A55" s="16" t="s">
        <v>70</v>
      </c>
      <c r="B55" s="17">
        <v>14</v>
      </c>
      <c r="C55" s="17">
        <v>17.5</v>
      </c>
      <c r="D55" s="1">
        <v>1.25</v>
      </c>
      <c r="E55" s="17">
        <f>+D55*B55</f>
        <v>17.5</v>
      </c>
      <c r="F55" s="17">
        <f>+E55-C55</f>
        <v>0</v>
      </c>
      <c r="H55" s="1"/>
      <c r="I55" s="17">
        <f t="shared" si="13"/>
        <v>0</v>
      </c>
      <c r="J55" s="17">
        <f t="shared" si="14"/>
        <v>0</v>
      </c>
      <c r="K55" s="18">
        <f t="shared" si="15"/>
        <v>0</v>
      </c>
      <c r="L55" s="1">
        <f t="shared" si="16"/>
        <v>0</v>
      </c>
      <c r="M55" s="1">
        <f t="shared" si="17"/>
        <v>1.25</v>
      </c>
      <c r="N55" s="1">
        <f t="shared" si="18"/>
        <v>1.4249999999999998</v>
      </c>
      <c r="O55" s="1"/>
      <c r="P55" s="19">
        <f t="shared" si="19"/>
        <v>1.43</v>
      </c>
      <c r="Q55" s="18">
        <f t="shared" si="20"/>
        <v>20.02</v>
      </c>
      <c r="R55" s="18">
        <f t="shared" si="21"/>
        <v>2.5199999999999996</v>
      </c>
      <c r="S55" s="20">
        <f t="shared" si="22"/>
        <v>0.14399999999999999</v>
      </c>
    </row>
    <row r="56" spans="1:19" x14ac:dyDescent="0.2">
      <c r="A56" s="16" t="s">
        <v>71</v>
      </c>
      <c r="B56" s="17">
        <v>130.04994388327722</v>
      </c>
      <c r="C56" s="17">
        <v>25567.96000000001</v>
      </c>
      <c r="D56" s="1">
        <v>198.31</v>
      </c>
      <c r="E56" s="17">
        <f>+D56*B56</f>
        <v>25790.204371492706</v>
      </c>
      <c r="F56" s="17">
        <f>+E56-C56</f>
        <v>222.24437149269579</v>
      </c>
      <c r="G56" s="17">
        <v>473</v>
      </c>
      <c r="H56" s="1">
        <f>13/3</f>
        <v>4.333333333333333</v>
      </c>
      <c r="I56" s="17">
        <f t="shared" si="13"/>
        <v>266559.03497942386</v>
      </c>
      <c r="J56" s="17">
        <f t="shared" si="14"/>
        <v>193117.27185191392</v>
      </c>
      <c r="K56" s="18">
        <f t="shared" si="15"/>
        <v>10467.921720732993</v>
      </c>
      <c r="L56" s="1">
        <f t="shared" si="16"/>
        <v>80.491551231488344</v>
      </c>
      <c r="M56" s="1">
        <f t="shared" si="17"/>
        <v>117.81844876851166</v>
      </c>
      <c r="N56" s="1">
        <f t="shared" si="18"/>
        <v>134.31303159610329</v>
      </c>
      <c r="O56" s="1">
        <v>49.6</v>
      </c>
      <c r="P56" s="19">
        <f>ROUND(O56*4.33,2)</f>
        <v>214.77</v>
      </c>
      <c r="Q56" s="18">
        <f t="shared" si="20"/>
        <v>27930.826447811451</v>
      </c>
      <c r="R56" s="18">
        <f t="shared" si="21"/>
        <v>2140.6220763187448</v>
      </c>
      <c r="S56" s="20">
        <f t="shared" si="22"/>
        <v>8.3001361504714904E-2</v>
      </c>
    </row>
    <row r="57" spans="1:19" x14ac:dyDescent="0.2">
      <c r="A57" s="16" t="s">
        <v>72</v>
      </c>
      <c r="B57" s="17">
        <v>77.5</v>
      </c>
      <c r="C57" s="17">
        <v>15232.770000000004</v>
      </c>
      <c r="D57" s="1">
        <v>198.31</v>
      </c>
      <c r="E57" s="17">
        <f>+D57*B57</f>
        <v>15369.025</v>
      </c>
      <c r="F57" s="17">
        <f>+E57-C57</f>
        <v>136.25499999999556</v>
      </c>
      <c r="G57" s="17">
        <v>473</v>
      </c>
      <c r="H57" s="1">
        <f>13/3</f>
        <v>4.333333333333333</v>
      </c>
      <c r="I57" s="17">
        <f t="shared" si="13"/>
        <v>158849.16666666666</v>
      </c>
      <c r="J57" s="17">
        <f t="shared" si="14"/>
        <v>115083.39120819753</v>
      </c>
      <c r="K57" s="18">
        <f t="shared" si="15"/>
        <v>6238.0952204403466</v>
      </c>
      <c r="L57" s="1">
        <f t="shared" si="16"/>
        <v>80.491551231488344</v>
      </c>
      <c r="M57" s="1">
        <f t="shared" si="17"/>
        <v>117.81844876851166</v>
      </c>
      <c r="N57" s="1">
        <f t="shared" si="18"/>
        <v>134.31303159610329</v>
      </c>
      <c r="O57" s="1"/>
      <c r="P57" s="19">
        <f>+P56</f>
        <v>214.77</v>
      </c>
      <c r="Q57" s="18">
        <f t="shared" si="20"/>
        <v>16644.674999999999</v>
      </c>
      <c r="R57" s="18">
        <f t="shared" si="21"/>
        <v>1275.6499999999996</v>
      </c>
      <c r="S57" s="20">
        <f t="shared" si="22"/>
        <v>8.3001361504714821E-2</v>
      </c>
    </row>
    <row r="58" spans="1:19" x14ac:dyDescent="0.2">
      <c r="A58" s="16" t="s">
        <v>73</v>
      </c>
      <c r="B58" s="17">
        <v>12</v>
      </c>
      <c r="C58" s="17">
        <v>7077.33</v>
      </c>
      <c r="D58" s="1">
        <v>594.92999999999995</v>
      </c>
      <c r="E58" s="17">
        <f t="shared" si="23"/>
        <v>7139.16</v>
      </c>
      <c r="F58" s="17">
        <f t="shared" si="24"/>
        <v>61.829999999999927</v>
      </c>
      <c r="G58" s="17">
        <v>473</v>
      </c>
      <c r="H58" s="1">
        <f>+H57*3</f>
        <v>13</v>
      </c>
      <c r="I58" s="17">
        <f t="shared" si="13"/>
        <v>73788</v>
      </c>
      <c r="J58" s="17">
        <f t="shared" si="14"/>
        <v>53458.091399936922</v>
      </c>
      <c r="K58" s="18">
        <f t="shared" si="15"/>
        <v>2897.6958443335807</v>
      </c>
      <c r="L58" s="1">
        <f t="shared" si="16"/>
        <v>241.47465369446505</v>
      </c>
      <c r="M58" s="1">
        <f t="shared" si="17"/>
        <v>353.45534630553493</v>
      </c>
      <c r="N58" s="1">
        <f t="shared" si="18"/>
        <v>402.93909478830977</v>
      </c>
      <c r="O58" s="1"/>
      <c r="P58" s="19">
        <f>+P57*3</f>
        <v>644.31000000000006</v>
      </c>
      <c r="Q58" s="18">
        <f t="shared" si="20"/>
        <v>7731.7200000000012</v>
      </c>
      <c r="R58" s="18">
        <f t="shared" si="21"/>
        <v>592.56000000000131</v>
      </c>
      <c r="S58" s="20">
        <f t="shared" si="22"/>
        <v>8.3001361504715029E-2</v>
      </c>
    </row>
    <row r="59" spans="1:19" x14ac:dyDescent="0.2">
      <c r="A59" s="16" t="s">
        <v>74</v>
      </c>
      <c r="B59" s="17">
        <v>3</v>
      </c>
      <c r="C59" s="17">
        <v>222.32999999999998</v>
      </c>
      <c r="D59" s="1">
        <v>74.64</v>
      </c>
      <c r="E59" s="17">
        <f t="shared" si="23"/>
        <v>223.92000000000002</v>
      </c>
      <c r="F59" s="17">
        <f t="shared" si="24"/>
        <v>1.5900000000000318</v>
      </c>
      <c r="G59" s="17">
        <v>473</v>
      </c>
      <c r="H59" s="1">
        <v>1</v>
      </c>
      <c r="I59" s="17">
        <f t="shared" si="13"/>
        <v>1419</v>
      </c>
      <c r="J59" s="17">
        <f t="shared" si="14"/>
        <v>1028.0402192295562</v>
      </c>
      <c r="K59" s="18">
        <f t="shared" si="15"/>
        <v>55.724920083338091</v>
      </c>
      <c r="L59" s="1">
        <f t="shared" si="16"/>
        <v>18.574973361112697</v>
      </c>
      <c r="M59" s="1">
        <f t="shared" si="17"/>
        <v>56.065026638887304</v>
      </c>
      <c r="N59" s="1">
        <f t="shared" si="18"/>
        <v>63.91413036833152</v>
      </c>
      <c r="O59" s="1"/>
      <c r="P59" s="19">
        <f t="shared" si="19"/>
        <v>82.49</v>
      </c>
      <c r="Q59" s="18">
        <f t="shared" si="20"/>
        <v>247.46999999999997</v>
      </c>
      <c r="R59" s="18">
        <f t="shared" si="21"/>
        <v>23.549999999999955</v>
      </c>
      <c r="S59" s="20">
        <f t="shared" si="22"/>
        <v>0.10517148981779186</v>
      </c>
    </row>
    <row r="60" spans="1:19" x14ac:dyDescent="0.2">
      <c r="A60" s="16" t="s">
        <v>75</v>
      </c>
      <c r="B60" s="17">
        <v>8</v>
      </c>
      <c r="C60" s="17">
        <v>13.92</v>
      </c>
      <c r="D60" s="1">
        <v>1.74</v>
      </c>
      <c r="E60" s="17">
        <f t="shared" si="23"/>
        <v>13.92</v>
      </c>
      <c r="F60" s="17">
        <f t="shared" si="24"/>
        <v>0</v>
      </c>
      <c r="H60" s="1"/>
      <c r="I60" s="17">
        <f t="shared" si="13"/>
        <v>0</v>
      </c>
      <c r="J60" s="17">
        <f t="shared" si="14"/>
        <v>0</v>
      </c>
      <c r="K60" s="18">
        <f t="shared" si="15"/>
        <v>0</v>
      </c>
      <c r="L60" s="1">
        <f t="shared" si="16"/>
        <v>0</v>
      </c>
      <c r="M60" s="1">
        <f t="shared" si="17"/>
        <v>1.74</v>
      </c>
      <c r="N60" s="1">
        <f t="shared" si="18"/>
        <v>1.9835999999999998</v>
      </c>
      <c r="O60" s="1"/>
      <c r="P60" s="19">
        <f t="shared" si="19"/>
        <v>1.98</v>
      </c>
      <c r="Q60" s="18">
        <f t="shared" si="20"/>
        <v>15.84</v>
      </c>
      <c r="R60" s="18">
        <f t="shared" si="21"/>
        <v>1.92</v>
      </c>
      <c r="S60" s="20">
        <f t="shared" si="22"/>
        <v>0.13793103448275862</v>
      </c>
    </row>
    <row r="61" spans="1:19" x14ac:dyDescent="0.2">
      <c r="A61" s="16" t="s">
        <v>76</v>
      </c>
      <c r="B61" s="17">
        <v>194</v>
      </c>
      <c r="C61" s="17">
        <v>19112.609999999993</v>
      </c>
      <c r="D61" s="1">
        <v>99.39</v>
      </c>
      <c r="E61" s="17">
        <f t="shared" si="23"/>
        <v>19281.66</v>
      </c>
      <c r="F61" s="17">
        <f t="shared" si="24"/>
        <v>169.05000000000655</v>
      </c>
      <c r="G61" s="17">
        <v>473</v>
      </c>
      <c r="H61" s="1">
        <f>+H57/2</f>
        <v>2.1666666666666665</v>
      </c>
      <c r="I61" s="17">
        <f t="shared" si="13"/>
        <v>198817.66666666666</v>
      </c>
      <c r="J61" s="17">
        <f t="shared" si="14"/>
        <v>144039.85738316335</v>
      </c>
      <c r="K61" s="18">
        <f t="shared" si="15"/>
        <v>7807.6804694543689</v>
      </c>
      <c r="L61" s="1">
        <f t="shared" si="16"/>
        <v>40.245775615744172</v>
      </c>
      <c r="M61" s="1">
        <f t="shared" si="17"/>
        <v>59.144224384255828</v>
      </c>
      <c r="N61" s="1">
        <f t="shared" si="18"/>
        <v>67.424415798051641</v>
      </c>
      <c r="O61" s="1"/>
      <c r="P61" s="19">
        <f>ROUND(O56*2.17,2)</f>
        <v>107.63</v>
      </c>
      <c r="Q61" s="18">
        <f t="shared" si="20"/>
        <v>20880.219999999998</v>
      </c>
      <c r="R61" s="18">
        <f t="shared" si="21"/>
        <v>1598.5599999999977</v>
      </c>
      <c r="S61" s="20">
        <f t="shared" si="22"/>
        <v>8.2905724922024235E-2</v>
      </c>
    </row>
    <row r="62" spans="1:19" x14ac:dyDescent="0.2">
      <c r="A62" s="16" t="s">
        <v>77</v>
      </c>
      <c r="B62" s="17">
        <v>415.5</v>
      </c>
      <c r="C62" s="17">
        <v>5401.5</v>
      </c>
      <c r="D62" s="1">
        <v>13</v>
      </c>
      <c r="E62" s="17">
        <f t="shared" si="23"/>
        <v>5401.5</v>
      </c>
      <c r="F62" s="17">
        <f t="shared" si="24"/>
        <v>0</v>
      </c>
      <c r="H62" s="1"/>
      <c r="I62" s="17">
        <f t="shared" si="13"/>
        <v>0</v>
      </c>
      <c r="J62" s="17">
        <f t="shared" si="14"/>
        <v>0</v>
      </c>
      <c r="K62" s="18">
        <f t="shared" si="15"/>
        <v>0</v>
      </c>
      <c r="L62" s="1">
        <f t="shared" si="16"/>
        <v>0</v>
      </c>
      <c r="M62" s="1">
        <f t="shared" si="17"/>
        <v>13</v>
      </c>
      <c r="N62" s="1">
        <f t="shared" si="18"/>
        <v>14.819999999999999</v>
      </c>
      <c r="O62" s="1"/>
      <c r="P62" s="19">
        <f t="shared" si="19"/>
        <v>14.82</v>
      </c>
      <c r="Q62" s="18">
        <f t="shared" si="20"/>
        <v>6157.71</v>
      </c>
      <c r="R62" s="18">
        <f t="shared" si="21"/>
        <v>756.21</v>
      </c>
      <c r="S62" s="20">
        <f t="shared" si="22"/>
        <v>0.14000000000000001</v>
      </c>
    </row>
    <row r="63" spans="1:19" x14ac:dyDescent="0.2">
      <c r="A63" s="16" t="s">
        <v>78</v>
      </c>
      <c r="B63" s="17">
        <v>3</v>
      </c>
      <c r="C63" s="17">
        <v>199.98</v>
      </c>
      <c r="D63" s="1">
        <v>66.66</v>
      </c>
      <c r="E63" s="17">
        <f>+D63*B63</f>
        <v>199.98</v>
      </c>
      <c r="F63" s="17">
        <f>+E63-C63</f>
        <v>0</v>
      </c>
      <c r="H63" s="1"/>
      <c r="I63" s="17">
        <f t="shared" si="13"/>
        <v>0</v>
      </c>
      <c r="J63" s="17">
        <f t="shared" si="14"/>
        <v>0</v>
      </c>
      <c r="K63" s="18">
        <f t="shared" si="15"/>
        <v>0</v>
      </c>
      <c r="L63" s="1">
        <f t="shared" si="16"/>
        <v>0</v>
      </c>
      <c r="M63" s="1">
        <f t="shared" si="17"/>
        <v>66.66</v>
      </c>
      <c r="N63" s="1">
        <f t="shared" si="18"/>
        <v>75.992399999999989</v>
      </c>
      <c r="O63" s="1"/>
      <c r="P63" s="19">
        <v>76</v>
      </c>
      <c r="Q63" s="18">
        <f t="shared" si="20"/>
        <v>228</v>
      </c>
      <c r="R63" s="18">
        <f t="shared" si="21"/>
        <v>28.02000000000001</v>
      </c>
      <c r="S63" s="20">
        <f t="shared" si="22"/>
        <v>0.14011401140114016</v>
      </c>
    </row>
    <row r="64" spans="1:19" x14ac:dyDescent="0.2">
      <c r="A64" s="16" t="s">
        <v>79</v>
      </c>
      <c r="B64" s="17">
        <v>1</v>
      </c>
      <c r="C64" s="17">
        <v>66.52</v>
      </c>
      <c r="D64" s="1">
        <v>67.05</v>
      </c>
      <c r="E64" s="17">
        <f>+D64*B64</f>
        <v>67.05</v>
      </c>
      <c r="F64" s="17">
        <f>+E64-C64</f>
        <v>0.53000000000000114</v>
      </c>
      <c r="G64" s="17">
        <v>473</v>
      </c>
      <c r="H64" s="1">
        <v>1</v>
      </c>
      <c r="I64" s="17">
        <f t="shared" si="13"/>
        <v>473</v>
      </c>
      <c r="J64" s="17">
        <f t="shared" si="14"/>
        <v>342.68007307651874</v>
      </c>
      <c r="K64" s="18">
        <f t="shared" si="15"/>
        <v>18.574973361112697</v>
      </c>
      <c r="L64" s="1">
        <f t="shared" si="16"/>
        <v>18.574973361112697</v>
      </c>
      <c r="M64" s="1">
        <f t="shared" si="17"/>
        <v>48.4750266388873</v>
      </c>
      <c r="N64" s="1">
        <f t="shared" si="18"/>
        <v>55.26153036833152</v>
      </c>
      <c r="O64" s="1"/>
      <c r="P64" s="19">
        <f t="shared" si="19"/>
        <v>73.84</v>
      </c>
      <c r="Q64" s="18">
        <f t="shared" si="20"/>
        <v>73.84</v>
      </c>
      <c r="R64" s="18">
        <f t="shared" si="21"/>
        <v>6.7900000000000063</v>
      </c>
      <c r="S64" s="20">
        <f t="shared" si="22"/>
        <v>0.10126771066368391</v>
      </c>
    </row>
    <row r="65" spans="1:19" x14ac:dyDescent="0.2">
      <c r="A65" s="16" t="s">
        <v>80</v>
      </c>
      <c r="B65" s="17">
        <v>46.000000000000007</v>
      </c>
      <c r="C65" s="17">
        <v>80.040000000000006</v>
      </c>
      <c r="D65" s="1">
        <v>1.74</v>
      </c>
      <c r="E65" s="17">
        <f>+D65*B65</f>
        <v>80.040000000000006</v>
      </c>
      <c r="F65" s="17">
        <f>+E65-C65</f>
        <v>0</v>
      </c>
      <c r="H65" s="1"/>
      <c r="I65" s="17">
        <f t="shared" si="13"/>
        <v>0</v>
      </c>
      <c r="J65" s="17">
        <f t="shared" si="14"/>
        <v>0</v>
      </c>
      <c r="K65" s="18">
        <f t="shared" si="15"/>
        <v>0</v>
      </c>
      <c r="L65" s="1">
        <f t="shared" si="16"/>
        <v>0</v>
      </c>
      <c r="M65" s="1">
        <f t="shared" si="17"/>
        <v>1.74</v>
      </c>
      <c r="N65" s="1">
        <f t="shared" si="18"/>
        <v>1.9835999999999998</v>
      </c>
      <c r="O65" s="1"/>
      <c r="P65" s="19">
        <f t="shared" si="19"/>
        <v>1.98</v>
      </c>
      <c r="Q65" s="18">
        <f t="shared" si="20"/>
        <v>91.080000000000013</v>
      </c>
      <c r="R65" s="18">
        <f t="shared" si="21"/>
        <v>11.040000000000006</v>
      </c>
      <c r="S65" s="20">
        <f t="shared" si="22"/>
        <v>0.13793103448275867</v>
      </c>
    </row>
    <row r="66" spans="1:19" x14ac:dyDescent="0.2">
      <c r="A66" s="16" t="s">
        <v>81</v>
      </c>
      <c r="B66" s="17">
        <v>104.19309727570234</v>
      </c>
      <c r="C66" s="17">
        <v>25729.890000000003</v>
      </c>
      <c r="D66" s="1">
        <v>249.28</v>
      </c>
      <c r="E66" s="17">
        <f>+D66*B66</f>
        <v>25973.255288887081</v>
      </c>
      <c r="F66" s="17">
        <f>+E66-C66</f>
        <v>243.36528888707835</v>
      </c>
      <c r="G66" s="17">
        <v>613</v>
      </c>
      <c r="H66" s="1">
        <f>13/3</f>
        <v>4.333333333333333</v>
      </c>
      <c r="I66" s="17">
        <f t="shared" si="13"/>
        <v>276771.59739669063</v>
      </c>
      <c r="J66" s="17">
        <f t="shared" si="14"/>
        <v>200516.09137717285</v>
      </c>
      <c r="K66" s="18">
        <f t="shared" si="15"/>
        <v>10868.974733099654</v>
      </c>
      <c r="L66" s="1">
        <f t="shared" si="16"/>
        <v>104.31568901670688</v>
      </c>
      <c r="M66" s="1">
        <f t="shared" si="17"/>
        <v>144.9643109832931</v>
      </c>
      <c r="N66" s="1">
        <f t="shared" si="18"/>
        <v>165.25931452095412</v>
      </c>
      <c r="O66" s="1">
        <v>62.26</v>
      </c>
      <c r="P66" s="19">
        <f>ROUND(O66*4.33,2)</f>
        <v>269.58999999999997</v>
      </c>
      <c r="Q66" s="18">
        <f t="shared" si="20"/>
        <v>28089.417094556593</v>
      </c>
      <c r="R66" s="18">
        <f t="shared" si="21"/>
        <v>2116.1618056695115</v>
      </c>
      <c r="S66" s="20">
        <f t="shared" si="22"/>
        <v>8.1474646983311819E-2</v>
      </c>
    </row>
    <row r="67" spans="1:19" x14ac:dyDescent="0.2">
      <c r="A67" s="16" t="s">
        <v>82</v>
      </c>
      <c r="B67" s="17">
        <v>15.376128861580566</v>
      </c>
      <c r="C67" s="17">
        <v>7600.5199999999986</v>
      </c>
      <c r="D67" s="1">
        <v>498.56</v>
      </c>
      <c r="E67" s="17">
        <f t="shared" si="23"/>
        <v>7665.9228052296075</v>
      </c>
      <c r="F67" s="17">
        <f t="shared" si="24"/>
        <v>65.40280522960893</v>
      </c>
      <c r="G67" s="17">
        <v>613</v>
      </c>
      <c r="H67" s="1">
        <f>+H66*2</f>
        <v>8.6666666666666661</v>
      </c>
      <c r="I67" s="17">
        <f t="shared" si="13"/>
        <v>81688.247265290353</v>
      </c>
      <c r="J67" s="17">
        <f t="shared" si="14"/>
        <v>59181.679793578071</v>
      </c>
      <c r="K67" s="18">
        <f t="shared" si="15"/>
        <v>3207.9429532108993</v>
      </c>
      <c r="L67" s="1">
        <f t="shared" si="16"/>
        <v>208.63137803341377</v>
      </c>
      <c r="M67" s="1">
        <f t="shared" si="17"/>
        <v>289.92862196658621</v>
      </c>
      <c r="N67" s="1">
        <f t="shared" si="18"/>
        <v>330.51862904190824</v>
      </c>
      <c r="O67" s="1"/>
      <c r="P67" s="19">
        <f>+P66*2</f>
        <v>539.17999999999995</v>
      </c>
      <c r="Q67" s="18">
        <f t="shared" si="20"/>
        <v>8290.5011595870092</v>
      </c>
      <c r="R67" s="18">
        <f t="shared" si="21"/>
        <v>624.57835435740162</v>
      </c>
      <c r="S67" s="20">
        <f t="shared" si="22"/>
        <v>8.1474646983311805E-2</v>
      </c>
    </row>
    <row r="68" spans="1:19" x14ac:dyDescent="0.2">
      <c r="A68" s="16" t="s">
        <v>83</v>
      </c>
      <c r="B68" s="17">
        <v>30.345162207154168</v>
      </c>
      <c r="C68" s="17">
        <v>22501.86</v>
      </c>
      <c r="D68" s="1">
        <v>747.84</v>
      </c>
      <c r="E68" s="17">
        <f t="shared" si="23"/>
        <v>22693.326104998174</v>
      </c>
      <c r="F68" s="17">
        <f t="shared" si="24"/>
        <v>191.46610499817325</v>
      </c>
      <c r="G68" s="17">
        <v>613</v>
      </c>
      <c r="H68" s="1">
        <f>+H66*3</f>
        <v>13</v>
      </c>
      <c r="I68" s="17">
        <f t="shared" si="13"/>
        <v>241820.59762881155</v>
      </c>
      <c r="J68" s="17">
        <f t="shared" si="14"/>
        <v>175194.71472906673</v>
      </c>
      <c r="K68" s="18">
        <f t="shared" si="15"/>
        <v>9496.4295118890623</v>
      </c>
      <c r="L68" s="1">
        <f t="shared" si="16"/>
        <v>312.94706705012067</v>
      </c>
      <c r="M68" s="1">
        <f t="shared" si="17"/>
        <v>434.89293294987937</v>
      </c>
      <c r="N68" s="1">
        <f t="shared" si="18"/>
        <v>495.77794356286245</v>
      </c>
      <c r="O68" s="1"/>
      <c r="P68" s="19">
        <f>+P66*3</f>
        <v>808.77</v>
      </c>
      <c r="Q68" s="18">
        <f t="shared" si="20"/>
        <v>24542.256838280075</v>
      </c>
      <c r="R68" s="18">
        <f t="shared" si="21"/>
        <v>1848.9307332819008</v>
      </c>
      <c r="S68" s="20">
        <f t="shared" si="22"/>
        <v>8.1474646983311819E-2</v>
      </c>
    </row>
    <row r="69" spans="1:19" x14ac:dyDescent="0.2">
      <c r="A69" s="16" t="s">
        <v>84</v>
      </c>
      <c r="B69" s="17">
        <v>10</v>
      </c>
      <c r="C69" s="17">
        <v>880.76</v>
      </c>
      <c r="D69" s="1">
        <v>88.62</v>
      </c>
      <c r="E69" s="17">
        <f t="shared" si="23"/>
        <v>886.2</v>
      </c>
      <c r="F69" s="17">
        <f t="shared" si="24"/>
        <v>5.4400000000000546</v>
      </c>
      <c r="G69" s="17">
        <v>613</v>
      </c>
      <c r="H69" s="1">
        <v>1</v>
      </c>
      <c r="I69" s="17">
        <f t="shared" si="13"/>
        <v>6130</v>
      </c>
      <c r="J69" s="17">
        <f t="shared" si="14"/>
        <v>4441.0757884969553</v>
      </c>
      <c r="K69" s="18">
        <f t="shared" si="15"/>
        <v>240.72851311547745</v>
      </c>
      <c r="L69" s="1">
        <f t="shared" si="16"/>
        <v>24.072851311547744</v>
      </c>
      <c r="M69" s="1">
        <f t="shared" si="17"/>
        <v>64.547148688452268</v>
      </c>
      <c r="N69" s="1">
        <f t="shared" si="18"/>
        <v>73.583749504835581</v>
      </c>
      <c r="O69" s="1"/>
      <c r="P69" s="19">
        <f t="shared" si="19"/>
        <v>97.66</v>
      </c>
      <c r="Q69" s="18">
        <f t="shared" si="20"/>
        <v>976.59999999999991</v>
      </c>
      <c r="R69" s="18">
        <f t="shared" si="21"/>
        <v>90.399999999999864</v>
      </c>
      <c r="S69" s="20">
        <f t="shared" si="22"/>
        <v>0.10200857594222507</v>
      </c>
    </row>
    <row r="70" spans="1:19" x14ac:dyDescent="0.2">
      <c r="A70" s="16" t="s">
        <v>85</v>
      </c>
      <c r="B70" s="17">
        <v>50.644999999999996</v>
      </c>
      <c r="C70" s="17">
        <v>101.28999999999999</v>
      </c>
      <c r="D70" s="1">
        <v>2</v>
      </c>
      <c r="E70" s="17">
        <f t="shared" si="23"/>
        <v>101.28999999999999</v>
      </c>
      <c r="F70" s="17">
        <f t="shared" si="24"/>
        <v>0</v>
      </c>
      <c r="H70" s="1"/>
      <c r="I70" s="17">
        <f t="shared" si="13"/>
        <v>0</v>
      </c>
      <c r="J70" s="17">
        <f t="shared" si="14"/>
        <v>0</v>
      </c>
      <c r="K70" s="18">
        <f t="shared" si="15"/>
        <v>0</v>
      </c>
      <c r="L70" s="1">
        <f t="shared" si="16"/>
        <v>0</v>
      </c>
      <c r="M70" s="1">
        <f t="shared" si="17"/>
        <v>2</v>
      </c>
      <c r="N70" s="1">
        <f t="shared" si="18"/>
        <v>2.2799999999999998</v>
      </c>
      <c r="O70" s="1"/>
      <c r="P70" s="19">
        <f t="shared" si="19"/>
        <v>2.2799999999999998</v>
      </c>
      <c r="Q70" s="18">
        <f t="shared" si="20"/>
        <v>115.47059999999998</v>
      </c>
      <c r="R70" s="18">
        <f t="shared" si="21"/>
        <v>14.180599999999984</v>
      </c>
      <c r="S70" s="20">
        <f t="shared" si="22"/>
        <v>0.13999999999999985</v>
      </c>
    </row>
    <row r="71" spans="1:19" x14ac:dyDescent="0.2">
      <c r="A71" s="16" t="s">
        <v>86</v>
      </c>
      <c r="B71" s="17">
        <v>309.28896828941492</v>
      </c>
      <c r="C71" s="17">
        <v>76360.160000000033</v>
      </c>
      <c r="D71" s="1">
        <v>249.28</v>
      </c>
      <c r="E71" s="17">
        <f t="shared" si="23"/>
        <v>77099.554015185349</v>
      </c>
      <c r="F71" s="17">
        <f t="shared" si="24"/>
        <v>739.39401518531668</v>
      </c>
      <c r="G71" s="17">
        <v>613</v>
      </c>
      <c r="H71" s="1">
        <f>13/3</f>
        <v>4.333333333333333</v>
      </c>
      <c r="I71" s="17">
        <f t="shared" si="13"/>
        <v>821574.59609944909</v>
      </c>
      <c r="J71" s="17">
        <f t="shared" si="14"/>
        <v>595216.15777837334</v>
      </c>
      <c r="K71" s="18">
        <f t="shared" si="15"/>
        <v>32263.691832376724</v>
      </c>
      <c r="L71" s="1">
        <f t="shared" si="16"/>
        <v>104.31568901670688</v>
      </c>
      <c r="M71" s="1">
        <f t="shared" si="17"/>
        <v>144.9643109832931</v>
      </c>
      <c r="N71" s="1">
        <f t="shared" si="18"/>
        <v>165.25931452095412</v>
      </c>
      <c r="O71" s="1"/>
      <c r="P71" s="19">
        <f>+P66</f>
        <v>269.58999999999997</v>
      </c>
      <c r="Q71" s="18">
        <f t="shared" si="20"/>
        <v>83381.212961143363</v>
      </c>
      <c r="R71" s="18">
        <f t="shared" si="21"/>
        <v>6281.6589459580136</v>
      </c>
      <c r="S71" s="20">
        <f t="shared" si="22"/>
        <v>8.1474646983311902E-2</v>
      </c>
    </row>
    <row r="72" spans="1:19" x14ac:dyDescent="0.2">
      <c r="A72" s="16" t="s">
        <v>87</v>
      </c>
      <c r="B72" s="17">
        <v>199.66677420372989</v>
      </c>
      <c r="C72" s="17">
        <v>24714.620000000006</v>
      </c>
      <c r="D72" s="1">
        <v>124.93</v>
      </c>
      <c r="E72" s="17">
        <f t="shared" si="23"/>
        <v>24944.370101271976</v>
      </c>
      <c r="F72" s="17">
        <f t="shared" si="24"/>
        <v>229.75010127196947</v>
      </c>
      <c r="G72" s="17">
        <v>613</v>
      </c>
      <c r="H72" s="1">
        <f>+H71/2</f>
        <v>2.1666666666666665</v>
      </c>
      <c r="I72" s="17">
        <f t="shared" si="13"/>
        <v>265190.75393825385</v>
      </c>
      <c r="J72" s="17">
        <f t="shared" si="14"/>
        <v>192125.97661475249</v>
      </c>
      <c r="K72" s="18">
        <f t="shared" si="15"/>
        <v>10414.188562402658</v>
      </c>
      <c r="L72" s="1">
        <f t="shared" si="16"/>
        <v>52.157844508353435</v>
      </c>
      <c r="M72" s="1">
        <f t="shared" si="17"/>
        <v>72.772155491646572</v>
      </c>
      <c r="N72" s="1">
        <f t="shared" si="18"/>
        <v>82.960257260477078</v>
      </c>
      <c r="O72" s="1"/>
      <c r="P72" s="19">
        <f>ROUND(O66*2.17,2)</f>
        <v>135.1</v>
      </c>
      <c r="Q72" s="18">
        <f t="shared" si="20"/>
        <v>26974.981194923908</v>
      </c>
      <c r="R72" s="18">
        <f t="shared" si="21"/>
        <v>2030.6110936519326</v>
      </c>
      <c r="S72" s="20">
        <f t="shared" si="22"/>
        <v>8.1405587128792103E-2</v>
      </c>
    </row>
    <row r="73" spans="1:19" x14ac:dyDescent="0.2">
      <c r="A73" s="16" t="s">
        <v>88</v>
      </c>
      <c r="B73" s="17">
        <v>654.29323797139148</v>
      </c>
      <c r="C73" s="17">
        <v>10063.02999999999</v>
      </c>
      <c r="D73" s="1">
        <v>15.38</v>
      </c>
      <c r="E73" s="17">
        <f t="shared" si="23"/>
        <v>10063.030000000001</v>
      </c>
      <c r="F73" s="17">
        <f t="shared" si="24"/>
        <v>0</v>
      </c>
      <c r="H73" s="1"/>
      <c r="I73" s="17">
        <f t="shared" si="13"/>
        <v>0</v>
      </c>
      <c r="J73" s="17">
        <f t="shared" si="14"/>
        <v>0</v>
      </c>
      <c r="K73" s="18">
        <f t="shared" si="15"/>
        <v>0</v>
      </c>
      <c r="L73" s="1">
        <f t="shared" si="16"/>
        <v>0</v>
      </c>
      <c r="M73" s="1">
        <f t="shared" si="17"/>
        <v>15.38</v>
      </c>
      <c r="N73" s="1">
        <f t="shared" si="18"/>
        <v>17.533200000000001</v>
      </c>
      <c r="O73" s="1"/>
      <c r="P73" s="19">
        <f t="shared" si="19"/>
        <v>17.53</v>
      </c>
      <c r="Q73" s="18">
        <f t="shared" si="20"/>
        <v>11469.760461638494</v>
      </c>
      <c r="R73" s="18">
        <f t="shared" si="21"/>
        <v>1406.7304616384936</v>
      </c>
      <c r="S73" s="20">
        <f t="shared" si="22"/>
        <v>0.13979193758127459</v>
      </c>
    </row>
    <row r="74" spans="1:19" x14ac:dyDescent="0.2">
      <c r="A74" s="16" t="s">
        <v>89</v>
      </c>
      <c r="B74" s="17">
        <v>7</v>
      </c>
      <c r="C74" s="17">
        <v>466.61999999999989</v>
      </c>
      <c r="D74" s="1">
        <v>66.66</v>
      </c>
      <c r="E74" s="17">
        <f>+D74*B74</f>
        <v>466.62</v>
      </c>
      <c r="F74" s="17">
        <f>+E74-C74</f>
        <v>0</v>
      </c>
      <c r="H74" s="1"/>
      <c r="I74" s="17">
        <f t="shared" si="13"/>
        <v>0</v>
      </c>
      <c r="J74" s="17">
        <f t="shared" si="14"/>
        <v>0</v>
      </c>
      <c r="K74" s="18">
        <f t="shared" si="15"/>
        <v>0</v>
      </c>
      <c r="L74" s="1">
        <f t="shared" si="16"/>
        <v>0</v>
      </c>
      <c r="M74" s="1">
        <f t="shared" si="17"/>
        <v>66.66</v>
      </c>
      <c r="N74" s="1">
        <f t="shared" si="18"/>
        <v>75.992399999999989</v>
      </c>
      <c r="O74" s="1"/>
      <c r="P74" s="19">
        <v>76</v>
      </c>
      <c r="Q74" s="18">
        <f t="shared" si="20"/>
        <v>532</v>
      </c>
      <c r="R74" s="18">
        <f t="shared" si="21"/>
        <v>65.38</v>
      </c>
      <c r="S74" s="20">
        <f t="shared" si="22"/>
        <v>0.1401140114011401</v>
      </c>
    </row>
    <row r="75" spans="1:19" x14ac:dyDescent="0.2">
      <c r="A75" s="16" t="s">
        <v>90</v>
      </c>
      <c r="B75" s="17">
        <v>5</v>
      </c>
      <c r="C75" s="17">
        <v>383.35</v>
      </c>
      <c r="D75" s="1">
        <v>76.67</v>
      </c>
      <c r="E75" s="17">
        <f>+D75*B75</f>
        <v>383.35</v>
      </c>
      <c r="F75" s="17">
        <f>+E75-C75</f>
        <v>0</v>
      </c>
      <c r="G75" s="17">
        <v>613</v>
      </c>
      <c r="H75" s="1">
        <v>1</v>
      </c>
      <c r="I75" s="17">
        <f t="shared" si="13"/>
        <v>3065</v>
      </c>
      <c r="J75" s="17">
        <f t="shared" si="14"/>
        <v>2220.5378942484776</v>
      </c>
      <c r="K75" s="18">
        <f t="shared" si="15"/>
        <v>120.36425655773873</v>
      </c>
      <c r="L75" s="1">
        <f t="shared" si="16"/>
        <v>24.072851311547744</v>
      </c>
      <c r="M75" s="1">
        <f t="shared" si="17"/>
        <v>52.597148688452258</v>
      </c>
      <c r="N75" s="1">
        <f t="shared" si="18"/>
        <v>59.960749504835569</v>
      </c>
      <c r="O75" s="1"/>
      <c r="P75" s="19">
        <f t="shared" si="19"/>
        <v>84.03</v>
      </c>
      <c r="Q75" s="18">
        <f t="shared" si="20"/>
        <v>420.15</v>
      </c>
      <c r="R75" s="18">
        <f t="shared" si="21"/>
        <v>36.799999999999955</v>
      </c>
      <c r="S75" s="20">
        <f t="shared" si="22"/>
        <v>9.5995826268422985E-2</v>
      </c>
    </row>
    <row r="76" spans="1:19" x14ac:dyDescent="0.2">
      <c r="A76" s="16" t="s">
        <v>91</v>
      </c>
      <c r="B76" s="17">
        <v>28</v>
      </c>
      <c r="C76" s="17">
        <v>56</v>
      </c>
      <c r="D76" s="1">
        <v>2</v>
      </c>
      <c r="E76" s="17">
        <f>+D76*B76</f>
        <v>56</v>
      </c>
      <c r="F76" s="17">
        <f>+E76-C76</f>
        <v>0</v>
      </c>
      <c r="H76" s="1"/>
      <c r="I76" s="17">
        <f t="shared" si="13"/>
        <v>0</v>
      </c>
      <c r="J76" s="17">
        <f t="shared" si="14"/>
        <v>0</v>
      </c>
      <c r="K76" s="18">
        <f t="shared" si="15"/>
        <v>0</v>
      </c>
      <c r="L76" s="1">
        <f t="shared" si="16"/>
        <v>0</v>
      </c>
      <c r="M76" s="1">
        <f t="shared" si="17"/>
        <v>2</v>
      </c>
      <c r="N76" s="1">
        <f t="shared" si="18"/>
        <v>2.2799999999999998</v>
      </c>
      <c r="O76" s="1"/>
      <c r="P76" s="19">
        <f t="shared" si="19"/>
        <v>2.2799999999999998</v>
      </c>
      <c r="Q76" s="18">
        <f t="shared" si="20"/>
        <v>63.839999999999996</v>
      </c>
      <c r="R76" s="18">
        <f t="shared" si="21"/>
        <v>7.8399999999999963</v>
      </c>
      <c r="S76" s="20">
        <f t="shared" si="22"/>
        <v>0.13999999999999993</v>
      </c>
    </row>
    <row r="77" spans="1:19" x14ac:dyDescent="0.2">
      <c r="A77" s="16" t="s">
        <v>92</v>
      </c>
      <c r="B77" s="17">
        <v>132.34384672526926</v>
      </c>
      <c r="C77" s="17">
        <v>42887.249999999978</v>
      </c>
      <c r="D77" s="1">
        <v>327.13</v>
      </c>
      <c r="E77" s="17">
        <f>+D77*B77</f>
        <v>43293.642579237334</v>
      </c>
      <c r="F77" s="17">
        <f>+E77-C77</f>
        <v>406.39257923735568</v>
      </c>
      <c r="G77" s="17">
        <v>840</v>
      </c>
      <c r="H77" s="1">
        <f>13/3</f>
        <v>4.333333333333333</v>
      </c>
      <c r="I77" s="17">
        <f t="shared" si="13"/>
        <v>481731.60207998002</v>
      </c>
      <c r="J77" s="17">
        <f t="shared" si="14"/>
        <v>349005.96322206338</v>
      </c>
      <c r="K77" s="18">
        <f t="shared" si="15"/>
        <v>18917.868236451945</v>
      </c>
      <c r="L77" s="1">
        <f t="shared" si="16"/>
        <v>142.94482671131121</v>
      </c>
      <c r="M77" s="1">
        <f t="shared" si="17"/>
        <v>184.18517328868879</v>
      </c>
      <c r="N77" s="1">
        <f t="shared" si="18"/>
        <v>209.9710975491052</v>
      </c>
      <c r="O77" s="1">
        <v>81.510000000000005</v>
      </c>
      <c r="P77" s="19">
        <f>ROUND(O77*4.33,2)</f>
        <v>352.94</v>
      </c>
      <c r="Q77" s="18">
        <f t="shared" si="20"/>
        <v>46709.437263216532</v>
      </c>
      <c r="R77" s="18">
        <f t="shared" si="21"/>
        <v>3415.7946839791985</v>
      </c>
      <c r="S77" s="20">
        <f t="shared" si="22"/>
        <v>7.8898297312994803E-2</v>
      </c>
    </row>
    <row r="78" spans="1:19" x14ac:dyDescent="0.2">
      <c r="A78" s="16" t="s">
        <v>93</v>
      </c>
      <c r="B78" s="17">
        <v>45.455853689120104</v>
      </c>
      <c r="C78" s="17">
        <v>29441.480000000007</v>
      </c>
      <c r="D78" s="1">
        <v>654.26</v>
      </c>
      <c r="E78" s="17">
        <f t="shared" si="23"/>
        <v>29739.946834643721</v>
      </c>
      <c r="F78" s="17">
        <f t="shared" si="24"/>
        <v>298.46683464371381</v>
      </c>
      <c r="G78" s="17">
        <v>840</v>
      </c>
      <c r="H78" s="1">
        <f>+H77*2</f>
        <v>8.6666666666666661</v>
      </c>
      <c r="I78" s="17">
        <f t="shared" si="13"/>
        <v>330918.6148567943</v>
      </c>
      <c r="J78" s="17">
        <f t="shared" si="14"/>
        <v>239744.64084885121</v>
      </c>
      <c r="K78" s="18">
        <f t="shared" si="15"/>
        <v>12995.358257211979</v>
      </c>
      <c r="L78" s="1">
        <f t="shared" si="16"/>
        <v>285.88965342262242</v>
      </c>
      <c r="M78" s="1">
        <f t="shared" si="17"/>
        <v>368.37034657737757</v>
      </c>
      <c r="N78" s="1">
        <f t="shared" si="18"/>
        <v>419.94219509821039</v>
      </c>
      <c r="O78" s="1"/>
      <c r="P78" s="19">
        <f>+P77*2</f>
        <v>705.88</v>
      </c>
      <c r="Q78" s="18">
        <f t="shared" si="20"/>
        <v>32086.378002076101</v>
      </c>
      <c r="R78" s="18">
        <f t="shared" si="21"/>
        <v>2346.4311674323799</v>
      </c>
      <c r="S78" s="20">
        <f t="shared" si="22"/>
        <v>7.8898297312994831E-2</v>
      </c>
    </row>
    <row r="79" spans="1:19" x14ac:dyDescent="0.2">
      <c r="A79" s="16" t="s">
        <v>94</v>
      </c>
      <c r="B79" s="17">
        <v>55.999999999999993</v>
      </c>
      <c r="C79" s="17">
        <v>54408.390000000007</v>
      </c>
      <c r="D79" s="1">
        <v>981.39</v>
      </c>
      <c r="E79" s="17">
        <f t="shared" si="23"/>
        <v>54957.839999999989</v>
      </c>
      <c r="F79" s="17">
        <f t="shared" si="24"/>
        <v>549.44999999998254</v>
      </c>
      <c r="G79" s="17">
        <v>840</v>
      </c>
      <c r="H79" s="1">
        <f>+H77*3</f>
        <v>13</v>
      </c>
      <c r="I79" s="17">
        <f t="shared" si="13"/>
        <v>611519.99999999988</v>
      </c>
      <c r="J79" s="17">
        <f t="shared" si="14"/>
        <v>443035.34521723614</v>
      </c>
      <c r="K79" s="18">
        <f t="shared" si="15"/>
        <v>24014.730887500282</v>
      </c>
      <c r="L79" s="1">
        <f t="shared" si="16"/>
        <v>428.83448013393365</v>
      </c>
      <c r="M79" s="1">
        <f t="shared" si="17"/>
        <v>552.55551986606633</v>
      </c>
      <c r="N79" s="1">
        <f t="shared" si="18"/>
        <v>629.91329264731553</v>
      </c>
      <c r="O79" s="1"/>
      <c r="P79" s="19">
        <f>+P77*3</f>
        <v>1058.82</v>
      </c>
      <c r="Q79" s="18">
        <f t="shared" si="20"/>
        <v>59293.919999999991</v>
      </c>
      <c r="R79" s="18">
        <f t="shared" si="21"/>
        <v>4336.0800000000017</v>
      </c>
      <c r="S79" s="20">
        <f t="shared" si="22"/>
        <v>7.8898297312994886E-2</v>
      </c>
    </row>
    <row r="80" spans="1:19" x14ac:dyDescent="0.2">
      <c r="A80" s="16" t="s">
        <v>95</v>
      </c>
      <c r="B80" s="17">
        <v>7</v>
      </c>
      <c r="C80" s="17">
        <v>738.1</v>
      </c>
      <c r="D80" s="1">
        <v>105.98</v>
      </c>
      <c r="E80" s="17">
        <f t="shared" si="23"/>
        <v>741.86</v>
      </c>
      <c r="F80" s="17">
        <f t="shared" si="24"/>
        <v>3.7599999999999909</v>
      </c>
      <c r="G80" s="17">
        <v>840</v>
      </c>
      <c r="H80" s="1">
        <v>1</v>
      </c>
      <c r="I80" s="17">
        <f t="shared" si="13"/>
        <v>5880</v>
      </c>
      <c r="J80" s="17">
        <f t="shared" si="14"/>
        <v>4259.9552424734247</v>
      </c>
      <c r="K80" s="18">
        <f t="shared" si="15"/>
        <v>230.91087391827196</v>
      </c>
      <c r="L80" s="1">
        <f t="shared" si="16"/>
        <v>32.987267702610282</v>
      </c>
      <c r="M80" s="1">
        <f t="shared" si="17"/>
        <v>72.992732297389722</v>
      </c>
      <c r="N80" s="1">
        <f t="shared" si="18"/>
        <v>83.21171481902428</v>
      </c>
      <c r="O80" s="1"/>
      <c r="P80" s="19">
        <f t="shared" si="19"/>
        <v>116.2</v>
      </c>
      <c r="Q80" s="18">
        <f t="shared" si="20"/>
        <v>813.4</v>
      </c>
      <c r="R80" s="18">
        <f t="shared" si="21"/>
        <v>71.539999999999964</v>
      </c>
      <c r="S80" s="20">
        <f t="shared" si="22"/>
        <v>9.6433289299867844E-2</v>
      </c>
    </row>
    <row r="81" spans="1:19" x14ac:dyDescent="0.2">
      <c r="A81" s="16" t="s">
        <v>96</v>
      </c>
      <c r="B81" s="17">
        <v>166</v>
      </c>
      <c r="C81" s="17">
        <v>373.5</v>
      </c>
      <c r="D81" s="1">
        <v>2.25</v>
      </c>
      <c r="E81" s="17">
        <f t="shared" si="23"/>
        <v>373.5</v>
      </c>
      <c r="F81" s="17">
        <f t="shared" si="24"/>
        <v>0</v>
      </c>
      <c r="H81" s="1"/>
      <c r="I81" s="17">
        <f t="shared" si="13"/>
        <v>0</v>
      </c>
      <c r="J81" s="17">
        <f t="shared" si="14"/>
        <v>0</v>
      </c>
      <c r="K81" s="18">
        <f t="shared" si="15"/>
        <v>0</v>
      </c>
      <c r="L81" s="1">
        <f t="shared" si="16"/>
        <v>0</v>
      </c>
      <c r="M81" s="1">
        <f t="shared" si="17"/>
        <v>2.25</v>
      </c>
      <c r="N81" s="1">
        <f t="shared" si="18"/>
        <v>2.5649999999999999</v>
      </c>
      <c r="O81" s="1"/>
      <c r="P81" s="19">
        <f t="shared" si="19"/>
        <v>2.57</v>
      </c>
      <c r="Q81" s="18">
        <f t="shared" si="20"/>
        <v>426.61999999999995</v>
      </c>
      <c r="R81" s="18">
        <f t="shared" si="21"/>
        <v>53.119999999999948</v>
      </c>
      <c r="S81" s="20">
        <f t="shared" si="22"/>
        <v>0.14222222222222208</v>
      </c>
    </row>
    <row r="82" spans="1:19" x14ac:dyDescent="0.2">
      <c r="A82" s="16" t="s">
        <v>97</v>
      </c>
      <c r="B82" s="17">
        <v>430.32771002290599</v>
      </c>
      <c r="C82" s="17">
        <v>139473.44000000003</v>
      </c>
      <c r="D82" s="1">
        <v>327.13</v>
      </c>
      <c r="E82" s="17">
        <f t="shared" si="23"/>
        <v>140773.10377979322</v>
      </c>
      <c r="F82" s="17">
        <f t="shared" si="24"/>
        <v>1299.6637797931908</v>
      </c>
      <c r="G82" s="17">
        <v>840</v>
      </c>
      <c r="H82" s="1">
        <f>13/3</f>
        <v>4.333333333333333</v>
      </c>
      <c r="I82" s="17">
        <f t="shared" si="13"/>
        <v>1566392.8644833777</v>
      </c>
      <c r="J82" s="17">
        <f t="shared" si="14"/>
        <v>1134823.7236103623</v>
      </c>
      <c r="K82" s="18">
        <f t="shared" si="15"/>
        <v>61513.119938299686</v>
      </c>
      <c r="L82" s="1">
        <f t="shared" si="16"/>
        <v>142.94482671131124</v>
      </c>
      <c r="M82" s="1">
        <f t="shared" si="17"/>
        <v>184.18517328868876</v>
      </c>
      <c r="N82" s="1">
        <f t="shared" si="18"/>
        <v>209.97109754910517</v>
      </c>
      <c r="O82" s="1"/>
      <c r="P82" s="19">
        <f>+P77</f>
        <v>352.94</v>
      </c>
      <c r="Q82" s="18">
        <f t="shared" si="20"/>
        <v>151879.86197548444</v>
      </c>
      <c r="R82" s="18">
        <f t="shared" si="21"/>
        <v>11106.758195691218</v>
      </c>
      <c r="S82" s="20">
        <f t="shared" si="22"/>
        <v>7.8898297312994942E-2</v>
      </c>
    </row>
    <row r="83" spans="1:19" x14ac:dyDescent="0.2">
      <c r="A83" s="16" t="s">
        <v>98</v>
      </c>
      <c r="B83" s="17">
        <v>178.1667081005472</v>
      </c>
      <c r="C83" s="17">
        <v>28940.39</v>
      </c>
      <c r="D83" s="1">
        <v>163.94</v>
      </c>
      <c r="E83" s="17">
        <f t="shared" si="23"/>
        <v>29208.650126003708</v>
      </c>
      <c r="F83" s="17">
        <f t="shared" si="24"/>
        <v>268.26012600370814</v>
      </c>
      <c r="G83" s="17">
        <v>840</v>
      </c>
      <c r="H83" s="1">
        <f>+H82/2</f>
        <v>2.1666666666666665</v>
      </c>
      <c r="I83" s="17">
        <f t="shared" si="13"/>
        <v>324263.40874299587</v>
      </c>
      <c r="J83" s="17">
        <f t="shared" si="14"/>
        <v>234923.06258792998</v>
      </c>
      <c r="K83" s="18">
        <f t="shared" si="15"/>
        <v>12734.004607578743</v>
      </c>
      <c r="L83" s="1">
        <f t="shared" si="16"/>
        <v>71.472413355655604</v>
      </c>
      <c r="M83" s="1">
        <f t="shared" si="17"/>
        <v>92.467586644344394</v>
      </c>
      <c r="N83" s="1">
        <f t="shared" si="18"/>
        <v>105.41304877455261</v>
      </c>
      <c r="O83" s="1"/>
      <c r="P83" s="19">
        <f>ROUND(O77*2.17,2)</f>
        <v>176.88</v>
      </c>
      <c r="Q83" s="18">
        <f t="shared" si="20"/>
        <v>31514.127328824787</v>
      </c>
      <c r="R83" s="18">
        <f t="shared" si="21"/>
        <v>2305.4772028210791</v>
      </c>
      <c r="S83" s="20">
        <f t="shared" si="22"/>
        <v>7.8931316335244542E-2</v>
      </c>
    </row>
    <row r="84" spans="1:19" x14ac:dyDescent="0.2">
      <c r="A84" s="16" t="s">
        <v>99</v>
      </c>
      <c r="B84" s="17">
        <v>735.58512820512829</v>
      </c>
      <c r="C84" s="17">
        <v>14343.910000000002</v>
      </c>
      <c r="D84" s="1">
        <v>19.5</v>
      </c>
      <c r="E84" s="17">
        <f t="shared" si="23"/>
        <v>14343.910000000002</v>
      </c>
      <c r="F84" s="17">
        <f t="shared" si="24"/>
        <v>0</v>
      </c>
      <c r="H84" s="1"/>
      <c r="I84" s="17">
        <f t="shared" si="13"/>
        <v>0</v>
      </c>
      <c r="J84" s="17">
        <f t="shared" si="14"/>
        <v>0</v>
      </c>
      <c r="K84" s="18">
        <f t="shared" si="15"/>
        <v>0</v>
      </c>
      <c r="L84" s="1">
        <f t="shared" si="16"/>
        <v>0</v>
      </c>
      <c r="M84" s="1">
        <f t="shared" si="17"/>
        <v>19.5</v>
      </c>
      <c r="N84" s="1">
        <f t="shared" si="18"/>
        <v>22.229999999999997</v>
      </c>
      <c r="O84" s="1"/>
      <c r="P84" s="19">
        <f t="shared" si="19"/>
        <v>22.23</v>
      </c>
      <c r="Q84" s="18">
        <f t="shared" si="20"/>
        <v>16352.057400000002</v>
      </c>
      <c r="R84" s="18">
        <f t="shared" si="21"/>
        <v>2008.1473999999998</v>
      </c>
      <c r="S84" s="20">
        <f t="shared" si="22"/>
        <v>0.13999999999999999</v>
      </c>
    </row>
    <row r="85" spans="1:19" x14ac:dyDescent="0.2">
      <c r="A85" s="16" t="s">
        <v>100</v>
      </c>
      <c r="B85" s="17">
        <v>7</v>
      </c>
      <c r="C85" s="17">
        <v>466.61999999999989</v>
      </c>
      <c r="D85" s="1">
        <v>66.66</v>
      </c>
      <c r="E85" s="17">
        <f>+D85*B85</f>
        <v>466.62</v>
      </c>
      <c r="F85" s="17">
        <f>+E85-C85</f>
        <v>0</v>
      </c>
      <c r="H85" s="1"/>
      <c r="I85" s="17">
        <f t="shared" si="13"/>
        <v>0</v>
      </c>
      <c r="J85" s="17">
        <f t="shared" si="14"/>
        <v>0</v>
      </c>
      <c r="K85" s="18">
        <f t="shared" si="15"/>
        <v>0</v>
      </c>
      <c r="L85" s="1">
        <f t="shared" si="16"/>
        <v>0</v>
      </c>
      <c r="M85" s="1">
        <f t="shared" si="17"/>
        <v>66.66</v>
      </c>
      <c r="N85" s="1">
        <f t="shared" si="18"/>
        <v>75.992399999999989</v>
      </c>
      <c r="O85" s="1"/>
      <c r="P85" s="19">
        <v>76</v>
      </c>
      <c r="Q85" s="18">
        <f t="shared" si="20"/>
        <v>532</v>
      </c>
      <c r="R85" s="18">
        <f t="shared" si="21"/>
        <v>65.38</v>
      </c>
      <c r="S85" s="20">
        <f t="shared" si="22"/>
        <v>0.1401140114011401</v>
      </c>
    </row>
    <row r="86" spans="1:19" x14ac:dyDescent="0.2">
      <c r="A86" s="16" t="s">
        <v>101</v>
      </c>
      <c r="B86" s="17">
        <v>10</v>
      </c>
      <c r="C86" s="17">
        <v>947.89999999999986</v>
      </c>
      <c r="D86" s="1">
        <v>94.79</v>
      </c>
      <c r="E86" s="17">
        <f>+D86*B86</f>
        <v>947.90000000000009</v>
      </c>
      <c r="F86" s="17">
        <f>+E86-C86</f>
        <v>0</v>
      </c>
      <c r="G86" s="17">
        <v>840</v>
      </c>
      <c r="H86" s="1">
        <v>1</v>
      </c>
      <c r="I86" s="17">
        <f t="shared" si="13"/>
        <v>8400</v>
      </c>
      <c r="J86" s="17">
        <f t="shared" si="14"/>
        <v>6085.6503463906074</v>
      </c>
      <c r="K86" s="18">
        <f t="shared" si="15"/>
        <v>329.87267702610285</v>
      </c>
      <c r="L86" s="1">
        <f t="shared" si="16"/>
        <v>32.987267702610282</v>
      </c>
      <c r="M86" s="1">
        <f t="shared" si="17"/>
        <v>61.802732297389724</v>
      </c>
      <c r="N86" s="1">
        <f t="shared" si="18"/>
        <v>70.455114819024274</v>
      </c>
      <c r="O86" s="1"/>
      <c r="P86" s="19">
        <f t="shared" si="19"/>
        <v>103.44</v>
      </c>
      <c r="Q86" s="18">
        <f t="shared" si="20"/>
        <v>1034.4000000000001</v>
      </c>
      <c r="R86" s="18">
        <f t="shared" si="21"/>
        <v>86.5</v>
      </c>
      <c r="S86" s="20">
        <f t="shared" si="22"/>
        <v>9.1254351724865485E-2</v>
      </c>
    </row>
    <row r="87" spans="1:19" x14ac:dyDescent="0.2">
      <c r="A87" s="16" t="s">
        <v>102</v>
      </c>
      <c r="B87" s="17">
        <v>98</v>
      </c>
      <c r="C87" s="17">
        <v>220.5</v>
      </c>
      <c r="D87" s="1">
        <v>2.25</v>
      </c>
      <c r="E87" s="17">
        <f>+D87*B87</f>
        <v>220.5</v>
      </c>
      <c r="F87" s="17">
        <f>+E87-C87</f>
        <v>0</v>
      </c>
      <c r="H87" s="1"/>
      <c r="I87" s="17">
        <f t="shared" si="13"/>
        <v>0</v>
      </c>
      <c r="J87" s="17">
        <f t="shared" si="14"/>
        <v>0</v>
      </c>
      <c r="K87" s="18">
        <f t="shared" si="15"/>
        <v>0</v>
      </c>
      <c r="L87" s="1">
        <f t="shared" si="16"/>
        <v>0</v>
      </c>
      <c r="M87" s="1">
        <f t="shared" si="17"/>
        <v>2.25</v>
      </c>
      <c r="N87" s="1">
        <f t="shared" si="18"/>
        <v>2.5649999999999999</v>
      </c>
      <c r="O87" s="1"/>
      <c r="P87" s="19">
        <f t="shared" si="19"/>
        <v>2.57</v>
      </c>
      <c r="Q87" s="18">
        <f t="shared" si="20"/>
        <v>251.85999999999999</v>
      </c>
      <c r="R87" s="18">
        <f t="shared" si="21"/>
        <v>31.359999999999985</v>
      </c>
      <c r="S87" s="20">
        <f t="shared" si="22"/>
        <v>0.14222222222222217</v>
      </c>
    </row>
    <row r="88" spans="1:19" x14ac:dyDescent="0.2">
      <c r="A88" s="16" t="s">
        <v>103</v>
      </c>
      <c r="B88" s="17">
        <v>238.82385461991296</v>
      </c>
      <c r="C88" s="17">
        <v>93308.480000000025</v>
      </c>
      <c r="D88" s="1">
        <v>390.7</v>
      </c>
      <c r="E88" s="17">
        <f>+D88*B88</f>
        <v>93308.479999999996</v>
      </c>
      <c r="F88" s="17">
        <f>+E88-C88</f>
        <v>0</v>
      </c>
      <c r="G88" s="17">
        <v>980</v>
      </c>
      <c r="H88" s="1">
        <f>13/3</f>
        <v>4.333333333333333</v>
      </c>
      <c r="I88" s="17">
        <f t="shared" si="13"/>
        <v>1014205.3026192302</v>
      </c>
      <c r="J88" s="17">
        <f t="shared" si="14"/>
        <v>734773.67276141769</v>
      </c>
      <c r="K88" s="18">
        <f t="shared" si="15"/>
        <v>39828.406932032645</v>
      </c>
      <c r="L88" s="1">
        <f t="shared" si="16"/>
        <v>166.76896449652975</v>
      </c>
      <c r="M88" s="1">
        <f t="shared" si="17"/>
        <v>223.93103550347024</v>
      </c>
      <c r="N88" s="1">
        <f t="shared" si="18"/>
        <v>255.28138047395606</v>
      </c>
      <c r="O88" s="1">
        <v>97.47</v>
      </c>
      <c r="P88" s="19">
        <f>ROUND(O88*4.33,2)</f>
        <v>422.05</v>
      </c>
      <c r="Q88" s="18">
        <f t="shared" si="20"/>
        <v>100795.60784233427</v>
      </c>
      <c r="R88" s="18">
        <f t="shared" si="21"/>
        <v>7487.1278423342737</v>
      </c>
      <c r="S88" s="20">
        <f t="shared" si="22"/>
        <v>8.0240593805989274E-2</v>
      </c>
    </row>
    <row r="89" spans="1:19" x14ac:dyDescent="0.2">
      <c r="A89" s="16" t="s">
        <v>104</v>
      </c>
      <c r="B89" s="17">
        <v>100.85003839262862</v>
      </c>
      <c r="C89" s="17">
        <v>39402.110000000022</v>
      </c>
      <c r="D89" s="1">
        <v>390.7</v>
      </c>
      <c r="E89" s="17">
        <f>+D89*B89</f>
        <v>39402.11</v>
      </c>
      <c r="F89" s="17">
        <f>+E89-C89</f>
        <v>0</v>
      </c>
      <c r="G89" s="17">
        <v>980</v>
      </c>
      <c r="H89" s="1">
        <f>13/3</f>
        <v>4.333333333333333</v>
      </c>
      <c r="I89" s="17">
        <f t="shared" si="13"/>
        <v>428276.49637402949</v>
      </c>
      <c r="J89" s="17">
        <f t="shared" si="14"/>
        <v>310278.69148923433</v>
      </c>
      <c r="K89" s="18">
        <f t="shared" si="15"/>
        <v>16818.656472173945</v>
      </c>
      <c r="L89" s="1">
        <f t="shared" si="16"/>
        <v>166.76896449652975</v>
      </c>
      <c r="M89" s="1">
        <f t="shared" si="17"/>
        <v>223.93103550347024</v>
      </c>
      <c r="N89" s="1">
        <f t="shared" si="18"/>
        <v>255.28138047395606</v>
      </c>
      <c r="O89" s="1"/>
      <c r="P89" s="19">
        <f>+P88</f>
        <v>422.05</v>
      </c>
      <c r="Q89" s="18">
        <f t="shared" si="20"/>
        <v>42563.75870360891</v>
      </c>
      <c r="R89" s="18">
        <f t="shared" si="21"/>
        <v>3161.6487036089093</v>
      </c>
      <c r="S89" s="20">
        <f t="shared" si="22"/>
        <v>8.0240593805989302E-2</v>
      </c>
    </row>
    <row r="90" spans="1:19" x14ac:dyDescent="0.2">
      <c r="A90" s="16" t="s">
        <v>105</v>
      </c>
      <c r="B90" s="17">
        <v>86.954837471205522</v>
      </c>
      <c r="C90" s="17">
        <v>67946.510000000024</v>
      </c>
      <c r="D90" s="1">
        <v>781.4</v>
      </c>
      <c r="E90" s="17">
        <f t="shared" si="23"/>
        <v>67946.509999999995</v>
      </c>
      <c r="F90" s="17">
        <f t="shared" si="24"/>
        <v>0</v>
      </c>
      <c r="G90" s="17">
        <v>980</v>
      </c>
      <c r="H90" s="1">
        <f>+H89*2</f>
        <v>8.6666666666666661</v>
      </c>
      <c r="I90" s="17">
        <f t="shared" si="13"/>
        <v>738536.41958877211</v>
      </c>
      <c r="J90" s="17">
        <f t="shared" si="14"/>
        <v>535056.47829672496</v>
      </c>
      <c r="K90" s="18">
        <f t="shared" si="15"/>
        <v>29002.736406073975</v>
      </c>
      <c r="L90" s="1">
        <f t="shared" si="16"/>
        <v>333.5379289930595</v>
      </c>
      <c r="M90" s="1">
        <f t="shared" si="17"/>
        <v>447.86207100694048</v>
      </c>
      <c r="N90" s="1">
        <f t="shared" si="18"/>
        <v>510.56276094791212</v>
      </c>
      <c r="O90" s="1"/>
      <c r="P90" s="19">
        <f>+P89*2</f>
        <v>844.1</v>
      </c>
      <c r="Q90" s="18">
        <f t="shared" si="20"/>
        <v>73398.57830944458</v>
      </c>
      <c r="R90" s="18">
        <f t="shared" si="21"/>
        <v>5452.0683094445849</v>
      </c>
      <c r="S90" s="20">
        <f t="shared" si="22"/>
        <v>8.0240593805989233E-2</v>
      </c>
    </row>
    <row r="91" spans="1:19" x14ac:dyDescent="0.2">
      <c r="A91" s="16" t="s">
        <v>106</v>
      </c>
      <c r="B91" s="17">
        <v>39.449662998037709</v>
      </c>
      <c r="C91" s="17">
        <v>46238.949999999968</v>
      </c>
      <c r="D91" s="1">
        <v>1172.0999999999999</v>
      </c>
      <c r="E91" s="17">
        <f t="shared" si="23"/>
        <v>46238.95</v>
      </c>
      <c r="F91" s="17">
        <f t="shared" si="24"/>
        <v>0</v>
      </c>
      <c r="G91" s="17">
        <v>980</v>
      </c>
      <c r="H91" s="1">
        <f>+H89*3</f>
        <v>13</v>
      </c>
      <c r="I91" s="17">
        <f t="shared" si="13"/>
        <v>502588.7065950004</v>
      </c>
      <c r="J91" s="17">
        <f t="shared" si="14"/>
        <v>364116.56385498471</v>
      </c>
      <c r="K91" s="18">
        <f t="shared" si="15"/>
        <v>19736.938343759444</v>
      </c>
      <c r="L91" s="1">
        <f t="shared" si="16"/>
        <v>500.3068934895893</v>
      </c>
      <c r="M91" s="1">
        <f t="shared" si="17"/>
        <v>671.79310651041055</v>
      </c>
      <c r="N91" s="1">
        <f t="shared" si="18"/>
        <v>765.84414142186802</v>
      </c>
      <c r="O91" s="1"/>
      <c r="P91" s="19">
        <f>+P89*3</f>
        <v>1266.1500000000001</v>
      </c>
      <c r="Q91" s="18">
        <f t="shared" si="20"/>
        <v>49949.190804965452</v>
      </c>
      <c r="R91" s="18">
        <f t="shared" si="21"/>
        <v>3710.240804965455</v>
      </c>
      <c r="S91" s="20">
        <f t="shared" si="22"/>
        <v>8.0240593805989441E-2</v>
      </c>
    </row>
    <row r="92" spans="1:19" x14ac:dyDescent="0.2">
      <c r="A92" s="16" t="s">
        <v>107</v>
      </c>
      <c r="B92" s="17">
        <v>44</v>
      </c>
      <c r="C92" s="17">
        <v>5392.2000000000035</v>
      </c>
      <c r="D92" s="1">
        <v>122.55</v>
      </c>
      <c r="E92" s="17">
        <f t="shared" si="23"/>
        <v>5392.2</v>
      </c>
      <c r="F92" s="17">
        <f t="shared" si="24"/>
        <v>0</v>
      </c>
      <c r="G92" s="17">
        <v>980</v>
      </c>
      <c r="H92" s="1">
        <v>1</v>
      </c>
      <c r="I92" s="17">
        <f t="shared" si="13"/>
        <v>43120</v>
      </c>
      <c r="J92" s="17">
        <f t="shared" si="14"/>
        <v>31239.67177813845</v>
      </c>
      <c r="K92" s="18">
        <f t="shared" si="15"/>
        <v>1693.3464087339946</v>
      </c>
      <c r="L92" s="1">
        <f t="shared" si="16"/>
        <v>38.485145653045329</v>
      </c>
      <c r="M92" s="1">
        <f t="shared" si="17"/>
        <v>84.064854346954661</v>
      </c>
      <c r="N92" s="1">
        <f t="shared" si="18"/>
        <v>95.833933955528309</v>
      </c>
      <c r="O92" s="1"/>
      <c r="P92" s="19">
        <f t="shared" si="19"/>
        <v>134.32</v>
      </c>
      <c r="Q92" s="18">
        <f t="shared" si="20"/>
        <v>5910.08</v>
      </c>
      <c r="R92" s="18">
        <f t="shared" si="21"/>
        <v>517.88000000000011</v>
      </c>
      <c r="S92" s="20">
        <f t="shared" si="22"/>
        <v>9.604243166054674E-2</v>
      </c>
    </row>
    <row r="93" spans="1:19" x14ac:dyDescent="0.2">
      <c r="A93" s="16" t="s">
        <v>108</v>
      </c>
      <c r="B93" s="17">
        <v>387.25714285714287</v>
      </c>
      <c r="C93" s="17">
        <v>1084.32</v>
      </c>
      <c r="D93" s="1">
        <v>2.8</v>
      </c>
      <c r="E93" s="17">
        <f t="shared" si="23"/>
        <v>1084.32</v>
      </c>
      <c r="F93" s="17">
        <f t="shared" si="24"/>
        <v>0</v>
      </c>
      <c r="H93" s="1"/>
      <c r="I93" s="17">
        <f t="shared" ref="I93:I156" si="25">+H93*G93*B93</f>
        <v>0</v>
      </c>
      <c r="J93" s="17">
        <f t="shared" ref="J93:J111" si="26">+I93*$I$179</f>
        <v>0</v>
      </c>
      <c r="K93" s="18">
        <f t="shared" ref="K93:K111" si="27">+J93*$K$7</f>
        <v>0</v>
      </c>
      <c r="L93" s="1">
        <f t="shared" ref="L93:L111" si="28">+K93/B93</f>
        <v>0</v>
      </c>
      <c r="M93" s="1">
        <f t="shared" ref="M93:M111" si="29">+D93-L93</f>
        <v>2.8</v>
      </c>
      <c r="N93" s="1">
        <f t="shared" ref="N93:N111" si="30">+M93*1.14</f>
        <v>3.1919999999999997</v>
      </c>
      <c r="O93" s="1"/>
      <c r="P93" s="19">
        <f t="shared" ref="P93:P109" si="31">ROUND(+N93+L93,2)</f>
        <v>3.19</v>
      </c>
      <c r="Q93" s="18">
        <f t="shared" ref="Q93:Q111" si="32">+P93*B93</f>
        <v>1235.3502857142857</v>
      </c>
      <c r="R93" s="18">
        <f t="shared" ref="R93:R111" si="33">+Q93-E93</f>
        <v>151.03028571428581</v>
      </c>
      <c r="S93" s="20">
        <f t="shared" ref="S93:S111" si="34">+R93/E93</f>
        <v>0.13928571428571437</v>
      </c>
    </row>
    <row r="94" spans="1:19" x14ac:dyDescent="0.2">
      <c r="A94" s="16" t="s">
        <v>109</v>
      </c>
      <c r="B94" s="17">
        <v>12</v>
      </c>
      <c r="C94" s="17">
        <v>1082.76</v>
      </c>
      <c r="D94" s="1">
        <v>90.23</v>
      </c>
      <c r="E94" s="17">
        <f t="shared" si="23"/>
        <v>1082.76</v>
      </c>
      <c r="F94" s="17">
        <f t="shared" si="24"/>
        <v>0</v>
      </c>
      <c r="G94" s="17">
        <v>980</v>
      </c>
      <c r="H94" s="1">
        <v>1</v>
      </c>
      <c r="I94" s="17">
        <f t="shared" si="25"/>
        <v>11760</v>
      </c>
      <c r="J94" s="17">
        <f t="shared" si="26"/>
        <v>8519.9104849468495</v>
      </c>
      <c r="K94" s="18">
        <f t="shared" si="27"/>
        <v>461.82174783654392</v>
      </c>
      <c r="L94" s="1">
        <f t="shared" si="28"/>
        <v>38.485145653045329</v>
      </c>
      <c r="M94" s="1">
        <f t="shared" si="29"/>
        <v>51.744854346954675</v>
      </c>
      <c r="N94" s="1">
        <f t="shared" si="30"/>
        <v>58.989133955528324</v>
      </c>
      <c r="O94" s="1"/>
      <c r="P94" s="19">
        <f t="shared" si="31"/>
        <v>97.47</v>
      </c>
      <c r="Q94" s="18">
        <f t="shared" si="32"/>
        <v>1169.6399999999999</v>
      </c>
      <c r="R94" s="18">
        <f t="shared" si="33"/>
        <v>86.879999999999882</v>
      </c>
      <c r="S94" s="20">
        <f t="shared" si="34"/>
        <v>8.0239388230078576E-2</v>
      </c>
    </row>
    <row r="95" spans="1:19" x14ac:dyDescent="0.2">
      <c r="A95" s="16" t="s">
        <v>110</v>
      </c>
      <c r="B95" s="17">
        <v>56.500051072522986</v>
      </c>
      <c r="C95" s="17">
        <v>11062.710000000003</v>
      </c>
      <c r="D95" s="1">
        <v>195.8</v>
      </c>
      <c r="E95" s="17">
        <f t="shared" si="23"/>
        <v>11062.710000000001</v>
      </c>
      <c r="F95" s="17">
        <f t="shared" si="24"/>
        <v>0</v>
      </c>
      <c r="G95" s="17">
        <v>980</v>
      </c>
      <c r="H95" s="1">
        <f>+H88/2</f>
        <v>2.1666666666666665</v>
      </c>
      <c r="I95" s="17">
        <f t="shared" si="25"/>
        <v>119968.44177732379</v>
      </c>
      <c r="J95" s="17">
        <f t="shared" si="26"/>
        <v>86914.998721203796</v>
      </c>
      <c r="K95" s="18">
        <f t="shared" si="27"/>
        <v>4711.2275056828512</v>
      </c>
      <c r="L95" s="1">
        <f t="shared" si="28"/>
        <v>83.38448224826486</v>
      </c>
      <c r="M95" s="1">
        <f t="shared" si="29"/>
        <v>112.41551775173515</v>
      </c>
      <c r="N95" s="1">
        <f t="shared" si="30"/>
        <v>128.15369023697806</v>
      </c>
      <c r="O95" s="1"/>
      <c r="P95" s="19">
        <f>ROUND(O88*2.17,2)</f>
        <v>211.51</v>
      </c>
      <c r="Q95" s="18">
        <f t="shared" si="32"/>
        <v>11950.325802349336</v>
      </c>
      <c r="R95" s="18">
        <f t="shared" si="33"/>
        <v>887.61580234933535</v>
      </c>
      <c r="S95" s="20">
        <f t="shared" si="34"/>
        <v>8.0234933605720052E-2</v>
      </c>
    </row>
    <row r="96" spans="1:19" x14ac:dyDescent="0.2">
      <c r="A96" s="16" t="s">
        <v>111</v>
      </c>
      <c r="B96" s="17">
        <v>528.37333333333333</v>
      </c>
      <c r="C96" s="17">
        <v>12680.959999999997</v>
      </c>
      <c r="D96" s="1">
        <v>24</v>
      </c>
      <c r="E96" s="17">
        <f t="shared" si="23"/>
        <v>12680.96</v>
      </c>
      <c r="F96" s="17">
        <f t="shared" si="24"/>
        <v>0</v>
      </c>
      <c r="H96" s="1"/>
      <c r="I96" s="17">
        <f t="shared" si="25"/>
        <v>0</v>
      </c>
      <c r="J96" s="17">
        <f t="shared" si="26"/>
        <v>0</v>
      </c>
      <c r="K96" s="18">
        <f t="shared" si="27"/>
        <v>0</v>
      </c>
      <c r="L96" s="1">
        <f t="shared" si="28"/>
        <v>0</v>
      </c>
      <c r="M96" s="1">
        <f t="shared" si="29"/>
        <v>24</v>
      </c>
      <c r="N96" s="1">
        <f t="shared" si="30"/>
        <v>27.36</v>
      </c>
      <c r="O96" s="1"/>
      <c r="P96" s="19">
        <f t="shared" si="31"/>
        <v>27.36</v>
      </c>
      <c r="Q96" s="18">
        <f t="shared" si="32"/>
        <v>14456.294399999999</v>
      </c>
      <c r="R96" s="18">
        <f t="shared" si="33"/>
        <v>1775.3343999999997</v>
      </c>
      <c r="S96" s="20">
        <f t="shared" si="34"/>
        <v>0.13999999999999999</v>
      </c>
    </row>
    <row r="97" spans="1:19" x14ac:dyDescent="0.2">
      <c r="A97" s="16" t="s">
        <v>112</v>
      </c>
      <c r="B97" s="17">
        <v>11</v>
      </c>
      <c r="C97" s="17">
        <v>733.25999999999976</v>
      </c>
      <c r="D97" s="1">
        <v>66.66</v>
      </c>
      <c r="E97" s="17">
        <f>+D97*B97</f>
        <v>733.26</v>
      </c>
      <c r="F97" s="17">
        <f>+E97-C97</f>
        <v>0</v>
      </c>
      <c r="H97" s="1"/>
      <c r="I97" s="17">
        <f t="shared" si="25"/>
        <v>0</v>
      </c>
      <c r="J97" s="17">
        <f t="shared" si="26"/>
        <v>0</v>
      </c>
      <c r="K97" s="18">
        <f t="shared" si="27"/>
        <v>0</v>
      </c>
      <c r="L97" s="1">
        <f t="shared" si="28"/>
        <v>0</v>
      </c>
      <c r="M97" s="1">
        <f t="shared" si="29"/>
        <v>66.66</v>
      </c>
      <c r="N97" s="1">
        <f t="shared" si="30"/>
        <v>75.992399999999989</v>
      </c>
      <c r="O97" s="1"/>
      <c r="P97" s="19">
        <v>76</v>
      </c>
      <c r="Q97" s="18">
        <f t="shared" si="32"/>
        <v>836</v>
      </c>
      <c r="R97" s="18">
        <f t="shared" si="33"/>
        <v>102.74000000000001</v>
      </c>
      <c r="S97" s="20">
        <f t="shared" si="34"/>
        <v>0.14011401140114013</v>
      </c>
    </row>
    <row r="98" spans="1:19" x14ac:dyDescent="0.2">
      <c r="A98" s="16" t="s">
        <v>113</v>
      </c>
      <c r="B98" s="17">
        <v>12</v>
      </c>
      <c r="C98" s="17">
        <v>1314.4799999999998</v>
      </c>
      <c r="D98" s="1">
        <v>109.54</v>
      </c>
      <c r="E98" s="17">
        <f>+D98*B98</f>
        <v>1314.48</v>
      </c>
      <c r="F98" s="17">
        <f>+E98-C98</f>
        <v>0</v>
      </c>
      <c r="G98" s="17">
        <v>980</v>
      </c>
      <c r="H98" s="1">
        <v>1</v>
      </c>
      <c r="I98" s="17">
        <f t="shared" si="25"/>
        <v>11760</v>
      </c>
      <c r="J98" s="17">
        <f t="shared" si="26"/>
        <v>8519.9104849468495</v>
      </c>
      <c r="K98" s="18">
        <f t="shared" si="27"/>
        <v>461.82174783654392</v>
      </c>
      <c r="L98" s="1">
        <f t="shared" si="28"/>
        <v>38.485145653045329</v>
      </c>
      <c r="M98" s="1">
        <f t="shared" si="29"/>
        <v>71.05485434695467</v>
      </c>
      <c r="N98" s="1">
        <f t="shared" si="30"/>
        <v>81.002533955528321</v>
      </c>
      <c r="O98" s="1"/>
      <c r="P98" s="19">
        <f t="shared" si="31"/>
        <v>119.49</v>
      </c>
      <c r="Q98" s="18">
        <f t="shared" si="32"/>
        <v>1433.8799999999999</v>
      </c>
      <c r="R98" s="18">
        <f t="shared" si="33"/>
        <v>119.39999999999986</v>
      </c>
      <c r="S98" s="20">
        <f t="shared" si="34"/>
        <v>9.0834398393280891E-2</v>
      </c>
    </row>
    <row r="99" spans="1:19" x14ac:dyDescent="0.2">
      <c r="A99" s="16" t="s">
        <v>114</v>
      </c>
      <c r="B99" s="17">
        <v>419.14285714285717</v>
      </c>
      <c r="C99" s="17">
        <v>1173.5999999999999</v>
      </c>
      <c r="D99" s="1">
        <v>2.8</v>
      </c>
      <c r="E99" s="17">
        <f>+D99*B99</f>
        <v>1173.5999999999999</v>
      </c>
      <c r="F99" s="17">
        <f>+E99-C99</f>
        <v>0</v>
      </c>
      <c r="H99" s="1"/>
      <c r="I99" s="17">
        <f t="shared" si="25"/>
        <v>0</v>
      </c>
      <c r="J99" s="17">
        <f t="shared" si="26"/>
        <v>0</v>
      </c>
      <c r="K99" s="18">
        <f t="shared" si="27"/>
        <v>0</v>
      </c>
      <c r="L99" s="1">
        <f t="shared" si="28"/>
        <v>0</v>
      </c>
      <c r="M99" s="1">
        <f t="shared" si="29"/>
        <v>2.8</v>
      </c>
      <c r="N99" s="1">
        <f t="shared" si="30"/>
        <v>3.1919999999999997</v>
      </c>
      <c r="O99" s="1"/>
      <c r="P99" s="19">
        <f t="shared" si="31"/>
        <v>3.19</v>
      </c>
      <c r="Q99" s="18">
        <f t="shared" si="32"/>
        <v>1337.0657142857144</v>
      </c>
      <c r="R99" s="18">
        <f t="shared" si="33"/>
        <v>163.46571428571451</v>
      </c>
      <c r="S99" s="20">
        <f t="shared" si="34"/>
        <v>0.13928571428571448</v>
      </c>
    </row>
    <row r="100" spans="1:19" x14ac:dyDescent="0.2">
      <c r="A100" s="16" t="s">
        <v>115</v>
      </c>
      <c r="B100" s="17">
        <v>14.3408166541796</v>
      </c>
      <c r="C100" s="17">
        <v>10790.24</v>
      </c>
      <c r="D100" s="1">
        <v>771.22</v>
      </c>
      <c r="E100" s="17">
        <f>+D100*B100</f>
        <v>11059.92462003639</v>
      </c>
      <c r="F100" s="17">
        <f>+E100-C100</f>
        <v>269.6846200363907</v>
      </c>
      <c r="G100" s="17">
        <v>1686</v>
      </c>
      <c r="H100" s="1">
        <f>+H88</f>
        <v>4.333333333333333</v>
      </c>
      <c r="I100" s="17">
        <f t="shared" si="25"/>
        <v>104774.00647543614</v>
      </c>
      <c r="J100" s="17">
        <f t="shared" si="26"/>
        <v>75906.901047615436</v>
      </c>
      <c r="K100" s="18">
        <f t="shared" si="27"/>
        <v>4114.5335712859942</v>
      </c>
      <c r="L100" s="1">
        <f t="shared" si="28"/>
        <v>286.91068789913174</v>
      </c>
      <c r="M100" s="1">
        <f t="shared" si="29"/>
        <v>484.30931210086828</v>
      </c>
      <c r="N100" s="1">
        <f t="shared" si="30"/>
        <v>552.11261579498978</v>
      </c>
      <c r="O100" s="1">
        <v>193.77</v>
      </c>
      <c r="P100" s="19">
        <f>ROUND(O100*4.33,2)</f>
        <v>839.02</v>
      </c>
      <c r="Q100" s="18">
        <f t="shared" si="32"/>
        <v>12032.231989189768</v>
      </c>
      <c r="R100" s="18">
        <f t="shared" si="33"/>
        <v>972.30736915337729</v>
      </c>
      <c r="S100" s="20">
        <f t="shared" si="34"/>
        <v>8.7912657866756616E-2</v>
      </c>
    </row>
    <row r="101" spans="1:19" x14ac:dyDescent="0.2">
      <c r="A101" s="16" t="s">
        <v>116</v>
      </c>
      <c r="B101" s="17">
        <v>12</v>
      </c>
      <c r="C101" s="17">
        <v>112.80000000000003</v>
      </c>
      <c r="D101" s="1">
        <v>9.4</v>
      </c>
      <c r="E101" s="17">
        <f t="shared" si="23"/>
        <v>112.80000000000001</v>
      </c>
      <c r="F101" s="17">
        <f t="shared" si="24"/>
        <v>0</v>
      </c>
      <c r="H101" s="1"/>
      <c r="I101" s="17">
        <f t="shared" si="25"/>
        <v>0</v>
      </c>
      <c r="J101" s="17">
        <f t="shared" si="26"/>
        <v>0</v>
      </c>
      <c r="K101" s="18">
        <f t="shared" si="27"/>
        <v>0</v>
      </c>
      <c r="L101" s="1">
        <f t="shared" si="28"/>
        <v>0</v>
      </c>
      <c r="M101" s="1">
        <f t="shared" si="29"/>
        <v>9.4</v>
      </c>
      <c r="N101" s="1">
        <f t="shared" si="30"/>
        <v>10.715999999999999</v>
      </c>
      <c r="O101" s="1"/>
      <c r="P101" s="19">
        <f>+D101</f>
        <v>9.4</v>
      </c>
      <c r="Q101" s="18">
        <f t="shared" si="32"/>
        <v>112.80000000000001</v>
      </c>
      <c r="R101" s="18">
        <f t="shared" si="33"/>
        <v>0</v>
      </c>
      <c r="S101" s="20">
        <f t="shared" si="34"/>
        <v>0</v>
      </c>
    </row>
    <row r="102" spans="1:19" x14ac:dyDescent="0.2">
      <c r="A102" s="16" t="s">
        <v>117</v>
      </c>
      <c r="B102" s="17">
        <v>111.10426829268293</v>
      </c>
      <c r="C102" s="17">
        <v>1822.1100000000004</v>
      </c>
      <c r="D102" s="1">
        <v>16.399999999999999</v>
      </c>
      <c r="E102" s="17">
        <f t="shared" si="23"/>
        <v>1822.11</v>
      </c>
      <c r="F102" s="17">
        <f t="shared" si="24"/>
        <v>0</v>
      </c>
      <c r="H102" s="1"/>
      <c r="I102" s="17">
        <f t="shared" si="25"/>
        <v>0</v>
      </c>
      <c r="J102" s="17">
        <f t="shared" si="26"/>
        <v>0</v>
      </c>
      <c r="K102" s="18">
        <f t="shared" si="27"/>
        <v>0</v>
      </c>
      <c r="L102" s="1">
        <f t="shared" si="28"/>
        <v>0</v>
      </c>
      <c r="M102" s="1">
        <f t="shared" si="29"/>
        <v>16.399999999999999</v>
      </c>
      <c r="N102" s="1">
        <f t="shared" si="30"/>
        <v>18.695999999999998</v>
      </c>
      <c r="O102" s="1">
        <f>1.85+2.47</f>
        <v>4.32</v>
      </c>
      <c r="P102" s="19">
        <f>ROUND(O102*4.33,2)</f>
        <v>18.71</v>
      </c>
      <c r="Q102" s="18">
        <f t="shared" si="32"/>
        <v>2078.7608597560979</v>
      </c>
      <c r="R102" s="18">
        <f t="shared" si="33"/>
        <v>256.65085975609804</v>
      </c>
      <c r="S102" s="20">
        <f t="shared" si="34"/>
        <v>0.14085365853658563</v>
      </c>
    </row>
    <row r="103" spans="1:19" x14ac:dyDescent="0.2">
      <c r="A103" s="16" t="s">
        <v>118</v>
      </c>
      <c r="B103" s="17">
        <v>18.967667436489606</v>
      </c>
      <c r="C103" s="17">
        <v>1231.9500000000003</v>
      </c>
      <c r="D103" s="1">
        <v>64.95</v>
      </c>
      <c r="E103" s="17">
        <f t="shared" si="23"/>
        <v>1231.95</v>
      </c>
      <c r="F103" s="17">
        <f t="shared" si="24"/>
        <v>0</v>
      </c>
      <c r="H103" s="1"/>
      <c r="I103" s="17">
        <f t="shared" si="25"/>
        <v>0</v>
      </c>
      <c r="J103" s="17">
        <f t="shared" si="26"/>
        <v>0</v>
      </c>
      <c r="K103" s="18">
        <f t="shared" si="27"/>
        <v>0</v>
      </c>
      <c r="L103" s="1">
        <f t="shared" si="28"/>
        <v>0</v>
      </c>
      <c r="M103" s="1">
        <f t="shared" si="29"/>
        <v>64.95</v>
      </c>
      <c r="N103" s="1">
        <f t="shared" si="30"/>
        <v>74.042999999999992</v>
      </c>
      <c r="O103" s="1"/>
      <c r="P103" s="19">
        <f t="shared" si="31"/>
        <v>74.040000000000006</v>
      </c>
      <c r="Q103" s="18">
        <f t="shared" si="32"/>
        <v>1404.3660969976906</v>
      </c>
      <c r="R103" s="18">
        <f t="shared" si="33"/>
        <v>172.4160969976906</v>
      </c>
      <c r="S103" s="20">
        <f t="shared" si="34"/>
        <v>0.13995381062355663</v>
      </c>
    </row>
    <row r="104" spans="1:19" x14ac:dyDescent="0.2">
      <c r="A104" s="16" t="s">
        <v>119</v>
      </c>
      <c r="B104" s="17">
        <v>47</v>
      </c>
      <c r="C104" s="17">
        <v>705</v>
      </c>
      <c r="D104" s="1">
        <v>15</v>
      </c>
      <c r="E104" s="17">
        <f t="shared" si="23"/>
        <v>705</v>
      </c>
      <c r="F104" s="17">
        <f t="shared" si="24"/>
        <v>0</v>
      </c>
      <c r="H104" s="1"/>
      <c r="I104" s="17">
        <f t="shared" si="25"/>
        <v>0</v>
      </c>
      <c r="J104" s="17">
        <f t="shared" si="26"/>
        <v>0</v>
      </c>
      <c r="K104" s="18">
        <f t="shared" si="27"/>
        <v>0</v>
      </c>
      <c r="L104" s="1">
        <f t="shared" si="28"/>
        <v>0</v>
      </c>
      <c r="M104" s="1">
        <f t="shared" si="29"/>
        <v>15</v>
      </c>
      <c r="N104" s="1">
        <f t="shared" si="30"/>
        <v>17.099999999999998</v>
      </c>
      <c r="O104" s="1"/>
      <c r="P104" s="19">
        <f t="shared" si="31"/>
        <v>17.100000000000001</v>
      </c>
      <c r="Q104" s="18">
        <f t="shared" si="32"/>
        <v>803.7</v>
      </c>
      <c r="R104" s="18">
        <f t="shared" si="33"/>
        <v>98.700000000000045</v>
      </c>
      <c r="S104" s="20">
        <f t="shared" si="34"/>
        <v>0.14000000000000007</v>
      </c>
    </row>
    <row r="105" spans="1:19" x14ac:dyDescent="0.2">
      <c r="A105" s="16" t="s">
        <v>120</v>
      </c>
      <c r="B105" s="17">
        <v>105.01571428571428</v>
      </c>
      <c r="C105" s="17">
        <v>2940.4399999999996</v>
      </c>
      <c r="D105" s="1">
        <v>28</v>
      </c>
      <c r="E105" s="17">
        <f t="shared" si="23"/>
        <v>2940.44</v>
      </c>
      <c r="F105" s="17">
        <f t="shared" si="24"/>
        <v>0</v>
      </c>
      <c r="H105" s="1"/>
      <c r="I105" s="17">
        <f t="shared" si="25"/>
        <v>0</v>
      </c>
      <c r="J105" s="17">
        <f t="shared" si="26"/>
        <v>0</v>
      </c>
      <c r="K105" s="18">
        <f t="shared" si="27"/>
        <v>0</v>
      </c>
      <c r="L105" s="1">
        <f t="shared" si="28"/>
        <v>0</v>
      </c>
      <c r="M105" s="1">
        <f t="shared" si="29"/>
        <v>28</v>
      </c>
      <c r="N105" s="1">
        <f t="shared" si="30"/>
        <v>31.919999999999998</v>
      </c>
      <c r="O105" s="1"/>
      <c r="P105" s="19">
        <f t="shared" si="31"/>
        <v>31.92</v>
      </c>
      <c r="Q105" s="18">
        <f t="shared" si="32"/>
        <v>3352.1016</v>
      </c>
      <c r="R105" s="18">
        <f t="shared" si="33"/>
        <v>411.66159999999991</v>
      </c>
      <c r="S105" s="20">
        <f t="shared" si="34"/>
        <v>0.13999999999999996</v>
      </c>
    </row>
    <row r="106" spans="1:19" x14ac:dyDescent="0.2">
      <c r="A106" s="16" t="s">
        <v>121</v>
      </c>
      <c r="B106" s="17">
        <v>104.16000000000003</v>
      </c>
      <c r="C106" s="17">
        <v>1562.4000000000003</v>
      </c>
      <c r="D106" s="1">
        <v>15</v>
      </c>
      <c r="E106" s="17">
        <f t="shared" si="23"/>
        <v>1562.4000000000003</v>
      </c>
      <c r="F106" s="17">
        <f t="shared" si="24"/>
        <v>0</v>
      </c>
      <c r="H106" s="1"/>
      <c r="I106" s="17">
        <f t="shared" si="25"/>
        <v>0</v>
      </c>
      <c r="J106" s="17">
        <f t="shared" si="26"/>
        <v>0</v>
      </c>
      <c r="K106" s="18">
        <f t="shared" si="27"/>
        <v>0</v>
      </c>
      <c r="L106" s="1">
        <f t="shared" si="28"/>
        <v>0</v>
      </c>
      <c r="M106" s="1">
        <f t="shared" si="29"/>
        <v>15</v>
      </c>
      <c r="N106" s="1">
        <f t="shared" si="30"/>
        <v>17.099999999999998</v>
      </c>
      <c r="O106" s="1"/>
      <c r="P106" s="19">
        <v>17</v>
      </c>
      <c r="Q106" s="18">
        <f t="shared" si="32"/>
        <v>1770.7200000000005</v>
      </c>
      <c r="R106" s="18">
        <f t="shared" si="33"/>
        <v>208.32000000000016</v>
      </c>
      <c r="S106" s="20">
        <f t="shared" si="34"/>
        <v>0.13333333333333341</v>
      </c>
    </row>
    <row r="107" spans="1:19" x14ac:dyDescent="0.2">
      <c r="A107" s="16" t="s">
        <v>122</v>
      </c>
      <c r="B107" s="17">
        <v>283.99783268313826</v>
      </c>
      <c r="C107" s="17">
        <v>6551.830000000009</v>
      </c>
      <c r="D107" s="1">
        <v>23.07</v>
      </c>
      <c r="E107" s="17">
        <f t="shared" si="23"/>
        <v>6551.83</v>
      </c>
      <c r="F107" s="17">
        <f t="shared" si="24"/>
        <v>-9.0949470177292824E-12</v>
      </c>
      <c r="G107" s="17">
        <v>125</v>
      </c>
      <c r="H107" s="1">
        <v>1</v>
      </c>
      <c r="I107" s="17">
        <f t="shared" si="25"/>
        <v>35499.729085392282</v>
      </c>
      <c r="J107" s="17">
        <f t="shared" si="26"/>
        <v>25718.921262534554</v>
      </c>
      <c r="K107" s="18">
        <f t="shared" si="27"/>
        <v>1394.0941270356855</v>
      </c>
      <c r="L107" s="1">
        <f t="shared" si="28"/>
        <v>4.9088195986027214</v>
      </c>
      <c r="M107" s="1">
        <f t="shared" si="29"/>
        <v>18.161180401397278</v>
      </c>
      <c r="N107" s="1">
        <f t="shared" si="30"/>
        <v>20.703745657592894</v>
      </c>
      <c r="O107" s="1"/>
      <c r="P107" s="19">
        <f t="shared" si="31"/>
        <v>25.61</v>
      </c>
      <c r="Q107" s="18">
        <f t="shared" si="32"/>
        <v>7273.1844950151708</v>
      </c>
      <c r="R107" s="18">
        <f t="shared" si="33"/>
        <v>721.35449501517087</v>
      </c>
      <c r="S107" s="20">
        <f t="shared" si="34"/>
        <v>0.11009969657563931</v>
      </c>
    </row>
    <row r="108" spans="1:19" x14ac:dyDescent="0.2">
      <c r="A108" s="16" t="s">
        <v>39</v>
      </c>
      <c r="B108" s="17">
        <v>1338.9823035850495</v>
      </c>
      <c r="C108" s="17">
        <v>6117.0000000001146</v>
      </c>
      <c r="D108" s="1">
        <v>4.5999999999999996</v>
      </c>
      <c r="E108" s="17">
        <f t="shared" si="23"/>
        <v>6159.3185964912273</v>
      </c>
      <c r="F108" s="17">
        <f t="shared" si="24"/>
        <v>42.318596491112658</v>
      </c>
      <c r="G108" s="17">
        <v>34</v>
      </c>
      <c r="H108" s="1">
        <v>1</v>
      </c>
      <c r="I108" s="17">
        <f t="shared" si="25"/>
        <v>45525.398321891684</v>
      </c>
      <c r="J108" s="17">
        <f t="shared" si="26"/>
        <v>32982.340007998871</v>
      </c>
      <c r="K108" s="18">
        <f t="shared" si="27"/>
        <v>1787.8077401335786</v>
      </c>
      <c r="L108" s="1">
        <f t="shared" si="28"/>
        <v>1.3351989308199401</v>
      </c>
      <c r="M108" s="1">
        <f t="shared" si="29"/>
        <v>3.2648010691800593</v>
      </c>
      <c r="N108" s="1">
        <f t="shared" si="30"/>
        <v>3.7218732188652672</v>
      </c>
      <c r="O108" s="1"/>
      <c r="P108" s="19">
        <f t="shared" si="31"/>
        <v>5.0599999999999996</v>
      </c>
      <c r="Q108" s="18">
        <f t="shared" si="32"/>
        <v>6775.2504561403503</v>
      </c>
      <c r="R108" s="18">
        <f t="shared" si="33"/>
        <v>615.931859649123</v>
      </c>
      <c r="S108" s="20">
        <f t="shared" si="34"/>
        <v>0.10000000000000005</v>
      </c>
    </row>
    <row r="109" spans="1:19" x14ac:dyDescent="0.2">
      <c r="A109" s="16" t="s">
        <v>123</v>
      </c>
      <c r="B109" s="17">
        <v>9.9642857142857135</v>
      </c>
      <c r="C109" s="17">
        <v>279</v>
      </c>
      <c r="D109" s="1">
        <v>28</v>
      </c>
      <c r="E109" s="17">
        <f t="shared" si="23"/>
        <v>279</v>
      </c>
      <c r="F109" s="17">
        <f t="shared" si="24"/>
        <v>0</v>
      </c>
      <c r="H109" s="1"/>
      <c r="I109" s="17">
        <f t="shared" si="25"/>
        <v>0</v>
      </c>
      <c r="J109" s="17">
        <f t="shared" si="26"/>
        <v>0</v>
      </c>
      <c r="K109" s="18">
        <f t="shared" si="27"/>
        <v>0</v>
      </c>
      <c r="L109" s="1">
        <f t="shared" si="28"/>
        <v>0</v>
      </c>
      <c r="M109" s="1">
        <f t="shared" si="29"/>
        <v>28</v>
      </c>
      <c r="N109" s="1">
        <f t="shared" si="30"/>
        <v>31.919999999999998</v>
      </c>
      <c r="O109" s="1"/>
      <c r="P109" s="19">
        <f t="shared" si="31"/>
        <v>31.92</v>
      </c>
      <c r="Q109" s="18">
        <f t="shared" si="32"/>
        <v>318.06</v>
      </c>
      <c r="R109" s="18">
        <f t="shared" si="33"/>
        <v>39.06</v>
      </c>
      <c r="S109" s="20">
        <f t="shared" si="34"/>
        <v>0.14000000000000001</v>
      </c>
    </row>
    <row r="110" spans="1:19" x14ac:dyDescent="0.2">
      <c r="A110" s="16" t="s">
        <v>124</v>
      </c>
      <c r="B110" s="17">
        <v>355</v>
      </c>
      <c r="C110" s="17">
        <v>7100</v>
      </c>
      <c r="D110" s="1">
        <v>20</v>
      </c>
      <c r="E110" s="17">
        <f>+D110*B110</f>
        <v>7100</v>
      </c>
      <c r="F110" s="17">
        <f>+E110-C110</f>
        <v>0</v>
      </c>
      <c r="H110" s="1"/>
      <c r="I110" s="17">
        <f t="shared" si="25"/>
        <v>0</v>
      </c>
      <c r="J110" s="17">
        <f t="shared" si="26"/>
        <v>0</v>
      </c>
      <c r="K110" s="18">
        <f t="shared" si="27"/>
        <v>0</v>
      </c>
      <c r="L110" s="1">
        <f t="shared" si="28"/>
        <v>0</v>
      </c>
      <c r="M110" s="1">
        <f t="shared" si="29"/>
        <v>20</v>
      </c>
      <c r="N110" s="1">
        <f t="shared" si="30"/>
        <v>22.799999999999997</v>
      </c>
      <c r="O110" s="1"/>
      <c r="P110" s="19">
        <v>22</v>
      </c>
      <c r="Q110" s="18">
        <f t="shared" si="32"/>
        <v>7810</v>
      </c>
      <c r="R110" s="18">
        <f t="shared" si="33"/>
        <v>710</v>
      </c>
      <c r="S110" s="20">
        <f t="shared" si="34"/>
        <v>0.1</v>
      </c>
    </row>
    <row r="111" spans="1:19" x14ac:dyDescent="0.2">
      <c r="A111" s="16" t="s">
        <v>125</v>
      </c>
      <c r="B111" s="17">
        <v>7.9230769230769234</v>
      </c>
      <c r="C111" s="17">
        <v>103</v>
      </c>
      <c r="D111" s="1">
        <v>13</v>
      </c>
      <c r="E111" s="17">
        <f>+D111*B111</f>
        <v>103</v>
      </c>
      <c r="F111" s="17">
        <f>+E111-C111</f>
        <v>0</v>
      </c>
      <c r="H111" s="1"/>
      <c r="I111" s="17">
        <f t="shared" si="25"/>
        <v>0</v>
      </c>
      <c r="J111" s="17">
        <f t="shared" si="26"/>
        <v>0</v>
      </c>
      <c r="K111" s="18">
        <f t="shared" si="27"/>
        <v>0</v>
      </c>
      <c r="L111" s="1">
        <f t="shared" si="28"/>
        <v>0</v>
      </c>
      <c r="M111" s="1">
        <f t="shared" si="29"/>
        <v>13</v>
      </c>
      <c r="N111" s="1">
        <f t="shared" si="30"/>
        <v>14.819999999999999</v>
      </c>
      <c r="O111" s="1"/>
      <c r="P111" s="19">
        <v>14.8</v>
      </c>
      <c r="Q111" s="18">
        <f t="shared" si="32"/>
        <v>117.26153846153846</v>
      </c>
      <c r="R111" s="18">
        <f t="shared" si="33"/>
        <v>14.261538461538464</v>
      </c>
      <c r="S111" s="20">
        <f t="shared" si="34"/>
        <v>0.1384615384615385</v>
      </c>
    </row>
    <row r="112" spans="1:19" ht="14.25" x14ac:dyDescent="0.2">
      <c r="A112" s="21" t="s">
        <v>126</v>
      </c>
      <c r="B112" s="22"/>
      <c r="C112" s="22">
        <f>SUM(C29:C111)</f>
        <v>1190240.0400000003</v>
      </c>
      <c r="D112" s="23"/>
      <c r="E112" s="22">
        <f>SUM(E29:E111)</f>
        <v>1197706.269311341</v>
      </c>
      <c r="F112" s="22">
        <f>SUM(F29:F111)</f>
        <v>7466.2293113408841</v>
      </c>
      <c r="G112" s="24"/>
      <c r="H112" s="23"/>
      <c r="I112" s="22"/>
      <c r="J112" s="24"/>
      <c r="K112" s="24"/>
      <c r="L112" s="23"/>
      <c r="M112" s="23"/>
      <c r="N112" s="24"/>
      <c r="O112" s="24"/>
      <c r="P112" s="24"/>
      <c r="Q112" s="25">
        <f>SUM(Q29:Q111)</f>
        <v>1301998.4662896965</v>
      </c>
      <c r="R112" s="25">
        <f>SUM(R29:R111)</f>
        <v>104292.19697835573</v>
      </c>
    </row>
    <row r="113" spans="1:18" x14ac:dyDescent="0.2">
      <c r="B113" s="17"/>
      <c r="C113" s="17"/>
      <c r="D113" s="1"/>
      <c r="E113" s="1"/>
      <c r="F113" s="1"/>
      <c r="H113" s="1"/>
      <c r="I113" s="17"/>
      <c r="L113" s="1"/>
      <c r="M113" s="1"/>
    </row>
    <row r="114" spans="1:18" ht="14.25" x14ac:dyDescent="0.2">
      <c r="A114" s="13" t="s">
        <v>127</v>
      </c>
      <c r="B114" s="17"/>
      <c r="C114" s="17"/>
      <c r="D114" s="1"/>
      <c r="E114" s="1"/>
      <c r="F114" s="1"/>
      <c r="H114" s="1"/>
      <c r="I114" s="17"/>
      <c r="L114" s="1"/>
      <c r="M114" s="1"/>
    </row>
    <row r="115" spans="1:18" x14ac:dyDescent="0.2">
      <c r="A115" s="16" t="s">
        <v>128</v>
      </c>
      <c r="B115" s="17">
        <v>265</v>
      </c>
      <c r="C115" s="17">
        <v>25440</v>
      </c>
      <c r="D115" s="1">
        <v>96</v>
      </c>
      <c r="E115" s="17">
        <f t="shared" ref="E115:E157" si="35">+D115*B115</f>
        <v>25440</v>
      </c>
      <c r="F115" s="17">
        <f t="shared" ref="F115:F157" si="36">+E115-C115</f>
        <v>0</v>
      </c>
      <c r="H115" s="1"/>
      <c r="I115" s="17">
        <f t="shared" si="25"/>
        <v>0</v>
      </c>
      <c r="J115" s="17">
        <f t="shared" ref="J115:J157" si="37">+I115*$I$179</f>
        <v>0</v>
      </c>
      <c r="K115" s="18">
        <f t="shared" ref="K115:K157" si="38">+J115*$K$7</f>
        <v>0</v>
      </c>
      <c r="L115" s="1">
        <f t="shared" ref="L115:L157" si="39">+K115/B115</f>
        <v>0</v>
      </c>
      <c r="M115" s="1">
        <f t="shared" ref="M115:M157" si="40">+D115-L115</f>
        <v>96</v>
      </c>
      <c r="N115" s="1">
        <f>+M115*1.155</f>
        <v>110.88</v>
      </c>
      <c r="O115" s="1"/>
      <c r="P115" s="19">
        <v>111</v>
      </c>
      <c r="Q115" s="18">
        <f t="shared" ref="Q115:Q157" si="41">+P115*B115</f>
        <v>29415</v>
      </c>
      <c r="R115" s="18">
        <f t="shared" ref="R115:R157" si="42">+Q115-E115</f>
        <v>3975</v>
      </c>
    </row>
    <row r="116" spans="1:18" x14ac:dyDescent="0.2">
      <c r="A116" s="16" t="s">
        <v>129</v>
      </c>
      <c r="B116" s="17">
        <v>2</v>
      </c>
      <c r="C116" s="17">
        <v>128</v>
      </c>
      <c r="D116" s="1">
        <v>64</v>
      </c>
      <c r="E116" s="17">
        <f t="shared" si="35"/>
        <v>128</v>
      </c>
      <c r="F116" s="17">
        <f t="shared" si="36"/>
        <v>0</v>
      </c>
      <c r="H116" s="1"/>
      <c r="I116" s="17">
        <f t="shared" si="25"/>
        <v>0</v>
      </c>
      <c r="J116" s="17">
        <f t="shared" si="37"/>
        <v>0</v>
      </c>
      <c r="K116" s="18">
        <f t="shared" si="38"/>
        <v>0</v>
      </c>
      <c r="L116" s="1">
        <f t="shared" si="39"/>
        <v>0</v>
      </c>
      <c r="M116" s="1">
        <f t="shared" si="40"/>
        <v>64</v>
      </c>
      <c r="N116" s="1">
        <f t="shared" ref="N116:N157" si="43">+M116*1.155</f>
        <v>73.92</v>
      </c>
      <c r="O116" s="1"/>
      <c r="P116" s="19">
        <v>74</v>
      </c>
      <c r="Q116" s="18">
        <f t="shared" si="41"/>
        <v>148</v>
      </c>
      <c r="R116" s="18">
        <f t="shared" si="42"/>
        <v>20</v>
      </c>
    </row>
    <row r="117" spans="1:18" x14ac:dyDescent="0.2">
      <c r="A117" s="16" t="s">
        <v>130</v>
      </c>
      <c r="B117" s="17">
        <v>4</v>
      </c>
      <c r="C117" s="17">
        <v>468</v>
      </c>
      <c r="D117" s="1">
        <v>117</v>
      </c>
      <c r="E117" s="17">
        <f t="shared" si="35"/>
        <v>468</v>
      </c>
      <c r="F117" s="17">
        <f t="shared" si="36"/>
        <v>0</v>
      </c>
      <c r="H117" s="1"/>
      <c r="I117" s="17">
        <f t="shared" si="25"/>
        <v>0</v>
      </c>
      <c r="J117" s="17">
        <f t="shared" si="37"/>
        <v>0</v>
      </c>
      <c r="K117" s="18">
        <f t="shared" si="38"/>
        <v>0</v>
      </c>
      <c r="L117" s="1">
        <f t="shared" si="39"/>
        <v>0</v>
      </c>
      <c r="M117" s="1">
        <f t="shared" si="40"/>
        <v>117</v>
      </c>
      <c r="N117" s="1">
        <f t="shared" si="43"/>
        <v>135.13499999999999</v>
      </c>
      <c r="O117" s="1"/>
      <c r="P117" s="19">
        <v>135</v>
      </c>
      <c r="Q117" s="18">
        <f t="shared" si="41"/>
        <v>540</v>
      </c>
      <c r="R117" s="18">
        <f t="shared" si="42"/>
        <v>72</v>
      </c>
    </row>
    <row r="118" spans="1:18" x14ac:dyDescent="0.2">
      <c r="A118" s="16" t="s">
        <v>131</v>
      </c>
      <c r="B118" s="17">
        <v>172</v>
      </c>
      <c r="C118" s="17">
        <v>516</v>
      </c>
      <c r="D118" s="1">
        <v>3</v>
      </c>
      <c r="E118" s="17">
        <f t="shared" si="35"/>
        <v>516</v>
      </c>
      <c r="F118" s="17">
        <f t="shared" si="36"/>
        <v>0</v>
      </c>
      <c r="H118" s="1"/>
      <c r="I118" s="17">
        <f t="shared" si="25"/>
        <v>0</v>
      </c>
      <c r="J118" s="17">
        <f t="shared" si="37"/>
        <v>0</v>
      </c>
      <c r="K118" s="18">
        <f t="shared" si="38"/>
        <v>0</v>
      </c>
      <c r="L118" s="1">
        <f t="shared" si="39"/>
        <v>0</v>
      </c>
      <c r="M118" s="1">
        <f t="shared" si="40"/>
        <v>3</v>
      </c>
      <c r="N118" s="1">
        <f t="shared" si="43"/>
        <v>3.4649999999999999</v>
      </c>
      <c r="O118" s="1"/>
      <c r="P118" s="19">
        <f t="shared" ref="P118:P157" si="44">ROUND(+N118+L118,2)</f>
        <v>3.47</v>
      </c>
      <c r="Q118" s="18">
        <f t="shared" si="41"/>
        <v>596.84</v>
      </c>
      <c r="R118" s="18">
        <f t="shared" si="42"/>
        <v>80.840000000000032</v>
      </c>
    </row>
    <row r="119" spans="1:18" x14ac:dyDescent="0.2">
      <c r="A119" s="16" t="s">
        <v>132</v>
      </c>
      <c r="B119" s="17">
        <v>1</v>
      </c>
      <c r="C119" s="17">
        <v>117</v>
      </c>
      <c r="D119" s="1">
        <v>117</v>
      </c>
      <c r="E119" s="17">
        <f t="shared" si="35"/>
        <v>117</v>
      </c>
      <c r="F119" s="17">
        <f t="shared" si="36"/>
        <v>0</v>
      </c>
      <c r="H119" s="1"/>
      <c r="I119" s="17">
        <f t="shared" si="25"/>
        <v>0</v>
      </c>
      <c r="J119" s="17">
        <f t="shared" si="37"/>
        <v>0</v>
      </c>
      <c r="K119" s="18">
        <f t="shared" si="38"/>
        <v>0</v>
      </c>
      <c r="L119" s="1">
        <f t="shared" si="39"/>
        <v>0</v>
      </c>
      <c r="M119" s="1">
        <f t="shared" si="40"/>
        <v>117</v>
      </c>
      <c r="N119" s="1">
        <f t="shared" si="43"/>
        <v>135.13499999999999</v>
      </c>
      <c r="O119" s="1"/>
      <c r="P119" s="19">
        <v>135</v>
      </c>
      <c r="Q119" s="18">
        <f t="shared" si="41"/>
        <v>135</v>
      </c>
      <c r="R119" s="18">
        <f t="shared" si="42"/>
        <v>18</v>
      </c>
    </row>
    <row r="120" spans="1:18" x14ac:dyDescent="0.2">
      <c r="A120" s="16" t="s">
        <v>133</v>
      </c>
      <c r="B120" s="17">
        <v>0.24200000000000002</v>
      </c>
      <c r="C120" s="17">
        <v>13.31</v>
      </c>
      <c r="D120" s="1">
        <v>55</v>
      </c>
      <c r="E120" s="17">
        <f t="shared" si="35"/>
        <v>13.31</v>
      </c>
      <c r="F120" s="17">
        <f t="shared" si="36"/>
        <v>0</v>
      </c>
      <c r="H120" s="1"/>
      <c r="I120" s="17">
        <f t="shared" si="25"/>
        <v>0</v>
      </c>
      <c r="J120" s="17">
        <f t="shared" si="37"/>
        <v>0</v>
      </c>
      <c r="K120" s="18">
        <f t="shared" si="38"/>
        <v>0</v>
      </c>
      <c r="L120" s="1">
        <f t="shared" si="39"/>
        <v>0</v>
      </c>
      <c r="M120" s="1">
        <f t="shared" si="40"/>
        <v>55</v>
      </c>
      <c r="N120" s="1">
        <f t="shared" si="43"/>
        <v>63.524999999999999</v>
      </c>
      <c r="O120" s="1"/>
      <c r="P120" s="19">
        <v>63.5</v>
      </c>
      <c r="Q120" s="18">
        <f t="shared" si="41"/>
        <v>15.367000000000001</v>
      </c>
      <c r="R120" s="18">
        <f t="shared" si="42"/>
        <v>2.0570000000000004</v>
      </c>
    </row>
    <row r="121" spans="1:18" x14ac:dyDescent="0.2">
      <c r="A121" s="16" t="s">
        <v>134</v>
      </c>
      <c r="B121" s="17">
        <v>108</v>
      </c>
      <c r="C121" s="17">
        <v>5940</v>
      </c>
      <c r="D121" s="1">
        <v>55</v>
      </c>
      <c r="E121" s="17">
        <f t="shared" si="35"/>
        <v>5940</v>
      </c>
      <c r="F121" s="17">
        <f t="shared" si="36"/>
        <v>0</v>
      </c>
      <c r="H121" s="1"/>
      <c r="I121" s="17">
        <f t="shared" si="25"/>
        <v>0</v>
      </c>
      <c r="J121" s="17">
        <f t="shared" si="37"/>
        <v>0</v>
      </c>
      <c r="K121" s="18">
        <f t="shared" si="38"/>
        <v>0</v>
      </c>
      <c r="L121" s="1">
        <f t="shared" si="39"/>
        <v>0</v>
      </c>
      <c r="M121" s="1">
        <f t="shared" si="40"/>
        <v>55</v>
      </c>
      <c r="N121" s="1">
        <f t="shared" si="43"/>
        <v>63.524999999999999</v>
      </c>
      <c r="O121" s="1"/>
      <c r="P121" s="19">
        <v>63.5</v>
      </c>
      <c r="Q121" s="18">
        <f t="shared" si="41"/>
        <v>6858</v>
      </c>
      <c r="R121" s="18">
        <f t="shared" si="42"/>
        <v>918</v>
      </c>
    </row>
    <row r="122" spans="1:18" x14ac:dyDescent="0.2">
      <c r="A122" s="16" t="s">
        <v>135</v>
      </c>
      <c r="B122" s="17">
        <v>1</v>
      </c>
      <c r="C122" s="17">
        <v>136</v>
      </c>
      <c r="D122" s="1">
        <v>136</v>
      </c>
      <c r="E122" s="17">
        <f t="shared" si="35"/>
        <v>136</v>
      </c>
      <c r="F122" s="17">
        <f t="shared" si="36"/>
        <v>0</v>
      </c>
      <c r="H122" s="1"/>
      <c r="I122" s="17">
        <f t="shared" si="25"/>
        <v>0</v>
      </c>
      <c r="J122" s="17">
        <f t="shared" si="37"/>
        <v>0</v>
      </c>
      <c r="K122" s="18">
        <f t="shared" si="38"/>
        <v>0</v>
      </c>
      <c r="L122" s="1">
        <f t="shared" si="39"/>
        <v>0</v>
      </c>
      <c r="M122" s="1">
        <f t="shared" si="40"/>
        <v>136</v>
      </c>
      <c r="N122" s="1">
        <f t="shared" si="43"/>
        <v>157.08000000000001</v>
      </c>
      <c r="O122" s="1"/>
      <c r="P122" s="19">
        <v>157</v>
      </c>
      <c r="Q122" s="18">
        <f t="shared" si="41"/>
        <v>157</v>
      </c>
      <c r="R122" s="18">
        <f t="shared" si="42"/>
        <v>21</v>
      </c>
    </row>
    <row r="123" spans="1:18" x14ac:dyDescent="0.2">
      <c r="A123" s="16" t="s">
        <v>136</v>
      </c>
      <c r="B123" s="17">
        <v>343.97916666666669</v>
      </c>
      <c r="C123" s="17">
        <v>33022</v>
      </c>
      <c r="D123" s="1">
        <v>96</v>
      </c>
      <c r="E123" s="17">
        <f t="shared" si="35"/>
        <v>33022</v>
      </c>
      <c r="F123" s="17">
        <f t="shared" si="36"/>
        <v>0</v>
      </c>
      <c r="H123" s="1"/>
      <c r="I123" s="17">
        <f t="shared" si="25"/>
        <v>0</v>
      </c>
      <c r="J123" s="17">
        <f t="shared" si="37"/>
        <v>0</v>
      </c>
      <c r="K123" s="18">
        <f t="shared" si="38"/>
        <v>0</v>
      </c>
      <c r="L123" s="1">
        <f t="shared" si="39"/>
        <v>0</v>
      </c>
      <c r="M123" s="1">
        <f t="shared" si="40"/>
        <v>96</v>
      </c>
      <c r="N123" s="1">
        <f t="shared" si="43"/>
        <v>110.88</v>
      </c>
      <c r="O123" s="1"/>
      <c r="P123" s="19">
        <v>111</v>
      </c>
      <c r="Q123" s="18">
        <f t="shared" si="41"/>
        <v>38181.6875</v>
      </c>
      <c r="R123" s="18">
        <f t="shared" si="42"/>
        <v>5159.6875</v>
      </c>
    </row>
    <row r="124" spans="1:18" x14ac:dyDescent="0.2">
      <c r="A124" s="16" t="s">
        <v>137</v>
      </c>
      <c r="B124" s="17">
        <v>110</v>
      </c>
      <c r="C124" s="17">
        <v>14960</v>
      </c>
      <c r="D124" s="1">
        <v>136</v>
      </c>
      <c r="E124" s="17">
        <f t="shared" si="35"/>
        <v>14960</v>
      </c>
      <c r="F124" s="17">
        <f t="shared" si="36"/>
        <v>0</v>
      </c>
      <c r="H124" s="1"/>
      <c r="I124" s="17">
        <f t="shared" si="25"/>
        <v>0</v>
      </c>
      <c r="J124" s="17">
        <f t="shared" si="37"/>
        <v>0</v>
      </c>
      <c r="K124" s="18">
        <f t="shared" si="38"/>
        <v>0</v>
      </c>
      <c r="L124" s="1">
        <f t="shared" si="39"/>
        <v>0</v>
      </c>
      <c r="M124" s="1">
        <f t="shared" si="40"/>
        <v>136</v>
      </c>
      <c r="N124" s="1">
        <f t="shared" si="43"/>
        <v>157.08000000000001</v>
      </c>
      <c r="O124" s="1"/>
      <c r="P124" s="19">
        <v>157</v>
      </c>
      <c r="Q124" s="18">
        <f t="shared" si="41"/>
        <v>17270</v>
      </c>
      <c r="R124" s="18">
        <f t="shared" si="42"/>
        <v>2310</v>
      </c>
    </row>
    <row r="125" spans="1:18" x14ac:dyDescent="0.2">
      <c r="A125" s="16" t="s">
        <v>138</v>
      </c>
      <c r="B125" s="17">
        <v>36</v>
      </c>
      <c r="C125" s="17">
        <v>2304</v>
      </c>
      <c r="D125" s="1">
        <v>64</v>
      </c>
      <c r="E125" s="17">
        <f t="shared" si="35"/>
        <v>2304</v>
      </c>
      <c r="F125" s="17">
        <f t="shared" si="36"/>
        <v>0</v>
      </c>
      <c r="H125" s="1"/>
      <c r="I125" s="17">
        <f t="shared" si="25"/>
        <v>0</v>
      </c>
      <c r="J125" s="17">
        <f t="shared" si="37"/>
        <v>0</v>
      </c>
      <c r="K125" s="18">
        <f t="shared" si="38"/>
        <v>0</v>
      </c>
      <c r="L125" s="1">
        <f t="shared" si="39"/>
        <v>0</v>
      </c>
      <c r="M125" s="1">
        <f t="shared" si="40"/>
        <v>64</v>
      </c>
      <c r="N125" s="1">
        <f t="shared" si="43"/>
        <v>73.92</v>
      </c>
      <c r="O125" s="1"/>
      <c r="P125" s="19">
        <v>74</v>
      </c>
      <c r="Q125" s="18">
        <f t="shared" si="41"/>
        <v>2664</v>
      </c>
      <c r="R125" s="18">
        <f t="shared" si="42"/>
        <v>360</v>
      </c>
    </row>
    <row r="126" spans="1:18" x14ac:dyDescent="0.2">
      <c r="A126" s="16" t="s">
        <v>139</v>
      </c>
      <c r="B126" s="17">
        <v>107</v>
      </c>
      <c r="C126" s="17">
        <v>12519</v>
      </c>
      <c r="D126" s="1">
        <v>117</v>
      </c>
      <c r="E126" s="17">
        <f t="shared" si="35"/>
        <v>12519</v>
      </c>
      <c r="F126" s="17">
        <f t="shared" si="36"/>
        <v>0</v>
      </c>
      <c r="H126" s="1"/>
      <c r="I126" s="17">
        <f t="shared" si="25"/>
        <v>0</v>
      </c>
      <c r="J126" s="17">
        <f t="shared" si="37"/>
        <v>0</v>
      </c>
      <c r="K126" s="18">
        <f t="shared" si="38"/>
        <v>0</v>
      </c>
      <c r="L126" s="1">
        <f t="shared" si="39"/>
        <v>0</v>
      </c>
      <c r="M126" s="1">
        <f t="shared" si="40"/>
        <v>117</v>
      </c>
      <c r="N126" s="1">
        <f t="shared" si="43"/>
        <v>135.13499999999999</v>
      </c>
      <c r="O126" s="1"/>
      <c r="P126" s="19">
        <v>135</v>
      </c>
      <c r="Q126" s="18">
        <f t="shared" si="41"/>
        <v>14445</v>
      </c>
      <c r="R126" s="18">
        <f t="shared" si="42"/>
        <v>1926</v>
      </c>
    </row>
    <row r="127" spans="1:18" x14ac:dyDescent="0.2">
      <c r="A127" s="16" t="s">
        <v>140</v>
      </c>
      <c r="B127" s="17">
        <v>2206.3525</v>
      </c>
      <c r="C127" s="17">
        <v>8825.41</v>
      </c>
      <c r="D127" s="1">
        <v>4</v>
      </c>
      <c r="E127" s="17">
        <f t="shared" si="35"/>
        <v>8825.41</v>
      </c>
      <c r="F127" s="17">
        <f t="shared" si="36"/>
        <v>0</v>
      </c>
      <c r="H127" s="1"/>
      <c r="I127" s="17">
        <f t="shared" si="25"/>
        <v>0</v>
      </c>
      <c r="J127" s="17">
        <f t="shared" si="37"/>
        <v>0</v>
      </c>
      <c r="K127" s="18">
        <f t="shared" si="38"/>
        <v>0</v>
      </c>
      <c r="L127" s="1">
        <f t="shared" si="39"/>
        <v>0</v>
      </c>
      <c r="M127" s="1">
        <f t="shared" si="40"/>
        <v>4</v>
      </c>
      <c r="N127" s="1">
        <f t="shared" si="43"/>
        <v>4.62</v>
      </c>
      <c r="O127" s="1"/>
      <c r="P127" s="19">
        <f t="shared" si="44"/>
        <v>4.62</v>
      </c>
      <c r="Q127" s="18">
        <f t="shared" si="41"/>
        <v>10193.348550000001</v>
      </c>
      <c r="R127" s="18">
        <f t="shared" si="42"/>
        <v>1367.9385500000008</v>
      </c>
    </row>
    <row r="128" spans="1:18" x14ac:dyDescent="0.2">
      <c r="A128" s="16" t="s">
        <v>141</v>
      </c>
      <c r="B128" s="17">
        <v>3.2187500000000001E-2</v>
      </c>
      <c r="C128" s="17">
        <v>2.06</v>
      </c>
      <c r="D128" s="1">
        <v>64</v>
      </c>
      <c r="E128" s="17">
        <f t="shared" si="35"/>
        <v>2.06</v>
      </c>
      <c r="F128" s="17">
        <f t="shared" si="36"/>
        <v>0</v>
      </c>
      <c r="H128" s="1"/>
      <c r="I128" s="17">
        <f t="shared" si="25"/>
        <v>0</v>
      </c>
      <c r="J128" s="17">
        <f t="shared" si="37"/>
        <v>0</v>
      </c>
      <c r="K128" s="18">
        <f t="shared" si="38"/>
        <v>0</v>
      </c>
      <c r="L128" s="1">
        <f t="shared" si="39"/>
        <v>0</v>
      </c>
      <c r="M128" s="1">
        <f t="shared" si="40"/>
        <v>64</v>
      </c>
      <c r="N128" s="1">
        <f t="shared" si="43"/>
        <v>73.92</v>
      </c>
      <c r="O128" s="1"/>
      <c r="P128" s="19">
        <v>74</v>
      </c>
      <c r="Q128" s="18">
        <f t="shared" si="41"/>
        <v>2.381875</v>
      </c>
      <c r="R128" s="18">
        <f t="shared" si="42"/>
        <v>0.32187499999999991</v>
      </c>
    </row>
    <row r="129" spans="1:18" x14ac:dyDescent="0.2">
      <c r="A129" s="16" t="s">
        <v>142</v>
      </c>
      <c r="B129" s="17">
        <v>107.93546874999998</v>
      </c>
      <c r="C129" s="17">
        <v>6907.869999999999</v>
      </c>
      <c r="D129" s="1">
        <v>64</v>
      </c>
      <c r="E129" s="17">
        <f t="shared" si="35"/>
        <v>6907.869999999999</v>
      </c>
      <c r="F129" s="17">
        <f t="shared" si="36"/>
        <v>0</v>
      </c>
      <c r="H129" s="1"/>
      <c r="I129" s="17">
        <f t="shared" si="25"/>
        <v>0</v>
      </c>
      <c r="J129" s="17">
        <f t="shared" si="37"/>
        <v>0</v>
      </c>
      <c r="K129" s="18">
        <f t="shared" si="38"/>
        <v>0</v>
      </c>
      <c r="L129" s="1">
        <f t="shared" si="39"/>
        <v>0</v>
      </c>
      <c r="M129" s="1">
        <f t="shared" si="40"/>
        <v>64</v>
      </c>
      <c r="N129" s="1">
        <f t="shared" si="43"/>
        <v>73.92</v>
      </c>
      <c r="O129" s="1"/>
      <c r="P129" s="19">
        <v>74</v>
      </c>
      <c r="Q129" s="18">
        <f t="shared" si="41"/>
        <v>7987.2246874999992</v>
      </c>
      <c r="R129" s="18">
        <f t="shared" si="42"/>
        <v>1079.3546875000002</v>
      </c>
    </row>
    <row r="130" spans="1:18" x14ac:dyDescent="0.2">
      <c r="A130" s="16" t="s">
        <v>143</v>
      </c>
      <c r="B130" s="17">
        <v>105</v>
      </c>
      <c r="C130" s="17">
        <v>10080</v>
      </c>
      <c r="D130" s="1">
        <v>96</v>
      </c>
      <c r="E130" s="17">
        <f t="shared" si="35"/>
        <v>10080</v>
      </c>
      <c r="F130" s="17">
        <f t="shared" si="36"/>
        <v>0</v>
      </c>
      <c r="H130" s="1"/>
      <c r="I130" s="17">
        <f t="shared" si="25"/>
        <v>0</v>
      </c>
      <c r="J130" s="17">
        <f t="shared" si="37"/>
        <v>0</v>
      </c>
      <c r="K130" s="18">
        <f t="shared" si="38"/>
        <v>0</v>
      </c>
      <c r="L130" s="1">
        <f t="shared" si="39"/>
        <v>0</v>
      </c>
      <c r="M130" s="1">
        <f t="shared" si="40"/>
        <v>96</v>
      </c>
      <c r="N130" s="1">
        <f t="shared" si="43"/>
        <v>110.88</v>
      </c>
      <c r="O130" s="1"/>
      <c r="P130" s="19">
        <v>111</v>
      </c>
      <c r="Q130" s="18">
        <f t="shared" si="41"/>
        <v>11655</v>
      </c>
      <c r="R130" s="18">
        <f t="shared" si="42"/>
        <v>1575</v>
      </c>
    </row>
    <row r="131" spans="1:18" x14ac:dyDescent="0.2">
      <c r="A131" s="16" t="s">
        <v>144</v>
      </c>
      <c r="B131" s="17">
        <v>317</v>
      </c>
      <c r="C131" s="17">
        <v>43112</v>
      </c>
      <c r="D131" s="1">
        <v>136</v>
      </c>
      <c r="E131" s="17">
        <f t="shared" si="35"/>
        <v>43112</v>
      </c>
      <c r="F131" s="17">
        <f t="shared" si="36"/>
        <v>0</v>
      </c>
      <c r="H131" s="1"/>
      <c r="I131" s="17">
        <f t="shared" si="25"/>
        <v>0</v>
      </c>
      <c r="J131" s="17">
        <f t="shared" si="37"/>
        <v>0</v>
      </c>
      <c r="K131" s="18">
        <f t="shared" si="38"/>
        <v>0</v>
      </c>
      <c r="L131" s="1">
        <f t="shared" si="39"/>
        <v>0</v>
      </c>
      <c r="M131" s="1">
        <f t="shared" si="40"/>
        <v>136</v>
      </c>
      <c r="N131" s="1">
        <f t="shared" si="43"/>
        <v>157.08000000000001</v>
      </c>
      <c r="O131" s="1"/>
      <c r="P131" s="19">
        <v>157</v>
      </c>
      <c r="Q131" s="18">
        <f t="shared" si="41"/>
        <v>49769</v>
      </c>
      <c r="R131" s="18">
        <f t="shared" si="42"/>
        <v>6657</v>
      </c>
    </row>
    <row r="132" spans="1:18" x14ac:dyDescent="0.2">
      <c r="A132" s="16" t="s">
        <v>145</v>
      </c>
      <c r="B132" s="17">
        <v>-1</v>
      </c>
      <c r="C132" s="17">
        <v>-136</v>
      </c>
      <c r="D132" s="1">
        <v>136</v>
      </c>
      <c r="E132" s="17">
        <f t="shared" si="35"/>
        <v>-136</v>
      </c>
      <c r="F132" s="17">
        <f t="shared" si="36"/>
        <v>0</v>
      </c>
      <c r="H132" s="1"/>
      <c r="I132" s="17">
        <f t="shared" si="25"/>
        <v>0</v>
      </c>
      <c r="J132" s="17">
        <f t="shared" si="37"/>
        <v>0</v>
      </c>
      <c r="K132" s="18">
        <f t="shared" si="38"/>
        <v>0</v>
      </c>
      <c r="L132" s="1">
        <f t="shared" si="39"/>
        <v>0</v>
      </c>
      <c r="M132" s="1">
        <f t="shared" si="40"/>
        <v>136</v>
      </c>
      <c r="N132" s="1">
        <f t="shared" si="43"/>
        <v>157.08000000000001</v>
      </c>
      <c r="O132" s="1"/>
      <c r="P132" s="19">
        <v>157</v>
      </c>
      <c r="Q132" s="18">
        <f t="shared" si="41"/>
        <v>-157</v>
      </c>
      <c r="R132" s="18">
        <f t="shared" si="42"/>
        <v>-21</v>
      </c>
    </row>
    <row r="133" spans="1:18" x14ac:dyDescent="0.2">
      <c r="A133" s="16" t="s">
        <v>146</v>
      </c>
      <c r="B133" s="17">
        <v>22.838780487804879</v>
      </c>
      <c r="C133" s="17">
        <v>1872.78</v>
      </c>
      <c r="D133" s="1">
        <v>82</v>
      </c>
      <c r="E133" s="17">
        <f t="shared" si="35"/>
        <v>1872.78</v>
      </c>
      <c r="F133" s="17">
        <f t="shared" si="36"/>
        <v>0</v>
      </c>
      <c r="H133" s="1"/>
      <c r="I133" s="17">
        <f t="shared" si="25"/>
        <v>0</v>
      </c>
      <c r="J133" s="17">
        <f t="shared" si="37"/>
        <v>0</v>
      </c>
      <c r="K133" s="18">
        <f t="shared" si="38"/>
        <v>0</v>
      </c>
      <c r="L133" s="1">
        <f t="shared" si="39"/>
        <v>0</v>
      </c>
      <c r="M133" s="1">
        <f t="shared" si="40"/>
        <v>82</v>
      </c>
      <c r="N133" s="1">
        <f t="shared" si="43"/>
        <v>94.710000000000008</v>
      </c>
      <c r="O133" s="1"/>
      <c r="P133" s="19">
        <v>95</v>
      </c>
      <c r="Q133" s="18">
        <f t="shared" si="41"/>
        <v>2169.6841463414635</v>
      </c>
      <c r="R133" s="18">
        <f t="shared" si="42"/>
        <v>296.9041463414635</v>
      </c>
    </row>
    <row r="134" spans="1:18" x14ac:dyDescent="0.2">
      <c r="A134" s="16" t="s">
        <v>147</v>
      </c>
      <c r="B134" s="17">
        <v>912.86135416666662</v>
      </c>
      <c r="C134" s="17">
        <v>87630.69</v>
      </c>
      <c r="D134" s="1">
        <v>96</v>
      </c>
      <c r="E134" s="17">
        <f t="shared" si="35"/>
        <v>87634.69</v>
      </c>
      <c r="F134" s="17">
        <f t="shared" si="36"/>
        <v>4</v>
      </c>
      <c r="H134" s="1"/>
      <c r="I134" s="17">
        <f t="shared" si="25"/>
        <v>0</v>
      </c>
      <c r="J134" s="17">
        <f t="shared" si="37"/>
        <v>0</v>
      </c>
      <c r="K134" s="18">
        <f t="shared" si="38"/>
        <v>0</v>
      </c>
      <c r="L134" s="1">
        <f t="shared" si="39"/>
        <v>0</v>
      </c>
      <c r="M134" s="1">
        <f t="shared" si="40"/>
        <v>96</v>
      </c>
      <c r="N134" s="1">
        <f t="shared" si="43"/>
        <v>110.88</v>
      </c>
      <c r="O134" s="1"/>
      <c r="P134" s="19">
        <v>111</v>
      </c>
      <c r="Q134" s="18">
        <f t="shared" si="41"/>
        <v>101327.61031249999</v>
      </c>
      <c r="R134" s="18">
        <f t="shared" si="42"/>
        <v>13692.920312499991</v>
      </c>
    </row>
    <row r="135" spans="1:18" x14ac:dyDescent="0.2">
      <c r="A135" s="16" t="s">
        <v>148</v>
      </c>
      <c r="B135" s="17">
        <v>204</v>
      </c>
      <c r="C135" s="17">
        <v>27744</v>
      </c>
      <c r="D135" s="1">
        <v>136</v>
      </c>
      <c r="E135" s="17">
        <f t="shared" si="35"/>
        <v>27744</v>
      </c>
      <c r="F135" s="17">
        <f t="shared" si="36"/>
        <v>0</v>
      </c>
      <c r="H135" s="1"/>
      <c r="I135" s="17">
        <f t="shared" si="25"/>
        <v>0</v>
      </c>
      <c r="J135" s="17">
        <f t="shared" si="37"/>
        <v>0</v>
      </c>
      <c r="K135" s="18">
        <f t="shared" si="38"/>
        <v>0</v>
      </c>
      <c r="L135" s="1">
        <f t="shared" si="39"/>
        <v>0</v>
      </c>
      <c r="M135" s="1">
        <f t="shared" si="40"/>
        <v>136</v>
      </c>
      <c r="N135" s="1">
        <f t="shared" si="43"/>
        <v>157.08000000000001</v>
      </c>
      <c r="O135" s="1"/>
      <c r="P135" s="19">
        <v>157</v>
      </c>
      <c r="Q135" s="18">
        <f t="shared" si="41"/>
        <v>32028</v>
      </c>
      <c r="R135" s="18">
        <f t="shared" si="42"/>
        <v>4284</v>
      </c>
    </row>
    <row r="136" spans="1:18" x14ac:dyDescent="0.2">
      <c r="A136" s="16" t="s">
        <v>149</v>
      </c>
      <c r="B136" s="17">
        <v>246.80895348837208</v>
      </c>
      <c r="C136" s="17">
        <v>21225.570000000003</v>
      </c>
      <c r="D136" s="1">
        <v>86</v>
      </c>
      <c r="E136" s="17">
        <f t="shared" si="35"/>
        <v>21225.57</v>
      </c>
      <c r="F136" s="17">
        <f t="shared" si="36"/>
        <v>0</v>
      </c>
      <c r="H136" s="1"/>
      <c r="I136" s="17">
        <f t="shared" si="25"/>
        <v>0</v>
      </c>
      <c r="J136" s="17">
        <f t="shared" si="37"/>
        <v>0</v>
      </c>
      <c r="K136" s="18">
        <f t="shared" si="38"/>
        <v>0</v>
      </c>
      <c r="L136" s="1">
        <f t="shared" si="39"/>
        <v>0</v>
      </c>
      <c r="M136" s="1">
        <f t="shared" si="40"/>
        <v>86</v>
      </c>
      <c r="N136" s="1">
        <f t="shared" si="43"/>
        <v>99.33</v>
      </c>
      <c r="O136" s="1"/>
      <c r="P136" s="19">
        <v>99</v>
      </c>
      <c r="Q136" s="18">
        <f t="shared" si="41"/>
        <v>24434.086395348837</v>
      </c>
      <c r="R136" s="18">
        <f t="shared" si="42"/>
        <v>3208.5163953488372</v>
      </c>
    </row>
    <row r="137" spans="1:18" x14ac:dyDescent="0.2">
      <c r="A137" s="16" t="s">
        <v>150</v>
      </c>
      <c r="B137" s="17">
        <v>42</v>
      </c>
      <c r="C137" s="17">
        <v>2688</v>
      </c>
      <c r="D137" s="1">
        <v>64</v>
      </c>
      <c r="E137" s="17">
        <f t="shared" si="35"/>
        <v>2688</v>
      </c>
      <c r="F137" s="17">
        <f t="shared" si="36"/>
        <v>0</v>
      </c>
      <c r="H137" s="1"/>
      <c r="I137" s="17">
        <f t="shared" si="25"/>
        <v>0</v>
      </c>
      <c r="J137" s="17">
        <f t="shared" si="37"/>
        <v>0</v>
      </c>
      <c r="K137" s="18">
        <f t="shared" si="38"/>
        <v>0</v>
      </c>
      <c r="L137" s="1">
        <f t="shared" si="39"/>
        <v>0</v>
      </c>
      <c r="M137" s="1">
        <f t="shared" si="40"/>
        <v>64</v>
      </c>
      <c r="N137" s="1">
        <f t="shared" si="43"/>
        <v>73.92</v>
      </c>
      <c r="O137" s="1"/>
      <c r="P137" s="19">
        <v>74</v>
      </c>
      <c r="Q137" s="18">
        <f t="shared" si="41"/>
        <v>3108</v>
      </c>
      <c r="R137" s="18">
        <f t="shared" si="42"/>
        <v>420</v>
      </c>
    </row>
    <row r="138" spans="1:18" x14ac:dyDescent="0.2">
      <c r="A138" s="16" t="s">
        <v>151</v>
      </c>
      <c r="B138" s="17">
        <v>129</v>
      </c>
      <c r="C138" s="17">
        <v>15093</v>
      </c>
      <c r="D138" s="1">
        <v>117</v>
      </c>
      <c r="E138" s="17">
        <f t="shared" si="35"/>
        <v>15093</v>
      </c>
      <c r="F138" s="17">
        <f t="shared" si="36"/>
        <v>0</v>
      </c>
      <c r="H138" s="1"/>
      <c r="I138" s="17">
        <f t="shared" si="25"/>
        <v>0</v>
      </c>
      <c r="J138" s="17">
        <f t="shared" si="37"/>
        <v>0</v>
      </c>
      <c r="K138" s="18">
        <f t="shared" si="38"/>
        <v>0</v>
      </c>
      <c r="L138" s="1">
        <f t="shared" si="39"/>
        <v>0</v>
      </c>
      <c r="M138" s="1">
        <f t="shared" si="40"/>
        <v>117</v>
      </c>
      <c r="N138" s="1">
        <f t="shared" si="43"/>
        <v>135.13499999999999</v>
      </c>
      <c r="O138" s="1"/>
      <c r="P138" s="19">
        <v>135</v>
      </c>
      <c r="Q138" s="18">
        <f t="shared" si="41"/>
        <v>17415</v>
      </c>
      <c r="R138" s="18">
        <f t="shared" si="42"/>
        <v>2322</v>
      </c>
    </row>
    <row r="139" spans="1:18" x14ac:dyDescent="0.2">
      <c r="A139" s="16" t="s">
        <v>152</v>
      </c>
      <c r="B139" s="17">
        <v>1.667272727272727</v>
      </c>
      <c r="C139" s="17">
        <v>9.1700000000000017</v>
      </c>
      <c r="D139" s="1">
        <v>5.5</v>
      </c>
      <c r="E139" s="17">
        <f t="shared" si="35"/>
        <v>9.1699999999999982</v>
      </c>
      <c r="F139" s="17">
        <f t="shared" si="36"/>
        <v>0</v>
      </c>
      <c r="H139" s="1"/>
      <c r="I139" s="17">
        <f t="shared" si="25"/>
        <v>0</v>
      </c>
      <c r="J139" s="17">
        <f t="shared" si="37"/>
        <v>0</v>
      </c>
      <c r="K139" s="18">
        <f t="shared" si="38"/>
        <v>0</v>
      </c>
      <c r="L139" s="1">
        <f t="shared" si="39"/>
        <v>0</v>
      </c>
      <c r="M139" s="1">
        <f t="shared" si="40"/>
        <v>5.5</v>
      </c>
      <c r="N139" s="1">
        <f t="shared" si="43"/>
        <v>6.3525</v>
      </c>
      <c r="O139" s="1"/>
      <c r="P139" s="19">
        <f t="shared" si="44"/>
        <v>6.35</v>
      </c>
      <c r="Q139" s="18">
        <f t="shared" si="41"/>
        <v>10.587181818181817</v>
      </c>
      <c r="R139" s="18">
        <f t="shared" si="42"/>
        <v>1.4171818181818185</v>
      </c>
    </row>
    <row r="140" spans="1:18" x14ac:dyDescent="0.2">
      <c r="A140" s="16" t="s">
        <v>153</v>
      </c>
      <c r="B140" s="17">
        <v>3.25</v>
      </c>
      <c r="C140" s="17">
        <v>312</v>
      </c>
      <c r="D140" s="1">
        <v>96</v>
      </c>
      <c r="E140" s="17">
        <f t="shared" si="35"/>
        <v>312</v>
      </c>
      <c r="F140" s="17">
        <f t="shared" si="36"/>
        <v>0</v>
      </c>
      <c r="H140" s="1"/>
      <c r="I140" s="17">
        <f t="shared" si="25"/>
        <v>0</v>
      </c>
      <c r="J140" s="17">
        <f t="shared" si="37"/>
        <v>0</v>
      </c>
      <c r="K140" s="18">
        <f t="shared" si="38"/>
        <v>0</v>
      </c>
      <c r="L140" s="1">
        <f t="shared" si="39"/>
        <v>0</v>
      </c>
      <c r="M140" s="1">
        <f t="shared" si="40"/>
        <v>96</v>
      </c>
      <c r="N140" s="1">
        <f t="shared" si="43"/>
        <v>110.88</v>
      </c>
      <c r="O140" s="1"/>
      <c r="P140" s="19">
        <v>111</v>
      </c>
      <c r="Q140" s="18">
        <f t="shared" si="41"/>
        <v>360.75</v>
      </c>
      <c r="R140" s="18">
        <f t="shared" si="42"/>
        <v>48.75</v>
      </c>
    </row>
    <row r="141" spans="1:18" x14ac:dyDescent="0.2">
      <c r="A141" s="16" t="s">
        <v>154</v>
      </c>
      <c r="B141" s="17">
        <v>2994.5</v>
      </c>
      <c r="C141" s="17">
        <v>16469.75</v>
      </c>
      <c r="D141" s="1">
        <v>5.5</v>
      </c>
      <c r="E141" s="17">
        <f t="shared" si="35"/>
        <v>16469.75</v>
      </c>
      <c r="F141" s="17">
        <f t="shared" si="36"/>
        <v>0</v>
      </c>
      <c r="H141" s="1"/>
      <c r="I141" s="17">
        <f t="shared" si="25"/>
        <v>0</v>
      </c>
      <c r="J141" s="17">
        <f t="shared" si="37"/>
        <v>0</v>
      </c>
      <c r="K141" s="18">
        <f t="shared" si="38"/>
        <v>0</v>
      </c>
      <c r="L141" s="1">
        <f t="shared" si="39"/>
        <v>0</v>
      </c>
      <c r="M141" s="1">
        <f t="shared" si="40"/>
        <v>5.5</v>
      </c>
      <c r="N141" s="1">
        <f t="shared" si="43"/>
        <v>6.3525</v>
      </c>
      <c r="O141" s="1"/>
      <c r="P141" s="19">
        <f t="shared" si="44"/>
        <v>6.35</v>
      </c>
      <c r="Q141" s="18">
        <f t="shared" si="41"/>
        <v>19015.075000000001</v>
      </c>
      <c r="R141" s="18">
        <f t="shared" si="42"/>
        <v>2545.3250000000007</v>
      </c>
    </row>
    <row r="142" spans="1:18" x14ac:dyDescent="0.2">
      <c r="A142" s="16" t="s">
        <v>155</v>
      </c>
      <c r="B142" s="17">
        <v>64</v>
      </c>
      <c r="C142" s="17">
        <v>13374.079999999987</v>
      </c>
      <c r="D142" s="1">
        <v>210.38</v>
      </c>
      <c r="E142" s="17">
        <f t="shared" si="35"/>
        <v>13464.32</v>
      </c>
      <c r="F142" s="17">
        <f t="shared" si="36"/>
        <v>90.240000000012515</v>
      </c>
      <c r="G142" s="17">
        <v>1686</v>
      </c>
      <c r="H142" s="1">
        <v>1</v>
      </c>
      <c r="I142" s="17">
        <f t="shared" si="25"/>
        <v>107904</v>
      </c>
      <c r="J142" s="17">
        <f t="shared" si="37"/>
        <v>78174.525592491918</v>
      </c>
      <c r="K142" s="18">
        <f t="shared" si="38"/>
        <v>4237.4501597410244</v>
      </c>
      <c r="L142" s="1">
        <f t="shared" si="39"/>
        <v>66.210158745953507</v>
      </c>
      <c r="M142" s="1">
        <f t="shared" si="40"/>
        <v>144.1698412540465</v>
      </c>
      <c r="N142" s="1">
        <f t="shared" si="43"/>
        <v>166.51616664842371</v>
      </c>
      <c r="O142" s="1"/>
      <c r="P142" s="19">
        <f t="shared" si="44"/>
        <v>232.73</v>
      </c>
      <c r="Q142" s="18">
        <f t="shared" si="41"/>
        <v>14894.72</v>
      </c>
      <c r="R142" s="18">
        <f t="shared" si="42"/>
        <v>1430.3999999999996</v>
      </c>
    </row>
    <row r="143" spans="1:18" x14ac:dyDescent="0.2">
      <c r="A143" s="16" t="s">
        <v>156</v>
      </c>
      <c r="B143" s="17">
        <v>246.05489583333335</v>
      </c>
      <c r="C143" s="17">
        <v>23621.27</v>
      </c>
      <c r="D143" s="1">
        <v>96</v>
      </c>
      <c r="E143" s="17">
        <f t="shared" si="35"/>
        <v>23621.27</v>
      </c>
      <c r="F143" s="17">
        <f t="shared" si="36"/>
        <v>0</v>
      </c>
      <c r="H143" s="1"/>
      <c r="I143" s="17">
        <f t="shared" si="25"/>
        <v>0</v>
      </c>
      <c r="J143" s="17">
        <f t="shared" si="37"/>
        <v>0</v>
      </c>
      <c r="K143" s="18">
        <f t="shared" si="38"/>
        <v>0</v>
      </c>
      <c r="L143" s="1">
        <f t="shared" si="39"/>
        <v>0</v>
      </c>
      <c r="M143" s="1">
        <f t="shared" si="40"/>
        <v>96</v>
      </c>
      <c r="N143" s="1">
        <f t="shared" si="43"/>
        <v>110.88</v>
      </c>
      <c r="O143" s="1"/>
      <c r="P143" s="19">
        <v>111</v>
      </c>
      <c r="Q143" s="18">
        <f t="shared" si="41"/>
        <v>27312.093437500003</v>
      </c>
      <c r="R143" s="18">
        <f t="shared" si="42"/>
        <v>3690.8234375000029</v>
      </c>
    </row>
    <row r="144" spans="1:18" x14ac:dyDescent="0.2">
      <c r="A144" s="16" t="s">
        <v>157</v>
      </c>
      <c r="B144" s="17">
        <v>78</v>
      </c>
      <c r="C144" s="17">
        <v>10608</v>
      </c>
      <c r="D144" s="1">
        <v>136</v>
      </c>
      <c r="E144" s="17">
        <f t="shared" si="35"/>
        <v>10608</v>
      </c>
      <c r="F144" s="17">
        <f t="shared" si="36"/>
        <v>0</v>
      </c>
      <c r="H144" s="1"/>
      <c r="I144" s="17">
        <f t="shared" si="25"/>
        <v>0</v>
      </c>
      <c r="J144" s="17">
        <f t="shared" si="37"/>
        <v>0</v>
      </c>
      <c r="K144" s="18">
        <f t="shared" si="38"/>
        <v>0</v>
      </c>
      <c r="L144" s="1">
        <f t="shared" si="39"/>
        <v>0</v>
      </c>
      <c r="M144" s="1">
        <f t="shared" si="40"/>
        <v>136</v>
      </c>
      <c r="N144" s="1">
        <f t="shared" si="43"/>
        <v>157.08000000000001</v>
      </c>
      <c r="O144" s="1"/>
      <c r="P144" s="19">
        <v>157</v>
      </c>
      <c r="Q144" s="18">
        <f t="shared" si="41"/>
        <v>12246</v>
      </c>
      <c r="R144" s="18">
        <f t="shared" si="42"/>
        <v>1638</v>
      </c>
    </row>
    <row r="145" spans="1:18" x14ac:dyDescent="0.2">
      <c r="A145" s="16" t="s">
        <v>158</v>
      </c>
      <c r="B145" s="17">
        <v>29</v>
      </c>
      <c r="C145" s="17">
        <v>1856</v>
      </c>
      <c r="D145" s="1">
        <v>64</v>
      </c>
      <c r="E145" s="17">
        <f t="shared" si="35"/>
        <v>1856</v>
      </c>
      <c r="F145" s="17">
        <f t="shared" si="36"/>
        <v>0</v>
      </c>
      <c r="H145" s="1"/>
      <c r="I145" s="17">
        <f t="shared" si="25"/>
        <v>0</v>
      </c>
      <c r="J145" s="17">
        <f t="shared" si="37"/>
        <v>0</v>
      </c>
      <c r="K145" s="18">
        <f t="shared" si="38"/>
        <v>0</v>
      </c>
      <c r="L145" s="1">
        <f t="shared" si="39"/>
        <v>0</v>
      </c>
      <c r="M145" s="1">
        <f t="shared" si="40"/>
        <v>64</v>
      </c>
      <c r="N145" s="1">
        <f t="shared" si="43"/>
        <v>73.92</v>
      </c>
      <c r="O145" s="1"/>
      <c r="P145" s="19">
        <v>74</v>
      </c>
      <c r="Q145" s="18">
        <f t="shared" si="41"/>
        <v>2146</v>
      </c>
      <c r="R145" s="18">
        <f t="shared" si="42"/>
        <v>290</v>
      </c>
    </row>
    <row r="146" spans="1:18" x14ac:dyDescent="0.2">
      <c r="A146" s="16" t="s">
        <v>159</v>
      </c>
      <c r="B146" s="17">
        <v>51</v>
      </c>
      <c r="C146" s="17">
        <v>5967</v>
      </c>
      <c r="D146" s="1">
        <v>117</v>
      </c>
      <c r="E146" s="17">
        <f t="shared" si="35"/>
        <v>5967</v>
      </c>
      <c r="F146" s="17">
        <f t="shared" si="36"/>
        <v>0</v>
      </c>
      <c r="H146" s="1"/>
      <c r="I146" s="17">
        <f t="shared" si="25"/>
        <v>0</v>
      </c>
      <c r="J146" s="17">
        <f t="shared" si="37"/>
        <v>0</v>
      </c>
      <c r="K146" s="18">
        <f t="shared" si="38"/>
        <v>0</v>
      </c>
      <c r="L146" s="1">
        <f t="shared" si="39"/>
        <v>0</v>
      </c>
      <c r="M146" s="1">
        <f t="shared" si="40"/>
        <v>117</v>
      </c>
      <c r="N146" s="1">
        <f t="shared" si="43"/>
        <v>135.13499999999999</v>
      </c>
      <c r="O146" s="1"/>
      <c r="P146" s="19">
        <v>135</v>
      </c>
      <c r="Q146" s="18">
        <f t="shared" si="41"/>
        <v>6885</v>
      </c>
      <c r="R146" s="18">
        <f t="shared" si="42"/>
        <v>918</v>
      </c>
    </row>
    <row r="147" spans="1:18" x14ac:dyDescent="0.2">
      <c r="A147" s="16" t="s">
        <v>160</v>
      </c>
      <c r="B147" s="17">
        <v>197</v>
      </c>
      <c r="C147" s="17">
        <v>18912</v>
      </c>
      <c r="D147" s="1">
        <v>96</v>
      </c>
      <c r="E147" s="17">
        <f t="shared" si="35"/>
        <v>18912</v>
      </c>
      <c r="F147" s="17">
        <f t="shared" si="36"/>
        <v>0</v>
      </c>
      <c r="H147" s="1"/>
      <c r="I147" s="17">
        <f t="shared" si="25"/>
        <v>0</v>
      </c>
      <c r="J147" s="17">
        <f t="shared" si="37"/>
        <v>0</v>
      </c>
      <c r="K147" s="18">
        <f t="shared" si="38"/>
        <v>0</v>
      </c>
      <c r="L147" s="1">
        <f t="shared" si="39"/>
        <v>0</v>
      </c>
      <c r="M147" s="1">
        <f t="shared" si="40"/>
        <v>96</v>
      </c>
      <c r="N147" s="1">
        <f t="shared" si="43"/>
        <v>110.88</v>
      </c>
      <c r="O147" s="1"/>
      <c r="P147" s="19">
        <v>111</v>
      </c>
      <c r="Q147" s="18">
        <f t="shared" si="41"/>
        <v>21867</v>
      </c>
      <c r="R147" s="18">
        <f t="shared" si="42"/>
        <v>2955</v>
      </c>
    </row>
    <row r="148" spans="1:18" x14ac:dyDescent="0.2">
      <c r="A148" s="16" t="s">
        <v>161</v>
      </c>
      <c r="B148" s="17">
        <v>1</v>
      </c>
      <c r="C148" s="17">
        <v>5.75</v>
      </c>
      <c r="D148" s="1">
        <v>5.75</v>
      </c>
      <c r="E148" s="17">
        <f t="shared" si="35"/>
        <v>5.75</v>
      </c>
      <c r="F148" s="17">
        <f t="shared" si="36"/>
        <v>0</v>
      </c>
      <c r="H148" s="1"/>
      <c r="I148" s="17">
        <f t="shared" si="25"/>
        <v>0</v>
      </c>
      <c r="J148" s="17">
        <f t="shared" si="37"/>
        <v>0</v>
      </c>
      <c r="K148" s="18">
        <f t="shared" si="38"/>
        <v>0</v>
      </c>
      <c r="L148" s="1">
        <f t="shared" si="39"/>
        <v>0</v>
      </c>
      <c r="M148" s="1">
        <f t="shared" si="40"/>
        <v>5.75</v>
      </c>
      <c r="N148" s="1">
        <f t="shared" si="43"/>
        <v>6.6412500000000003</v>
      </c>
      <c r="O148" s="1"/>
      <c r="P148" s="19">
        <f t="shared" si="44"/>
        <v>6.64</v>
      </c>
      <c r="Q148" s="18">
        <f t="shared" si="41"/>
        <v>6.64</v>
      </c>
      <c r="R148" s="18">
        <f t="shared" si="42"/>
        <v>0.88999999999999968</v>
      </c>
    </row>
    <row r="149" spans="1:18" x14ac:dyDescent="0.2">
      <c r="A149" s="16" t="s">
        <v>162</v>
      </c>
      <c r="B149" s="17">
        <v>84.187979797979793</v>
      </c>
      <c r="C149" s="17">
        <v>8334.61</v>
      </c>
      <c r="D149" s="1">
        <v>99</v>
      </c>
      <c r="E149" s="17">
        <f t="shared" si="35"/>
        <v>8334.6099999999988</v>
      </c>
      <c r="F149" s="17">
        <f t="shared" si="36"/>
        <v>0</v>
      </c>
      <c r="H149" s="1"/>
      <c r="I149" s="17">
        <f t="shared" si="25"/>
        <v>0</v>
      </c>
      <c r="J149" s="17">
        <f t="shared" si="37"/>
        <v>0</v>
      </c>
      <c r="K149" s="18">
        <f t="shared" si="38"/>
        <v>0</v>
      </c>
      <c r="L149" s="1">
        <f t="shared" si="39"/>
        <v>0</v>
      </c>
      <c r="M149" s="1">
        <f t="shared" si="40"/>
        <v>99</v>
      </c>
      <c r="N149" s="1">
        <f t="shared" si="43"/>
        <v>114.345</v>
      </c>
      <c r="O149" s="1"/>
      <c r="P149" s="19">
        <v>114</v>
      </c>
      <c r="Q149" s="18">
        <f t="shared" si="41"/>
        <v>9597.429696969697</v>
      </c>
      <c r="R149" s="18">
        <f t="shared" si="42"/>
        <v>1262.8196969696983</v>
      </c>
    </row>
    <row r="150" spans="1:18" x14ac:dyDescent="0.2">
      <c r="A150" s="16" t="s">
        <v>163</v>
      </c>
      <c r="B150" s="17">
        <v>682</v>
      </c>
      <c r="C150" s="17">
        <v>3921.5</v>
      </c>
      <c r="D150" s="1">
        <v>5.75</v>
      </c>
      <c r="E150" s="17">
        <f t="shared" si="35"/>
        <v>3921.5</v>
      </c>
      <c r="F150" s="17">
        <f t="shared" si="36"/>
        <v>0</v>
      </c>
      <c r="H150" s="1"/>
      <c r="I150" s="17">
        <f t="shared" si="25"/>
        <v>0</v>
      </c>
      <c r="J150" s="17">
        <f t="shared" si="37"/>
        <v>0</v>
      </c>
      <c r="K150" s="18">
        <f t="shared" si="38"/>
        <v>0</v>
      </c>
      <c r="L150" s="1">
        <f t="shared" si="39"/>
        <v>0</v>
      </c>
      <c r="M150" s="1">
        <f t="shared" si="40"/>
        <v>5.75</v>
      </c>
      <c r="N150" s="1">
        <f t="shared" si="43"/>
        <v>6.6412500000000003</v>
      </c>
      <c r="O150" s="1"/>
      <c r="P150" s="19">
        <f t="shared" si="44"/>
        <v>6.64</v>
      </c>
      <c r="Q150" s="18">
        <f t="shared" si="41"/>
        <v>4528.4799999999996</v>
      </c>
      <c r="R150" s="18">
        <f t="shared" si="42"/>
        <v>606.97999999999956</v>
      </c>
    </row>
    <row r="151" spans="1:18" x14ac:dyDescent="0.2">
      <c r="A151" s="16" t="s">
        <v>164</v>
      </c>
      <c r="B151" s="17">
        <v>688</v>
      </c>
      <c r="C151" s="17">
        <v>16512</v>
      </c>
      <c r="D151" s="1">
        <v>24</v>
      </c>
      <c r="E151" s="17">
        <f t="shared" si="35"/>
        <v>16512</v>
      </c>
      <c r="F151" s="17">
        <f t="shared" si="36"/>
        <v>0</v>
      </c>
      <c r="H151" s="1"/>
      <c r="I151" s="17">
        <f t="shared" si="25"/>
        <v>0</v>
      </c>
      <c r="J151" s="17">
        <f t="shared" si="37"/>
        <v>0</v>
      </c>
      <c r="K151" s="18">
        <f t="shared" si="38"/>
        <v>0</v>
      </c>
      <c r="L151" s="1">
        <f t="shared" si="39"/>
        <v>0</v>
      </c>
      <c r="M151" s="1">
        <f t="shared" si="40"/>
        <v>24</v>
      </c>
      <c r="N151" s="1">
        <f t="shared" si="43"/>
        <v>27.72</v>
      </c>
      <c r="O151" s="1"/>
      <c r="P151" s="19">
        <v>28</v>
      </c>
      <c r="Q151" s="18">
        <f t="shared" si="41"/>
        <v>19264</v>
      </c>
      <c r="R151" s="18">
        <f t="shared" si="42"/>
        <v>2752</v>
      </c>
    </row>
    <row r="152" spans="1:18" x14ac:dyDescent="0.2">
      <c r="A152" s="16" t="s">
        <v>165</v>
      </c>
      <c r="B152" s="17">
        <v>-15.360000000000001</v>
      </c>
      <c r="C152" s="17">
        <v>-199.68</v>
      </c>
      <c r="D152" s="1">
        <v>13</v>
      </c>
      <c r="E152" s="17">
        <f t="shared" si="35"/>
        <v>-199.68</v>
      </c>
      <c r="F152" s="17">
        <f t="shared" si="36"/>
        <v>0</v>
      </c>
      <c r="H152" s="1"/>
      <c r="I152" s="17">
        <f t="shared" si="25"/>
        <v>0</v>
      </c>
      <c r="J152" s="17">
        <f t="shared" si="37"/>
        <v>0</v>
      </c>
      <c r="K152" s="18">
        <f t="shared" si="38"/>
        <v>0</v>
      </c>
      <c r="L152" s="1">
        <f t="shared" si="39"/>
        <v>0</v>
      </c>
      <c r="M152" s="1">
        <f t="shared" si="40"/>
        <v>13</v>
      </c>
      <c r="N152" s="1">
        <f>+M152</f>
        <v>13</v>
      </c>
      <c r="O152" s="1"/>
      <c r="P152" s="19">
        <f t="shared" si="44"/>
        <v>13</v>
      </c>
      <c r="Q152" s="18">
        <f t="shared" si="41"/>
        <v>-199.68</v>
      </c>
      <c r="R152" s="18">
        <f t="shared" si="42"/>
        <v>0</v>
      </c>
    </row>
    <row r="153" spans="1:18" x14ac:dyDescent="0.2">
      <c r="A153" s="16" t="s">
        <v>166</v>
      </c>
      <c r="B153" s="17">
        <v>2</v>
      </c>
      <c r="C153" s="17">
        <v>128</v>
      </c>
      <c r="D153" s="1">
        <v>64</v>
      </c>
      <c r="E153" s="17">
        <f t="shared" si="35"/>
        <v>128</v>
      </c>
      <c r="F153" s="17">
        <f t="shared" si="36"/>
        <v>0</v>
      </c>
      <c r="H153" s="1"/>
      <c r="I153" s="17">
        <f t="shared" si="25"/>
        <v>0</v>
      </c>
      <c r="J153" s="17">
        <f t="shared" si="37"/>
        <v>0</v>
      </c>
      <c r="K153" s="18">
        <f t="shared" si="38"/>
        <v>0</v>
      </c>
      <c r="L153" s="1">
        <f t="shared" si="39"/>
        <v>0</v>
      </c>
      <c r="M153" s="1">
        <f t="shared" si="40"/>
        <v>64</v>
      </c>
      <c r="N153" s="1">
        <f t="shared" si="43"/>
        <v>73.92</v>
      </c>
      <c r="O153" s="1"/>
      <c r="P153" s="19">
        <v>74</v>
      </c>
      <c r="Q153" s="18">
        <f t="shared" si="41"/>
        <v>148</v>
      </c>
      <c r="R153" s="18">
        <f t="shared" si="42"/>
        <v>20</v>
      </c>
    </row>
    <row r="154" spans="1:18" x14ac:dyDescent="0.2">
      <c r="A154" s="16" t="s">
        <v>167</v>
      </c>
      <c r="B154" s="17">
        <v>1</v>
      </c>
      <c r="C154" s="17">
        <v>181.27</v>
      </c>
      <c r="D154" s="1">
        <f>+C154</f>
        <v>181.27</v>
      </c>
      <c r="E154" s="17">
        <f t="shared" si="35"/>
        <v>181.27</v>
      </c>
      <c r="F154" s="17">
        <f t="shared" si="36"/>
        <v>0</v>
      </c>
      <c r="H154" s="1"/>
      <c r="I154" s="17">
        <f t="shared" si="25"/>
        <v>0</v>
      </c>
      <c r="J154" s="17">
        <f t="shared" si="37"/>
        <v>0</v>
      </c>
      <c r="K154" s="18">
        <f t="shared" si="38"/>
        <v>0</v>
      </c>
      <c r="L154" s="1">
        <f t="shared" si="39"/>
        <v>0</v>
      </c>
      <c r="M154" s="1">
        <f t="shared" si="40"/>
        <v>181.27</v>
      </c>
      <c r="N154" s="1">
        <f>+M154</f>
        <v>181.27</v>
      </c>
      <c r="O154" s="1"/>
      <c r="P154" s="19">
        <f t="shared" si="44"/>
        <v>181.27</v>
      </c>
      <c r="Q154" s="18">
        <f t="shared" si="41"/>
        <v>181.27</v>
      </c>
      <c r="R154" s="18">
        <f t="shared" si="42"/>
        <v>0</v>
      </c>
    </row>
    <row r="155" spans="1:18" x14ac:dyDescent="0.2">
      <c r="A155" s="16" t="s">
        <v>168</v>
      </c>
      <c r="B155" s="17">
        <v>18</v>
      </c>
      <c r="C155" s="17">
        <v>87.3</v>
      </c>
      <c r="D155" s="1">
        <v>4.8499999999999996</v>
      </c>
      <c r="E155" s="17">
        <f t="shared" si="35"/>
        <v>87.3</v>
      </c>
      <c r="F155" s="17">
        <f t="shared" si="36"/>
        <v>0</v>
      </c>
      <c r="H155" s="1"/>
      <c r="I155" s="17">
        <f t="shared" si="25"/>
        <v>0</v>
      </c>
      <c r="J155" s="17">
        <f t="shared" si="37"/>
        <v>0</v>
      </c>
      <c r="K155" s="18">
        <f t="shared" si="38"/>
        <v>0</v>
      </c>
      <c r="L155" s="1">
        <f t="shared" si="39"/>
        <v>0</v>
      </c>
      <c r="M155" s="1">
        <f t="shared" si="40"/>
        <v>4.8499999999999996</v>
      </c>
      <c r="N155" s="1">
        <f t="shared" si="43"/>
        <v>5.60175</v>
      </c>
      <c r="O155" s="1"/>
      <c r="P155" s="19">
        <f t="shared" si="44"/>
        <v>5.6</v>
      </c>
      <c r="Q155" s="18">
        <f t="shared" si="41"/>
        <v>100.8</v>
      </c>
      <c r="R155" s="18">
        <f t="shared" si="42"/>
        <v>13.5</v>
      </c>
    </row>
    <row r="156" spans="1:18" x14ac:dyDescent="0.2">
      <c r="A156" s="16" t="s">
        <v>169</v>
      </c>
      <c r="B156" s="17">
        <v>11.43332</v>
      </c>
      <c r="C156" s="17">
        <v>8574.99</v>
      </c>
      <c r="D156" s="1">
        <v>750</v>
      </c>
      <c r="E156" s="17">
        <f t="shared" si="35"/>
        <v>8574.99</v>
      </c>
      <c r="F156" s="17">
        <f t="shared" si="36"/>
        <v>0</v>
      </c>
      <c r="H156" s="1"/>
      <c r="I156" s="17">
        <f t="shared" si="25"/>
        <v>0</v>
      </c>
      <c r="J156" s="17">
        <f t="shared" si="37"/>
        <v>0</v>
      </c>
      <c r="K156" s="18">
        <f t="shared" si="38"/>
        <v>0</v>
      </c>
      <c r="L156" s="1">
        <f t="shared" si="39"/>
        <v>0</v>
      </c>
      <c r="M156" s="1">
        <f t="shared" si="40"/>
        <v>750</v>
      </c>
      <c r="N156" s="1">
        <f>+M156</f>
        <v>750</v>
      </c>
      <c r="O156" s="1"/>
      <c r="P156" s="19">
        <f t="shared" si="44"/>
        <v>750</v>
      </c>
      <c r="Q156" s="18">
        <f t="shared" si="41"/>
        <v>8574.99</v>
      </c>
      <c r="R156" s="18">
        <f t="shared" si="42"/>
        <v>0</v>
      </c>
    </row>
    <row r="157" spans="1:18" x14ac:dyDescent="0.2">
      <c r="A157" s="16" t="s">
        <v>170</v>
      </c>
      <c r="B157" s="17">
        <v>3.40625</v>
      </c>
      <c r="C157" s="17">
        <v>218</v>
      </c>
      <c r="D157" s="1">
        <v>64</v>
      </c>
      <c r="E157" s="17">
        <f t="shared" si="35"/>
        <v>218</v>
      </c>
      <c r="F157" s="17">
        <f t="shared" si="36"/>
        <v>0</v>
      </c>
      <c r="H157" s="1"/>
      <c r="I157" s="17">
        <f>+H157*G157*B157</f>
        <v>0</v>
      </c>
      <c r="J157" s="17">
        <f t="shared" si="37"/>
        <v>0</v>
      </c>
      <c r="K157" s="18">
        <f t="shared" si="38"/>
        <v>0</v>
      </c>
      <c r="L157" s="1">
        <f t="shared" si="39"/>
        <v>0</v>
      </c>
      <c r="M157" s="1">
        <f t="shared" si="40"/>
        <v>64</v>
      </c>
      <c r="N157" s="1">
        <f t="shared" si="43"/>
        <v>73.92</v>
      </c>
      <c r="O157" s="1"/>
      <c r="P157" s="19">
        <f t="shared" si="44"/>
        <v>73.92</v>
      </c>
      <c r="Q157" s="18">
        <f t="shared" si="41"/>
        <v>251.79</v>
      </c>
      <c r="R157" s="18">
        <f t="shared" si="42"/>
        <v>33.789999999999992</v>
      </c>
    </row>
    <row r="158" spans="1:18" ht="14.25" x14ac:dyDescent="0.2">
      <c r="A158" s="21" t="s">
        <v>171</v>
      </c>
      <c r="B158" s="22"/>
      <c r="C158" s="22">
        <f>SUM(C115:C157)</f>
        <v>449501.69999999995</v>
      </c>
      <c r="D158" s="23"/>
      <c r="E158" s="22">
        <f>SUM(E115:E157)</f>
        <v>449595.94</v>
      </c>
      <c r="F158" s="22">
        <f>SUM(F115:F157)</f>
        <v>94.240000000012515</v>
      </c>
      <c r="G158" s="24"/>
      <c r="H158" s="23"/>
      <c r="I158" s="24"/>
      <c r="J158" s="24"/>
      <c r="K158" s="24"/>
      <c r="L158" s="23"/>
      <c r="M158" s="23"/>
      <c r="N158" s="24"/>
      <c r="O158" s="24"/>
      <c r="P158" s="24"/>
      <c r="Q158" s="25">
        <f>SUM(Q115:Q157)</f>
        <v>517549.17578297813</v>
      </c>
      <c r="R158" s="25">
        <f>SUM(R115:R157)</f>
        <v>67953.235782978154</v>
      </c>
    </row>
    <row r="159" spans="1:18" x14ac:dyDescent="0.2">
      <c r="B159" s="17"/>
      <c r="C159" s="17"/>
      <c r="D159" s="1"/>
      <c r="E159" s="1"/>
      <c r="F159" s="1"/>
      <c r="H159" s="1"/>
      <c r="L159" s="1"/>
      <c r="M159" s="1"/>
    </row>
    <row r="160" spans="1:18" ht="14.25" x14ac:dyDescent="0.2">
      <c r="A160" s="13" t="s">
        <v>172</v>
      </c>
      <c r="B160" s="17"/>
      <c r="C160" s="17"/>
      <c r="D160" s="1"/>
      <c r="E160" s="1"/>
      <c r="F160" s="1"/>
      <c r="H160" s="1"/>
      <c r="L160" s="1"/>
      <c r="M160" s="1"/>
    </row>
    <row r="161" spans="1:18" x14ac:dyDescent="0.2">
      <c r="A161" s="16" t="s">
        <v>173</v>
      </c>
      <c r="B161" s="17">
        <v>1</v>
      </c>
      <c r="C161" s="17">
        <v>-23.07</v>
      </c>
      <c r="D161" s="1"/>
      <c r="E161" s="17">
        <f>+C161</f>
        <v>-23.07</v>
      </c>
      <c r="F161" s="17">
        <f>+E161-C161</f>
        <v>0</v>
      </c>
      <c r="H161" s="1"/>
      <c r="L161" s="1"/>
      <c r="M161" s="1"/>
      <c r="Q161" s="18">
        <f>+E161</f>
        <v>-23.07</v>
      </c>
    </row>
    <row r="162" spans="1:18" x14ac:dyDescent="0.2">
      <c r="A162" s="16" t="s">
        <v>174</v>
      </c>
      <c r="B162" s="17"/>
      <c r="C162" s="17">
        <v>64881.090000000033</v>
      </c>
      <c r="D162" s="1"/>
      <c r="E162" s="17">
        <f>+C162</f>
        <v>64881.090000000033</v>
      </c>
      <c r="F162" s="17">
        <f>+E162-C162</f>
        <v>0</v>
      </c>
      <c r="H162" s="1"/>
      <c r="L162" s="1"/>
      <c r="M162" s="1"/>
      <c r="Q162" s="18">
        <f t="shared" ref="Q162:Q166" si="45">+E162</f>
        <v>64881.090000000033</v>
      </c>
    </row>
    <row r="163" spans="1:18" x14ac:dyDescent="0.2">
      <c r="A163" s="16" t="s">
        <v>175</v>
      </c>
      <c r="B163" s="17"/>
      <c r="C163" s="17">
        <v>89752.159999999931</v>
      </c>
      <c r="D163" s="1"/>
      <c r="E163" s="17">
        <f>+C163</f>
        <v>89752.159999999931</v>
      </c>
      <c r="F163" s="17">
        <f>+E163-C163</f>
        <v>0</v>
      </c>
      <c r="H163" s="1"/>
      <c r="L163" s="1"/>
      <c r="M163" s="1"/>
      <c r="Q163" s="18">
        <f t="shared" si="45"/>
        <v>89752.159999999931</v>
      </c>
    </row>
    <row r="164" spans="1:18" x14ac:dyDescent="0.2">
      <c r="A164" s="16" t="s">
        <v>176</v>
      </c>
      <c r="B164" s="17"/>
      <c r="C164" s="17">
        <v>241.82</v>
      </c>
      <c r="D164" s="1"/>
      <c r="E164" s="17">
        <f>+C164</f>
        <v>241.82</v>
      </c>
      <c r="F164" s="17">
        <f>+E164-C164</f>
        <v>0</v>
      </c>
      <c r="H164" s="1"/>
      <c r="L164" s="1"/>
      <c r="M164" s="1"/>
      <c r="Q164" s="18">
        <f t="shared" si="45"/>
        <v>241.82</v>
      </c>
    </row>
    <row r="165" spans="1:18" x14ac:dyDescent="0.2">
      <c r="A165" s="16" t="s">
        <v>177</v>
      </c>
      <c r="B165" s="17"/>
      <c r="C165" s="17">
        <v>264.12</v>
      </c>
      <c r="D165" s="1"/>
      <c r="E165" s="17">
        <f>+C165</f>
        <v>264.12</v>
      </c>
      <c r="F165" s="17">
        <f>+E165-C165</f>
        <v>0</v>
      </c>
      <c r="H165" s="1"/>
      <c r="L165" s="1"/>
      <c r="M165" s="1"/>
      <c r="Q165" s="18">
        <f t="shared" si="45"/>
        <v>264.12</v>
      </c>
    </row>
    <row r="166" spans="1:18" x14ac:dyDescent="0.2">
      <c r="A166" s="16" t="s">
        <v>178</v>
      </c>
      <c r="B166" s="17"/>
      <c r="C166" s="17">
        <v>377166.49999999971</v>
      </c>
      <c r="D166" s="1"/>
      <c r="E166" s="17">
        <f>+C166+F166</f>
        <v>385411.69214122975</v>
      </c>
      <c r="F166" s="17">
        <f>+[1]Disposal!O26</f>
        <v>8245.1921412300544</v>
      </c>
      <c r="H166" s="1"/>
      <c r="L166" s="1"/>
      <c r="M166" s="1"/>
      <c r="Q166" s="18">
        <f t="shared" si="45"/>
        <v>385411.69214122975</v>
      </c>
    </row>
    <row r="167" spans="1:18" ht="14.25" x14ac:dyDescent="0.2">
      <c r="A167" s="21" t="s">
        <v>179</v>
      </c>
      <c r="B167" s="22"/>
      <c r="C167" s="22">
        <f>SUM(C161:C166)</f>
        <v>532282.61999999965</v>
      </c>
      <c r="D167" s="23"/>
      <c r="E167" s="22">
        <f>SUM(E161:E166)</f>
        <v>540527.81214122975</v>
      </c>
      <c r="F167" s="22">
        <f>SUM(F161:F166)</f>
        <v>8245.1921412300544</v>
      </c>
      <c r="G167" s="24"/>
      <c r="H167" s="23"/>
      <c r="I167" s="24"/>
      <c r="J167" s="24"/>
      <c r="K167" s="24"/>
      <c r="L167" s="23"/>
      <c r="M167" s="23"/>
      <c r="N167" s="24"/>
      <c r="O167" s="24"/>
      <c r="P167" s="24"/>
      <c r="Q167" s="25">
        <f>SUM(Q161:Q166)</f>
        <v>540527.81214122975</v>
      </c>
      <c r="R167" s="24"/>
    </row>
    <row r="168" spans="1:18" x14ac:dyDescent="0.2">
      <c r="B168" s="17"/>
      <c r="C168" s="17"/>
      <c r="D168" s="1"/>
      <c r="E168" s="1"/>
      <c r="F168" s="1"/>
      <c r="H168" s="1"/>
      <c r="L168" s="1"/>
      <c r="M168" s="1"/>
    </row>
    <row r="169" spans="1:18" ht="14.25" x14ac:dyDescent="0.2">
      <c r="A169" s="13" t="s">
        <v>180</v>
      </c>
      <c r="B169" s="17"/>
      <c r="C169" s="17"/>
      <c r="D169" s="1"/>
      <c r="E169" s="1"/>
      <c r="F169" s="1"/>
      <c r="H169" s="1"/>
      <c r="L169" s="1"/>
      <c r="M169" s="1"/>
    </row>
    <row r="170" spans="1:18" x14ac:dyDescent="0.2">
      <c r="A170" s="16" t="s">
        <v>181</v>
      </c>
      <c r="B170" s="17"/>
      <c r="C170" s="17">
        <v>-88.840000000000444</v>
      </c>
      <c r="D170" s="1"/>
      <c r="E170" s="17">
        <f>+C170</f>
        <v>-88.840000000000444</v>
      </c>
      <c r="F170" s="17">
        <f>+E170-C170</f>
        <v>0</v>
      </c>
      <c r="H170" s="1"/>
      <c r="L170" s="1"/>
      <c r="M170" s="1"/>
      <c r="Q170" s="18">
        <f t="shared" ref="Q170:Q174" si="46">+E170</f>
        <v>-88.840000000000444</v>
      </c>
    </row>
    <row r="171" spans="1:18" x14ac:dyDescent="0.2">
      <c r="A171" s="16" t="s">
        <v>182</v>
      </c>
      <c r="B171" s="17"/>
      <c r="C171" s="17">
        <v>-0.08</v>
      </c>
      <c r="D171" s="1"/>
      <c r="E171" s="17">
        <f>+C171</f>
        <v>-0.08</v>
      </c>
      <c r="F171" s="17">
        <f>+E171-C171</f>
        <v>0</v>
      </c>
      <c r="H171" s="1"/>
      <c r="Q171" s="18">
        <f t="shared" si="46"/>
        <v>-0.08</v>
      </c>
    </row>
    <row r="172" spans="1:18" x14ac:dyDescent="0.2">
      <c r="A172" s="16" t="s">
        <v>183</v>
      </c>
      <c r="B172" s="17"/>
      <c r="C172" s="17">
        <v>3381.420000000001</v>
      </c>
      <c r="D172" s="1"/>
      <c r="E172" s="17">
        <f>+C172</f>
        <v>3381.420000000001</v>
      </c>
      <c r="F172" s="17">
        <f>+E172-C172</f>
        <v>0</v>
      </c>
      <c r="H172" s="1"/>
      <c r="Q172" s="18">
        <f t="shared" si="46"/>
        <v>3381.420000000001</v>
      </c>
    </row>
    <row r="173" spans="1:18" x14ac:dyDescent="0.2">
      <c r="A173" s="16" t="s">
        <v>184</v>
      </c>
      <c r="B173" s="17"/>
      <c r="C173" s="17">
        <v>-28.52</v>
      </c>
      <c r="D173" s="1"/>
      <c r="E173" s="17">
        <f>+C173</f>
        <v>-28.52</v>
      </c>
      <c r="F173" s="17">
        <f>+E173-C173</f>
        <v>0</v>
      </c>
      <c r="H173" s="1"/>
      <c r="Q173" s="18">
        <f t="shared" si="46"/>
        <v>-28.52</v>
      </c>
    </row>
    <row r="174" spans="1:18" x14ac:dyDescent="0.2">
      <c r="A174" s="16" t="s">
        <v>185</v>
      </c>
      <c r="B174" s="17">
        <v>21.8</v>
      </c>
      <c r="C174" s="17">
        <v>545</v>
      </c>
      <c r="D174" s="1">
        <v>25</v>
      </c>
      <c r="E174" s="17">
        <f>+C174</f>
        <v>545</v>
      </c>
      <c r="F174" s="17">
        <f>+E174-C174</f>
        <v>0</v>
      </c>
      <c r="H174" s="1"/>
      <c r="Q174" s="18">
        <f t="shared" si="46"/>
        <v>545</v>
      </c>
    </row>
    <row r="175" spans="1:18" ht="14.25" x14ac:dyDescent="0.2">
      <c r="A175" s="21" t="s">
        <v>186</v>
      </c>
      <c r="B175" s="22">
        <v>21.8</v>
      </c>
      <c r="C175" s="22">
        <v>3808.9800000000005</v>
      </c>
      <c r="D175" s="23">
        <v>25</v>
      </c>
      <c r="E175" s="22">
        <f>SUM(E170:E174)</f>
        <v>3808.9800000000005</v>
      </c>
      <c r="F175" s="22">
        <f>SUM(F169:F174)</f>
        <v>0</v>
      </c>
      <c r="G175" s="24"/>
      <c r="H175" s="23"/>
      <c r="I175" s="24"/>
      <c r="J175" s="24"/>
      <c r="K175" s="24"/>
      <c r="L175" s="24"/>
      <c r="M175" s="24"/>
      <c r="N175" s="24"/>
      <c r="O175" s="24"/>
      <c r="P175" s="24"/>
      <c r="Q175" s="25">
        <f>SUM(Q170:Q174)</f>
        <v>3808.9800000000005</v>
      </c>
      <c r="R175" s="24"/>
    </row>
    <row r="176" spans="1:18" x14ac:dyDescent="0.2">
      <c r="B176" s="17"/>
      <c r="C176" s="17"/>
      <c r="D176" s="1"/>
      <c r="E176" s="1"/>
      <c r="F176" s="1"/>
      <c r="H176" s="1"/>
    </row>
    <row r="177" spans="1:18" x14ac:dyDescent="0.2">
      <c r="B177" s="17">
        <v>99914.337291356802</v>
      </c>
      <c r="C177" s="17">
        <f>SUM(C8:C176)/2</f>
        <v>3866502.3300000038</v>
      </c>
      <c r="D177" s="1"/>
      <c r="E177" s="1"/>
      <c r="F177" s="17">
        <f>SUM(F8:F176)/2</f>
        <v>26477.973762440379</v>
      </c>
      <c r="H177" s="26" t="s">
        <v>187</v>
      </c>
      <c r="I177" s="17">
        <f>SUM(I8:I176)</f>
        <v>24249541.605853684</v>
      </c>
      <c r="J177" s="17">
        <f>SUM(J8:J176)</f>
        <v>17568360.865890108</v>
      </c>
      <c r="K177" s="17">
        <f>SUM(K8:K176)</f>
        <v>952293.0007355737</v>
      </c>
      <c r="Q177" s="18">
        <f>+Q26+Q112+Q158</f>
        <v>3688576.0384157686</v>
      </c>
      <c r="R177" s="18">
        <f>+R26+R112+R158</f>
        <v>339932.52679455653</v>
      </c>
    </row>
    <row r="178" spans="1:18" x14ac:dyDescent="0.2">
      <c r="A178" s="27" t="s">
        <v>188</v>
      </c>
      <c r="B178" s="27"/>
      <c r="C178" s="17">
        <f>+'[1]Pro Forma'!P14</f>
        <v>3866316.6599999997</v>
      </c>
      <c r="D178" s="1"/>
      <c r="E178" s="1"/>
      <c r="F178" s="1"/>
      <c r="H178" s="26" t="s">
        <v>189</v>
      </c>
      <c r="I178" s="17">
        <f>+[1]Disposal!O18*2000</f>
        <v>17568360.865890108</v>
      </c>
    </row>
    <row r="179" spans="1:18" x14ac:dyDescent="0.2">
      <c r="A179" s="27" t="s">
        <v>190</v>
      </c>
      <c r="B179" s="27"/>
      <c r="C179" s="17">
        <f>+C177-C178</f>
        <v>185.67000000411645</v>
      </c>
      <c r="D179" s="1"/>
      <c r="E179" s="1"/>
      <c r="F179" s="1"/>
      <c r="H179" s="26" t="s">
        <v>191</v>
      </c>
      <c r="I179" s="28">
        <f>+I178/I177</f>
        <v>0.72448218409411991</v>
      </c>
    </row>
    <row r="180" spans="1:18" x14ac:dyDescent="0.2">
      <c r="B180" s="17"/>
      <c r="C180" s="17"/>
      <c r="D180" s="1"/>
      <c r="E180" s="1"/>
      <c r="F180" s="1"/>
      <c r="H180" s="1"/>
    </row>
    <row r="181" spans="1:18" x14ac:dyDescent="0.2">
      <c r="B181" s="17"/>
      <c r="C181" s="17"/>
      <c r="D181" s="1"/>
      <c r="E181" s="1"/>
      <c r="F181" s="1"/>
      <c r="H181" s="1"/>
    </row>
    <row r="182" spans="1:18" x14ac:dyDescent="0.2">
      <c r="B182" s="17"/>
      <c r="C182" s="17"/>
      <c r="D182" s="1"/>
      <c r="E182" s="1"/>
      <c r="F182" s="1"/>
      <c r="H182" s="1"/>
    </row>
    <row r="183" spans="1:18" x14ac:dyDescent="0.2">
      <c r="D183" s="1"/>
      <c r="E183" s="1"/>
      <c r="F183" s="1"/>
      <c r="H183" s="1"/>
    </row>
    <row r="184" spans="1:18" x14ac:dyDescent="0.2">
      <c r="D184" s="1"/>
      <c r="E184" s="1"/>
      <c r="F184" s="1"/>
      <c r="H184" s="1"/>
    </row>
    <row r="185" spans="1:18" x14ac:dyDescent="0.2">
      <c r="D185" s="1"/>
      <c r="E185" s="1"/>
      <c r="F185" s="1"/>
      <c r="H185" s="1"/>
    </row>
    <row r="186" spans="1:18" x14ac:dyDescent="0.2">
      <c r="D186" s="1"/>
      <c r="E186" s="1"/>
      <c r="F186" s="1"/>
      <c r="H186" s="1"/>
    </row>
    <row r="187" spans="1:18" x14ac:dyDescent="0.2">
      <c r="D187" s="1"/>
      <c r="E187" s="1"/>
      <c r="F187" s="1"/>
      <c r="H187" s="1"/>
    </row>
    <row r="188" spans="1:18" x14ac:dyDescent="0.2">
      <c r="D188" s="1"/>
      <c r="E188" s="1"/>
      <c r="F188" s="1"/>
      <c r="H188" s="1"/>
    </row>
    <row r="189" spans="1:18" x14ac:dyDescent="0.2">
      <c r="D189" s="1"/>
      <c r="E189" s="1"/>
      <c r="F189" s="1"/>
      <c r="H189" s="1"/>
    </row>
    <row r="190" spans="1:18" x14ac:dyDescent="0.2">
      <c r="D190" s="1"/>
      <c r="E190" s="1"/>
      <c r="F190" s="1"/>
      <c r="H190" s="1"/>
    </row>
  </sheetData>
  <mergeCells count="2">
    <mergeCell ref="A178:B178"/>
    <mergeCell ref="A179:B179"/>
  </mergeCells>
  <pageMargins left="0.25" right="0.25" top="0.5" bottom="0.5" header="0.3" footer="0.3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BA9F0D04E3F7429C5E12A00B635887" ma:contentTypeVersion="104" ma:contentTypeDescription="" ma:contentTypeScope="" ma:versionID="42e973c5409e5438a7fc1aaffdaeefa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2017-05-16T07:00:00+00:00</OpenedDate>
    <Date1 xmlns="dc463f71-b30c-4ab2-9473-d307f9d35888">2017-05-16T07:00:00+00:00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170378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3CB4AFA-277C-4D0D-84A5-B7140244A72D}"/>
</file>

<file path=customXml/itemProps2.xml><?xml version="1.0" encoding="utf-8"?>
<ds:datastoreItem xmlns:ds="http://schemas.openxmlformats.org/officeDocument/2006/customXml" ds:itemID="{EA91C348-F0EC-4E97-A0CE-F16A4BCDACD2}"/>
</file>

<file path=customXml/itemProps3.xml><?xml version="1.0" encoding="utf-8"?>
<ds:datastoreItem xmlns:ds="http://schemas.openxmlformats.org/officeDocument/2006/customXml" ds:itemID="{8EB22E23-A6C5-4F74-87C4-D5EE5BF76C7E}"/>
</file>

<file path=customXml/itemProps4.xml><?xml version="1.0" encoding="utf-8"?>
<ds:datastoreItem xmlns:ds="http://schemas.openxmlformats.org/officeDocument/2006/customXml" ds:itemID="{F06138AF-7FCD-4BEA-9BE7-71CBB43D0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Out</vt:lpstr>
      <vt:lpstr>'Price Out'!Print_Titles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2017-05-16T17:19:31Z</cp:lastPrinted>
  <dcterms:created xsi:type="dcterms:W3CDTF">2017-05-16T17:17:18Z</dcterms:created>
  <dcterms:modified xsi:type="dcterms:W3CDTF">2017-05-16T17:19:45Z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0x0101006E56B4D1795A2E4DB2F0B01679ED314A00DBBA9F0D04E3F7429C5E12A00B635887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