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136" windowHeight="10320"/>
  </bookViews>
  <sheets>
    <sheet name="Residential" sheetId="1" r:id="rId1"/>
    <sheet name="Commercial" sheetId="2" r:id="rId2"/>
  </sheets>
  <definedNames>
    <definedName name="_xlnm.Print_Area" localSheetId="1">Commercial!$A$1:$X$59</definedName>
    <definedName name="_xlnm.Print_Area" localSheetId="0">Residential!$A$1:$Y$44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9" i="1" l="1"/>
  <c r="X39" i="1"/>
  <c r="W39" i="1"/>
  <c r="U39" i="1"/>
  <c r="V39" i="1" s="1"/>
  <c r="T39" i="1"/>
  <c r="R39" i="1"/>
  <c r="S39" i="1" s="1"/>
  <c r="Q39" i="1"/>
  <c r="M39" i="1"/>
  <c r="N39" i="1" s="1"/>
  <c r="L39" i="1"/>
  <c r="K39" i="1"/>
  <c r="W3" i="2" l="1"/>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V3" i="2"/>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T3" i="2"/>
  <c r="U3" i="2" s="1"/>
  <c r="T4" i="2"/>
  <c r="U4" i="2" s="1"/>
  <c r="T5" i="2"/>
  <c r="U5" i="2" s="1"/>
  <c r="T6" i="2"/>
  <c r="U6" i="2" s="1"/>
  <c r="T7" i="2"/>
  <c r="U7" i="2" s="1"/>
  <c r="T8" i="2"/>
  <c r="U8" i="2" s="1"/>
  <c r="T9" i="2"/>
  <c r="U9" i="2" s="1"/>
  <c r="T10" i="2"/>
  <c r="U10" i="2" s="1"/>
  <c r="T11" i="2"/>
  <c r="U11" i="2" s="1"/>
  <c r="T12" i="2"/>
  <c r="U12" i="2" s="1"/>
  <c r="T13" i="2"/>
  <c r="U13" i="2" s="1"/>
  <c r="T14" i="2"/>
  <c r="U14" i="2" s="1"/>
  <c r="T15" i="2"/>
  <c r="U15" i="2" s="1"/>
  <c r="T16" i="2"/>
  <c r="U16" i="2" s="1"/>
  <c r="T17" i="2"/>
  <c r="U17" i="2" s="1"/>
  <c r="T18" i="2"/>
  <c r="U18" i="2" s="1"/>
  <c r="T19" i="2"/>
  <c r="U19" i="2" s="1"/>
  <c r="T20" i="2"/>
  <c r="U20" i="2" s="1"/>
  <c r="T21" i="2"/>
  <c r="U21" i="2" s="1"/>
  <c r="T22" i="2"/>
  <c r="U22" i="2" s="1"/>
  <c r="T23" i="2"/>
  <c r="U23" i="2" s="1"/>
  <c r="T24" i="2"/>
  <c r="U24" i="2" s="1"/>
  <c r="T25" i="2"/>
  <c r="U25" i="2" s="1"/>
  <c r="T26" i="2"/>
  <c r="U26" i="2" s="1"/>
  <c r="T27" i="2"/>
  <c r="U27" i="2" s="1"/>
  <c r="T28" i="2"/>
  <c r="U28" i="2" s="1"/>
  <c r="T29" i="2"/>
  <c r="U29" i="2" s="1"/>
  <c r="T30" i="2"/>
  <c r="U30" i="2" s="1"/>
  <c r="T31" i="2"/>
  <c r="U31" i="2" s="1"/>
  <c r="T32" i="2"/>
  <c r="U32" i="2" s="1"/>
  <c r="T33" i="2"/>
  <c r="U33" i="2" s="1"/>
  <c r="T34" i="2"/>
  <c r="U34" i="2" s="1"/>
  <c r="T35" i="2"/>
  <c r="U35" i="2" s="1"/>
  <c r="T36" i="2"/>
  <c r="U36" i="2" s="1"/>
  <c r="T37" i="2"/>
  <c r="U37" i="2" s="1"/>
  <c r="T38" i="2"/>
  <c r="U38" i="2" s="1"/>
  <c r="T39" i="2"/>
  <c r="U39" i="2" s="1"/>
  <c r="T40" i="2"/>
  <c r="U40" i="2" s="1"/>
  <c r="T41" i="2"/>
  <c r="U41" i="2" s="1"/>
  <c r="T42" i="2"/>
  <c r="U42" i="2" s="1"/>
  <c r="T43" i="2"/>
  <c r="U43" i="2" s="1"/>
  <c r="T44" i="2"/>
  <c r="U44" i="2" s="1"/>
  <c r="T45" i="2"/>
  <c r="U45" i="2" s="1"/>
  <c r="T46" i="2"/>
  <c r="U46" i="2" s="1"/>
  <c r="T47" i="2"/>
  <c r="U47" i="2" s="1"/>
  <c r="T48" i="2"/>
  <c r="U48" i="2" s="1"/>
  <c r="T49" i="2"/>
  <c r="U49" i="2" s="1"/>
  <c r="T50" i="2"/>
  <c r="U50" i="2" s="1"/>
  <c r="T51" i="2"/>
  <c r="U51" i="2" s="1"/>
  <c r="T52" i="2"/>
  <c r="U52" i="2" s="1"/>
  <c r="T53" i="2"/>
  <c r="U53" i="2" s="1"/>
  <c r="T2" i="2"/>
  <c r="U2" i="2" s="1"/>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2" i="2"/>
  <c r="Q3" i="2"/>
  <c r="Q4" i="2"/>
  <c r="R4" i="2" s="1"/>
  <c r="Q5" i="2"/>
  <c r="Q6" i="2"/>
  <c r="R6" i="2" s="1"/>
  <c r="Q7" i="2"/>
  <c r="R7" i="2" s="1"/>
  <c r="Q8" i="2"/>
  <c r="R8" i="2" s="1"/>
  <c r="Q9" i="2"/>
  <c r="R9" i="2" s="1"/>
  <c r="Q10" i="2"/>
  <c r="R10" i="2" s="1"/>
  <c r="Q11" i="2"/>
  <c r="R11" i="2" s="1"/>
  <c r="Q12" i="2"/>
  <c r="R12" i="2" s="1"/>
  <c r="Q13" i="2"/>
  <c r="R13" i="2" s="1"/>
  <c r="Q14" i="2"/>
  <c r="R14" i="2" s="1"/>
  <c r="Q15" i="2"/>
  <c r="R15" i="2" s="1"/>
  <c r="Q16" i="2"/>
  <c r="R16" i="2" s="1"/>
  <c r="Q17" i="2"/>
  <c r="R17" i="2" s="1"/>
  <c r="Q18" i="2"/>
  <c r="Q19" i="2"/>
  <c r="R19" i="2" s="1"/>
  <c r="Q20" i="2"/>
  <c r="R20" i="2" s="1"/>
  <c r="Q21" i="2"/>
  <c r="R21" i="2" s="1"/>
  <c r="Q22" i="2"/>
  <c r="R22" i="2" s="1"/>
  <c r="Q23" i="2"/>
  <c r="R23" i="2" s="1"/>
  <c r="Q24" i="2"/>
  <c r="R24" i="2" s="1"/>
  <c r="Q25" i="2"/>
  <c r="R25" i="2" s="1"/>
  <c r="Q26" i="2"/>
  <c r="R26" i="2" s="1"/>
  <c r="Q27" i="2"/>
  <c r="R27" i="2" s="1"/>
  <c r="Q28" i="2"/>
  <c r="R28" i="2" s="1"/>
  <c r="Q29" i="2"/>
  <c r="R29" i="2" s="1"/>
  <c r="Q30" i="2"/>
  <c r="R30" i="2" s="1"/>
  <c r="Q31" i="2"/>
  <c r="R31" i="2" s="1"/>
  <c r="Q32" i="2"/>
  <c r="R32" i="2" s="1"/>
  <c r="Q33" i="2"/>
  <c r="R33" i="2" s="1"/>
  <c r="Q34" i="2"/>
  <c r="Q35" i="2"/>
  <c r="R35" i="2" s="1"/>
  <c r="Q36" i="2"/>
  <c r="R36" i="2" s="1"/>
  <c r="Q37" i="2"/>
  <c r="R37" i="2" s="1"/>
  <c r="Q38" i="2"/>
  <c r="R38" i="2" s="1"/>
  <c r="Q39" i="2"/>
  <c r="R39" i="2" s="1"/>
  <c r="Q40" i="2"/>
  <c r="R40" i="2" s="1"/>
  <c r="Q41" i="2"/>
  <c r="R41" i="2" s="1"/>
  <c r="Q42" i="2"/>
  <c r="R42" i="2" s="1"/>
  <c r="Q43" i="2"/>
  <c r="R43" i="2" s="1"/>
  <c r="Q44" i="2"/>
  <c r="R44" i="2" s="1"/>
  <c r="Q45" i="2"/>
  <c r="R45" i="2" s="1"/>
  <c r="Q46" i="2"/>
  <c r="R46" i="2" s="1"/>
  <c r="Q47" i="2"/>
  <c r="R47" i="2" s="1"/>
  <c r="Q48" i="2"/>
  <c r="R48" i="2" s="1"/>
  <c r="Q49" i="2"/>
  <c r="R49" i="2" s="1"/>
  <c r="Q50" i="2"/>
  <c r="R50" i="2" s="1"/>
  <c r="Q51" i="2"/>
  <c r="R51" i="2" s="1"/>
  <c r="Q52" i="2"/>
  <c r="R52" i="2" s="1"/>
  <c r="Q53" i="2"/>
  <c r="R53" i="2" s="1"/>
  <c r="Q2" i="2"/>
  <c r="R2" i="2" s="1"/>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2" i="2"/>
  <c r="L53" i="2"/>
  <c r="L52" i="2"/>
  <c r="L37" i="2"/>
  <c r="L28" i="2"/>
  <c r="L23" i="2"/>
  <c r="L24" i="2"/>
  <c r="L25" i="2"/>
  <c r="L22" i="2"/>
  <c r="L16" i="2"/>
  <c r="L15" i="2"/>
  <c r="L7" i="2"/>
  <c r="L8" i="2"/>
  <c r="L9" i="2"/>
  <c r="L6" i="2"/>
  <c r="L4" i="2"/>
  <c r="R3" i="2" l="1"/>
  <c r="R18" i="2"/>
  <c r="R34" i="2"/>
  <c r="R5" i="2"/>
  <c r="J52" i="2"/>
  <c r="J2"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3" i="2"/>
  <c r="Y3" i="1" l="1"/>
  <c r="Y4" i="1"/>
  <c r="Y5" i="1"/>
  <c r="Y6" i="1"/>
  <c r="Y7" i="1"/>
  <c r="Y8" i="1"/>
  <c r="Y9" i="1"/>
  <c r="Y10" i="1"/>
  <c r="Y11" i="1"/>
  <c r="Y12" i="1"/>
  <c r="Y14" i="1"/>
  <c r="Y15" i="1"/>
  <c r="Y16" i="1"/>
  <c r="Y17" i="1"/>
  <c r="Y18" i="1"/>
  <c r="Y19" i="1"/>
  <c r="Y20" i="1"/>
  <c r="Y21" i="1"/>
  <c r="Y22" i="1"/>
  <c r="Y24" i="1"/>
  <c r="Y25" i="1"/>
  <c r="Y26" i="1"/>
  <c r="Y27" i="1"/>
  <c r="Y28" i="1"/>
  <c r="Y29" i="1"/>
  <c r="Y30" i="1"/>
  <c r="Y31" i="1"/>
  <c r="Y32" i="1"/>
  <c r="Y33" i="1"/>
  <c r="Y34" i="1"/>
  <c r="Y35" i="1"/>
  <c r="Y36" i="1"/>
  <c r="Y37" i="1"/>
  <c r="Y38" i="1"/>
  <c r="X3" i="1"/>
  <c r="X4" i="1"/>
  <c r="X5" i="1"/>
  <c r="X6" i="1"/>
  <c r="X7" i="1"/>
  <c r="X8" i="1"/>
  <c r="X9" i="1"/>
  <c r="X10" i="1"/>
  <c r="X11" i="1"/>
  <c r="X12" i="1"/>
  <c r="X13" i="1"/>
  <c r="X14" i="1"/>
  <c r="X15" i="1"/>
  <c r="X16" i="1"/>
  <c r="X17" i="1"/>
  <c r="X18" i="1"/>
  <c r="X19" i="1"/>
  <c r="X20" i="1"/>
  <c r="X21" i="1"/>
  <c r="X22" i="1"/>
  <c r="X23" i="1"/>
  <c r="Y23" i="1" s="1"/>
  <c r="X24" i="1"/>
  <c r="X25" i="1"/>
  <c r="X26" i="1"/>
  <c r="X27" i="1"/>
  <c r="X28" i="1"/>
  <c r="X29" i="1"/>
  <c r="X30" i="1"/>
  <c r="X31" i="1"/>
  <c r="X32" i="1"/>
  <c r="X33" i="1"/>
  <c r="X34" i="1"/>
  <c r="X35" i="1"/>
  <c r="X36" i="1"/>
  <c r="X37" i="1"/>
  <c r="X38" i="1"/>
  <c r="X2"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V3" i="1"/>
  <c r="V4" i="1"/>
  <c r="V5" i="1"/>
  <c r="V6" i="1"/>
  <c r="V7" i="1"/>
  <c r="V8" i="1"/>
  <c r="V9" i="1"/>
  <c r="V10" i="1"/>
  <c r="V11" i="1"/>
  <c r="V12" i="1"/>
  <c r="V14" i="1"/>
  <c r="V15" i="1"/>
  <c r="V16" i="1"/>
  <c r="V17" i="1"/>
  <c r="V18" i="1"/>
  <c r="V19" i="1"/>
  <c r="V20" i="1"/>
  <c r="V21" i="1"/>
  <c r="V22" i="1"/>
  <c r="V23" i="1"/>
  <c r="V24" i="1"/>
  <c r="V25" i="1"/>
  <c r="V26" i="1"/>
  <c r="V27" i="1"/>
  <c r="V28" i="1"/>
  <c r="V29" i="1"/>
  <c r="V30" i="1"/>
  <c r="V31" i="1"/>
  <c r="V32" i="1"/>
  <c r="V33" i="1"/>
  <c r="V34" i="1"/>
  <c r="V35" i="1"/>
  <c r="V36" i="1"/>
  <c r="V37" i="1"/>
  <c r="V38" i="1"/>
  <c r="V2"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U2"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T3" i="1"/>
  <c r="T2" i="1"/>
  <c r="S3" i="1"/>
  <c r="S4" i="1"/>
  <c r="S5" i="1"/>
  <c r="S6" i="1"/>
  <c r="S7" i="1"/>
  <c r="S8" i="1"/>
  <c r="S9" i="1"/>
  <c r="S10" i="1"/>
  <c r="S11" i="1"/>
  <c r="S12" i="1"/>
  <c r="S14" i="1"/>
  <c r="S15" i="1"/>
  <c r="S16" i="1"/>
  <c r="S17" i="1"/>
  <c r="S18" i="1"/>
  <c r="S19" i="1"/>
  <c r="S20" i="1"/>
  <c r="S21" i="1"/>
  <c r="S22" i="1"/>
  <c r="S24" i="1"/>
  <c r="S25" i="1"/>
  <c r="S26" i="1"/>
  <c r="S27" i="1"/>
  <c r="S28" i="1"/>
  <c r="S29" i="1"/>
  <c r="S30" i="1"/>
  <c r="S31" i="1"/>
  <c r="S32" i="1"/>
  <c r="S33" i="1"/>
  <c r="S34" i="1"/>
  <c r="S35" i="1"/>
  <c r="S36" i="1"/>
  <c r="S37" i="1"/>
  <c r="S38" i="1"/>
  <c r="S2" i="1"/>
  <c r="R3" i="1"/>
  <c r="R4" i="1"/>
  <c r="R5" i="1"/>
  <c r="R6" i="1"/>
  <c r="R7" i="1"/>
  <c r="R8" i="1"/>
  <c r="R9" i="1"/>
  <c r="R10" i="1"/>
  <c r="R11" i="1"/>
  <c r="R12" i="1"/>
  <c r="R13" i="1"/>
  <c r="R14" i="1"/>
  <c r="R15" i="1"/>
  <c r="R16" i="1"/>
  <c r="R17" i="1"/>
  <c r="R18" i="1"/>
  <c r="R19" i="1"/>
  <c r="R20" i="1"/>
  <c r="R21" i="1"/>
  <c r="R22" i="1"/>
  <c r="R23" i="1"/>
  <c r="S23" i="1" s="1"/>
  <c r="R24" i="1"/>
  <c r="R25" i="1"/>
  <c r="R26" i="1"/>
  <c r="R27" i="1"/>
  <c r="R28" i="1"/>
  <c r="R29" i="1"/>
  <c r="R30" i="1"/>
  <c r="R31" i="1"/>
  <c r="R32" i="1"/>
  <c r="R33" i="1"/>
  <c r="R34" i="1"/>
  <c r="R35" i="1"/>
  <c r="R36" i="1"/>
  <c r="R37" i="1"/>
  <c r="R38" i="1"/>
  <c r="R2"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2" i="1"/>
  <c r="M34" i="1"/>
  <c r="M33" i="1"/>
  <c r="M32" i="1"/>
  <c r="M31" i="1"/>
  <c r="M30" i="1"/>
  <c r="M29" i="1"/>
  <c r="M28" i="1"/>
  <c r="M27" i="1"/>
  <c r="M24" i="1"/>
  <c r="M25" i="1"/>
  <c r="M23" i="1"/>
  <c r="M19" i="1"/>
  <c r="M18" i="1"/>
  <c r="M17" i="1"/>
  <c r="M14" i="1"/>
  <c r="M13" i="1"/>
  <c r="M12" i="1"/>
  <c r="M9" i="1"/>
  <c r="M6" i="1"/>
  <c r="M5" i="1"/>
  <c r="K5" i="1"/>
  <c r="K9" i="1"/>
  <c r="K13" i="1"/>
  <c r="K17" i="1"/>
  <c r="K21" i="1"/>
  <c r="K25" i="1"/>
  <c r="K29" i="1"/>
  <c r="K33" i="1"/>
  <c r="K37" i="1"/>
  <c r="K2" i="1"/>
  <c r="K3" i="1"/>
  <c r="K4" i="1"/>
  <c r="K6" i="1"/>
  <c r="K7" i="1"/>
  <c r="K8" i="1"/>
  <c r="K10" i="1"/>
  <c r="K11" i="1"/>
  <c r="K12" i="1"/>
  <c r="K14" i="1"/>
  <c r="K15" i="1"/>
  <c r="K16" i="1"/>
  <c r="K18" i="1"/>
  <c r="K19" i="1"/>
  <c r="K20" i="1"/>
  <c r="K22" i="1"/>
  <c r="K23" i="1"/>
  <c r="K24" i="1"/>
  <c r="K26" i="1"/>
  <c r="K27" i="1"/>
  <c r="K28" i="1"/>
  <c r="K30" i="1"/>
  <c r="K31" i="1"/>
  <c r="K32" i="1"/>
  <c r="K34" i="1"/>
  <c r="K35" i="1"/>
  <c r="K36" i="1"/>
  <c r="K38" i="1"/>
  <c r="S13" i="1" l="1"/>
  <c r="V13" i="1"/>
  <c r="Y13" i="1"/>
  <c r="W2" i="2"/>
  <c r="V2" i="2"/>
  <c r="M6" i="2"/>
  <c r="M8" i="2"/>
  <c r="M9" i="2"/>
  <c r="M13" i="2"/>
  <c r="M14" i="2"/>
  <c r="M15" i="2"/>
  <c r="M23" i="2"/>
  <c r="M24" i="2"/>
  <c r="M25" i="2"/>
  <c r="M27" i="2"/>
  <c r="M29" i="2"/>
  <c r="M30" i="2"/>
  <c r="M31" i="2"/>
  <c r="M32" i="2"/>
  <c r="M39" i="2"/>
  <c r="M40" i="2"/>
  <c r="M3" i="2"/>
  <c r="M16" i="2"/>
  <c r="M19" i="2"/>
  <c r="M26" i="2"/>
  <c r="M35" i="2"/>
  <c r="M52" i="2" l="1"/>
  <c r="M48" i="2"/>
  <c r="M44" i="2"/>
  <c r="M38" i="2"/>
  <c r="M34" i="2"/>
  <c r="M22" i="2"/>
  <c r="M18" i="2"/>
  <c r="M7" i="2"/>
  <c r="X51" i="2"/>
  <c r="X43" i="2"/>
  <c r="X31" i="2"/>
  <c r="X23" i="2"/>
  <c r="X19" i="2"/>
  <c r="X12" i="2"/>
  <c r="X4" i="2"/>
  <c r="M49" i="2"/>
  <c r="M41" i="2"/>
  <c r="M47" i="2"/>
  <c r="M43" i="2"/>
  <c r="M33" i="2"/>
  <c r="M21" i="2"/>
  <c r="M12" i="2"/>
  <c r="M2" i="2"/>
  <c r="M50" i="2"/>
  <c r="M46" i="2"/>
  <c r="M42" i="2"/>
  <c r="M36" i="2"/>
  <c r="M28" i="2"/>
  <c r="M20" i="2"/>
  <c r="M11" i="2"/>
  <c r="M4" i="2"/>
  <c r="X52" i="2"/>
  <c r="X48" i="2"/>
  <c r="X44" i="2"/>
  <c r="X40" i="2"/>
  <c r="X36" i="2"/>
  <c r="X32" i="2"/>
  <c r="X28" i="2"/>
  <c r="X24" i="2"/>
  <c r="X20" i="2"/>
  <c r="X13" i="2"/>
  <c r="X9" i="2"/>
  <c r="X5" i="2"/>
  <c r="X53" i="2"/>
  <c r="X49" i="2"/>
  <c r="X45" i="2"/>
  <c r="X41" i="2"/>
  <c r="X37" i="2"/>
  <c r="X33" i="2"/>
  <c r="X29" i="2"/>
  <c r="X25" i="2"/>
  <c r="X21" i="2"/>
  <c r="X17" i="2"/>
  <c r="X14" i="2"/>
  <c r="X10" i="2"/>
  <c r="X6" i="2"/>
  <c r="X47" i="2"/>
  <c r="X39" i="2"/>
  <c r="X35" i="2"/>
  <c r="X27" i="2"/>
  <c r="X16" i="2"/>
  <c r="X8" i="2"/>
  <c r="M53" i="2"/>
  <c r="M45" i="2"/>
  <c r="M10" i="2"/>
  <c r="M51" i="2"/>
  <c r="M37" i="2"/>
  <c r="M17" i="2"/>
  <c r="M5" i="2"/>
  <c r="X2" i="2"/>
  <c r="X50" i="2"/>
  <c r="X46" i="2"/>
  <c r="X42" i="2"/>
  <c r="X38" i="2"/>
  <c r="X34" i="2"/>
  <c r="X30" i="2"/>
  <c r="X26" i="2"/>
  <c r="X22" i="2"/>
  <c r="X18" i="2"/>
  <c r="X15" i="2"/>
  <c r="X11" i="2"/>
  <c r="X7" i="2"/>
  <c r="X3" i="2"/>
  <c r="Y2" i="1"/>
  <c r="W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2" i="1"/>
</calcChain>
</file>

<file path=xl/sharedStrings.xml><?xml version="1.0" encoding="utf-8"?>
<sst xmlns="http://schemas.openxmlformats.org/spreadsheetml/2006/main" count="404" uniqueCount="261">
  <si>
    <t>AERATOR</t>
  </si>
  <si>
    <t>BYOKAER10BG14</t>
  </si>
  <si>
    <t>Build Your Own Kit, 1.0gpm Bath Aerator Gas 2014</t>
  </si>
  <si>
    <t>BYOKAER15KG14</t>
  </si>
  <si>
    <t>Build Your Own Kit, 1.5gpm Kitch Aerator Gas 2014</t>
  </si>
  <si>
    <t>AIRSEALING</t>
  </si>
  <si>
    <t>SFAIRSEALG13</t>
  </si>
  <si>
    <t>SF Air Sealing, $150 Gas 2013</t>
  </si>
  <si>
    <t>BOILER</t>
  </si>
  <si>
    <t>HEGBLRINST</t>
  </si>
  <si>
    <t>SF Gas Boiler</t>
  </si>
  <si>
    <t>CEILINGINSULATE</t>
  </si>
  <si>
    <t>SFINSCEILGZ114</t>
  </si>
  <si>
    <t>SF Attic Insulation/SQFT, Gas Heat, Zone 1 2014</t>
  </si>
  <si>
    <t>CUSTOMTSTAT</t>
  </si>
  <si>
    <t>SMARTTSTATG</t>
  </si>
  <si>
    <t>Smart Thermostat Gas Forced Air Furnace</t>
  </si>
  <si>
    <t>DUCTINSULATE</t>
  </si>
  <si>
    <t>SFINSDUCTG</t>
  </si>
  <si>
    <t>SF Duct Insulation, Gas Heat</t>
  </si>
  <si>
    <t>FLOORINSULATE</t>
  </si>
  <si>
    <t>SFINSFLRGZ114</t>
  </si>
  <si>
    <t>SF Floor Insulation/SQFT, Gas Heat, Zone 1 2014</t>
  </si>
  <si>
    <t>GASDVENT</t>
  </si>
  <si>
    <t>HEGASFURNDV</t>
  </si>
  <si>
    <t>SF Direct Vent Gas Heater</t>
  </si>
  <si>
    <t>GASFIRE</t>
  </si>
  <si>
    <t>GASHRTH7074</t>
  </si>
  <si>
    <t>Gas Hearth 70-74 FE</t>
  </si>
  <si>
    <t>GASHRTH7074IPI</t>
  </si>
  <si>
    <t>Gas Hearth 70-74 FE w/ IPI</t>
  </si>
  <si>
    <t>GASHRTH70PLUSPL</t>
  </si>
  <si>
    <t>Gas Hearth .70+ FE with Intermittent Pilot Light</t>
  </si>
  <si>
    <t>GASHRTH75IPI</t>
  </si>
  <si>
    <t>Gas Hearth 75+ FE w/ IPI</t>
  </si>
  <si>
    <t>GASHRTH75PLUS</t>
  </si>
  <si>
    <t>Gas Hearth 75+ FE</t>
  </si>
  <si>
    <t>GASHRTHEIWA</t>
  </si>
  <si>
    <t>Hearth Electronic Ignition</t>
  </si>
  <si>
    <t>GASFURNACE</t>
  </si>
  <si>
    <t>HEGASFURN9094</t>
  </si>
  <si>
    <t>Gas Furnace SW WA 90-94%+ AFUE</t>
  </si>
  <si>
    <t>HEGASFURN95PLUS</t>
  </si>
  <si>
    <t>Gas Furnace SW WA 95%+ AFUE</t>
  </si>
  <si>
    <t>KNEEINSULATE</t>
  </si>
  <si>
    <t>SFINSKWGZ114</t>
  </si>
  <si>
    <t>SF Knee Wall Insulation/SQFT, Gas Heat, Zone 1 2014</t>
  </si>
  <si>
    <t>LWK</t>
  </si>
  <si>
    <t>LWKFALLGWA16</t>
  </si>
  <si>
    <t>Living Wise Kits - SW WA Gas DHW</t>
  </si>
  <si>
    <t>SHOWERHEAD</t>
  </si>
  <si>
    <t>BYOKSHWR175G14</t>
  </si>
  <si>
    <t>Build Your Own Kit, 1.75gpm Showerhead Gas 2014</t>
  </si>
  <si>
    <t>SHOWERVALVE</t>
  </si>
  <si>
    <t>SHTRVG</t>
  </si>
  <si>
    <t>Showerhead Themostatic Restriction Valve, Gas</t>
  </si>
  <si>
    <t>TANKDHW</t>
  </si>
  <si>
    <t>HEGASDHW6714</t>
  </si>
  <si>
    <t>Water Heater, Gas .67-.69 $125 2014</t>
  </si>
  <si>
    <t>HEGASDHW6716</t>
  </si>
  <si>
    <t>Water Heater, Gas .67-.69 $100 2016</t>
  </si>
  <si>
    <t>HEGASDHW7016</t>
  </si>
  <si>
    <t>Water Heater, Gas .70 $125, 2016</t>
  </si>
  <si>
    <t>WINDOWS</t>
  </si>
  <si>
    <t>WINDOWS27G</t>
  </si>
  <si>
    <t>Windows - GAS - U &lt;=.27</t>
  </si>
  <si>
    <t>WINDOWS2830G</t>
  </si>
  <si>
    <t>Windows - GAS - U .28-.30</t>
  </si>
  <si>
    <t>BOP</t>
  </si>
  <si>
    <t>SWWAESTAR15</t>
  </si>
  <si>
    <t>SW WA Energy Star New Homes - 2015</t>
  </si>
  <si>
    <t>CLOTHWASH</t>
  </si>
  <si>
    <t>ENHECWG</t>
  </si>
  <si>
    <t>$15 CW MEF 2.2-2.45 Gas Clark County</t>
  </si>
  <si>
    <t>EPS</t>
  </si>
  <si>
    <t>SWWAEPS1</t>
  </si>
  <si>
    <t>SW WA EPS Path 1</t>
  </si>
  <si>
    <t>SWWAEPS2</t>
  </si>
  <si>
    <t>SW WA EPS Path 2</t>
  </si>
  <si>
    <t>SWWAEPS3</t>
  </si>
  <si>
    <t>SW WA EPS Path 3</t>
  </si>
  <si>
    <t>SWWAEPS4</t>
  </si>
  <si>
    <t>SW WA EPS Path 4</t>
  </si>
  <si>
    <t>SWWAEPS5</t>
  </si>
  <si>
    <t>SW WA EPS Path 5</t>
  </si>
  <si>
    <t>WASHW15</t>
  </si>
  <si>
    <t>NWNWA 1.5 gpm Retail Showerhead</t>
  </si>
  <si>
    <t>WASHW16</t>
  </si>
  <si>
    <t>Washington Retail Showerhead, 1.6 gpm</t>
  </si>
  <si>
    <t>WASHW175</t>
  </si>
  <si>
    <t>NWNWA 1.75 gpm Retail Showerhead</t>
  </si>
  <si>
    <t>WASHW20</t>
  </si>
  <si>
    <t>NWNWA 2.0 gpm Retail Showerhead</t>
  </si>
  <si>
    <t>PROGRAM CODE</t>
  </si>
  <si>
    <t>Measure Group</t>
  </si>
  <si>
    <t>Measure Code</t>
  </si>
  <si>
    <t>Measure Description</t>
  </si>
  <si>
    <t>Measure Life</t>
  </si>
  <si>
    <t>Incentive per Quantity</t>
  </si>
  <si>
    <t>Incremental (TRC) Cost per Quantity</t>
  </si>
  <si>
    <t>Savings (Therms) per Quantity</t>
  </si>
  <si>
    <t>2016 ETO Blended GAS AC per measure</t>
  </si>
  <si>
    <t>NEBs per Quantity</t>
  </si>
  <si>
    <t>UCT BCR (Blended AC)</t>
  </si>
  <si>
    <t>2016 WA-Only GAS AC per measure</t>
  </si>
  <si>
    <t>UCT BCR (WA-only AC)</t>
  </si>
  <si>
    <t>% change in AC/UCT</t>
  </si>
  <si>
    <t>TRC BCR (Blended AC)</t>
  </si>
  <si>
    <t>TRC BCR (WA-only AC)</t>
  </si>
  <si>
    <t>% Change in TRC</t>
  </si>
  <si>
    <t>Levelized Cost (4.5% DR)</t>
  </si>
  <si>
    <t>Levelized Cost (5.09% DR)</t>
  </si>
  <si>
    <t>Max Incentive (Blended AC)</t>
  </si>
  <si>
    <t>Max Incentive (WA-only AC)</t>
  </si>
  <si>
    <t>Difference in Max Incentive</t>
  </si>
  <si>
    <t>Variance in Levelized Cost</t>
  </si>
  <si>
    <t>Existing Homes</t>
  </si>
  <si>
    <t>New Homes &amp; Products</t>
  </si>
  <si>
    <t>AERATORGONLY0P5</t>
  </si>
  <si>
    <t>Aerator - Gas Hot Water - Bathroom 0.5 GPM or less</t>
  </si>
  <si>
    <t>AERATORGONLYK1P5</t>
  </si>
  <si>
    <t>Aerator - Gas Hot Water - Kitchen 1.5 GPM or less</t>
  </si>
  <si>
    <t>BESHWDGWA2</t>
  </si>
  <si>
    <t>Showerhead - gas - 2.0 GPM</t>
  </si>
  <si>
    <t>BESHWNDGWA15</t>
  </si>
  <si>
    <t>ShowerWAND - gas 1.5GPM or less</t>
  </si>
  <si>
    <t>BESTEAMTRAP</t>
  </si>
  <si>
    <t>Steam Traps - laundry and K-12 schools:
Effective January 1, 2016 Schools Only.</t>
  </si>
  <si>
    <t>BEWASHGASPART</t>
  </si>
  <si>
    <t>Commercial Clothes Washer-Gas Water Heat</t>
  </si>
  <si>
    <t>COMBOOVGASWA</t>
  </si>
  <si>
    <t>Gas Combination Ovens</t>
  </si>
  <si>
    <t>GASSTEAMCOOK</t>
  </si>
  <si>
    <t>Steam Cooker - Gas</t>
  </si>
  <si>
    <t>GFBOIL2500</t>
  </si>
  <si>
    <t>Boiler &gt; 2,500 kBtuh input</t>
  </si>
  <si>
    <t>GFBOIL300</t>
  </si>
  <si>
    <t>Boiler &lt; 300 kBtuh input</t>
  </si>
  <si>
    <t>GFBOIL3002500</t>
  </si>
  <si>
    <t>Boiler ≥ 300, ≤ 2,500 kBtuh input</t>
  </si>
  <si>
    <t>GREENIRPOLY</t>
  </si>
  <si>
    <t>Infrared (IR) polyethylene greenhouse cover</t>
  </si>
  <si>
    <t>GREENTHCUR</t>
  </si>
  <si>
    <t>Thermal Curtains Installed on Greenhouses</t>
  </si>
  <si>
    <t>GREENUNDERBENCH</t>
  </si>
  <si>
    <t>Under-bench heating Green house</t>
  </si>
  <si>
    <t>GRNCNTRL</t>
  </si>
  <si>
    <t>Greenhouse controllers</t>
  </si>
  <si>
    <t>INSATTICGWA</t>
  </si>
  <si>
    <t>Attic Insulation - Gas heating</t>
  </si>
  <si>
    <t>INSROOFGR5R20</t>
  </si>
  <si>
    <t>Roof Insulation R-5 to R-20 gas heat</t>
  </si>
  <si>
    <t>INSROOFGWA</t>
  </si>
  <si>
    <t>Roof Insulation - Gas heating</t>
  </si>
  <si>
    <t>INSWALLGWA</t>
  </si>
  <si>
    <t>Wall Insulation - Gas heating</t>
  </si>
  <si>
    <t>MFSTEAMTRAPWA</t>
  </si>
  <si>
    <t>Multifamily Steam Traps</t>
  </si>
  <si>
    <t>NCBVD</t>
  </si>
  <si>
    <t>Boiler Vent Damper</t>
  </si>
  <si>
    <t>NCCONVOVENWA</t>
  </si>
  <si>
    <t>Convection Oven - Gas - Full Size</t>
  </si>
  <si>
    <t>NCDHWCONDMF</t>
  </si>
  <si>
    <t>MF Domestic Tank Water Heaters</t>
  </si>
  <si>
    <t>NCDHWCONDWA</t>
  </si>
  <si>
    <t>Domestic Tank Water Heaters</t>
  </si>
  <si>
    <t>NCHVACUNCON</t>
  </si>
  <si>
    <t>HVAC Unit Heater</t>
  </si>
  <si>
    <t>NCIRGASFRY2014</t>
  </si>
  <si>
    <t xml:space="preserve">Gas Fryer </t>
  </si>
  <si>
    <t>NCIRGASGRI</t>
  </si>
  <si>
    <t>Gas Griddle</t>
  </si>
  <si>
    <t>NCWAFCON</t>
  </si>
  <si>
    <t>Warm-Air Furnace &lt; 225 kBtuh input</t>
  </si>
  <si>
    <t>NCWHEL</t>
  </si>
  <si>
    <t>Domestic Tankless Water Heaters - Coin Op Laundries</t>
  </si>
  <si>
    <t>Domestic Tankless Water Heaters - Food service</t>
  </si>
  <si>
    <t>Domestic Tankless Water Heaters - Lodging</t>
  </si>
  <si>
    <t>NEW</t>
  </si>
  <si>
    <t xml:space="preserve">Greenhouse condensing unit heaters </t>
  </si>
  <si>
    <t xml:space="preserve">Modulating Boiler Burner installed on Hot Water Boiler (condensing or non-condensing type) or on steam boiler. </t>
  </si>
  <si>
    <t>Showerhead or Showerwand 1.50gpm Any Commercial Building Except Fitness Center Gas Water Heating Direct Install</t>
  </si>
  <si>
    <t>Showerhead or Showerwand 1.50gpm Fitness Center  Gas Water Heating Direct Install</t>
  </si>
  <si>
    <t>Showerhead or Showerwand 1.75gpm Any Commercial Building Except Fitness Center Gas Water Heating Direct Install</t>
  </si>
  <si>
    <t>Showerhead or Showerwand 1.75gpm Fitness Center  Gas Water Heating Direct Install</t>
  </si>
  <si>
    <t>PIPEINSLN</t>
  </si>
  <si>
    <t>Pipe Insulation - Hot water - Pipe Diameter &gt; 1.5"</t>
  </si>
  <si>
    <t>Pipe Insulation - Hot water - Pipe Diameter ≤ 1.5"</t>
  </si>
  <si>
    <t>Pipe Insulation - Low-Pressure Steam (&lt; 15 psig) - Pipe Diameter &gt; 1.5"</t>
  </si>
  <si>
    <t>Pipe Insulation - Low-Pressure Steam (&lt; 15 psig) - Pipe Diameter ≤ 1.5"</t>
  </si>
  <si>
    <t>Pipe Insulation - Med-Pressure Steam (15–200 psig) - Pipe Diameter &gt; 1.5"</t>
  </si>
  <si>
    <t>Pipe Insulation - Med-Pressure Steam (15–200 psig) - Pipe Diameter ≤ 1.5"</t>
  </si>
  <si>
    <t>RADHEATMODWA</t>
  </si>
  <si>
    <t>Radiant Heater, Modulating</t>
  </si>
  <si>
    <t>RADHEATNONMODWA</t>
  </si>
  <si>
    <t>Radiant Heater, Non-Modulating Infrared Natural Gas-Fired Radiant Heater</t>
  </si>
  <si>
    <t>STCONHITEMPGASWA</t>
  </si>
  <si>
    <t>Dishwasher - Single Tank Conveyor - gas high temp</t>
  </si>
  <si>
    <t>STCONLOTEMPGAS</t>
  </si>
  <si>
    <t>Dishwasher - Single Tank Conveyor - gas low temp</t>
  </si>
  <si>
    <t>STDRUPLOTEMPGAS</t>
  </si>
  <si>
    <t>Dishwasher - Single Tank Door/Upright - gas low temp</t>
  </si>
  <si>
    <t>STDUPHITEMPGASWA</t>
  </si>
  <si>
    <t>Dishwasher - Single Tank Door/Upright - gas high temp</t>
  </si>
  <si>
    <t>THERMRADVAL</t>
  </si>
  <si>
    <t>Thermostatic Radiator Valves (TRVs), central hydronic or steam systems only (MF only)</t>
  </si>
  <si>
    <t>TURBOPOT</t>
  </si>
  <si>
    <t>Turbo Pot with Lid</t>
  </si>
  <si>
    <t>UCHITEMPGASWA</t>
  </si>
  <si>
    <t>Dishwasher - Under counter - gas high temp</t>
  </si>
  <si>
    <t>slightly higher cost for 5.09% DR</t>
  </si>
  <si>
    <t>Engineer's Notes</t>
  </si>
  <si>
    <t>The max for this measure is based on the UCT, however incentives must not exceed project cost.</t>
  </si>
  <si>
    <t>The Energy Star data indicates no incremental cost for several cooking measures (listed as $1 in the calculator to avoid errors).  However, we understand that our baseline and efficient cases are not the only options available. Restaurant owners frequently purchase used equipment.  Used equipment is much less expensive than new and our incentives may be necessary to move those customers to efficient equipment, therefore we will allow incentives that appear to be above incremental cost.  Because used equipment is highly variable, savings are  based on a baseline of new non-Energy Star equipment.</t>
  </si>
  <si>
    <t>The Energy Star data indicates no incremental cost for several cooking measures (listed as $1 in the calculator to avoid errors) and very low for others.  However, we understand that our baseline and efficient cases are not the only options available. Restaurant owners frequently purchase used equipment.  Used equipment is much less expensive than new and our incentives may be necessary to move those customers to efficient equipment, therefore we will allow incentives that appear to be above incremental cost.  Because used equipment is highly variable, savings are  based on a baseline of new non-Energy Star equipment.</t>
  </si>
  <si>
    <t>For greenhouse measures, we set the maximum incentive in the MAD based on the UCT with the stipulation that incentives cannot exceed project costs.  These simple greenhouse measures have costs which may vary considerably depending on if this equipment is installed by a contractor or self-installed.  An average cost was used in the TRC, but it is not representative of all projects.  We do not expect incentives to approach this maxium, but wanted to allow flexibilty to the programs.</t>
  </si>
  <si>
    <t>The MAD for this measure predates our process of including the maximum incentive on the document.  For all intents, this puts the maximum for the measure at the incentive that was originally approved.  In this case: $1000.  In an ideal world we would update these more frequently but new measures often take priortiy for our limited staff time. Without a need to change incentives or to reevaluate the measure assumptions, these old documents will remain.</t>
  </si>
  <si>
    <t>Water heaters save varing amounts of energy depending on the building type they are located in.  For example, a restaurant uses much more hot water and has more savings potential than a small office.  But there was a desire for the incentive to match between the new and existing buildings, multifamily and production efficincy programs. The max incentive is based on the lowest of many scenarios. The savings and avoided costs for this particular measure are based on expected savings for multifamily.</t>
  </si>
  <si>
    <t>Water heaters save varing amounts of energy depending on the building type they are located in.  For example, a restaurant uses much more hot water and has more savings potential than a small office.  But there was a desire for the incentive to match between the new and existing buildings, multifamily and production efficincy programs. The max incentive is based on the lowest of many scenarios. The savings and avoided costs for this particular measure are based on the weighted average of savings across existing commercial building types based on past program participation.</t>
  </si>
  <si>
    <t xml:space="preserve">For fryers, we found the cost information from Energy Star to be unreliable, instead in 2014 we did a cost analysis of restaurant supply vendors and information from our completed projects.  The incremental cost used in the TRC is the average incremental cost per vat for units ranging from 1 to 4 vats, while the maximum incentive is based on the incremental cost of a single vat unit.  We understand that our baseline and efficient cases are not the only options available. Restaurant owners frequently purchase used equipment.  Used equipment is much less expensive than new and our incentives may be necessary to move those customers to efficient equipment, therefore we will allow incentives that appear to be above incremental cost.  </t>
  </si>
  <si>
    <t>The Energy Star data indicates a low incremental cost for this measure.  However, we understand that our baseline and efficient cases are not the only options available. Restaurant owners frequently purchase used equipment.  Used equipment is much less expensive than new and our incentives may be necessary to move those customers to efficient equipment, therefore we will allow incentives that appear to be above incremental cost.  Because used equipment is highly variable, savings are  based on a baseline of new non-Energy Star equipment.</t>
  </si>
  <si>
    <t>The MAD for this measure predates our process of including the maximum incentive on the document.  For all intents, this puts the maximum for the measure at the incentive that was originally approved.  In this case: $3.  In an ideal world we would update these more frequently but new measures often take priortiy for our limited staff time. Without a need to change incentives or to reevaluate the measure assumptions, these old documents will remain.</t>
  </si>
  <si>
    <t xml:space="preserve">The MAD for this measure predates our process of including the maximum incentive on the document.  For all intents, this puts the maximum for the measure at the incentive that was originally approved.  In this case: $3. Water heaters save varing amounts of energy depending on the building type they are located in.  For example, a restaurant uses much more hot water and has more savings potential than a small office.  But there was a desire for the incentive to match between building types.  In this case, the incentives were set with regard to maintining cost effectivness in restaurants.  </t>
  </si>
  <si>
    <t>The MAD for this measure predates our process of including the maximum incentive on the document.  For all intents, this puts the maximum for the measure at the incentive that was originally approved.  In this case: $2.  In an ideal world we would update these more frequently but new measures often take priortiy for our limited staff time. Without a need to change incentives or to reevaluate the measure assumptions, these old documents will remain.</t>
  </si>
  <si>
    <t>The MAD for this measure predates our process of including the maximum incentive on the document.  For all intents, this puts the maximum for the measure at the incentive that was originally approved.  In this case: $10.  In an ideal world we would update these more frequently but new measures often take priortiy for our limited staff time. Without a need to change incentives or to reevaluate the measure assumptions, these old documents will remain.</t>
  </si>
  <si>
    <t>The MAD for this measure predates our process of including the maximum incentive on the document.  For all intents, this puts the maximum for the measure at the incentive that was originally approved.  In this case: $6.50.  In an ideal world we would update these more frequently but new measures often take priortiy for our limited staff time. Without a need to change incentives or to reevaluate the measure assumptions, these old documents will remain.</t>
  </si>
  <si>
    <t>The MAD for this measure predates our process of including the maximum incentive on the document.  For all intents, this puts the maximum for the measure at the incentive that was originally approved.  In this case: $103.  In an ideal world we would update these more frequently but new measures often take priortiy for our limited staff time. Without a need to change incentives or to reevaluate the measure assumptions, these old documents will remain.</t>
  </si>
  <si>
    <t xml:space="preserve">Incremental Cost is uncertain for this measure due to a variety of market factors. Incentive is set based on best information available, and is in line with similar measures and savings. </t>
  </si>
  <si>
    <t>Notes</t>
  </si>
  <si>
    <t xml:space="preserve">New measure implemented from 2015 pilot results </t>
  </si>
  <si>
    <t xml:space="preserve">Savings reduced as does not include electronic ignition savings  , Incremental Cost is uncertain for this measure due to a variety of market factors. Incentive is set based on best information available, and is lower than the AC generated by measures. </t>
  </si>
  <si>
    <t xml:space="preserve">Savings changed, Incremental Cost is uncertain for this measure due to a variety of market factors. Incentive is set based on best information available, and is lower than the AC generated by measures. </t>
  </si>
  <si>
    <t xml:space="preserve">This is 2014 and should be removed , Incremental Cost is uncertain for this measure due to a variety of market factors. Incentive is set based on best information available, and is lower than the AC generated by measures. </t>
  </si>
  <si>
    <t xml:space="preserve">Savings changed , Incremental Cost is uncertain for this measure due to a variety of market factors. Incentive is set based on best information available, and is lower than the AC generated by measures. </t>
  </si>
  <si>
    <t xml:space="preserve">Savings reduced as does not include electronic ignition savings , Incremental Cost is uncertain for this measure due to a variety of market factors. Incentive is set based on best information available, and is lower than the AC generated by measures. </t>
  </si>
  <si>
    <t xml:space="preserve">Electronic ignition savings de-coupled from thermal efficiency savings </t>
  </si>
  <si>
    <t>Incentive reduced - bonus will be offered in Q3 2016</t>
  </si>
  <si>
    <t>New measure</t>
  </si>
  <si>
    <t xml:space="preserve">New measure - research will be completed during 2016 to incorporate into program </t>
  </si>
  <si>
    <t>Measure will not be used in 2016</t>
  </si>
  <si>
    <t xml:space="preserve">Updated savings from 2015 savings </t>
  </si>
  <si>
    <t>Reduced included customer-facing incentive - Distributor SPIF offer</t>
  </si>
  <si>
    <t>removed</t>
  </si>
  <si>
    <t>Will be sunset on April 30</t>
  </si>
  <si>
    <t xml:space="preserve">Due to changes to Federal and ENERGY STAR standards this measure is not cost effective </t>
  </si>
  <si>
    <t xml:space="preserve">New measure - performance based modeled savings </t>
  </si>
  <si>
    <t>WAENHGASDHW6713</t>
  </si>
  <si>
    <t>WA ENH Water Heater, Gas $150 2013</t>
  </si>
  <si>
    <t>New Homes Standalone measure, This measure's incentive is slightly higher than the value of avoided cost and likely slipped past the program without being updated due to its low priority/uptake</t>
  </si>
  <si>
    <t>Bonus COMBOOVGASWA</t>
  </si>
  <si>
    <t>Bonus GASSTEAMCOOK</t>
  </si>
  <si>
    <t>Bonus NCCONVOVENWA</t>
  </si>
  <si>
    <t>Bonus NCIRGASFRY2014</t>
  </si>
  <si>
    <t>total Incentive w/ bonus</t>
  </si>
  <si>
    <t>Forecasted additional units resulting from bonus</t>
  </si>
  <si>
    <t>Forecasted additional savings resulting from bonus</t>
  </si>
  <si>
    <t>Bonus</t>
  </si>
  <si>
    <t>Savings (therms) per quantity</t>
  </si>
  <si>
    <t>Incentive change</t>
  </si>
  <si>
    <t>incentive increase</t>
  </si>
  <si>
    <t>New Measure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</si>
</sst>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quot;$&quot;#,##0.0"/>
    <numFmt numFmtId="166" formatCode="&quot;$&quot;#,##0.0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
    <xf numFmtId="0" fontId="0" fillId="0" borderId="0" xfId="0"/>
    <xf numFmtId="0" fontId="2" fillId="0" borderId="1" xfId="0" applyFont="1" applyBorder="1" applyAlignment="1">
      <alignment wrapText="1"/>
    </xf>
    <xf numFmtId="0" fontId="0" fillId="0" borderId="0" xfId="0" applyAlignment="1">
      <alignment wrapText="1"/>
    </xf>
    <xf numFmtId="43" fontId="0" fillId="0" borderId="0" xfId="1" applyFont="1"/>
    <xf numFmtId="9" fontId="0" fillId="0" borderId="0" xfId="2" applyFont="1"/>
    <xf numFmtId="164" fontId="0" fillId="0" borderId="0" xfId="1" applyNumberFormat="1" applyFont="1"/>
    <xf numFmtId="164" fontId="0" fillId="0" borderId="0" xfId="0" applyNumberFormat="1"/>
    <xf numFmtId="166" fontId="0" fillId="0" borderId="0" xfId="0" applyNumberFormat="1"/>
    <xf numFmtId="0" fontId="2" fillId="0" borderId="1" xfId="0" applyFont="1" applyFill="1" applyBorder="1" applyAlignment="1">
      <alignment wrapText="1"/>
    </xf>
    <xf numFmtId="165" fontId="0" fillId="0" borderId="0" xfId="1" applyNumberFormat="1" applyFont="1" applyFill="1"/>
    <xf numFmtId="165" fontId="0" fillId="0" borderId="0" xfId="0" applyNumberFormat="1" applyFill="1"/>
    <xf numFmtId="0" fontId="0" fillId="0" borderId="0" xfId="0" applyFill="1"/>
    <xf numFmtId="164" fontId="0" fillId="0" borderId="0" xfId="0" applyNumberFormat="1" applyAlignment="1">
      <alignment horizontal="right"/>
    </xf>
    <xf numFmtId="9" fontId="0" fillId="0" borderId="0" xfId="2" applyNumberFormat="1" applyFont="1"/>
    <xf numFmtId="0" fontId="0" fillId="0" borderId="0" xfId="0" applyNumberFormat="1"/>
    <xf numFmtId="0" fontId="0" fillId="0" borderId="0" xfId="0"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tabSelected="1" view="pageLayout" zoomScaleNormal="90" workbookViewId="0">
      <selection activeCell="D3" sqref="D3"/>
    </sheetView>
  </sheetViews>
  <sheetFormatPr defaultRowHeight="14.4" x14ac:dyDescent="0.3"/>
  <cols>
    <col min="1" max="1" width="22.109375" bestFit="1" customWidth="1"/>
    <col min="2" max="2" width="16.44140625" bestFit="1" customWidth="1"/>
    <col min="3" max="3" width="18.33203125" bestFit="1" customWidth="1"/>
    <col min="4" max="4" width="48.33203125" bestFit="1" customWidth="1"/>
    <col min="5" max="5" width="12.5546875" bestFit="1" customWidth="1"/>
    <col min="6" max="6" width="14.88671875" customWidth="1"/>
    <col min="7" max="7" width="20.5546875" customWidth="1"/>
    <col min="8" max="8" width="16.6640625" customWidth="1"/>
    <col min="9" max="9" width="16.44140625" customWidth="1"/>
    <col min="10" max="10" width="18.109375" customWidth="1"/>
    <col min="11" max="11" width="11.6640625" customWidth="1"/>
    <col min="12" max="14" width="18.109375" customWidth="1"/>
    <col min="15" max="15" width="79.77734375" customWidth="1"/>
    <col min="16" max="16" width="10.33203125" customWidth="1"/>
    <col min="17" max="17" width="13.33203125" customWidth="1"/>
    <col min="18" max="18" width="14.109375" customWidth="1"/>
    <col min="19" max="19" width="11.6640625" customWidth="1"/>
    <col min="20" max="20" width="13" customWidth="1"/>
    <col min="21" max="21" width="13.33203125" customWidth="1"/>
    <col min="22" max="22" width="11.33203125" customWidth="1"/>
    <col min="23" max="23" width="13.88671875" customWidth="1"/>
    <col min="24" max="24" width="14.109375" customWidth="1"/>
    <col min="25" max="25" width="15.33203125" customWidth="1"/>
  </cols>
  <sheetData>
    <row r="1" spans="1:25" s="2" customFormat="1" ht="43.2" x14ac:dyDescent="0.3">
      <c r="A1" s="1" t="s">
        <v>93</v>
      </c>
      <c r="B1" s="1" t="s">
        <v>94</v>
      </c>
      <c r="C1" s="1" t="s">
        <v>95</v>
      </c>
      <c r="D1" s="1" t="s">
        <v>96</v>
      </c>
      <c r="E1" s="1" t="s">
        <v>97</v>
      </c>
      <c r="F1" s="1" t="s">
        <v>98</v>
      </c>
      <c r="G1" s="1" t="s">
        <v>99</v>
      </c>
      <c r="H1" s="1" t="s">
        <v>100</v>
      </c>
      <c r="I1" s="1" t="s">
        <v>101</v>
      </c>
      <c r="J1" s="1" t="s">
        <v>104</v>
      </c>
      <c r="K1" s="1" t="s">
        <v>106</v>
      </c>
      <c r="L1" s="1" t="s">
        <v>112</v>
      </c>
      <c r="M1" s="1" t="s">
        <v>113</v>
      </c>
      <c r="N1" s="1" t="s">
        <v>114</v>
      </c>
      <c r="O1" s="1" t="s">
        <v>228</v>
      </c>
      <c r="P1" s="1" t="s">
        <v>102</v>
      </c>
      <c r="Q1" s="1" t="s">
        <v>103</v>
      </c>
      <c r="R1" s="1" t="s">
        <v>105</v>
      </c>
      <c r="S1" s="1" t="s">
        <v>106</v>
      </c>
      <c r="T1" s="1" t="s">
        <v>107</v>
      </c>
      <c r="U1" s="1" t="s">
        <v>108</v>
      </c>
      <c r="V1" s="1" t="s">
        <v>109</v>
      </c>
      <c r="W1" s="1" t="s">
        <v>110</v>
      </c>
      <c r="X1" s="1" t="s">
        <v>111</v>
      </c>
      <c r="Y1" s="1" t="s">
        <v>115</v>
      </c>
    </row>
    <row r="2" spans="1:25" x14ac:dyDescent="0.3">
      <c r="A2" t="s">
        <v>116</v>
      </c>
      <c r="B2" t="s">
        <v>0</v>
      </c>
      <c r="C2" t="s">
        <v>1</v>
      </c>
      <c r="D2" t="s">
        <v>2</v>
      </c>
      <c r="E2">
        <v>15</v>
      </c>
      <c r="F2" s="6">
        <v>1.35</v>
      </c>
      <c r="G2">
        <v>1.3500000000000008</v>
      </c>
      <c r="H2">
        <v>6.9</v>
      </c>
      <c r="I2" s="5">
        <v>34.793423366243829</v>
      </c>
      <c r="J2" s="5">
        <v>35.395364480818067</v>
      </c>
      <c r="K2" s="4">
        <f>(J2-I2)/I2</f>
        <v>1.7300427964160443E-2</v>
      </c>
      <c r="L2" s="5">
        <v>1.3500000000000008</v>
      </c>
      <c r="M2" s="5">
        <v>1.3500000000000008</v>
      </c>
      <c r="N2" s="5">
        <f>M2-L2</f>
        <v>0</v>
      </c>
      <c r="O2" s="5"/>
      <c r="P2" s="6">
        <v>185.79414106527145</v>
      </c>
      <c r="Q2" s="3">
        <f>I2/F2</f>
        <v>25.772906197217651</v>
      </c>
      <c r="R2" s="3">
        <f>J2/F2</f>
        <v>26.218788504309678</v>
      </c>
      <c r="S2" s="4">
        <f>(R2-Q2)/Q2</f>
        <v>1.7300427964160415E-2</v>
      </c>
      <c r="T2" s="3">
        <f>(I2+P2)/G2</f>
        <v>163.39819587519639</v>
      </c>
      <c r="U2" s="3">
        <f>(J2+P2)/G2</f>
        <v>163.84407818228846</v>
      </c>
      <c r="V2" s="4">
        <f>(U2-T2)/T2</f>
        <v>2.7288080183738876E-3</v>
      </c>
      <c r="W2" s="5">
        <f>-PMT(4.5%,E2, F2)/H2</f>
        <v>1.8217918978976504E-2</v>
      </c>
      <c r="X2" s="5">
        <f>-PMT(5.09%,E2, F2)/H2</f>
        <v>1.8964421369967767E-2</v>
      </c>
      <c r="Y2" s="6">
        <f>X2-W2</f>
        <v>7.4650239099126325E-4</v>
      </c>
    </row>
    <row r="3" spans="1:25" x14ac:dyDescent="0.3">
      <c r="A3" t="s">
        <v>116</v>
      </c>
      <c r="B3" t="s">
        <v>0</v>
      </c>
      <c r="C3" t="s">
        <v>3</v>
      </c>
      <c r="D3" t="s">
        <v>4</v>
      </c>
      <c r="E3">
        <v>15</v>
      </c>
      <c r="F3" s="6">
        <v>1.85</v>
      </c>
      <c r="G3">
        <v>2.0499999999999998</v>
      </c>
      <c r="H3">
        <v>4.5</v>
      </c>
      <c r="I3" s="5">
        <v>22.691363064941626</v>
      </c>
      <c r="J3" s="5">
        <v>23.083933357055258</v>
      </c>
      <c r="K3" s="4">
        <f t="shared" ref="K3:K39" si="0">(J3-I3)/I3</f>
        <v>1.7300427964160377E-2</v>
      </c>
      <c r="L3" s="5">
        <v>2.0499999999999998</v>
      </c>
      <c r="M3" s="5">
        <v>2.0499999999999998</v>
      </c>
      <c r="N3" s="5">
        <f t="shared" ref="N3:N38" si="1">M3-L3</f>
        <v>0</v>
      </c>
      <c r="O3" s="5"/>
      <c r="P3" s="6">
        <v>121.89384399368964</v>
      </c>
      <c r="Q3" s="3">
        <f t="shared" ref="Q3:Q39" si="2">I3/F3</f>
        <v>12.265601656725202</v>
      </c>
      <c r="R3" s="3">
        <f t="shared" ref="R3:R39" si="3">J3/F3</f>
        <v>12.477801814624463</v>
      </c>
      <c r="S3" s="4">
        <f t="shared" ref="S3:S39" si="4">(R3-Q3)/Q3</f>
        <v>1.7300427964160411E-2</v>
      </c>
      <c r="T3" s="3">
        <f t="shared" ref="T3:T39" si="5">(I3+P3)/G3</f>
        <v>70.529369296893321</v>
      </c>
      <c r="U3" s="3">
        <f t="shared" ref="U3:U39" si="6">(J3+P3)/G3</f>
        <v>70.72086700036337</v>
      </c>
      <c r="V3" s="4">
        <f t="shared" ref="V3:V39" si="7">(U3-T3)/T3</f>
        <v>2.7151483896579176E-3</v>
      </c>
      <c r="W3" s="5">
        <f t="shared" ref="W3:W39" si="8">-PMT(4.5%,E3, F3)/H3</f>
        <v>3.8280121113849395E-2</v>
      </c>
      <c r="X3" s="5">
        <f t="shared" ref="X3:X39" si="9">-PMT(5.09%,E3, F3)/H3</f>
        <v>3.9848697742821161E-2</v>
      </c>
      <c r="Y3" s="6">
        <f t="shared" ref="Y3:Y39" si="10">X3-W3</f>
        <v>1.5685766289717656E-3</v>
      </c>
    </row>
    <row r="4" spans="1:25" x14ac:dyDescent="0.3">
      <c r="A4" t="s">
        <v>116</v>
      </c>
      <c r="B4" t="s">
        <v>5</v>
      </c>
      <c r="C4" t="s">
        <v>6</v>
      </c>
      <c r="D4" t="s">
        <v>7</v>
      </c>
      <c r="E4">
        <v>20</v>
      </c>
      <c r="F4" s="6">
        <v>150</v>
      </c>
      <c r="G4">
        <v>150</v>
      </c>
      <c r="H4">
        <v>25.53</v>
      </c>
      <c r="I4" s="5">
        <v>171.89536312385496</v>
      </c>
      <c r="J4" s="5">
        <v>178.19622568190246</v>
      </c>
      <c r="K4" s="4">
        <f t="shared" si="0"/>
        <v>3.6655221197023025E-2</v>
      </c>
      <c r="L4" s="5">
        <v>150</v>
      </c>
      <c r="M4" s="5">
        <v>150</v>
      </c>
      <c r="N4" s="5">
        <f t="shared" si="1"/>
        <v>0</v>
      </c>
      <c r="O4" s="5"/>
      <c r="P4" s="6">
        <v>0</v>
      </c>
      <c r="Q4" s="3">
        <f t="shared" si="2"/>
        <v>1.1459690874923665</v>
      </c>
      <c r="R4" s="3">
        <f t="shared" si="3"/>
        <v>1.1879748378793498</v>
      </c>
      <c r="S4" s="4">
        <f t="shared" si="4"/>
        <v>3.665522119702299E-2</v>
      </c>
      <c r="T4" s="3">
        <f t="shared" si="5"/>
        <v>1.1459690874923665</v>
      </c>
      <c r="U4" s="3">
        <f t="shared" si="6"/>
        <v>1.1879748378793498</v>
      </c>
      <c r="V4" s="4">
        <f t="shared" si="7"/>
        <v>3.665522119702299E-2</v>
      </c>
      <c r="W4" s="5">
        <f t="shared" si="8"/>
        <v>0.45168122399558186</v>
      </c>
      <c r="X4" s="5">
        <f t="shared" si="9"/>
        <v>0.47506500969539156</v>
      </c>
      <c r="Y4" s="6">
        <f t="shared" si="10"/>
        <v>2.33837856998097E-2</v>
      </c>
    </row>
    <row r="5" spans="1:25" x14ac:dyDescent="0.3">
      <c r="A5" t="s">
        <v>116</v>
      </c>
      <c r="B5" t="s">
        <v>8</v>
      </c>
      <c r="C5" t="s">
        <v>9</v>
      </c>
      <c r="D5" t="s">
        <v>10</v>
      </c>
      <c r="E5">
        <v>25</v>
      </c>
      <c r="F5" s="6">
        <v>200</v>
      </c>
      <c r="G5">
        <v>1100</v>
      </c>
      <c r="H5">
        <v>44.44</v>
      </c>
      <c r="I5" s="5">
        <v>339.17900842757763</v>
      </c>
      <c r="J5" s="5">
        <v>354.9099389520868</v>
      </c>
      <c r="K5" s="4">
        <f t="shared" si="0"/>
        <v>4.637943426227123E-2</v>
      </c>
      <c r="L5" s="5">
        <v>339.17900842757763</v>
      </c>
      <c r="M5" s="5">
        <f>J5</f>
        <v>354.9099389520868</v>
      </c>
      <c r="N5" s="5">
        <f t="shared" si="1"/>
        <v>15.730930524509176</v>
      </c>
      <c r="O5" s="5"/>
      <c r="P5" s="6">
        <v>0</v>
      </c>
      <c r="Q5" s="3">
        <f t="shared" si="2"/>
        <v>1.6958950421378882</v>
      </c>
      <c r="R5" s="3">
        <f t="shared" si="3"/>
        <v>1.774549694760434</v>
      </c>
      <c r="S5" s="4">
        <f t="shared" si="4"/>
        <v>4.6379434262271174E-2</v>
      </c>
      <c r="T5" s="3">
        <f t="shared" si="5"/>
        <v>0.30834455311597964</v>
      </c>
      <c r="U5" s="3">
        <f t="shared" si="6"/>
        <v>0.32264539904735162</v>
      </c>
      <c r="V5" s="4">
        <f t="shared" si="7"/>
        <v>4.6379434262271257E-2</v>
      </c>
      <c r="W5" s="5">
        <f t="shared" si="8"/>
        <v>0.30350597677180241</v>
      </c>
      <c r="X5" s="5">
        <f t="shared" si="9"/>
        <v>0.3222044307695392</v>
      </c>
      <c r="Y5" s="6">
        <f t="shared" si="10"/>
        <v>1.8698453997736786E-2</v>
      </c>
    </row>
    <row r="6" spans="1:25" x14ac:dyDescent="0.3">
      <c r="A6" t="s">
        <v>116</v>
      </c>
      <c r="B6" t="s">
        <v>11</v>
      </c>
      <c r="C6" t="s">
        <v>12</v>
      </c>
      <c r="D6" t="s">
        <v>13</v>
      </c>
      <c r="E6">
        <v>45</v>
      </c>
      <c r="F6" s="6">
        <v>0.25</v>
      </c>
      <c r="G6">
        <v>0.83</v>
      </c>
      <c r="H6">
        <v>5.1999999999999998E-2</v>
      </c>
      <c r="I6" s="5">
        <v>0.52324608931424899</v>
      </c>
      <c r="J6" s="5">
        <v>0.55081210868559449</v>
      </c>
      <c r="K6" s="4">
        <f t="shared" si="0"/>
        <v>5.2682705010701034E-2</v>
      </c>
      <c r="L6" s="5">
        <v>0.52324608931424899</v>
      </c>
      <c r="M6" s="5">
        <f>J6</f>
        <v>0.55081210868559449</v>
      </c>
      <c r="N6" s="5">
        <f t="shared" si="1"/>
        <v>2.7566019371345507E-2</v>
      </c>
      <c r="O6" s="5"/>
      <c r="P6" s="6">
        <v>0</v>
      </c>
      <c r="Q6" s="3">
        <f t="shared" si="2"/>
        <v>2.0929843572569959</v>
      </c>
      <c r="R6" s="3">
        <f t="shared" si="3"/>
        <v>2.203248434742378</v>
      </c>
      <c r="S6" s="4">
        <f t="shared" si="4"/>
        <v>5.2682705010701034E-2</v>
      </c>
      <c r="T6" s="3">
        <f t="shared" si="5"/>
        <v>0.63041697507740846</v>
      </c>
      <c r="U6" s="3">
        <f t="shared" si="6"/>
        <v>0.66362904660915001</v>
      </c>
      <c r="V6" s="4">
        <f t="shared" si="7"/>
        <v>5.2682705010700992E-2</v>
      </c>
      <c r="W6" s="5">
        <f t="shared" si="8"/>
        <v>0.25097124218653288</v>
      </c>
      <c r="X6" s="5">
        <f t="shared" si="9"/>
        <v>0.27405982377300153</v>
      </c>
      <c r="Y6" s="6">
        <f t="shared" si="10"/>
        <v>2.3088581586468648E-2</v>
      </c>
    </row>
    <row r="7" spans="1:25" x14ac:dyDescent="0.3">
      <c r="A7" t="s">
        <v>116</v>
      </c>
      <c r="B7" t="s">
        <v>14</v>
      </c>
      <c r="C7" t="s">
        <v>15</v>
      </c>
      <c r="D7" t="s">
        <v>16</v>
      </c>
      <c r="E7">
        <v>13</v>
      </c>
      <c r="F7" s="6">
        <v>50</v>
      </c>
      <c r="G7">
        <v>100</v>
      </c>
      <c r="H7">
        <v>32</v>
      </c>
      <c r="I7" s="5">
        <v>152.40907533710106</v>
      </c>
      <c r="J7" s="5">
        <v>153.40141660370918</v>
      </c>
      <c r="K7" s="4">
        <f t="shared" si="0"/>
        <v>6.5110379051460301E-3</v>
      </c>
      <c r="L7" s="5">
        <v>100</v>
      </c>
      <c r="M7" s="5">
        <v>100</v>
      </c>
      <c r="N7" s="5">
        <f t="shared" si="1"/>
        <v>0</v>
      </c>
      <c r="O7" s="5" t="s">
        <v>229</v>
      </c>
      <c r="P7" s="6">
        <v>0</v>
      </c>
      <c r="Q7" s="3">
        <f t="shared" si="2"/>
        <v>3.0481815067420213</v>
      </c>
      <c r="R7" s="3">
        <f t="shared" si="3"/>
        <v>3.0680283320741837</v>
      </c>
      <c r="S7" s="4">
        <f t="shared" si="4"/>
        <v>6.511037905146024E-3</v>
      </c>
      <c r="T7" s="3">
        <f t="shared" si="5"/>
        <v>1.5240907533710106</v>
      </c>
      <c r="U7" s="3">
        <f t="shared" si="6"/>
        <v>1.5340141660370918</v>
      </c>
      <c r="V7" s="4">
        <f t="shared" si="7"/>
        <v>6.511037905146024E-3</v>
      </c>
      <c r="W7" s="5">
        <f t="shared" si="8"/>
        <v>0.16136773875488622</v>
      </c>
      <c r="X7" s="5">
        <f t="shared" si="9"/>
        <v>0.1672396351087021</v>
      </c>
      <c r="Y7" s="6">
        <f t="shared" si="10"/>
        <v>5.8718963538158808E-3</v>
      </c>
    </row>
    <row r="8" spans="1:25" x14ac:dyDescent="0.3">
      <c r="A8" t="s">
        <v>116</v>
      </c>
      <c r="B8" t="s">
        <v>17</v>
      </c>
      <c r="C8" t="s">
        <v>18</v>
      </c>
      <c r="D8" t="s">
        <v>19</v>
      </c>
      <c r="E8">
        <v>45</v>
      </c>
      <c r="F8" s="6">
        <v>100</v>
      </c>
      <c r="G8">
        <v>100</v>
      </c>
      <c r="H8">
        <v>12.3</v>
      </c>
      <c r="I8" s="5">
        <v>123.76782497240892</v>
      </c>
      <c r="J8" s="5">
        <v>130.28824878524642</v>
      </c>
      <c r="K8" s="4">
        <f t="shared" si="0"/>
        <v>5.2682705010701124E-2</v>
      </c>
      <c r="L8" s="5">
        <v>100</v>
      </c>
      <c r="M8" s="5">
        <v>100</v>
      </c>
      <c r="N8" s="5">
        <f t="shared" si="1"/>
        <v>0</v>
      </c>
      <c r="O8" s="5"/>
      <c r="P8" s="6">
        <v>0</v>
      </c>
      <c r="Q8" s="3">
        <f t="shared" si="2"/>
        <v>1.2376782497240892</v>
      </c>
      <c r="R8" s="3">
        <f t="shared" si="3"/>
        <v>1.3028824878524643</v>
      </c>
      <c r="S8" s="4">
        <f t="shared" si="4"/>
        <v>5.268270501070111E-2</v>
      </c>
      <c r="T8" s="3">
        <f t="shared" si="5"/>
        <v>1.2376782497240892</v>
      </c>
      <c r="U8" s="3">
        <f t="shared" si="6"/>
        <v>1.3028824878524643</v>
      </c>
      <c r="V8" s="4">
        <f t="shared" si="7"/>
        <v>5.268270501070111E-2</v>
      </c>
      <c r="W8" s="5">
        <f t="shared" si="8"/>
        <v>0.42440665345364909</v>
      </c>
      <c r="X8" s="5">
        <f t="shared" si="9"/>
        <v>0.46345075890068538</v>
      </c>
      <c r="Y8" s="6">
        <f t="shared" si="10"/>
        <v>3.9044105447036292E-2</v>
      </c>
    </row>
    <row r="9" spans="1:25" x14ac:dyDescent="0.3">
      <c r="A9" t="s">
        <v>116</v>
      </c>
      <c r="B9" t="s">
        <v>20</v>
      </c>
      <c r="C9" t="s">
        <v>21</v>
      </c>
      <c r="D9" t="s">
        <v>22</v>
      </c>
      <c r="E9">
        <v>45</v>
      </c>
      <c r="F9" s="6">
        <v>0.3</v>
      </c>
      <c r="G9">
        <v>1.6</v>
      </c>
      <c r="H9">
        <v>0.04</v>
      </c>
      <c r="I9" s="5">
        <v>0.40249699178019155</v>
      </c>
      <c r="J9" s="5">
        <v>0.423701622065842</v>
      </c>
      <c r="K9" s="4">
        <f t="shared" si="0"/>
        <v>5.2682705010701179E-2</v>
      </c>
      <c r="L9" s="5">
        <v>0.40249699178019155</v>
      </c>
      <c r="M9" s="5">
        <f>J9</f>
        <v>0.423701622065842</v>
      </c>
      <c r="N9" s="5">
        <f t="shared" si="1"/>
        <v>2.120463028565045E-2</v>
      </c>
      <c r="O9" s="5"/>
      <c r="P9" s="6">
        <v>0</v>
      </c>
      <c r="Q9" s="3">
        <f t="shared" si="2"/>
        <v>1.3416566392673053</v>
      </c>
      <c r="R9" s="3">
        <f t="shared" si="3"/>
        <v>1.4123387402194734</v>
      </c>
      <c r="S9" s="4">
        <f t="shared" si="4"/>
        <v>5.2682705010701124E-2</v>
      </c>
      <c r="T9" s="3">
        <f t="shared" si="5"/>
        <v>0.25156061986261968</v>
      </c>
      <c r="U9" s="3">
        <f t="shared" si="6"/>
        <v>0.26481351379115126</v>
      </c>
      <c r="V9" s="4">
        <f t="shared" si="7"/>
        <v>5.2682705010701353E-2</v>
      </c>
      <c r="W9" s="5">
        <f t="shared" si="8"/>
        <v>0.39151513781099129</v>
      </c>
      <c r="X9" s="5">
        <f t="shared" si="9"/>
        <v>0.42753332508588232</v>
      </c>
      <c r="Y9" s="6">
        <f t="shared" si="10"/>
        <v>3.6018187274891034E-2</v>
      </c>
    </row>
    <row r="10" spans="1:25" x14ac:dyDescent="0.3">
      <c r="A10" t="s">
        <v>116</v>
      </c>
      <c r="B10" t="s">
        <v>23</v>
      </c>
      <c r="C10" t="s">
        <v>24</v>
      </c>
      <c r="D10" t="s">
        <v>25</v>
      </c>
      <c r="E10">
        <v>18</v>
      </c>
      <c r="F10" s="6">
        <v>100</v>
      </c>
      <c r="G10">
        <v>100</v>
      </c>
      <c r="H10">
        <v>47.54</v>
      </c>
      <c r="I10" s="5">
        <v>293.62496367094013</v>
      </c>
      <c r="J10" s="5">
        <v>302.429006445634</v>
      </c>
      <c r="K10" s="4">
        <f t="shared" si="0"/>
        <v>2.9983972291131183E-2</v>
      </c>
      <c r="L10" s="5">
        <v>100</v>
      </c>
      <c r="M10" s="5">
        <v>100</v>
      </c>
      <c r="N10" s="5">
        <f t="shared" si="1"/>
        <v>0</v>
      </c>
      <c r="O10" s="5"/>
      <c r="P10" s="6">
        <v>0</v>
      </c>
      <c r="Q10" s="3">
        <f t="shared" si="2"/>
        <v>2.9362496367094013</v>
      </c>
      <c r="R10" s="3">
        <f t="shared" si="3"/>
        <v>3.02429006445634</v>
      </c>
      <c r="S10" s="4">
        <f t="shared" si="4"/>
        <v>2.9983972291131169E-2</v>
      </c>
      <c r="T10" s="3">
        <f t="shared" si="5"/>
        <v>2.9362496367094013</v>
      </c>
      <c r="U10" s="3">
        <f t="shared" si="6"/>
        <v>3.02429006445634</v>
      </c>
      <c r="V10" s="4">
        <f t="shared" si="7"/>
        <v>2.9983972291131169E-2</v>
      </c>
      <c r="W10" s="5">
        <f t="shared" si="8"/>
        <v>0.17298463933125896</v>
      </c>
      <c r="X10" s="5">
        <f t="shared" si="9"/>
        <v>0.18121324757942397</v>
      </c>
      <c r="Y10" s="6">
        <f t="shared" si="10"/>
        <v>8.2286082481650147E-3</v>
      </c>
    </row>
    <row r="11" spans="1:25" x14ac:dyDescent="0.3">
      <c r="A11" t="s">
        <v>116</v>
      </c>
      <c r="B11" t="s">
        <v>26</v>
      </c>
      <c r="C11" t="s">
        <v>27</v>
      </c>
      <c r="D11" t="s">
        <v>28</v>
      </c>
      <c r="E11">
        <v>20</v>
      </c>
      <c r="F11" s="6">
        <v>150</v>
      </c>
      <c r="G11">
        <v>38</v>
      </c>
      <c r="H11">
        <v>57</v>
      </c>
      <c r="I11" s="5">
        <v>382.0310824611322</v>
      </c>
      <c r="J11" s="5">
        <v>396.03089109550956</v>
      </c>
      <c r="K11" s="4">
        <f t="shared" si="0"/>
        <v>3.6645731923662779E-2</v>
      </c>
      <c r="L11" s="5">
        <v>38</v>
      </c>
      <c r="M11" s="5">
        <v>38</v>
      </c>
      <c r="N11" s="5">
        <f t="shared" si="1"/>
        <v>0</v>
      </c>
      <c r="O11" s="5" t="s">
        <v>230</v>
      </c>
      <c r="P11" s="6">
        <v>0</v>
      </c>
      <c r="Q11" s="3">
        <f t="shared" si="2"/>
        <v>2.5468738830742148</v>
      </c>
      <c r="R11" s="3">
        <f t="shared" si="3"/>
        <v>2.6402059406367302</v>
      </c>
      <c r="S11" s="4">
        <f t="shared" si="4"/>
        <v>3.664573192366264E-2</v>
      </c>
      <c r="T11" s="3">
        <f t="shared" si="5"/>
        <v>10.053449538450847</v>
      </c>
      <c r="U11" s="3">
        <f t="shared" si="6"/>
        <v>10.421865555144988</v>
      </c>
      <c r="V11" s="4">
        <f t="shared" si="7"/>
        <v>3.6645731923662779E-2</v>
      </c>
      <c r="W11" s="5">
        <f t="shared" si="8"/>
        <v>0.20230564295802114</v>
      </c>
      <c r="X11" s="5">
        <f t="shared" si="9"/>
        <v>0.21277911750040959</v>
      </c>
      <c r="Y11" s="6">
        <f t="shared" si="10"/>
        <v>1.047347454238845E-2</v>
      </c>
    </row>
    <row r="12" spans="1:25" x14ac:dyDescent="0.3">
      <c r="A12" t="s">
        <v>116</v>
      </c>
      <c r="B12" t="s">
        <v>26</v>
      </c>
      <c r="C12" t="s">
        <v>29</v>
      </c>
      <c r="D12" t="s">
        <v>30</v>
      </c>
      <c r="E12">
        <v>20</v>
      </c>
      <c r="F12" s="6">
        <v>250</v>
      </c>
      <c r="G12">
        <v>1</v>
      </c>
      <c r="H12">
        <v>79.400000000000006</v>
      </c>
      <c r="I12" s="5">
        <v>532.16259556866487</v>
      </c>
      <c r="J12" s="5">
        <v>551.66408338567476</v>
      </c>
      <c r="K12" s="4">
        <f t="shared" si="0"/>
        <v>3.6645731923662821E-2</v>
      </c>
      <c r="L12" s="5">
        <v>532.16259556866487</v>
      </c>
      <c r="M12" s="5">
        <f>J12</f>
        <v>551.66408338567476</v>
      </c>
      <c r="N12" s="5">
        <f t="shared" si="1"/>
        <v>19.501487817009888</v>
      </c>
      <c r="O12" s="5" t="s">
        <v>231</v>
      </c>
      <c r="P12" s="6">
        <v>0</v>
      </c>
      <c r="Q12" s="3">
        <f t="shared" si="2"/>
        <v>2.1286503822746594</v>
      </c>
      <c r="R12" s="3">
        <f t="shared" si="3"/>
        <v>2.206656333542699</v>
      </c>
      <c r="S12" s="4">
        <f t="shared" si="4"/>
        <v>3.6645731923662821E-2</v>
      </c>
      <c r="T12" s="3">
        <f t="shared" si="5"/>
        <v>532.16259556866487</v>
      </c>
      <c r="U12" s="3">
        <f t="shared" si="6"/>
        <v>551.66408338567476</v>
      </c>
      <c r="V12" s="4">
        <f t="shared" si="7"/>
        <v>3.6645731923662821E-2</v>
      </c>
      <c r="W12" s="5">
        <f t="shared" si="8"/>
        <v>0.24205335114624693</v>
      </c>
      <c r="X12" s="5">
        <f t="shared" si="9"/>
        <v>0.25458458642996107</v>
      </c>
      <c r="Y12" s="6">
        <f t="shared" si="10"/>
        <v>1.2531235283714137E-2</v>
      </c>
    </row>
    <row r="13" spans="1:25" x14ac:dyDescent="0.3">
      <c r="A13" t="s">
        <v>116</v>
      </c>
      <c r="B13" t="s">
        <v>26</v>
      </c>
      <c r="C13" t="s">
        <v>31</v>
      </c>
      <c r="D13" t="s">
        <v>32</v>
      </c>
      <c r="E13">
        <v>20</v>
      </c>
      <c r="F13" s="6">
        <v>250</v>
      </c>
      <c r="G13">
        <v>1</v>
      </c>
      <c r="H13">
        <v>106.97</v>
      </c>
      <c r="I13" s="5">
        <v>716.94499808539149</v>
      </c>
      <c r="J13" s="5">
        <v>743.21797228923958</v>
      </c>
      <c r="K13" s="4">
        <f t="shared" si="0"/>
        <v>3.6645731923662654E-2</v>
      </c>
      <c r="L13" s="5">
        <v>716.94499808539149</v>
      </c>
      <c r="M13" s="5">
        <f>J13</f>
        <v>743.21797228923958</v>
      </c>
      <c r="N13" s="5">
        <f t="shared" si="1"/>
        <v>26.272974203848094</v>
      </c>
      <c r="O13" s="5" t="s">
        <v>232</v>
      </c>
      <c r="P13" s="6">
        <v>0</v>
      </c>
      <c r="Q13" s="3">
        <f t="shared" si="2"/>
        <v>2.8677799923415659</v>
      </c>
      <c r="R13" s="3">
        <f t="shared" si="3"/>
        <v>2.9728718891569583</v>
      </c>
      <c r="S13" s="4">
        <f t="shared" si="4"/>
        <v>3.6645731923662682E-2</v>
      </c>
      <c r="T13" s="3">
        <f t="shared" si="5"/>
        <v>716.94499808539149</v>
      </c>
      <c r="U13" s="3">
        <f t="shared" si="6"/>
        <v>743.21797228923958</v>
      </c>
      <c r="V13" s="4">
        <f t="shared" si="7"/>
        <v>3.6645731923662654E-2</v>
      </c>
      <c r="W13" s="5">
        <f t="shared" si="8"/>
        <v>0.17966753371049834</v>
      </c>
      <c r="X13" s="5">
        <f t="shared" si="9"/>
        <v>0.18896902087070125</v>
      </c>
      <c r="Y13" s="6">
        <f t="shared" si="10"/>
        <v>9.3014871602029037E-3</v>
      </c>
    </row>
    <row r="14" spans="1:25" x14ac:dyDescent="0.3">
      <c r="A14" t="s">
        <v>116</v>
      </c>
      <c r="B14" t="s">
        <v>26</v>
      </c>
      <c r="C14" t="s">
        <v>33</v>
      </c>
      <c r="D14" t="s">
        <v>34</v>
      </c>
      <c r="E14">
        <v>20</v>
      </c>
      <c r="F14" s="6">
        <v>350</v>
      </c>
      <c r="G14">
        <v>173</v>
      </c>
      <c r="H14">
        <v>90.9</v>
      </c>
      <c r="I14" s="5">
        <v>609.23904203012148</v>
      </c>
      <c r="J14" s="5">
        <v>631.56505264178634</v>
      </c>
      <c r="K14" s="4">
        <f t="shared" si="0"/>
        <v>3.6645731923662619E-2</v>
      </c>
      <c r="L14" s="5">
        <v>609.23904203012148</v>
      </c>
      <c r="M14" s="5">
        <f>J14</f>
        <v>631.56505264178634</v>
      </c>
      <c r="N14" s="5">
        <f t="shared" si="1"/>
        <v>22.326010611664856</v>
      </c>
      <c r="O14" s="5" t="s">
        <v>233</v>
      </c>
      <c r="P14" s="6">
        <v>0</v>
      </c>
      <c r="Q14" s="3">
        <f t="shared" si="2"/>
        <v>1.7406829772289185</v>
      </c>
      <c r="R14" s="3">
        <f t="shared" si="3"/>
        <v>1.8044715789765324</v>
      </c>
      <c r="S14" s="4">
        <f t="shared" si="4"/>
        <v>3.6645731923662647E-2</v>
      </c>
      <c r="T14" s="3">
        <f t="shared" si="5"/>
        <v>3.521612959711685</v>
      </c>
      <c r="U14" s="3">
        <f t="shared" si="6"/>
        <v>3.6506650441721753</v>
      </c>
      <c r="V14" s="4">
        <f t="shared" si="7"/>
        <v>3.6645731923662571E-2</v>
      </c>
      <c r="W14" s="5">
        <f t="shared" si="8"/>
        <v>0.29600275592317726</v>
      </c>
      <c r="X14" s="5">
        <f t="shared" si="9"/>
        <v>0.31132698160125938</v>
      </c>
      <c r="Y14" s="6">
        <f t="shared" si="10"/>
        <v>1.5324225678082115E-2</v>
      </c>
    </row>
    <row r="15" spans="1:25" x14ac:dyDescent="0.3">
      <c r="A15" t="s">
        <v>116</v>
      </c>
      <c r="B15" t="s">
        <v>26</v>
      </c>
      <c r="C15" t="s">
        <v>35</v>
      </c>
      <c r="D15" t="s">
        <v>36</v>
      </c>
      <c r="E15">
        <v>20</v>
      </c>
      <c r="F15" s="6">
        <v>250</v>
      </c>
      <c r="G15">
        <v>38</v>
      </c>
      <c r="H15">
        <v>74</v>
      </c>
      <c r="I15" s="5">
        <v>495.97017723024186</v>
      </c>
      <c r="J15" s="5">
        <v>514.14536738715276</v>
      </c>
      <c r="K15" s="4">
        <f t="shared" si="0"/>
        <v>3.6645731923662661E-2</v>
      </c>
      <c r="L15" s="5">
        <v>38</v>
      </c>
      <c r="M15" s="5">
        <v>38</v>
      </c>
      <c r="N15" s="5">
        <f t="shared" si="1"/>
        <v>0</v>
      </c>
      <c r="O15" s="5" t="s">
        <v>234</v>
      </c>
      <c r="P15" s="6">
        <v>0</v>
      </c>
      <c r="Q15" s="3">
        <f t="shared" si="2"/>
        <v>1.9838807089209674</v>
      </c>
      <c r="R15" s="3">
        <f t="shared" si="3"/>
        <v>2.0565814695486111</v>
      </c>
      <c r="S15" s="4">
        <f t="shared" si="4"/>
        <v>3.664573192366273E-2</v>
      </c>
      <c r="T15" s="3">
        <f t="shared" si="5"/>
        <v>13.05184676921689</v>
      </c>
      <c r="U15" s="3">
        <f t="shared" si="6"/>
        <v>13.530141247030336</v>
      </c>
      <c r="V15" s="4">
        <f t="shared" si="7"/>
        <v>3.664573192366273E-2</v>
      </c>
      <c r="W15" s="5">
        <f t="shared" si="8"/>
        <v>0.25971670379745954</v>
      </c>
      <c r="X15" s="5">
        <f t="shared" si="9"/>
        <v>0.27316238057485015</v>
      </c>
      <c r="Y15" s="6">
        <f t="shared" si="10"/>
        <v>1.3445676777390614E-2</v>
      </c>
    </row>
    <row r="16" spans="1:25" x14ac:dyDescent="0.3">
      <c r="A16" t="s">
        <v>116</v>
      </c>
      <c r="B16" t="s">
        <v>26</v>
      </c>
      <c r="C16" t="s">
        <v>37</v>
      </c>
      <c r="D16" t="s">
        <v>38</v>
      </c>
      <c r="E16">
        <v>20</v>
      </c>
      <c r="F16" s="6">
        <v>100</v>
      </c>
      <c r="G16">
        <v>105</v>
      </c>
      <c r="H16">
        <v>64</v>
      </c>
      <c r="I16" s="5">
        <v>428.94718030723618</v>
      </c>
      <c r="J16" s="5">
        <v>444.66626368618614</v>
      </c>
      <c r="K16" s="4">
        <f t="shared" si="0"/>
        <v>3.664573192366264E-2</v>
      </c>
      <c r="L16" s="5">
        <v>105</v>
      </c>
      <c r="M16" s="5">
        <v>105</v>
      </c>
      <c r="N16" s="5">
        <f t="shared" si="1"/>
        <v>0</v>
      </c>
      <c r="O16" s="5" t="s">
        <v>235</v>
      </c>
      <c r="P16" s="6">
        <v>0</v>
      </c>
      <c r="Q16" s="3">
        <f t="shared" si="2"/>
        <v>4.2894718030723622</v>
      </c>
      <c r="R16" s="3">
        <f t="shared" si="3"/>
        <v>4.4466626368618618</v>
      </c>
      <c r="S16" s="4">
        <f t="shared" si="4"/>
        <v>3.664573192366264E-2</v>
      </c>
      <c r="T16" s="3">
        <f t="shared" si="5"/>
        <v>4.0852112410212973</v>
      </c>
      <c r="U16" s="3">
        <f t="shared" si="6"/>
        <v>4.2349167970112962</v>
      </c>
      <c r="V16" s="4">
        <f t="shared" si="7"/>
        <v>3.6645731923662467E-2</v>
      </c>
      <c r="W16" s="5">
        <f t="shared" si="8"/>
        <v>0.12011897550632505</v>
      </c>
      <c r="X16" s="5">
        <f t="shared" si="9"/>
        <v>0.12633760101586819</v>
      </c>
      <c r="Y16" s="6">
        <f t="shared" si="10"/>
        <v>6.2186255095431353E-3</v>
      </c>
    </row>
    <row r="17" spans="1:25" x14ac:dyDescent="0.3">
      <c r="A17" t="s">
        <v>116</v>
      </c>
      <c r="B17" t="s">
        <v>39</v>
      </c>
      <c r="C17" t="s">
        <v>40</v>
      </c>
      <c r="D17" t="s">
        <v>41</v>
      </c>
      <c r="E17">
        <v>25</v>
      </c>
      <c r="F17" s="6">
        <v>100</v>
      </c>
      <c r="G17">
        <v>500</v>
      </c>
      <c r="H17">
        <v>60.7</v>
      </c>
      <c r="I17" s="5">
        <v>461.16216072823693</v>
      </c>
      <c r="J17" s="5">
        <v>482.54490799410644</v>
      </c>
      <c r="K17" s="4">
        <f t="shared" si="0"/>
        <v>4.6367089685119191E-2</v>
      </c>
      <c r="L17" s="5">
        <v>461.16216072823693</v>
      </c>
      <c r="M17" s="5">
        <f>J17</f>
        <v>482.54490799410644</v>
      </c>
      <c r="N17" s="5">
        <f t="shared" si="1"/>
        <v>21.382747265869511</v>
      </c>
      <c r="O17" s="5"/>
      <c r="P17" s="6">
        <v>0</v>
      </c>
      <c r="Q17" s="3">
        <f t="shared" si="2"/>
        <v>4.6116216072823697</v>
      </c>
      <c r="R17" s="3">
        <f t="shared" si="3"/>
        <v>4.8254490799410643</v>
      </c>
      <c r="S17" s="4">
        <f t="shared" si="4"/>
        <v>4.6367089685119073E-2</v>
      </c>
      <c r="T17" s="3">
        <f t="shared" si="5"/>
        <v>0.92232432145647381</v>
      </c>
      <c r="U17" s="3">
        <f t="shared" si="6"/>
        <v>0.96508981598821286</v>
      </c>
      <c r="V17" s="4">
        <f t="shared" si="7"/>
        <v>4.6367089685119225E-2</v>
      </c>
      <c r="W17" s="5">
        <f t="shared" si="8"/>
        <v>0.1111021878726433</v>
      </c>
      <c r="X17" s="5">
        <f t="shared" si="9"/>
        <v>0.1179469926144837</v>
      </c>
      <c r="Y17" s="6">
        <f t="shared" si="10"/>
        <v>6.8448047418404045E-3</v>
      </c>
    </row>
    <row r="18" spans="1:25" x14ac:dyDescent="0.3">
      <c r="A18" t="s">
        <v>116</v>
      </c>
      <c r="B18" t="s">
        <v>39</v>
      </c>
      <c r="C18" t="s">
        <v>42</v>
      </c>
      <c r="D18" t="s">
        <v>43</v>
      </c>
      <c r="E18">
        <v>25</v>
      </c>
      <c r="F18" s="6">
        <v>200</v>
      </c>
      <c r="G18">
        <v>950</v>
      </c>
      <c r="H18">
        <v>80.7</v>
      </c>
      <c r="I18" s="5">
        <v>613.1101543783974</v>
      </c>
      <c r="J18" s="5">
        <v>641.53828789331783</v>
      </c>
      <c r="K18" s="4">
        <f t="shared" si="0"/>
        <v>4.6367089685119205E-2</v>
      </c>
      <c r="L18" s="5">
        <v>613.1101543783974</v>
      </c>
      <c r="M18" s="5">
        <f>J18</f>
        <v>641.53828789331783</v>
      </c>
      <c r="N18" s="5">
        <f t="shared" si="1"/>
        <v>28.428133514920432</v>
      </c>
      <c r="O18" s="5" t="s">
        <v>236</v>
      </c>
      <c r="P18" s="6">
        <v>0</v>
      </c>
      <c r="Q18" s="3">
        <f t="shared" si="2"/>
        <v>3.0655507718919868</v>
      </c>
      <c r="R18" s="3">
        <f t="shared" si="3"/>
        <v>3.207691439466589</v>
      </c>
      <c r="S18" s="4">
        <f t="shared" si="4"/>
        <v>4.6367089685119219E-2</v>
      </c>
      <c r="T18" s="3">
        <f t="shared" si="5"/>
        <v>0.64537910987199731</v>
      </c>
      <c r="U18" s="3">
        <f t="shared" si="6"/>
        <v>0.67530346094033455</v>
      </c>
      <c r="V18" s="4">
        <f t="shared" si="7"/>
        <v>4.6367089685119114E-2</v>
      </c>
      <c r="W18" s="5">
        <f t="shared" si="8"/>
        <v>0.16713513764236551</v>
      </c>
      <c r="X18" s="5">
        <f t="shared" si="9"/>
        <v>0.17743203102104488</v>
      </c>
      <c r="Y18" s="6">
        <f t="shared" si="10"/>
        <v>1.0296893378679367E-2</v>
      </c>
    </row>
    <row r="19" spans="1:25" x14ac:dyDescent="0.3">
      <c r="A19" t="s">
        <v>116</v>
      </c>
      <c r="B19" t="s">
        <v>44</v>
      </c>
      <c r="C19" t="s">
        <v>45</v>
      </c>
      <c r="D19" t="s">
        <v>46</v>
      </c>
      <c r="E19">
        <v>45</v>
      </c>
      <c r="F19" s="6">
        <v>0.3</v>
      </c>
      <c r="G19">
        <v>1.39</v>
      </c>
      <c r="H19">
        <v>0.05</v>
      </c>
      <c r="I19" s="5">
        <v>0.50312123972523948</v>
      </c>
      <c r="J19" s="5">
        <v>0.52962702758230251</v>
      </c>
      <c r="K19" s="4">
        <f t="shared" si="0"/>
        <v>5.2682705010701124E-2</v>
      </c>
      <c r="L19" s="5">
        <v>0.50312123972523948</v>
      </c>
      <c r="M19" s="5">
        <f>J19</f>
        <v>0.52962702758230251</v>
      </c>
      <c r="N19" s="5">
        <f t="shared" si="1"/>
        <v>2.6505787857063035E-2</v>
      </c>
      <c r="O19" s="5"/>
      <c r="P19" s="6">
        <v>0</v>
      </c>
      <c r="Q19" s="3">
        <f t="shared" si="2"/>
        <v>1.6770707990841316</v>
      </c>
      <c r="R19" s="3">
        <f t="shared" si="3"/>
        <v>1.7654234252743417</v>
      </c>
      <c r="S19" s="4">
        <f t="shared" si="4"/>
        <v>5.2682705010701124E-2</v>
      </c>
      <c r="T19" s="3">
        <f t="shared" si="5"/>
        <v>0.36195772642103563</v>
      </c>
      <c r="U19" s="3">
        <f t="shared" si="6"/>
        <v>0.38102663854841912</v>
      </c>
      <c r="V19" s="4">
        <f t="shared" si="7"/>
        <v>5.2682705010701138E-2</v>
      </c>
      <c r="W19" s="5">
        <f t="shared" si="8"/>
        <v>0.31321211024879297</v>
      </c>
      <c r="X19" s="5">
        <f t="shared" si="9"/>
        <v>0.34202666006870586</v>
      </c>
      <c r="Y19" s="6">
        <f t="shared" si="10"/>
        <v>2.8814549819912882E-2</v>
      </c>
    </row>
    <row r="20" spans="1:25" x14ac:dyDescent="0.3">
      <c r="A20" t="s">
        <v>116</v>
      </c>
      <c r="B20" t="s">
        <v>47</v>
      </c>
      <c r="C20" t="s">
        <v>48</v>
      </c>
      <c r="D20" t="s">
        <v>49</v>
      </c>
      <c r="E20">
        <v>15</v>
      </c>
      <c r="F20" s="6">
        <v>18.989999999999998</v>
      </c>
      <c r="G20">
        <v>18.989999999999998</v>
      </c>
      <c r="H20">
        <v>11.5</v>
      </c>
      <c r="I20" s="5">
        <v>57.989038943739715</v>
      </c>
      <c r="J20" s="5">
        <v>58.992274134696771</v>
      </c>
      <c r="K20" s="4">
        <f t="shared" si="0"/>
        <v>1.7300427964160321E-2</v>
      </c>
      <c r="L20" s="5">
        <v>18.989999999999998</v>
      </c>
      <c r="M20" s="5">
        <v>18.989999999999998</v>
      </c>
      <c r="N20" s="5">
        <f t="shared" si="1"/>
        <v>0</v>
      </c>
      <c r="O20" s="5" t="s">
        <v>237</v>
      </c>
      <c r="P20" s="6">
        <v>312.41000000000003</v>
      </c>
      <c r="Q20" s="3">
        <f t="shared" si="2"/>
        <v>3.0536618717082527</v>
      </c>
      <c r="R20" s="3">
        <f t="shared" si="3"/>
        <v>3.1064915289466444</v>
      </c>
      <c r="S20" s="4">
        <f t="shared" si="4"/>
        <v>1.7300427964160363E-2</v>
      </c>
      <c r="T20" s="3">
        <f t="shared" si="5"/>
        <v>19.504952024420209</v>
      </c>
      <c r="U20" s="3">
        <f t="shared" si="6"/>
        <v>19.5577816816586</v>
      </c>
      <c r="V20" s="4">
        <f t="shared" si="7"/>
        <v>2.7085253617772594E-3</v>
      </c>
      <c r="W20" s="5">
        <f t="shared" si="8"/>
        <v>0.15375923618256168</v>
      </c>
      <c r="X20" s="5">
        <f t="shared" si="9"/>
        <v>0.16005971636252794</v>
      </c>
      <c r="Y20" s="6">
        <f t="shared" si="10"/>
        <v>6.3004801799662613E-3</v>
      </c>
    </row>
    <row r="21" spans="1:25" x14ac:dyDescent="0.3">
      <c r="A21" t="s">
        <v>116</v>
      </c>
      <c r="B21" t="s">
        <v>50</v>
      </c>
      <c r="C21" t="s">
        <v>51</v>
      </c>
      <c r="D21" t="s">
        <v>52</v>
      </c>
      <c r="E21">
        <v>15</v>
      </c>
      <c r="F21" s="6">
        <v>3.38</v>
      </c>
      <c r="G21">
        <v>4.5</v>
      </c>
      <c r="H21">
        <v>11</v>
      </c>
      <c r="I21" s="5">
        <v>55.467776380968424</v>
      </c>
      <c r="J21" s="5">
        <v>56.42739265057952</v>
      </c>
      <c r="K21" s="4">
        <f t="shared" si="0"/>
        <v>1.7300427964160304E-2</v>
      </c>
      <c r="L21" s="5">
        <v>4.5</v>
      </c>
      <c r="M21" s="5">
        <v>4.5</v>
      </c>
      <c r="N21" s="5">
        <f t="shared" si="1"/>
        <v>0</v>
      </c>
      <c r="O21" s="5"/>
      <c r="P21" s="6">
        <v>263.76324303832752</v>
      </c>
      <c r="Q21" s="3">
        <f t="shared" si="2"/>
        <v>16.410584728097167</v>
      </c>
      <c r="R21" s="3">
        <f t="shared" si="3"/>
        <v>16.694494867035363</v>
      </c>
      <c r="S21" s="4">
        <f t="shared" si="4"/>
        <v>1.730042796416045E-2</v>
      </c>
      <c r="T21" s="3">
        <f t="shared" si="5"/>
        <v>70.940226537621314</v>
      </c>
      <c r="U21" s="3">
        <f t="shared" si="6"/>
        <v>71.153474597534895</v>
      </c>
      <c r="V21" s="4">
        <f t="shared" si="7"/>
        <v>3.0060245127704966E-3</v>
      </c>
      <c r="W21" s="5">
        <f t="shared" si="8"/>
        <v>2.8611333766174415E-2</v>
      </c>
      <c r="X21" s="5">
        <f t="shared" si="9"/>
        <v>2.9783719541440282E-2</v>
      </c>
      <c r="Y21" s="6">
        <f t="shared" si="10"/>
        <v>1.1723857752658669E-3</v>
      </c>
    </row>
    <row r="22" spans="1:25" x14ac:dyDescent="0.3">
      <c r="A22" t="s">
        <v>116</v>
      </c>
      <c r="B22" t="s">
        <v>53</v>
      </c>
      <c r="C22" t="s">
        <v>54</v>
      </c>
      <c r="D22" t="s">
        <v>55</v>
      </c>
      <c r="E22">
        <v>12</v>
      </c>
      <c r="F22" s="6">
        <v>20</v>
      </c>
      <c r="G22">
        <v>20</v>
      </c>
      <c r="H22">
        <v>6.5</v>
      </c>
      <c r="I22" s="5">
        <v>27.652942273813675</v>
      </c>
      <c r="J22" s="5">
        <v>27.65459522616062</v>
      </c>
      <c r="K22" s="4">
        <f t="shared" si="0"/>
        <v>5.9774917640850406E-5</v>
      </c>
      <c r="L22" s="5">
        <v>20</v>
      </c>
      <c r="M22" s="5">
        <v>20</v>
      </c>
      <c r="N22" s="5">
        <f t="shared" si="1"/>
        <v>0</v>
      </c>
      <c r="O22" s="5" t="s">
        <v>238</v>
      </c>
      <c r="P22" s="6">
        <v>107</v>
      </c>
      <c r="Q22" s="3">
        <f t="shared" si="2"/>
        <v>1.3826471136906837</v>
      </c>
      <c r="R22" s="3">
        <f t="shared" si="3"/>
        <v>1.3827297613080309</v>
      </c>
      <c r="S22" s="4">
        <f t="shared" si="4"/>
        <v>5.9774917640850406E-5</v>
      </c>
      <c r="T22" s="3">
        <f t="shared" si="5"/>
        <v>6.7326471136906836</v>
      </c>
      <c r="U22" s="3">
        <f t="shared" si="6"/>
        <v>6.7327297613080308</v>
      </c>
      <c r="V22" s="4">
        <f t="shared" si="7"/>
        <v>1.2275649674131607E-5</v>
      </c>
      <c r="W22" s="5">
        <f t="shared" si="8"/>
        <v>0.33743442657382505</v>
      </c>
      <c r="X22" s="5">
        <f t="shared" si="9"/>
        <v>0.34891945916039702</v>
      </c>
      <c r="Y22" s="6">
        <f t="shared" si="10"/>
        <v>1.1485032586571964E-2</v>
      </c>
    </row>
    <row r="23" spans="1:25" x14ac:dyDescent="0.3">
      <c r="A23" t="s">
        <v>116</v>
      </c>
      <c r="B23" t="s">
        <v>56</v>
      </c>
      <c r="C23" t="s">
        <v>57</v>
      </c>
      <c r="D23" t="s">
        <v>58</v>
      </c>
      <c r="E23">
        <v>12</v>
      </c>
      <c r="F23" s="12" t="s">
        <v>242</v>
      </c>
      <c r="G23">
        <v>200</v>
      </c>
      <c r="H23">
        <v>29</v>
      </c>
      <c r="I23" s="5">
        <v>123.37466552932254</v>
      </c>
      <c r="J23" s="5">
        <v>123.38204023979353</v>
      </c>
      <c r="K23" s="4">
        <f t="shared" si="0"/>
        <v>5.9774917640859269E-5</v>
      </c>
      <c r="L23" s="5">
        <v>123.37466552932254</v>
      </c>
      <c r="M23" s="5">
        <f>J23</f>
        <v>123.38204023979353</v>
      </c>
      <c r="N23" s="5">
        <f t="shared" si="1"/>
        <v>7.374710470983814E-3</v>
      </c>
      <c r="O23" s="5" t="s">
        <v>239</v>
      </c>
      <c r="P23" s="6">
        <v>0</v>
      </c>
      <c r="Q23" s="3" t="e">
        <f t="shared" si="2"/>
        <v>#VALUE!</v>
      </c>
      <c r="R23" s="3" t="e">
        <f t="shared" si="3"/>
        <v>#VALUE!</v>
      </c>
      <c r="S23" s="4" t="e">
        <f t="shared" si="4"/>
        <v>#VALUE!</v>
      </c>
      <c r="T23" s="3">
        <f t="shared" si="5"/>
        <v>0.61687332764661273</v>
      </c>
      <c r="U23" s="3">
        <f t="shared" si="6"/>
        <v>0.61691020119896767</v>
      </c>
      <c r="V23" s="4">
        <f t="shared" si="7"/>
        <v>5.9774917640880865E-5</v>
      </c>
      <c r="W23" s="5" t="e">
        <f t="shared" si="8"/>
        <v>#VALUE!</v>
      </c>
      <c r="X23" s="5" t="e">
        <f t="shared" si="9"/>
        <v>#VALUE!</v>
      </c>
      <c r="Y23" s="6" t="e">
        <f t="shared" si="10"/>
        <v>#VALUE!</v>
      </c>
    </row>
    <row r="24" spans="1:25" x14ac:dyDescent="0.3">
      <c r="A24" t="s">
        <v>116</v>
      </c>
      <c r="B24" t="s">
        <v>56</v>
      </c>
      <c r="C24" t="s">
        <v>59</v>
      </c>
      <c r="D24" t="s">
        <v>60</v>
      </c>
      <c r="E24">
        <v>12</v>
      </c>
      <c r="F24" s="6">
        <v>100</v>
      </c>
      <c r="G24">
        <v>200</v>
      </c>
      <c r="H24">
        <v>23</v>
      </c>
      <c r="I24" s="5">
        <v>97.848872661186846</v>
      </c>
      <c r="J24" s="5">
        <v>97.854721569491417</v>
      </c>
      <c r="K24" s="4">
        <f t="shared" si="0"/>
        <v>5.9774917640839238E-5</v>
      </c>
      <c r="L24" s="5">
        <v>97.848872661186846</v>
      </c>
      <c r="M24" s="5">
        <f t="shared" ref="M24:M25" si="11">J24</f>
        <v>97.854721569491417</v>
      </c>
      <c r="N24" s="5">
        <f t="shared" si="1"/>
        <v>5.8489083045714096E-3</v>
      </c>
      <c r="O24" s="5" t="s">
        <v>240</v>
      </c>
      <c r="P24" s="6">
        <v>0</v>
      </c>
      <c r="Q24" s="3">
        <f t="shared" si="2"/>
        <v>0.97848872661186848</v>
      </c>
      <c r="R24" s="3">
        <f t="shared" si="3"/>
        <v>0.97854721569491421</v>
      </c>
      <c r="S24" s="4">
        <f t="shared" si="4"/>
        <v>5.9774917640857392E-5</v>
      </c>
      <c r="T24" s="3">
        <f t="shared" si="5"/>
        <v>0.48924436330593424</v>
      </c>
      <c r="U24" s="3">
        <f t="shared" si="6"/>
        <v>0.4892736078474571</v>
      </c>
      <c r="V24" s="4">
        <f t="shared" si="7"/>
        <v>5.9774917640857392E-5</v>
      </c>
      <c r="W24" s="5">
        <f t="shared" si="8"/>
        <v>0.47680951581083969</v>
      </c>
      <c r="X24" s="5">
        <f t="shared" si="9"/>
        <v>0.49303836620490887</v>
      </c>
      <c r="Y24" s="6">
        <f t="shared" si="10"/>
        <v>1.6228850394069183E-2</v>
      </c>
    </row>
    <row r="25" spans="1:25" x14ac:dyDescent="0.3">
      <c r="A25" t="s">
        <v>116</v>
      </c>
      <c r="B25" t="s">
        <v>56</v>
      </c>
      <c r="C25" t="s">
        <v>61</v>
      </c>
      <c r="D25" t="s">
        <v>62</v>
      </c>
      <c r="E25">
        <v>12</v>
      </c>
      <c r="F25" s="6">
        <v>125</v>
      </c>
      <c r="G25">
        <v>430</v>
      </c>
      <c r="H25">
        <v>31</v>
      </c>
      <c r="I25" s="5">
        <v>131.88326315203446</v>
      </c>
      <c r="J25" s="5">
        <v>131.89114646322756</v>
      </c>
      <c r="K25" s="4">
        <f t="shared" si="0"/>
        <v>5.9774917640684624E-5</v>
      </c>
      <c r="L25" s="5">
        <v>131.88326315203446</v>
      </c>
      <c r="M25" s="5">
        <f t="shared" si="11"/>
        <v>131.89114646322756</v>
      </c>
      <c r="N25" s="5">
        <f t="shared" si="1"/>
        <v>7.8833111930975974E-3</v>
      </c>
      <c r="O25" s="5" t="s">
        <v>241</v>
      </c>
      <c r="P25" s="6">
        <v>0</v>
      </c>
      <c r="Q25" s="3">
        <f t="shared" si="2"/>
        <v>1.0550661052162758</v>
      </c>
      <c r="R25" s="3">
        <f t="shared" si="3"/>
        <v>1.0551291717058204</v>
      </c>
      <c r="S25" s="4">
        <f t="shared" si="4"/>
        <v>5.977491764059202E-5</v>
      </c>
      <c r="T25" s="3">
        <f t="shared" si="5"/>
        <v>0.30670526314426616</v>
      </c>
      <c r="U25" s="3">
        <f t="shared" si="6"/>
        <v>0.30672359642611058</v>
      </c>
      <c r="V25" s="4">
        <f t="shared" si="7"/>
        <v>5.977491764070147E-5</v>
      </c>
      <c r="W25" s="5">
        <f t="shared" si="8"/>
        <v>0.44220237353424646</v>
      </c>
      <c r="X25" s="5">
        <f t="shared" si="9"/>
        <v>0.45725332349648801</v>
      </c>
      <c r="Y25" s="6">
        <f t="shared" si="10"/>
        <v>1.5050949962241544E-2</v>
      </c>
    </row>
    <row r="26" spans="1:25" x14ac:dyDescent="0.3">
      <c r="A26" t="s">
        <v>116</v>
      </c>
      <c r="B26" t="s">
        <v>63</v>
      </c>
      <c r="C26" t="s">
        <v>64</v>
      </c>
      <c r="D26" t="s">
        <v>65</v>
      </c>
      <c r="E26">
        <v>45</v>
      </c>
      <c r="F26" s="6">
        <v>4</v>
      </c>
      <c r="G26">
        <v>4.3600000000000003</v>
      </c>
      <c r="H26">
        <v>0.48</v>
      </c>
      <c r="I26" s="5">
        <v>4.8299639013622988</v>
      </c>
      <c r="J26" s="5">
        <v>5.0844194647901038</v>
      </c>
      <c r="K26" s="4">
        <f t="shared" si="0"/>
        <v>5.2682705010701089E-2</v>
      </c>
      <c r="L26" s="5">
        <v>4.3600000000000003</v>
      </c>
      <c r="M26" s="5">
        <v>4.3600000000000003</v>
      </c>
      <c r="N26" s="5">
        <f t="shared" si="1"/>
        <v>0</v>
      </c>
      <c r="O26" s="5"/>
      <c r="P26" s="6">
        <v>0</v>
      </c>
      <c r="Q26" s="3">
        <f t="shared" si="2"/>
        <v>1.2074909753405747</v>
      </c>
      <c r="R26" s="3">
        <f t="shared" si="3"/>
        <v>1.2711048661975259</v>
      </c>
      <c r="S26" s="4">
        <f t="shared" si="4"/>
        <v>5.2682705010701089E-2</v>
      </c>
      <c r="T26" s="3">
        <f t="shared" si="5"/>
        <v>1.1077898856335546</v>
      </c>
      <c r="U26" s="3">
        <f t="shared" si="6"/>
        <v>1.1661512533922256</v>
      </c>
      <c r="V26" s="4">
        <f t="shared" si="7"/>
        <v>5.2682705010701179E-2</v>
      </c>
      <c r="W26" s="5">
        <f t="shared" si="8"/>
        <v>0.43501681978999035</v>
      </c>
      <c r="X26" s="5">
        <f t="shared" si="9"/>
        <v>0.47503702787320262</v>
      </c>
      <c r="Y26" s="6">
        <f t="shared" si="10"/>
        <v>4.0020208083212272E-2</v>
      </c>
    </row>
    <row r="27" spans="1:25" x14ac:dyDescent="0.3">
      <c r="A27" t="s">
        <v>116</v>
      </c>
      <c r="B27" t="s">
        <v>63</v>
      </c>
      <c r="C27" t="s">
        <v>66</v>
      </c>
      <c r="D27" t="s">
        <v>67</v>
      </c>
      <c r="E27">
        <v>45</v>
      </c>
      <c r="F27" s="6">
        <v>1.75</v>
      </c>
      <c r="G27">
        <v>1.1100000000000001</v>
      </c>
      <c r="H27">
        <v>0.2</v>
      </c>
      <c r="I27" s="5">
        <v>2.0124849589009579</v>
      </c>
      <c r="J27" s="5">
        <v>2.11850811032921</v>
      </c>
      <c r="K27" s="4">
        <f t="shared" si="0"/>
        <v>5.2682705010701124E-2</v>
      </c>
      <c r="L27" s="5">
        <v>2.0124849589009579</v>
      </c>
      <c r="M27" s="5">
        <f t="shared" ref="M27:M34" si="12">J27</f>
        <v>2.11850811032921</v>
      </c>
      <c r="N27" s="5">
        <f t="shared" si="1"/>
        <v>0.10602315142825214</v>
      </c>
      <c r="O27" s="5" t="s">
        <v>227</v>
      </c>
      <c r="P27" s="6">
        <v>0</v>
      </c>
      <c r="Q27" s="3">
        <f t="shared" si="2"/>
        <v>1.1499914050862616</v>
      </c>
      <c r="R27" s="3">
        <f t="shared" si="3"/>
        <v>1.2105760630452629</v>
      </c>
      <c r="S27" s="4">
        <f t="shared" si="4"/>
        <v>5.2682705010701152E-2</v>
      </c>
      <c r="T27" s="3">
        <f t="shared" si="5"/>
        <v>1.8130495125233854</v>
      </c>
      <c r="U27" s="3">
        <f t="shared" si="6"/>
        <v>1.9085658651614503</v>
      </c>
      <c r="V27" s="4">
        <f t="shared" si="7"/>
        <v>5.2682705010701082E-2</v>
      </c>
      <c r="W27" s="5">
        <f t="shared" si="8"/>
        <v>0.45676766077948988</v>
      </c>
      <c r="X27" s="5">
        <f t="shared" si="9"/>
        <v>0.49878887926686272</v>
      </c>
      <c r="Y27" s="6">
        <f t="shared" si="10"/>
        <v>4.2021218487372836E-2</v>
      </c>
    </row>
    <row r="28" spans="1:25" x14ac:dyDescent="0.3">
      <c r="A28" t="s">
        <v>117</v>
      </c>
      <c r="B28" t="s">
        <v>68</v>
      </c>
      <c r="C28" t="s">
        <v>69</v>
      </c>
      <c r="D28" t="s">
        <v>70</v>
      </c>
      <c r="E28">
        <v>28</v>
      </c>
      <c r="F28" s="6">
        <v>500</v>
      </c>
      <c r="G28">
        <v>3107</v>
      </c>
      <c r="H28">
        <v>114</v>
      </c>
      <c r="I28" s="5">
        <v>927.32840979972934</v>
      </c>
      <c r="J28" s="5">
        <v>974.78255955629584</v>
      </c>
      <c r="K28" s="4">
        <f t="shared" si="0"/>
        <v>5.1172970929268667E-2</v>
      </c>
      <c r="L28" s="5">
        <v>927.32840979972934</v>
      </c>
      <c r="M28" s="5">
        <f t="shared" si="12"/>
        <v>974.78255955629584</v>
      </c>
      <c r="N28" s="5">
        <f t="shared" si="1"/>
        <v>47.454149756566494</v>
      </c>
      <c r="O28" s="5" t="s">
        <v>243</v>
      </c>
      <c r="P28" s="6">
        <v>183</v>
      </c>
      <c r="Q28" s="3">
        <f t="shared" si="2"/>
        <v>1.8546568195994586</v>
      </c>
      <c r="R28" s="3">
        <f t="shared" si="3"/>
        <v>1.9495651191125918</v>
      </c>
      <c r="S28" s="4">
        <f t="shared" si="4"/>
        <v>5.1172970929268771E-2</v>
      </c>
      <c r="T28" s="3">
        <f t="shared" si="5"/>
        <v>0.35736350492427721</v>
      </c>
      <c r="U28" s="3">
        <f t="shared" si="6"/>
        <v>0.37263680706671898</v>
      </c>
      <c r="V28" s="4">
        <f t="shared" si="7"/>
        <v>4.2738841353366717E-2</v>
      </c>
      <c r="W28" s="5">
        <f t="shared" si="8"/>
        <v>0.27860002233878983</v>
      </c>
      <c r="X28" s="5">
        <f t="shared" si="9"/>
        <v>0.29728300481120012</v>
      </c>
      <c r="Y28" s="6">
        <f t="shared" si="10"/>
        <v>1.8682982472410292E-2</v>
      </c>
    </row>
    <row r="29" spans="1:25" x14ac:dyDescent="0.3">
      <c r="A29" t="s">
        <v>117</v>
      </c>
      <c r="B29" t="s">
        <v>71</v>
      </c>
      <c r="C29" t="s">
        <v>72</v>
      </c>
      <c r="D29" t="s">
        <v>73</v>
      </c>
      <c r="E29">
        <v>14</v>
      </c>
      <c r="F29" s="6">
        <v>15</v>
      </c>
      <c r="G29">
        <v>112</v>
      </c>
      <c r="H29">
        <v>6</v>
      </c>
      <c r="I29" s="5">
        <v>28.412391976597473</v>
      </c>
      <c r="J29" s="5">
        <v>28.758345231175539</v>
      </c>
      <c r="K29" s="4">
        <f t="shared" si="0"/>
        <v>1.2176139723224262E-2</v>
      </c>
      <c r="L29" s="5">
        <v>28.412391976597473</v>
      </c>
      <c r="M29" s="5">
        <f t="shared" si="12"/>
        <v>28.758345231175539</v>
      </c>
      <c r="N29" s="5">
        <f t="shared" si="1"/>
        <v>0.3459532545780668</v>
      </c>
      <c r="O29" s="5" t="s">
        <v>244</v>
      </c>
      <c r="P29" s="6">
        <v>214.67933096401049</v>
      </c>
      <c r="Q29" s="3">
        <f t="shared" si="2"/>
        <v>1.8941594651064981</v>
      </c>
      <c r="R29" s="3">
        <f t="shared" si="3"/>
        <v>1.9172230154117027</v>
      </c>
      <c r="S29" s="4">
        <f t="shared" si="4"/>
        <v>1.2176139723224325E-2</v>
      </c>
      <c r="T29" s="3">
        <f t="shared" si="5"/>
        <v>2.1704618119697137</v>
      </c>
      <c r="U29" s="3">
        <f t="shared" si="6"/>
        <v>2.1735506803141611</v>
      </c>
      <c r="V29" s="4">
        <f t="shared" si="7"/>
        <v>1.4231387658667266E-3</v>
      </c>
      <c r="W29" s="5">
        <f t="shared" si="8"/>
        <v>0.24455079007490091</v>
      </c>
      <c r="X29" s="5">
        <f t="shared" si="9"/>
        <v>0.25401529942494816</v>
      </c>
      <c r="Y29" s="6">
        <f t="shared" si="10"/>
        <v>9.464509350047251E-3</v>
      </c>
    </row>
    <row r="30" spans="1:25" x14ac:dyDescent="0.3">
      <c r="A30" t="s">
        <v>117</v>
      </c>
      <c r="B30" t="s">
        <v>74</v>
      </c>
      <c r="C30" t="s">
        <v>75</v>
      </c>
      <c r="D30" t="s">
        <v>76</v>
      </c>
      <c r="E30">
        <v>25</v>
      </c>
      <c r="F30" s="6">
        <v>300</v>
      </c>
      <c r="G30">
        <v>671</v>
      </c>
      <c r="H30">
        <v>79</v>
      </c>
      <c r="I30" s="5">
        <v>600.19457491813375</v>
      </c>
      <c r="J30" s="5">
        <v>628.02385060188476</v>
      </c>
      <c r="K30" s="4">
        <f t="shared" si="0"/>
        <v>4.6367089685119038E-2</v>
      </c>
      <c r="L30" s="5">
        <v>600.19457491813375</v>
      </c>
      <c r="M30" s="5">
        <f t="shared" si="12"/>
        <v>628.02385060188476</v>
      </c>
      <c r="N30" s="5">
        <f t="shared" si="1"/>
        <v>27.829275683751007</v>
      </c>
      <c r="O30" s="5" t="s">
        <v>245</v>
      </c>
      <c r="P30" s="6">
        <v>119</v>
      </c>
      <c r="Q30" s="3">
        <f t="shared" si="2"/>
        <v>2.0006485830604457</v>
      </c>
      <c r="R30" s="3">
        <f t="shared" si="3"/>
        <v>2.093412835339616</v>
      </c>
      <c r="S30" s="4">
        <f t="shared" si="4"/>
        <v>4.6367089685119177E-2</v>
      </c>
      <c r="T30" s="3">
        <f t="shared" si="5"/>
        <v>1.0718249998779936</v>
      </c>
      <c r="U30" s="3">
        <f t="shared" si="6"/>
        <v>1.113299330256162</v>
      </c>
      <c r="V30" s="4">
        <f t="shared" si="7"/>
        <v>3.8695057852624663E-2</v>
      </c>
      <c r="W30" s="5">
        <f t="shared" si="8"/>
        <v>0.2560975748304854</v>
      </c>
      <c r="X30" s="5">
        <f t="shared" si="9"/>
        <v>0.27187528297591751</v>
      </c>
      <c r="Y30" s="6">
        <f t="shared" si="10"/>
        <v>1.5777708145432112E-2</v>
      </c>
    </row>
    <row r="31" spans="1:25" x14ac:dyDescent="0.3">
      <c r="A31" t="s">
        <v>117</v>
      </c>
      <c r="B31" t="s">
        <v>74</v>
      </c>
      <c r="C31" t="s">
        <v>77</v>
      </c>
      <c r="D31" t="s">
        <v>78</v>
      </c>
      <c r="E31">
        <v>31</v>
      </c>
      <c r="F31" s="6">
        <v>400</v>
      </c>
      <c r="G31">
        <v>1292</v>
      </c>
      <c r="H31">
        <v>120</v>
      </c>
      <c r="I31" s="5">
        <v>1032.9330398416948</v>
      </c>
      <c r="J31" s="5">
        <v>1088.8191417569003</v>
      </c>
      <c r="K31" s="4">
        <f t="shared" si="0"/>
        <v>5.4104283394565883E-2</v>
      </c>
      <c r="L31" s="5">
        <v>1032.9330398416948</v>
      </c>
      <c r="M31" s="5">
        <f t="shared" si="12"/>
        <v>1088.8191417569003</v>
      </c>
      <c r="N31" s="5">
        <f t="shared" si="1"/>
        <v>55.886101915205472</v>
      </c>
      <c r="O31" s="5" t="s">
        <v>245</v>
      </c>
      <c r="P31" s="6">
        <v>124</v>
      </c>
      <c r="Q31" s="3">
        <f t="shared" si="2"/>
        <v>2.582332599604237</v>
      </c>
      <c r="R31" s="3">
        <f t="shared" si="3"/>
        <v>2.7220478543922506</v>
      </c>
      <c r="S31" s="4">
        <f t="shared" si="4"/>
        <v>5.4104283394565862E-2</v>
      </c>
      <c r="T31" s="3">
        <f t="shared" si="5"/>
        <v>0.89545900916539845</v>
      </c>
      <c r="U31" s="3">
        <f t="shared" si="6"/>
        <v>0.9387145060037928</v>
      </c>
      <c r="V31" s="4">
        <f t="shared" si="7"/>
        <v>4.8305390191685171E-2</v>
      </c>
      <c r="W31" s="5">
        <f t="shared" si="8"/>
        <v>0.20147815311609524</v>
      </c>
      <c r="X31" s="5">
        <f t="shared" si="9"/>
        <v>0.21602133696397985</v>
      </c>
      <c r="Y31" s="6">
        <f t="shared" si="10"/>
        <v>1.4543183847884611E-2</v>
      </c>
    </row>
    <row r="32" spans="1:25" x14ac:dyDescent="0.3">
      <c r="A32" t="s">
        <v>117</v>
      </c>
      <c r="B32" t="s">
        <v>74</v>
      </c>
      <c r="C32" t="s">
        <v>79</v>
      </c>
      <c r="D32" t="s">
        <v>80</v>
      </c>
      <c r="E32">
        <v>35</v>
      </c>
      <c r="F32" s="6">
        <v>500</v>
      </c>
      <c r="G32">
        <v>2932</v>
      </c>
      <c r="H32">
        <v>200</v>
      </c>
      <c r="I32" s="5">
        <v>1813.7758508129509</v>
      </c>
      <c r="J32" s="5">
        <v>1912.3508802007309</v>
      </c>
      <c r="K32" s="4">
        <f t="shared" si="0"/>
        <v>5.4347966615388418E-2</v>
      </c>
      <c r="L32" s="5">
        <v>1813.7758508129509</v>
      </c>
      <c r="M32" s="5">
        <f t="shared" si="12"/>
        <v>1912.3508802007309</v>
      </c>
      <c r="N32" s="5">
        <f t="shared" si="1"/>
        <v>98.575029387779978</v>
      </c>
      <c r="O32" s="5" t="s">
        <v>245</v>
      </c>
      <c r="P32" s="6">
        <v>412</v>
      </c>
      <c r="Q32" s="3">
        <f t="shared" si="2"/>
        <v>3.6275517016259018</v>
      </c>
      <c r="R32" s="3">
        <f t="shared" si="3"/>
        <v>3.8247017604014619</v>
      </c>
      <c r="S32" s="4">
        <f t="shared" si="4"/>
        <v>5.4347966615388467E-2</v>
      </c>
      <c r="T32" s="3">
        <f t="shared" si="5"/>
        <v>0.75913228199623151</v>
      </c>
      <c r="U32" s="3">
        <f t="shared" si="6"/>
        <v>0.79275268765372808</v>
      </c>
      <c r="V32" s="4">
        <f t="shared" si="7"/>
        <v>4.428794092261179E-2</v>
      </c>
      <c r="W32" s="5">
        <f t="shared" si="8"/>
        <v>0.14317611959042606</v>
      </c>
      <c r="X32" s="5">
        <f t="shared" si="9"/>
        <v>0.15441735728508044</v>
      </c>
      <c r="Y32" s="6">
        <f t="shared" si="10"/>
        <v>1.1241237694654377E-2</v>
      </c>
    </row>
    <row r="33" spans="1:25" x14ac:dyDescent="0.3">
      <c r="A33" t="s">
        <v>117</v>
      </c>
      <c r="B33" t="s">
        <v>74</v>
      </c>
      <c r="C33" t="s">
        <v>81</v>
      </c>
      <c r="D33" t="s">
        <v>82</v>
      </c>
      <c r="E33">
        <v>38</v>
      </c>
      <c r="F33" s="6">
        <v>700</v>
      </c>
      <c r="G33">
        <v>8078</v>
      </c>
      <c r="H33">
        <v>243</v>
      </c>
      <c r="I33" s="5">
        <v>2287.7738485314626</v>
      </c>
      <c r="J33" s="5">
        <v>2412.4919874835118</v>
      </c>
      <c r="K33" s="4">
        <f t="shared" si="0"/>
        <v>5.4515064516585256E-2</v>
      </c>
      <c r="L33" s="5">
        <v>2287.7738485314626</v>
      </c>
      <c r="M33" s="5">
        <f t="shared" si="12"/>
        <v>2412.4919874835118</v>
      </c>
      <c r="N33" s="5">
        <f t="shared" si="1"/>
        <v>124.71813895204923</v>
      </c>
      <c r="O33" s="5" t="s">
        <v>245</v>
      </c>
      <c r="P33" s="6">
        <v>537</v>
      </c>
      <c r="Q33" s="3">
        <f t="shared" si="2"/>
        <v>3.2682483550449466</v>
      </c>
      <c r="R33" s="3">
        <f t="shared" si="3"/>
        <v>3.4464171249764455</v>
      </c>
      <c r="S33" s="4">
        <f t="shared" si="4"/>
        <v>5.4515064516585249E-2</v>
      </c>
      <c r="T33" s="3">
        <f t="shared" si="5"/>
        <v>0.34968728008559824</v>
      </c>
      <c r="U33" s="3">
        <f t="shared" si="6"/>
        <v>0.36512651491501757</v>
      </c>
      <c r="V33" s="4">
        <f t="shared" si="7"/>
        <v>4.415154827948E-2</v>
      </c>
      <c r="W33" s="5">
        <f t="shared" si="8"/>
        <v>0.15959335157843044</v>
      </c>
      <c r="X33" s="5">
        <f t="shared" si="9"/>
        <v>0.17282364218232568</v>
      </c>
      <c r="Y33" s="6">
        <f t="shared" si="10"/>
        <v>1.3230290603895245E-2</v>
      </c>
    </row>
    <row r="34" spans="1:25" x14ac:dyDescent="0.3">
      <c r="A34" t="s">
        <v>117</v>
      </c>
      <c r="B34" t="s">
        <v>74</v>
      </c>
      <c r="C34" t="s">
        <v>83</v>
      </c>
      <c r="D34" t="s">
        <v>84</v>
      </c>
      <c r="E34">
        <v>39</v>
      </c>
      <c r="F34" s="6">
        <v>900</v>
      </c>
      <c r="G34">
        <v>9136</v>
      </c>
      <c r="H34">
        <v>271</v>
      </c>
      <c r="I34" s="5">
        <v>2582.6254407272695</v>
      </c>
      <c r="J34" s="5">
        <v>2723.5543235429805</v>
      </c>
      <c r="K34" s="4">
        <f t="shared" si="0"/>
        <v>5.4568068831547349E-2</v>
      </c>
      <c r="L34" s="5">
        <v>2582.6254407272695</v>
      </c>
      <c r="M34" s="5">
        <f t="shared" si="12"/>
        <v>2723.5543235429805</v>
      </c>
      <c r="N34" s="5">
        <f t="shared" si="1"/>
        <v>140.92888281571095</v>
      </c>
      <c r="O34" s="5" t="s">
        <v>245</v>
      </c>
      <c r="P34" s="6">
        <v>544</v>
      </c>
      <c r="Q34" s="3">
        <f t="shared" si="2"/>
        <v>2.8695838230302995</v>
      </c>
      <c r="R34" s="3">
        <f t="shared" si="3"/>
        <v>3.0261714706033116</v>
      </c>
      <c r="S34" s="4">
        <f t="shared" si="4"/>
        <v>5.4568068831547335E-2</v>
      </c>
      <c r="T34" s="3">
        <f t="shared" si="5"/>
        <v>0.34223133107785347</v>
      </c>
      <c r="U34" s="3">
        <f t="shared" si="6"/>
        <v>0.35765699688517738</v>
      </c>
      <c r="V34" s="4">
        <f t="shared" si="7"/>
        <v>4.5073797769306971E-2</v>
      </c>
      <c r="W34" s="5">
        <f t="shared" si="8"/>
        <v>0.18217750578995748</v>
      </c>
      <c r="X34" s="5">
        <f t="shared" si="9"/>
        <v>0.19753424131620809</v>
      </c>
      <c r="Y34" s="6">
        <f t="shared" si="10"/>
        <v>1.5356735526250609E-2</v>
      </c>
    </row>
    <row r="35" spans="1:25" x14ac:dyDescent="0.3">
      <c r="A35" t="s">
        <v>117</v>
      </c>
      <c r="B35" t="s">
        <v>50</v>
      </c>
      <c r="C35" t="s">
        <v>85</v>
      </c>
      <c r="D35" t="s">
        <v>86</v>
      </c>
      <c r="E35">
        <v>15</v>
      </c>
      <c r="F35" s="6">
        <v>7</v>
      </c>
      <c r="G35">
        <v>8.5</v>
      </c>
      <c r="H35">
        <v>12.28</v>
      </c>
      <c r="I35" s="5">
        <v>61.922208541662926</v>
      </c>
      <c r="J35" s="5">
        <v>62.993489249919676</v>
      </c>
      <c r="K35" s="4">
        <f t="shared" si="0"/>
        <v>1.7300427964160297E-2</v>
      </c>
      <c r="L35" s="5">
        <v>8.5</v>
      </c>
      <c r="M35" s="5">
        <v>8.5</v>
      </c>
      <c r="N35" s="5">
        <f t="shared" si="1"/>
        <v>0</v>
      </c>
      <c r="O35" s="5"/>
      <c r="P35" s="6">
        <v>235.73</v>
      </c>
      <c r="Q35" s="3">
        <f t="shared" si="2"/>
        <v>8.8460297916661315</v>
      </c>
      <c r="R35" s="3">
        <f t="shared" si="3"/>
        <v>8.9990698928456681</v>
      </c>
      <c r="S35" s="4">
        <f t="shared" si="4"/>
        <v>1.7300427964160384E-2</v>
      </c>
      <c r="T35" s="3">
        <f t="shared" si="5"/>
        <v>35.017906887254462</v>
      </c>
      <c r="U35" s="3">
        <f t="shared" si="6"/>
        <v>35.143939911755254</v>
      </c>
      <c r="V35" s="4">
        <f t="shared" si="7"/>
        <v>3.5991021652600434E-3</v>
      </c>
      <c r="W35" s="5">
        <f t="shared" si="8"/>
        <v>5.3077903648483846E-2</v>
      </c>
      <c r="X35" s="5">
        <f t="shared" si="9"/>
        <v>5.5252838229547789E-2</v>
      </c>
      <c r="Y35" s="6">
        <f t="shared" si="10"/>
        <v>2.1749345810639434E-3</v>
      </c>
    </row>
    <row r="36" spans="1:25" x14ac:dyDescent="0.3">
      <c r="A36" t="s">
        <v>117</v>
      </c>
      <c r="B36" t="s">
        <v>50</v>
      </c>
      <c r="C36" t="s">
        <v>87</v>
      </c>
      <c r="D36" t="s">
        <v>88</v>
      </c>
      <c r="E36">
        <v>15</v>
      </c>
      <c r="F36" s="6">
        <v>7</v>
      </c>
      <c r="G36">
        <v>8.5</v>
      </c>
      <c r="H36">
        <v>11.77</v>
      </c>
      <c r="I36" s="5">
        <v>59.350520727636209</v>
      </c>
      <c r="J36" s="5">
        <v>60.377310136120087</v>
      </c>
      <c r="K36" s="4">
        <f t="shared" si="0"/>
        <v>1.7300427964160398E-2</v>
      </c>
      <c r="L36" s="5">
        <v>8.5</v>
      </c>
      <c r="M36" s="5">
        <v>8.5</v>
      </c>
      <c r="N36" s="5">
        <f t="shared" si="1"/>
        <v>0</v>
      </c>
      <c r="O36" s="5"/>
      <c r="P36" s="6">
        <v>230.06</v>
      </c>
      <c r="Q36" s="3">
        <f t="shared" si="2"/>
        <v>8.4786458182337441</v>
      </c>
      <c r="R36" s="3">
        <f t="shared" si="3"/>
        <v>8.6253300194457267</v>
      </c>
      <c r="S36" s="4">
        <f t="shared" si="4"/>
        <v>1.7300427964160398E-2</v>
      </c>
      <c r="T36" s="3">
        <f t="shared" si="5"/>
        <v>34.048296556192497</v>
      </c>
      <c r="U36" s="3">
        <f t="shared" si="6"/>
        <v>34.16909531013178</v>
      </c>
      <c r="V36" s="4">
        <f t="shared" si="7"/>
        <v>3.5478648319430548E-3</v>
      </c>
      <c r="W36" s="5">
        <f t="shared" si="8"/>
        <v>5.5377795820168364E-2</v>
      </c>
      <c r="X36" s="5">
        <f t="shared" si="9"/>
        <v>5.7646971406868891E-2</v>
      </c>
      <c r="Y36" s="6">
        <f t="shared" si="10"/>
        <v>2.2691755867005267E-3</v>
      </c>
    </row>
    <row r="37" spans="1:25" x14ac:dyDescent="0.3">
      <c r="A37" t="s">
        <v>117</v>
      </c>
      <c r="B37" t="s">
        <v>50</v>
      </c>
      <c r="C37" t="s">
        <v>89</v>
      </c>
      <c r="D37" t="s">
        <v>90</v>
      </c>
      <c r="E37">
        <v>15</v>
      </c>
      <c r="F37" s="6">
        <v>7</v>
      </c>
      <c r="G37">
        <v>8.5</v>
      </c>
      <c r="H37">
        <v>10.050000000000001</v>
      </c>
      <c r="I37" s="5">
        <v>50.677377511702971</v>
      </c>
      <c r="J37" s="5">
        <v>51.554117830756745</v>
      </c>
      <c r="K37" s="4">
        <f t="shared" si="0"/>
        <v>1.7300427964160283E-2</v>
      </c>
      <c r="L37" s="5">
        <v>8.5</v>
      </c>
      <c r="M37" s="5">
        <v>8.5</v>
      </c>
      <c r="N37" s="5">
        <f t="shared" si="1"/>
        <v>0</v>
      </c>
      <c r="O37" s="5"/>
      <c r="P37" s="6">
        <v>196.3</v>
      </c>
      <c r="Q37" s="3">
        <f t="shared" si="2"/>
        <v>7.2396253588147106</v>
      </c>
      <c r="R37" s="3">
        <f t="shared" si="3"/>
        <v>7.364873975822392</v>
      </c>
      <c r="S37" s="4">
        <f t="shared" si="4"/>
        <v>1.730042796416021E-2</v>
      </c>
      <c r="T37" s="3">
        <f t="shared" si="5"/>
        <v>29.05616206020035</v>
      </c>
      <c r="U37" s="3">
        <f t="shared" si="6"/>
        <v>29.159307980089032</v>
      </c>
      <c r="V37" s="4">
        <f t="shared" si="7"/>
        <v>3.5498810777203843E-3</v>
      </c>
      <c r="W37" s="5">
        <f t="shared" si="8"/>
        <v>6.4855388736654876E-2</v>
      </c>
      <c r="X37" s="5">
        <f t="shared" si="9"/>
        <v>6.7512920742173813E-2</v>
      </c>
      <c r="Y37" s="6">
        <f t="shared" si="10"/>
        <v>2.6575320055189366E-3</v>
      </c>
    </row>
    <row r="38" spans="1:25" x14ac:dyDescent="0.3">
      <c r="A38" t="s">
        <v>117</v>
      </c>
      <c r="B38" t="s">
        <v>50</v>
      </c>
      <c r="C38" t="s">
        <v>91</v>
      </c>
      <c r="D38" t="s">
        <v>92</v>
      </c>
      <c r="E38">
        <v>15</v>
      </c>
      <c r="F38" s="6">
        <v>7</v>
      </c>
      <c r="G38">
        <v>8.5</v>
      </c>
      <c r="H38">
        <v>7.64</v>
      </c>
      <c r="I38" s="5">
        <v>38.524891959145336</v>
      </c>
      <c r="J38" s="5">
        <v>39.191389077311591</v>
      </c>
      <c r="K38" s="4">
        <f t="shared" si="0"/>
        <v>1.7300427964160373E-2</v>
      </c>
      <c r="L38" s="5">
        <v>8.5</v>
      </c>
      <c r="M38" s="5">
        <v>8.5</v>
      </c>
      <c r="N38" s="5">
        <f t="shared" si="1"/>
        <v>0</v>
      </c>
      <c r="O38" s="5"/>
      <c r="P38" s="6">
        <v>149.37</v>
      </c>
      <c r="Q38" s="3">
        <f t="shared" si="2"/>
        <v>5.5035559941636194</v>
      </c>
      <c r="R38" s="3">
        <f t="shared" si="3"/>
        <v>5.5987698681873699</v>
      </c>
      <c r="S38" s="4">
        <f t="shared" si="4"/>
        <v>1.7300427964160328E-2</v>
      </c>
      <c r="T38" s="3">
        <f t="shared" si="5"/>
        <v>22.105281406958277</v>
      </c>
      <c r="U38" s="3">
        <f t="shared" si="6"/>
        <v>22.183692832624892</v>
      </c>
      <c r="V38" s="4">
        <f t="shared" si="7"/>
        <v>3.5471806136760367E-3</v>
      </c>
      <c r="W38" s="5">
        <f t="shared" si="8"/>
        <v>8.5313698534474042E-2</v>
      </c>
      <c r="X38" s="5">
        <f t="shared" si="9"/>
        <v>8.8809535793042779E-2</v>
      </c>
      <c r="Y38" s="6">
        <f t="shared" si="10"/>
        <v>3.4958372585687375E-3</v>
      </c>
    </row>
    <row r="39" spans="1:25" x14ac:dyDescent="0.3">
      <c r="A39" t="s">
        <v>117</v>
      </c>
      <c r="B39" t="s">
        <v>56</v>
      </c>
      <c r="C39" t="s">
        <v>246</v>
      </c>
      <c r="D39" t="s">
        <v>247</v>
      </c>
      <c r="E39">
        <v>12</v>
      </c>
      <c r="F39" s="6">
        <v>150</v>
      </c>
      <c r="G39">
        <v>430</v>
      </c>
      <c r="H39">
        <v>31.5</v>
      </c>
      <c r="I39" s="5">
        <v>134.01041255771241</v>
      </c>
      <c r="J39" s="5">
        <v>134.01842301908607</v>
      </c>
      <c r="K39" s="13">
        <f t="shared" si="0"/>
        <v>5.977491764088304E-5</v>
      </c>
      <c r="L39" s="6">
        <f>I39</f>
        <v>134.01041255771241</v>
      </c>
      <c r="M39" s="6">
        <f>J39</f>
        <v>134.01842301908607</v>
      </c>
      <c r="N39" s="5">
        <f>M39-L39</f>
        <v>8.0104613736580177E-3</v>
      </c>
      <c r="O39" t="s">
        <v>248</v>
      </c>
      <c r="P39" s="6">
        <v>0</v>
      </c>
      <c r="Q39" s="3">
        <f t="shared" si="2"/>
        <v>0.89340275038474948</v>
      </c>
      <c r="R39" s="3">
        <f t="shared" si="3"/>
        <v>0.89345615346057383</v>
      </c>
      <c r="S39" s="4">
        <f t="shared" si="4"/>
        <v>5.9774917640846584E-5</v>
      </c>
      <c r="T39" s="3">
        <f t="shared" si="5"/>
        <v>0.31165212222723815</v>
      </c>
      <c r="U39" s="3">
        <f t="shared" si="6"/>
        <v>0.31167075120717691</v>
      </c>
      <c r="V39" s="4">
        <f t="shared" si="7"/>
        <v>5.9774917640954292E-5</v>
      </c>
      <c r="W39" s="5">
        <f t="shared" si="8"/>
        <v>0.52221994588806253</v>
      </c>
      <c r="X39" s="5">
        <f t="shared" si="9"/>
        <v>0.53999440108156671</v>
      </c>
      <c r="Y39" s="6">
        <f t="shared" si="10"/>
        <v>1.7774455193504179E-2</v>
      </c>
    </row>
    <row r="41" spans="1:25" ht="57.6" x14ac:dyDescent="0.3">
      <c r="D41" s="2" t="s">
        <v>253</v>
      </c>
      <c r="E41" s="15" t="s">
        <v>254</v>
      </c>
      <c r="F41" s="15" t="s">
        <v>100</v>
      </c>
      <c r="G41" s="15" t="s">
        <v>255</v>
      </c>
    </row>
    <row r="42" spans="1:25" x14ac:dyDescent="0.3">
      <c r="A42" t="s">
        <v>256</v>
      </c>
      <c r="B42" t="s">
        <v>39</v>
      </c>
      <c r="C42" t="s">
        <v>42</v>
      </c>
      <c r="D42" s="6">
        <v>300</v>
      </c>
      <c r="E42">
        <v>20</v>
      </c>
      <c r="F42" s="14">
        <v>80.7</v>
      </c>
      <c r="G42">
        <v>1620</v>
      </c>
      <c r="I42" s="5"/>
      <c r="J42" s="5"/>
      <c r="K42" s="4"/>
      <c r="L42" s="5"/>
      <c r="M42" s="5"/>
      <c r="N42" s="5"/>
      <c r="O42" s="5"/>
      <c r="P42" s="6"/>
      <c r="Q42" s="3"/>
      <c r="R42" s="3"/>
      <c r="S42" s="4"/>
      <c r="T42" s="3"/>
      <c r="U42" s="3"/>
      <c r="V42" s="4"/>
      <c r="W42" s="5"/>
      <c r="X42" s="5"/>
      <c r="Y42" s="6"/>
    </row>
    <row r="43" spans="1:25" x14ac:dyDescent="0.3">
      <c r="A43" t="s">
        <v>256</v>
      </c>
      <c r="B43" t="s">
        <v>26</v>
      </c>
      <c r="C43" t="s">
        <v>27</v>
      </c>
      <c r="D43" s="6">
        <v>250</v>
      </c>
      <c r="E43">
        <v>35</v>
      </c>
      <c r="F43">
        <v>57</v>
      </c>
      <c r="G43">
        <v>1995</v>
      </c>
    </row>
    <row r="44" spans="1:25" x14ac:dyDescent="0.3">
      <c r="A44" t="s">
        <v>256</v>
      </c>
      <c r="B44" t="s">
        <v>26</v>
      </c>
      <c r="C44" t="s">
        <v>35</v>
      </c>
      <c r="D44" s="6">
        <v>350</v>
      </c>
      <c r="E44">
        <v>35</v>
      </c>
      <c r="F44">
        <v>74</v>
      </c>
      <c r="G44">
        <v>2590</v>
      </c>
    </row>
  </sheetData>
  <pageMargins left="0.25" right="0.25" top="0.75" bottom="0.75" header="0.3" footer="0.3"/>
  <pageSetup paperSize="5" scale="35" orientation="landscape" r:id="rId1"/>
  <headerFooter>
    <oddHeader>&amp;L&amp;14EXHIBIT B (RESIDENTIAL MEASURE LIST)
NWN WUTC Advice No. 15-10&amp;R&amp;14Page 1 of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Layout" zoomScaleNormal="100" workbookViewId="0">
      <selection activeCell="A3" sqref="A3"/>
    </sheetView>
  </sheetViews>
  <sheetFormatPr defaultRowHeight="14.4" x14ac:dyDescent="0.3"/>
  <cols>
    <col min="1" max="1" width="15.6640625" customWidth="1"/>
    <col min="2" max="2" width="21.5546875" bestFit="1" customWidth="1"/>
    <col min="3" max="3" width="68.5546875" customWidth="1"/>
    <col min="4" max="4" width="9" customWidth="1"/>
    <col min="5" max="5" width="9.88671875" customWidth="1"/>
    <col min="6" max="6" width="18.109375" customWidth="1"/>
    <col min="7" max="7" width="15.6640625" customWidth="1"/>
    <col min="8" max="8" width="16.44140625" customWidth="1"/>
    <col min="9" max="9" width="14.6640625" customWidth="1"/>
    <col min="10" max="10" width="11.5546875" customWidth="1"/>
    <col min="11" max="11" width="13.5546875" style="11" customWidth="1"/>
    <col min="12" max="12" width="13.44140625" style="11" customWidth="1"/>
    <col min="13" max="13" width="13.88671875" style="11" customWidth="1"/>
    <col min="14" max="14" width="41.21875" style="11" customWidth="1"/>
    <col min="15" max="15" width="12" bestFit="1" customWidth="1"/>
    <col min="16" max="16" width="13.33203125" customWidth="1"/>
    <col min="17" max="17" width="14.6640625" customWidth="1"/>
    <col min="18" max="18" width="11.6640625" customWidth="1"/>
    <col min="19" max="19" width="13" customWidth="1"/>
    <col min="20" max="20" width="13.6640625" customWidth="1"/>
    <col min="21" max="21" width="10" customWidth="1"/>
    <col min="22" max="22" width="14.109375" customWidth="1"/>
    <col min="23" max="23" width="14.33203125" customWidth="1"/>
    <col min="24" max="24" width="16.5546875" customWidth="1"/>
    <col min="25" max="26" width="31.88671875" customWidth="1"/>
  </cols>
  <sheetData>
    <row r="1" spans="1:24" s="2" customFormat="1" ht="43.2" x14ac:dyDescent="0.3">
      <c r="B1" s="1" t="s">
        <v>95</v>
      </c>
      <c r="C1" s="1" t="s">
        <v>96</v>
      </c>
      <c r="D1" s="1" t="s">
        <v>97</v>
      </c>
      <c r="E1" s="1" t="s">
        <v>98</v>
      </c>
      <c r="F1" s="1" t="s">
        <v>99</v>
      </c>
      <c r="G1" s="1" t="s">
        <v>100</v>
      </c>
      <c r="H1" s="1" t="s">
        <v>101</v>
      </c>
      <c r="I1" s="1" t="s">
        <v>104</v>
      </c>
      <c r="J1" s="1" t="s">
        <v>106</v>
      </c>
      <c r="K1" s="8" t="s">
        <v>112</v>
      </c>
      <c r="L1" s="8" t="s">
        <v>113</v>
      </c>
      <c r="M1" s="8" t="s">
        <v>114</v>
      </c>
      <c r="N1" s="8" t="s">
        <v>211</v>
      </c>
      <c r="O1" s="1" t="s">
        <v>102</v>
      </c>
      <c r="P1" s="1" t="s">
        <v>103</v>
      </c>
      <c r="Q1" s="1" t="s">
        <v>105</v>
      </c>
      <c r="R1" s="1" t="s">
        <v>106</v>
      </c>
      <c r="S1" s="1" t="s">
        <v>107</v>
      </c>
      <c r="T1" s="1" t="s">
        <v>108</v>
      </c>
      <c r="U1" s="1" t="s">
        <v>109</v>
      </c>
      <c r="V1" s="1" t="s">
        <v>110</v>
      </c>
      <c r="W1" s="1" t="s">
        <v>111</v>
      </c>
      <c r="X1" s="1" t="s">
        <v>210</v>
      </c>
    </row>
    <row r="2" spans="1:24" x14ac:dyDescent="0.3">
      <c r="B2" t="s">
        <v>118</v>
      </c>
      <c r="C2" t="s">
        <v>119</v>
      </c>
      <c r="D2">
        <v>10</v>
      </c>
      <c r="E2">
        <v>3</v>
      </c>
      <c r="F2">
        <v>8.66</v>
      </c>
      <c r="G2">
        <v>19.100000000000001</v>
      </c>
      <c r="H2" s="6">
        <v>71.22036033885108</v>
      </c>
      <c r="I2" s="6">
        <v>70.117624858405662</v>
      </c>
      <c r="J2" s="4">
        <f>(I2-H2)/H2</f>
        <v>-1.5483430232574515E-2</v>
      </c>
      <c r="K2" s="9">
        <v>8.66</v>
      </c>
      <c r="L2" s="9">
        <v>8.66</v>
      </c>
      <c r="M2" s="10">
        <f>L2-K2</f>
        <v>0</v>
      </c>
      <c r="N2" s="10"/>
      <c r="O2" s="6">
        <v>538.06483604349023</v>
      </c>
      <c r="P2" s="3">
        <f>H2/E2</f>
        <v>23.740120112950361</v>
      </c>
      <c r="Q2" s="3">
        <f>I2/E2</f>
        <v>23.372541619468553</v>
      </c>
      <c r="R2" s="4">
        <f>(Q2-P2)/P2</f>
        <v>-1.5483430232574613E-2</v>
      </c>
      <c r="S2" s="3">
        <f>(H2+O2)/F2</f>
        <v>70.356258242764582</v>
      </c>
      <c r="T2" s="3">
        <f>(I2+O2)/F2</f>
        <v>70.228921582205061</v>
      </c>
      <c r="U2" s="4">
        <f>(T2-S2)/S2</f>
        <v>-1.8098839213442207E-3</v>
      </c>
      <c r="V2" s="6">
        <f t="shared" ref="V2:V53" si="0">-PMT(4.5%,D2,E2)/G2</f>
        <v>1.9850076713409315E-2</v>
      </c>
      <c r="W2" s="6">
        <f t="shared" ref="W2:W53" si="1">-PMT(5.09%,D2,E2)/G2</f>
        <v>2.0430031337837325E-2</v>
      </c>
      <c r="X2" s="7">
        <f>W2-V2</f>
        <v>5.7995462442800988E-4</v>
      </c>
    </row>
    <row r="3" spans="1:24" x14ac:dyDescent="0.3">
      <c r="B3" t="s">
        <v>120</v>
      </c>
      <c r="C3" t="s">
        <v>121</v>
      </c>
      <c r="D3">
        <v>10</v>
      </c>
      <c r="E3" s="11">
        <v>3</v>
      </c>
      <c r="F3">
        <v>8.66</v>
      </c>
      <c r="G3">
        <v>7.9</v>
      </c>
      <c r="H3" s="6">
        <v>29.457635951671389</v>
      </c>
      <c r="I3" s="6">
        <v>29.001530700597108</v>
      </c>
      <c r="J3" s="4">
        <f t="shared" ref="J3:J53" si="2">(I3-H3)/H3</f>
        <v>-1.5483430232574438E-2</v>
      </c>
      <c r="K3" s="9">
        <v>8.66</v>
      </c>
      <c r="L3" s="9">
        <v>8.66</v>
      </c>
      <c r="M3" s="10">
        <f t="shared" ref="M3:M53" si="3">L3-K3</f>
        <v>0</v>
      </c>
      <c r="N3" s="10"/>
      <c r="O3" s="6">
        <v>221.55610895908418</v>
      </c>
      <c r="P3" s="3">
        <f t="shared" ref="P3:P53" si="4">H3/E3</f>
        <v>9.8192119838904635</v>
      </c>
      <c r="Q3" s="3">
        <f t="shared" ref="Q3:Q53" si="5">I3/E3</f>
        <v>9.6671769001990366</v>
      </c>
      <c r="R3" s="4">
        <f t="shared" ref="R3:R53" si="6">(Q3-P3)/P3</f>
        <v>-1.5483430232574437E-2</v>
      </c>
      <c r="S3" s="3">
        <f t="shared" ref="S3:S53" si="7">(H3+O3)/F3</f>
        <v>28.985420890387481</v>
      </c>
      <c r="T3" s="3">
        <f t="shared" ref="T3:T53" si="8">(I3+O3)/F3</f>
        <v>28.932752847538254</v>
      </c>
      <c r="U3" s="4">
        <f t="shared" ref="U3:U53" si="9">(T3-S3)/S3</f>
        <v>-1.817052891810636E-3</v>
      </c>
      <c r="V3" s="6">
        <f t="shared" si="0"/>
        <v>4.7991957623559227E-2</v>
      </c>
      <c r="W3" s="6">
        <f t="shared" si="1"/>
        <v>4.9394126399075054E-2</v>
      </c>
      <c r="X3" s="7">
        <f t="shared" ref="X3:X53" si="10">W3-V3</f>
        <v>1.4021687755158274E-3</v>
      </c>
    </row>
    <row r="4" spans="1:24" x14ac:dyDescent="0.3">
      <c r="A4" t="s">
        <v>258</v>
      </c>
      <c r="B4" t="s">
        <v>122</v>
      </c>
      <c r="C4" t="s">
        <v>123</v>
      </c>
      <c r="D4">
        <v>10</v>
      </c>
      <c r="E4">
        <v>10</v>
      </c>
      <c r="F4">
        <v>30.67</v>
      </c>
      <c r="G4">
        <v>7.8</v>
      </c>
      <c r="H4" s="6">
        <v>29.084754483928712</v>
      </c>
      <c r="I4" s="6">
        <v>28.634422717045243</v>
      </c>
      <c r="J4" s="4">
        <f t="shared" si="2"/>
        <v>-1.5483430232574515E-2</v>
      </c>
      <c r="K4" s="9">
        <v>29.084754483928712</v>
      </c>
      <c r="L4" s="9">
        <f>I4</f>
        <v>28.634422717045243</v>
      </c>
      <c r="M4" s="10">
        <f t="shared" si="3"/>
        <v>-0.45033176688346899</v>
      </c>
      <c r="N4" s="10"/>
      <c r="O4" s="6">
        <v>107.37558566338474</v>
      </c>
      <c r="P4" s="3">
        <f t="shared" si="4"/>
        <v>2.9084754483928714</v>
      </c>
      <c r="Q4" s="3">
        <f t="shared" si="5"/>
        <v>2.8634422717045243</v>
      </c>
      <c r="R4" s="4">
        <f t="shared" si="6"/>
        <v>-1.5483430232574605E-2</v>
      </c>
      <c r="S4" s="3">
        <f t="shared" si="7"/>
        <v>4.4493100797950254</v>
      </c>
      <c r="T4" s="3">
        <f t="shared" si="8"/>
        <v>4.4346269442592101</v>
      </c>
      <c r="U4" s="4">
        <f t="shared" si="9"/>
        <v>-3.3000926598695667E-3</v>
      </c>
      <c r="V4" s="6">
        <f t="shared" si="0"/>
        <v>0.16202413043851194</v>
      </c>
      <c r="W4" s="6">
        <f t="shared" si="1"/>
        <v>0.16675794809944147</v>
      </c>
      <c r="X4" s="7">
        <f t="shared" si="10"/>
        <v>4.7338176609295346E-3</v>
      </c>
    </row>
    <row r="5" spans="1:24" x14ac:dyDescent="0.3">
      <c r="B5" t="s">
        <v>124</v>
      </c>
      <c r="C5" t="s">
        <v>125</v>
      </c>
      <c r="D5">
        <v>10</v>
      </c>
      <c r="E5">
        <v>10</v>
      </c>
      <c r="F5">
        <v>35</v>
      </c>
      <c r="G5" s="11">
        <v>7.7</v>
      </c>
      <c r="H5" s="6">
        <v>36.915265306524908</v>
      </c>
      <c r="I5" s="6">
        <v>36.343690371634352</v>
      </c>
      <c r="J5" s="4">
        <f t="shared" si="2"/>
        <v>-1.5483430232574494E-2</v>
      </c>
      <c r="K5" s="9">
        <v>35</v>
      </c>
      <c r="L5" s="9">
        <v>35</v>
      </c>
      <c r="M5" s="10">
        <f t="shared" si="3"/>
        <v>0</v>
      </c>
      <c r="N5" s="10"/>
      <c r="O5" s="6">
        <v>284.85785437596536</v>
      </c>
      <c r="P5" s="3">
        <f t="shared" si="4"/>
        <v>3.6915265306524909</v>
      </c>
      <c r="Q5" s="3">
        <f t="shared" si="5"/>
        <v>3.6343690371634354</v>
      </c>
      <c r="R5" s="4">
        <f t="shared" si="6"/>
        <v>-1.548343023257447E-2</v>
      </c>
      <c r="S5" s="3">
        <f t="shared" si="7"/>
        <v>9.193517705214008</v>
      </c>
      <c r="T5" s="3">
        <f t="shared" si="8"/>
        <v>9.1771869927885632</v>
      </c>
      <c r="U5" s="4">
        <f t="shared" si="9"/>
        <v>-1.7763290341174871E-3</v>
      </c>
      <c r="V5" s="6">
        <f t="shared" si="0"/>
        <v>0.16412833992472639</v>
      </c>
      <c r="W5" s="6">
        <f t="shared" si="1"/>
        <v>0.16892363573709654</v>
      </c>
      <c r="X5" s="7">
        <f t="shared" si="10"/>
        <v>4.7952958123701483E-3</v>
      </c>
    </row>
    <row r="6" spans="1:24" x14ac:dyDescent="0.3">
      <c r="B6" t="s">
        <v>126</v>
      </c>
      <c r="C6" t="s">
        <v>127</v>
      </c>
      <c r="D6">
        <v>6</v>
      </c>
      <c r="E6">
        <v>250</v>
      </c>
      <c r="F6">
        <v>157.35</v>
      </c>
      <c r="G6">
        <v>111.7</v>
      </c>
      <c r="H6" s="6">
        <v>247.58620086866657</v>
      </c>
      <c r="I6" s="6">
        <v>243.75370820853868</v>
      </c>
      <c r="J6" s="4">
        <f t="shared" si="2"/>
        <v>-1.5479427555661108E-2</v>
      </c>
      <c r="K6" s="9">
        <v>247.58620086866657</v>
      </c>
      <c r="L6" s="9">
        <f>I6</f>
        <v>243.75370820853868</v>
      </c>
      <c r="M6" s="10">
        <f t="shared" si="3"/>
        <v>-3.8324926601278833</v>
      </c>
      <c r="N6" s="10" t="s">
        <v>212</v>
      </c>
      <c r="O6" s="6">
        <v>0</v>
      </c>
      <c r="P6" s="3">
        <f t="shared" si="4"/>
        <v>0.99034480347466625</v>
      </c>
      <c r="Q6" s="3">
        <f t="shared" si="5"/>
        <v>0.97501483283415469</v>
      </c>
      <c r="R6" s="4">
        <f t="shared" si="6"/>
        <v>-1.5479427555661134E-2</v>
      </c>
      <c r="S6" s="3">
        <f t="shared" si="7"/>
        <v>1.5734744256032194</v>
      </c>
      <c r="T6" s="3">
        <f t="shared" si="8"/>
        <v>1.549117942221409</v>
      </c>
      <c r="U6" s="4">
        <f t="shared" si="9"/>
        <v>-1.547942755566104E-2</v>
      </c>
      <c r="V6" s="6">
        <f t="shared" si="0"/>
        <v>0.43392656115413086</v>
      </c>
      <c r="W6" s="6">
        <f t="shared" si="1"/>
        <v>0.44222221823039864</v>
      </c>
      <c r="X6" s="7">
        <f t="shared" si="10"/>
        <v>8.2956570762677817E-3</v>
      </c>
    </row>
    <row r="7" spans="1:24" x14ac:dyDescent="0.3">
      <c r="B7" t="s">
        <v>128</v>
      </c>
      <c r="C7" t="s">
        <v>129</v>
      </c>
      <c r="D7">
        <v>7</v>
      </c>
      <c r="E7">
        <v>80</v>
      </c>
      <c r="F7">
        <v>355</v>
      </c>
      <c r="G7">
        <v>32</v>
      </c>
      <c r="H7" s="6">
        <v>82.750386443720245</v>
      </c>
      <c r="I7" s="6">
        <v>81.469457831561726</v>
      </c>
      <c r="J7" s="4">
        <f t="shared" si="2"/>
        <v>-1.547942755566099E-2</v>
      </c>
      <c r="K7" s="9">
        <v>82.750386443720245</v>
      </c>
      <c r="L7" s="9">
        <f t="shared" ref="L7:L9" si="11">I7</f>
        <v>81.469457831561726</v>
      </c>
      <c r="M7" s="10">
        <f t="shared" si="3"/>
        <v>-1.2809286121585188</v>
      </c>
      <c r="N7" s="10"/>
      <c r="O7" s="6">
        <v>754.26572036990228</v>
      </c>
      <c r="P7" s="3">
        <f t="shared" si="4"/>
        <v>1.0343798305465031</v>
      </c>
      <c r="Q7" s="3">
        <f t="shared" si="5"/>
        <v>1.0183682228945217</v>
      </c>
      <c r="R7" s="4">
        <f t="shared" si="6"/>
        <v>-1.5479427555660905E-2</v>
      </c>
      <c r="S7" s="3">
        <f t="shared" si="7"/>
        <v>2.3577918501792183</v>
      </c>
      <c r="T7" s="3">
        <f t="shared" si="8"/>
        <v>2.3541836005675041</v>
      </c>
      <c r="U7" s="4">
        <f t="shared" si="9"/>
        <v>-1.5303512103665875E-3</v>
      </c>
      <c r="V7" s="6">
        <f t="shared" si="0"/>
        <v>0.42425366997066627</v>
      </c>
      <c r="W7" s="6">
        <f t="shared" si="1"/>
        <v>0.43345979081468528</v>
      </c>
      <c r="X7" s="7">
        <f t="shared" si="10"/>
        <v>9.2061208440190057E-3</v>
      </c>
    </row>
    <row r="8" spans="1:24" x14ac:dyDescent="0.3">
      <c r="A8" t="s">
        <v>259</v>
      </c>
      <c r="B8" t="s">
        <v>130</v>
      </c>
      <c r="C8" t="s">
        <v>131</v>
      </c>
      <c r="D8">
        <v>12</v>
      </c>
      <c r="E8">
        <v>750</v>
      </c>
      <c r="F8">
        <v>1</v>
      </c>
      <c r="G8">
        <v>290</v>
      </c>
      <c r="H8" s="6">
        <v>1222.2937822725992</v>
      </c>
      <c r="I8" s="6">
        <v>1222.3626074509846</v>
      </c>
      <c r="J8" s="4">
        <f t="shared" si="2"/>
        <v>5.6308212791060512E-5</v>
      </c>
      <c r="K8" s="9">
        <v>1222.2937822725992</v>
      </c>
      <c r="L8" s="9">
        <f t="shared" si="11"/>
        <v>1222.3626074509846</v>
      </c>
      <c r="M8" s="10">
        <f t="shared" si="3"/>
        <v>6.8825178385395702E-2</v>
      </c>
      <c r="N8" s="10" t="s">
        <v>213</v>
      </c>
      <c r="O8" s="6">
        <v>0</v>
      </c>
      <c r="P8" s="3">
        <f t="shared" si="4"/>
        <v>1.6297250430301322</v>
      </c>
      <c r="Q8" s="3">
        <f t="shared" si="5"/>
        <v>1.6298168099346462</v>
      </c>
      <c r="R8" s="4">
        <f t="shared" si="6"/>
        <v>5.6308212791119371E-5</v>
      </c>
      <c r="S8" s="3">
        <f t="shared" si="7"/>
        <v>1222.2937822725992</v>
      </c>
      <c r="T8" s="3">
        <f t="shared" si="8"/>
        <v>1222.3626074509846</v>
      </c>
      <c r="U8" s="4">
        <f t="shared" si="9"/>
        <v>5.6308212791060512E-5</v>
      </c>
      <c r="V8" s="6">
        <f t="shared" si="0"/>
        <v>0.28361945337024086</v>
      </c>
      <c r="W8" s="6">
        <f t="shared" si="1"/>
        <v>0.29327282127705789</v>
      </c>
      <c r="X8" s="7">
        <f t="shared" si="10"/>
        <v>9.6533679068170342E-3</v>
      </c>
    </row>
    <row r="9" spans="1:24" x14ac:dyDescent="0.3">
      <c r="A9" t="s">
        <v>259</v>
      </c>
      <c r="B9" t="s">
        <v>132</v>
      </c>
      <c r="C9" t="s">
        <v>133</v>
      </c>
      <c r="D9">
        <v>12</v>
      </c>
      <c r="E9">
        <v>2600</v>
      </c>
      <c r="F9">
        <v>870</v>
      </c>
      <c r="G9">
        <v>1308</v>
      </c>
      <c r="H9" s="6">
        <v>5512.9664386639988</v>
      </c>
      <c r="I9" s="6">
        <v>5513.2768639513379</v>
      </c>
      <c r="J9" s="4">
        <f t="shared" si="2"/>
        <v>5.6308212791203871E-5</v>
      </c>
      <c r="K9" s="9">
        <v>5512.9664386639988</v>
      </c>
      <c r="L9" s="9">
        <f t="shared" si="11"/>
        <v>5513.2768639513379</v>
      </c>
      <c r="M9" s="10">
        <f t="shared" si="3"/>
        <v>0.31042528733905783</v>
      </c>
      <c r="N9" s="10" t="s">
        <v>214</v>
      </c>
      <c r="O9" s="6">
        <v>10769.043902078325</v>
      </c>
      <c r="P9" s="3">
        <f t="shared" si="4"/>
        <v>2.1203717071784611</v>
      </c>
      <c r="Q9" s="3">
        <f t="shared" si="5"/>
        <v>2.1204911015197454</v>
      </c>
      <c r="R9" s="4">
        <f t="shared" si="6"/>
        <v>5.6308212791213534E-5</v>
      </c>
      <c r="S9" s="3">
        <f t="shared" si="7"/>
        <v>18.71495441464635</v>
      </c>
      <c r="T9" s="3">
        <f t="shared" si="8"/>
        <v>18.71531122532145</v>
      </c>
      <c r="U9" s="4">
        <f t="shared" si="9"/>
        <v>1.9065538028837765E-5</v>
      </c>
      <c r="V9" s="6">
        <f t="shared" si="0"/>
        <v>0.21799089484318207</v>
      </c>
      <c r="W9" s="6">
        <f t="shared" si="1"/>
        <v>0.22541050687349812</v>
      </c>
      <c r="X9" s="7">
        <f t="shared" si="10"/>
        <v>7.4196120303160473E-3</v>
      </c>
    </row>
    <row r="10" spans="1:24" x14ac:dyDescent="0.3">
      <c r="A10" t="s">
        <v>259</v>
      </c>
      <c r="B10" t="s">
        <v>134</v>
      </c>
      <c r="C10" t="s">
        <v>135</v>
      </c>
      <c r="D10">
        <v>35</v>
      </c>
      <c r="E10">
        <v>9</v>
      </c>
      <c r="F10">
        <v>10</v>
      </c>
      <c r="G10">
        <v>2.85</v>
      </c>
      <c r="H10" s="6">
        <v>25.965037973567082</v>
      </c>
      <c r="I10" s="6">
        <v>27.376591478771537</v>
      </c>
      <c r="J10" s="4">
        <f t="shared" si="2"/>
        <v>5.4363621830302918E-2</v>
      </c>
      <c r="K10" s="9">
        <v>10</v>
      </c>
      <c r="L10" s="9">
        <v>10</v>
      </c>
      <c r="M10" s="10">
        <f t="shared" si="3"/>
        <v>0</v>
      </c>
      <c r="N10" s="10"/>
      <c r="O10" s="6">
        <v>0</v>
      </c>
      <c r="P10" s="3">
        <f t="shared" si="4"/>
        <v>2.8850042192852312</v>
      </c>
      <c r="Q10" s="3">
        <f t="shared" si="5"/>
        <v>3.041843497641282</v>
      </c>
      <c r="R10" s="4">
        <f t="shared" si="6"/>
        <v>5.4363621830302987E-2</v>
      </c>
      <c r="S10" s="3">
        <f t="shared" si="7"/>
        <v>2.596503797356708</v>
      </c>
      <c r="T10" s="3">
        <f t="shared" si="8"/>
        <v>2.7376591478771539</v>
      </c>
      <c r="U10" s="4">
        <f t="shared" si="9"/>
        <v>5.4363621830303056E-2</v>
      </c>
      <c r="V10" s="6">
        <f t="shared" si="0"/>
        <v>0.18085404579843292</v>
      </c>
      <c r="W10" s="6">
        <f t="shared" si="1"/>
        <v>0.19505350393904894</v>
      </c>
      <c r="X10" s="7">
        <f t="shared" si="10"/>
        <v>1.4199458140616017E-2</v>
      </c>
    </row>
    <row r="11" spans="1:24" x14ac:dyDescent="0.3">
      <c r="A11" t="s">
        <v>259</v>
      </c>
      <c r="B11" t="s">
        <v>136</v>
      </c>
      <c r="C11" t="s">
        <v>137</v>
      </c>
      <c r="D11">
        <v>35</v>
      </c>
      <c r="E11">
        <v>10</v>
      </c>
      <c r="F11">
        <v>16</v>
      </c>
      <c r="G11">
        <v>2.85</v>
      </c>
      <c r="H11" s="6">
        <v>25.965037973567082</v>
      </c>
      <c r="I11" s="6">
        <v>27.376591478771537</v>
      </c>
      <c r="J11" s="4">
        <f t="shared" si="2"/>
        <v>5.4363621830302918E-2</v>
      </c>
      <c r="K11" s="9">
        <v>16</v>
      </c>
      <c r="L11" s="9">
        <v>16</v>
      </c>
      <c r="M11" s="10">
        <f t="shared" si="3"/>
        <v>0</v>
      </c>
      <c r="N11" s="10"/>
      <c r="O11" s="6">
        <v>0</v>
      </c>
      <c r="P11" s="3">
        <f t="shared" si="4"/>
        <v>2.596503797356708</v>
      </c>
      <c r="Q11" s="3">
        <f t="shared" si="5"/>
        <v>2.7376591478771539</v>
      </c>
      <c r="R11" s="4">
        <f t="shared" si="6"/>
        <v>5.4363621830303056E-2</v>
      </c>
      <c r="S11" s="3">
        <f t="shared" si="7"/>
        <v>1.6228148733479426</v>
      </c>
      <c r="T11" s="3">
        <f t="shared" si="8"/>
        <v>1.7110369674232211</v>
      </c>
      <c r="U11" s="4">
        <f t="shared" si="9"/>
        <v>5.4363621830302918E-2</v>
      </c>
      <c r="V11" s="6">
        <f t="shared" si="0"/>
        <v>0.20094893977603653</v>
      </c>
      <c r="W11" s="6">
        <f t="shared" si="1"/>
        <v>0.21672611548783213</v>
      </c>
      <c r="X11" s="7">
        <f t="shared" si="10"/>
        <v>1.5777175711795599E-2</v>
      </c>
    </row>
    <row r="12" spans="1:24" x14ac:dyDescent="0.3">
      <c r="A12" t="s">
        <v>259</v>
      </c>
      <c r="B12" t="s">
        <v>138</v>
      </c>
      <c r="C12" t="s">
        <v>139</v>
      </c>
      <c r="D12">
        <v>35</v>
      </c>
      <c r="E12">
        <v>8</v>
      </c>
      <c r="F12">
        <v>13</v>
      </c>
      <c r="G12">
        <v>2.85</v>
      </c>
      <c r="H12" s="6">
        <v>25.965037973567082</v>
      </c>
      <c r="I12" s="6">
        <v>27.376591478771537</v>
      </c>
      <c r="J12" s="4">
        <f t="shared" si="2"/>
        <v>5.4363621830302918E-2</v>
      </c>
      <c r="K12" s="9">
        <v>13</v>
      </c>
      <c r="L12" s="9">
        <v>13</v>
      </c>
      <c r="M12" s="10">
        <f t="shared" si="3"/>
        <v>0</v>
      </c>
      <c r="N12" s="10"/>
      <c r="O12" s="6">
        <v>0</v>
      </c>
      <c r="P12" s="3">
        <f t="shared" si="4"/>
        <v>3.2456297466958852</v>
      </c>
      <c r="Q12" s="3">
        <f t="shared" si="5"/>
        <v>3.4220739348464422</v>
      </c>
      <c r="R12" s="4">
        <f t="shared" si="6"/>
        <v>5.4363621830302918E-2</v>
      </c>
      <c r="S12" s="3">
        <f t="shared" si="7"/>
        <v>1.9973106133513139</v>
      </c>
      <c r="T12" s="3">
        <f t="shared" si="8"/>
        <v>2.1058916522131952</v>
      </c>
      <c r="U12" s="4">
        <f t="shared" si="9"/>
        <v>5.4363621830302973E-2</v>
      </c>
      <c r="V12" s="6">
        <f t="shared" si="0"/>
        <v>0.16075915182082925</v>
      </c>
      <c r="W12" s="6">
        <f t="shared" si="1"/>
        <v>0.17338089239026575</v>
      </c>
      <c r="X12" s="7">
        <f t="shared" si="10"/>
        <v>1.262174056943649E-2</v>
      </c>
    </row>
    <row r="13" spans="1:24" x14ac:dyDescent="0.3">
      <c r="A13" t="s">
        <v>259</v>
      </c>
      <c r="B13" t="s">
        <v>140</v>
      </c>
      <c r="C13" t="s">
        <v>141</v>
      </c>
      <c r="D13">
        <v>4</v>
      </c>
      <c r="E13">
        <v>0.32</v>
      </c>
      <c r="F13">
        <v>0.1</v>
      </c>
      <c r="G13">
        <v>0.23</v>
      </c>
      <c r="H13" s="6">
        <v>0.3633624278112651</v>
      </c>
      <c r="I13" s="6">
        <v>0.35772765089663605</v>
      </c>
      <c r="J13" s="4">
        <f t="shared" si="2"/>
        <v>-1.5507318543005275E-2</v>
      </c>
      <c r="K13" s="9">
        <v>0.3633624278112651</v>
      </c>
      <c r="L13" s="9">
        <v>0.44355605686578403</v>
      </c>
      <c r="M13" s="10">
        <f t="shared" si="3"/>
        <v>8.0193629054518933E-2</v>
      </c>
      <c r="N13" s="10" t="s">
        <v>215</v>
      </c>
      <c r="O13" s="6">
        <v>0</v>
      </c>
      <c r="P13" s="3">
        <f t="shared" si="4"/>
        <v>1.1355075869102034</v>
      </c>
      <c r="Q13" s="3">
        <f t="shared" si="5"/>
        <v>1.1178989090519877</v>
      </c>
      <c r="R13" s="4">
        <f t="shared" si="6"/>
        <v>-1.5507318543005149E-2</v>
      </c>
      <c r="S13" s="3">
        <f t="shared" si="7"/>
        <v>3.6336242781126509</v>
      </c>
      <c r="T13" s="3">
        <f t="shared" si="8"/>
        <v>3.5772765089663605</v>
      </c>
      <c r="U13" s="4">
        <f t="shared" si="9"/>
        <v>-1.5507318543005246E-2</v>
      </c>
      <c r="V13" s="6">
        <f t="shared" si="0"/>
        <v>0.38781724926163585</v>
      </c>
      <c r="W13" s="6">
        <f t="shared" si="1"/>
        <v>0.39318489830975545</v>
      </c>
      <c r="X13" s="7">
        <f t="shared" si="10"/>
        <v>5.3676490481195938E-3</v>
      </c>
    </row>
    <row r="14" spans="1:24" x14ac:dyDescent="0.3">
      <c r="A14" t="s">
        <v>259</v>
      </c>
      <c r="B14" t="s">
        <v>142</v>
      </c>
      <c r="C14" t="s">
        <v>143</v>
      </c>
      <c r="D14">
        <v>10</v>
      </c>
      <c r="E14">
        <v>0.3</v>
      </c>
      <c r="F14">
        <v>1.17</v>
      </c>
      <c r="G14">
        <v>0.41</v>
      </c>
      <c r="H14" s="6">
        <v>1.5146276090145221</v>
      </c>
      <c r="I14" s="6">
        <v>1.491182040666978</v>
      </c>
      <c r="J14" s="4">
        <f t="shared" si="2"/>
        <v>-1.5479427555660834E-2</v>
      </c>
      <c r="K14" s="9">
        <v>1.17</v>
      </c>
      <c r="L14" s="9">
        <v>1.17</v>
      </c>
      <c r="M14" s="10">
        <f t="shared" si="3"/>
        <v>0</v>
      </c>
      <c r="N14" s="10" t="s">
        <v>215</v>
      </c>
      <c r="O14" s="6">
        <v>0</v>
      </c>
      <c r="P14" s="3">
        <f t="shared" si="4"/>
        <v>5.0487586967150735</v>
      </c>
      <c r="Q14" s="3">
        <f t="shared" si="5"/>
        <v>4.9706068022232603</v>
      </c>
      <c r="R14" s="4">
        <f t="shared" si="6"/>
        <v>-1.5479427555660747E-2</v>
      </c>
      <c r="S14" s="3">
        <f t="shared" si="7"/>
        <v>1.2945535119782241</v>
      </c>
      <c r="T14" s="3">
        <f t="shared" si="8"/>
        <v>1.2745145646726308</v>
      </c>
      <c r="U14" s="4">
        <f t="shared" si="9"/>
        <v>-1.5479427555660889E-2</v>
      </c>
      <c r="V14" s="6">
        <f t="shared" si="0"/>
        <v>9.2472308591736094E-2</v>
      </c>
      <c r="W14" s="6">
        <f t="shared" si="1"/>
        <v>9.5174048427486085E-2</v>
      </c>
      <c r="X14" s="7">
        <f t="shared" si="10"/>
        <v>2.7017398357499917E-3</v>
      </c>
    </row>
    <row r="15" spans="1:24" x14ac:dyDescent="0.3">
      <c r="B15" t="s">
        <v>144</v>
      </c>
      <c r="C15" t="s">
        <v>145</v>
      </c>
      <c r="D15">
        <v>12</v>
      </c>
      <c r="E15">
        <v>1.05</v>
      </c>
      <c r="F15">
        <v>2.19</v>
      </c>
      <c r="G15">
        <v>1.25</v>
      </c>
      <c r="H15" s="6">
        <v>5.6328599790378062</v>
      </c>
      <c r="I15" s="6">
        <v>5.6333129652577156</v>
      </c>
      <c r="J15" s="4">
        <f t="shared" si="2"/>
        <v>8.0418512371186401E-5</v>
      </c>
      <c r="K15" s="9">
        <v>5.6328599790378062</v>
      </c>
      <c r="L15" s="9">
        <f>I15</f>
        <v>5.6333129652577156</v>
      </c>
      <c r="M15" s="10">
        <f t="shared" si="3"/>
        <v>4.5298621990941257E-4</v>
      </c>
      <c r="N15" s="10" t="s">
        <v>215</v>
      </c>
      <c r="O15" s="6">
        <v>0</v>
      </c>
      <c r="P15" s="3">
        <f t="shared" si="4"/>
        <v>5.3646285514645768</v>
      </c>
      <c r="Q15" s="3">
        <f t="shared" si="5"/>
        <v>5.36505996691211</v>
      </c>
      <c r="R15" s="4">
        <f t="shared" si="6"/>
        <v>8.0418512371249474E-5</v>
      </c>
      <c r="S15" s="3">
        <f t="shared" si="7"/>
        <v>2.5720821822090438</v>
      </c>
      <c r="T15" s="3">
        <f t="shared" si="8"/>
        <v>2.5722890252318336</v>
      </c>
      <c r="U15" s="4">
        <f t="shared" si="9"/>
        <v>8.0418512371202162E-5</v>
      </c>
      <c r="V15" s="6">
        <f t="shared" si="0"/>
        <v>9.2119598454654242E-2</v>
      </c>
      <c r="W15" s="6">
        <f t="shared" si="1"/>
        <v>9.5255012350788398E-2</v>
      </c>
      <c r="X15" s="7">
        <f t="shared" si="10"/>
        <v>3.1354138961341566E-3</v>
      </c>
    </row>
    <row r="16" spans="1:24" x14ac:dyDescent="0.3">
      <c r="A16" t="s">
        <v>259</v>
      </c>
      <c r="B16" t="s">
        <v>146</v>
      </c>
      <c r="C16" t="s">
        <v>147</v>
      </c>
      <c r="D16">
        <v>15</v>
      </c>
      <c r="E16">
        <v>0.1</v>
      </c>
      <c r="F16">
        <v>0.57999999999999996</v>
      </c>
      <c r="G16">
        <v>0.28000000000000003</v>
      </c>
      <c r="H16" s="6">
        <v>1.4955731008649313</v>
      </c>
      <c r="I16" s="6">
        <v>1.5215507597737521</v>
      </c>
      <c r="J16" s="4">
        <f t="shared" si="2"/>
        <v>1.7369701884713731E-2</v>
      </c>
      <c r="K16" s="9">
        <v>0.57999999999999996</v>
      </c>
      <c r="L16" s="9">
        <f>I16</f>
        <v>1.5215507597737521</v>
      </c>
      <c r="M16" s="10">
        <f t="shared" si="3"/>
        <v>0.94155075977375213</v>
      </c>
      <c r="N16" s="10" t="s">
        <v>215</v>
      </c>
      <c r="O16" s="6">
        <v>0</v>
      </c>
      <c r="P16" s="3">
        <f t="shared" si="4"/>
        <v>14.955731008649312</v>
      </c>
      <c r="Q16" s="3">
        <f t="shared" si="5"/>
        <v>15.21550759773752</v>
      </c>
      <c r="R16" s="4">
        <f t="shared" si="6"/>
        <v>1.7369701884713762E-2</v>
      </c>
      <c r="S16" s="3">
        <f t="shared" si="7"/>
        <v>2.5785743118360887</v>
      </c>
      <c r="T16" s="3">
        <f t="shared" si="8"/>
        <v>2.6233633789202626</v>
      </c>
      <c r="U16" s="4">
        <f t="shared" si="9"/>
        <v>1.7369701884713824E-2</v>
      </c>
      <c r="V16" s="6">
        <f t="shared" si="0"/>
        <v>3.3254931469560281E-2</v>
      </c>
      <c r="W16" s="6">
        <f t="shared" si="1"/>
        <v>3.4617594564226875E-2</v>
      </c>
      <c r="X16" s="7">
        <f t="shared" si="10"/>
        <v>1.3626630946665941E-3</v>
      </c>
    </row>
    <row r="17" spans="1:24" x14ac:dyDescent="0.3">
      <c r="A17" t="s">
        <v>259</v>
      </c>
      <c r="B17" t="s">
        <v>148</v>
      </c>
      <c r="C17" t="s">
        <v>149</v>
      </c>
      <c r="D17">
        <v>30</v>
      </c>
      <c r="E17">
        <v>0.6</v>
      </c>
      <c r="F17">
        <v>0.9</v>
      </c>
      <c r="G17">
        <v>0.25</v>
      </c>
      <c r="H17" s="6">
        <v>2.1328771507166575</v>
      </c>
      <c r="I17" s="6">
        <v>2.2481672356798601</v>
      </c>
      <c r="J17" s="4">
        <f t="shared" si="2"/>
        <v>5.4053785950336865E-2</v>
      </c>
      <c r="K17" s="9">
        <v>0.9</v>
      </c>
      <c r="L17" s="9">
        <v>0.9</v>
      </c>
      <c r="M17" s="10">
        <f t="shared" si="3"/>
        <v>0</v>
      </c>
      <c r="N17" s="10"/>
      <c r="O17" s="6">
        <v>0</v>
      </c>
      <c r="P17" s="3">
        <f t="shared" si="4"/>
        <v>3.5547952511944292</v>
      </c>
      <c r="Q17" s="3">
        <f t="shared" si="5"/>
        <v>3.7469453927997671</v>
      </c>
      <c r="R17" s="4">
        <f t="shared" si="6"/>
        <v>5.4053785950336948E-2</v>
      </c>
      <c r="S17" s="3">
        <f t="shared" si="7"/>
        <v>2.3698635007962863</v>
      </c>
      <c r="T17" s="3">
        <f t="shared" si="8"/>
        <v>2.4979635951998445</v>
      </c>
      <c r="U17" s="4">
        <f t="shared" si="9"/>
        <v>5.4053785950336761E-2</v>
      </c>
      <c r="V17" s="6">
        <f t="shared" si="0"/>
        <v>0.14733970298062354</v>
      </c>
      <c r="W17" s="6">
        <f t="shared" si="1"/>
        <v>0.15772880260642877</v>
      </c>
      <c r="X17" s="7">
        <f t="shared" si="10"/>
        <v>1.0389099625805226E-2</v>
      </c>
    </row>
    <row r="18" spans="1:24" x14ac:dyDescent="0.3">
      <c r="B18" t="s">
        <v>150</v>
      </c>
      <c r="C18" t="s">
        <v>151</v>
      </c>
      <c r="D18">
        <v>30</v>
      </c>
      <c r="E18" s="11">
        <v>0.3</v>
      </c>
      <c r="F18">
        <v>0.64</v>
      </c>
      <c r="G18">
        <v>0.09</v>
      </c>
      <c r="H18" s="6">
        <v>0.76783577425799665</v>
      </c>
      <c r="I18" s="6">
        <v>0.80934020484474956</v>
      </c>
      <c r="J18" s="4">
        <f t="shared" si="2"/>
        <v>5.4053785950336837E-2</v>
      </c>
      <c r="K18" s="9">
        <v>0.64</v>
      </c>
      <c r="L18" s="9">
        <v>0.64</v>
      </c>
      <c r="M18" s="10">
        <f t="shared" si="3"/>
        <v>0</v>
      </c>
      <c r="N18" s="10"/>
      <c r="O18" s="6">
        <v>0</v>
      </c>
      <c r="P18" s="3">
        <f t="shared" si="4"/>
        <v>2.5594525808599888</v>
      </c>
      <c r="Q18" s="3">
        <f t="shared" si="5"/>
        <v>2.6978006828158319</v>
      </c>
      <c r="R18" s="4">
        <f t="shared" si="6"/>
        <v>5.4053785950336837E-2</v>
      </c>
      <c r="S18" s="3">
        <f t="shared" si="7"/>
        <v>1.1997433972781197</v>
      </c>
      <c r="T18" s="3">
        <f t="shared" si="8"/>
        <v>1.2645940700699212</v>
      </c>
      <c r="U18" s="4">
        <f t="shared" si="9"/>
        <v>5.4053785950336872E-2</v>
      </c>
      <c r="V18" s="6">
        <f t="shared" si="0"/>
        <v>0.20463847636197716</v>
      </c>
      <c r="W18" s="6">
        <f t="shared" si="1"/>
        <v>0.21906778139781774</v>
      </c>
      <c r="X18" s="7">
        <f t="shared" si="10"/>
        <v>1.4429305035840584E-2</v>
      </c>
    </row>
    <row r="19" spans="1:24" x14ac:dyDescent="0.3">
      <c r="A19" t="s">
        <v>259</v>
      </c>
      <c r="B19" t="s">
        <v>152</v>
      </c>
      <c r="C19" t="s">
        <v>153</v>
      </c>
      <c r="D19">
        <v>30</v>
      </c>
      <c r="E19">
        <v>0.6</v>
      </c>
      <c r="F19">
        <v>0.64</v>
      </c>
      <c r="G19">
        <v>0.25</v>
      </c>
      <c r="H19" s="6">
        <v>2.1328771507166575</v>
      </c>
      <c r="I19" s="6">
        <v>2.2481672356798601</v>
      </c>
      <c r="J19" s="4">
        <f t="shared" si="2"/>
        <v>5.4053785950336865E-2</v>
      </c>
      <c r="K19" s="9">
        <v>0.64</v>
      </c>
      <c r="L19" s="9">
        <v>0.64</v>
      </c>
      <c r="M19" s="10">
        <f t="shared" si="3"/>
        <v>0</v>
      </c>
      <c r="N19" s="10"/>
      <c r="O19" s="6">
        <v>0</v>
      </c>
      <c r="P19" s="3">
        <f t="shared" si="4"/>
        <v>3.5547952511944292</v>
      </c>
      <c r="Q19" s="3">
        <f t="shared" si="5"/>
        <v>3.7469453927997671</v>
      </c>
      <c r="R19" s="4">
        <f t="shared" si="6"/>
        <v>5.4053785950336948E-2</v>
      </c>
      <c r="S19" s="3">
        <f t="shared" si="7"/>
        <v>3.3326205479947775</v>
      </c>
      <c r="T19" s="3">
        <f t="shared" si="8"/>
        <v>3.5127613057497813</v>
      </c>
      <c r="U19" s="4">
        <f t="shared" si="9"/>
        <v>5.4053785950336795E-2</v>
      </c>
      <c r="V19" s="6">
        <f t="shared" si="0"/>
        <v>0.14733970298062354</v>
      </c>
      <c r="W19" s="6">
        <f t="shared" si="1"/>
        <v>0.15772880260642877</v>
      </c>
      <c r="X19" s="7">
        <f t="shared" si="10"/>
        <v>1.0389099625805226E-2</v>
      </c>
    </row>
    <row r="20" spans="1:24" x14ac:dyDescent="0.3">
      <c r="A20" t="s">
        <v>259</v>
      </c>
      <c r="B20" t="s">
        <v>154</v>
      </c>
      <c r="C20" t="s">
        <v>155</v>
      </c>
      <c r="D20">
        <v>30</v>
      </c>
      <c r="E20">
        <v>0.6</v>
      </c>
      <c r="F20">
        <v>1.41</v>
      </c>
      <c r="G20">
        <v>0.16</v>
      </c>
      <c r="H20" s="6">
        <v>1.3650413764586609</v>
      </c>
      <c r="I20" s="6">
        <v>1.4388270308351105</v>
      </c>
      <c r="J20" s="4">
        <f t="shared" si="2"/>
        <v>5.4053785950336886E-2</v>
      </c>
      <c r="K20" s="9">
        <v>1.3650413764586609</v>
      </c>
      <c r="L20" s="9">
        <v>1.41</v>
      </c>
      <c r="M20" s="10">
        <f t="shared" si="3"/>
        <v>4.495862354133906E-2</v>
      </c>
      <c r="N20" s="10"/>
      <c r="O20" s="6">
        <v>0</v>
      </c>
      <c r="P20" s="3">
        <f t="shared" si="4"/>
        <v>2.2750689607644348</v>
      </c>
      <c r="Q20" s="3">
        <f t="shared" si="5"/>
        <v>2.398045051391851</v>
      </c>
      <c r="R20" s="4">
        <f t="shared" si="6"/>
        <v>5.4053785950336913E-2</v>
      </c>
      <c r="S20" s="3">
        <f t="shared" si="7"/>
        <v>0.96811445138912122</v>
      </c>
      <c r="T20" s="3">
        <f t="shared" si="8"/>
        <v>1.0204447027199366</v>
      </c>
      <c r="U20" s="4">
        <f t="shared" si="9"/>
        <v>5.4053785950336872E-2</v>
      </c>
      <c r="V20" s="6">
        <f t="shared" si="0"/>
        <v>0.23021828590722429</v>
      </c>
      <c r="W20" s="6">
        <f t="shared" si="1"/>
        <v>0.24645125407254495</v>
      </c>
      <c r="X20" s="7">
        <f t="shared" si="10"/>
        <v>1.623296816532066E-2</v>
      </c>
    </row>
    <row r="21" spans="1:24" x14ac:dyDescent="0.3">
      <c r="B21" t="s">
        <v>156</v>
      </c>
      <c r="C21" t="s">
        <v>157</v>
      </c>
      <c r="D21">
        <v>6</v>
      </c>
      <c r="E21">
        <v>100</v>
      </c>
      <c r="F21">
        <v>100</v>
      </c>
      <c r="G21">
        <v>99</v>
      </c>
      <c r="H21" s="6">
        <v>219.43629262307959</v>
      </c>
      <c r="I21" s="6">
        <v>216.03954442833779</v>
      </c>
      <c r="J21" s="4">
        <f t="shared" si="2"/>
        <v>-1.5479427555661068E-2</v>
      </c>
      <c r="K21" s="9">
        <v>100</v>
      </c>
      <c r="L21" s="9">
        <v>100</v>
      </c>
      <c r="M21" s="10">
        <f t="shared" si="3"/>
        <v>0</v>
      </c>
      <c r="N21" s="10"/>
      <c r="O21" s="6">
        <v>0</v>
      </c>
      <c r="P21" s="3">
        <f t="shared" si="4"/>
        <v>2.194362926230796</v>
      </c>
      <c r="Q21" s="3">
        <f t="shared" si="5"/>
        <v>2.1603954442833779</v>
      </c>
      <c r="R21" s="4">
        <f t="shared" si="6"/>
        <v>-1.5479427555661075E-2</v>
      </c>
      <c r="S21" s="3">
        <f t="shared" si="7"/>
        <v>2.194362926230796</v>
      </c>
      <c r="T21" s="3">
        <f t="shared" si="8"/>
        <v>2.1603954442833779</v>
      </c>
      <c r="U21" s="4">
        <f t="shared" si="9"/>
        <v>-1.5479427555661075E-2</v>
      </c>
      <c r="V21" s="6">
        <f t="shared" si="0"/>
        <v>0.19583675507440979</v>
      </c>
      <c r="W21" s="6">
        <f t="shared" si="1"/>
        <v>0.19958069404580012</v>
      </c>
      <c r="X21" s="7">
        <f t="shared" si="10"/>
        <v>3.7439389713903315E-3</v>
      </c>
    </row>
    <row r="22" spans="1:24" x14ac:dyDescent="0.3">
      <c r="B22" t="s">
        <v>158</v>
      </c>
      <c r="C22" t="s">
        <v>159</v>
      </c>
      <c r="D22">
        <v>12</v>
      </c>
      <c r="E22">
        <v>1000</v>
      </c>
      <c r="F22">
        <v>1500</v>
      </c>
      <c r="G22">
        <v>270</v>
      </c>
      <c r="H22" s="6">
        <v>1216.6977554721661</v>
      </c>
      <c r="I22" s="6">
        <v>1216.7956004956666</v>
      </c>
      <c r="J22" s="4">
        <f t="shared" si="2"/>
        <v>8.0418512371192242E-5</v>
      </c>
      <c r="K22" s="9">
        <v>1216.6977554721661</v>
      </c>
      <c r="L22" s="9">
        <f>I22</f>
        <v>1216.7956004956666</v>
      </c>
      <c r="M22" s="10">
        <f t="shared" si="3"/>
        <v>9.784502350044022E-2</v>
      </c>
      <c r="N22" s="10" t="s">
        <v>216</v>
      </c>
      <c r="O22" s="6">
        <v>0</v>
      </c>
      <c r="P22" s="3">
        <f t="shared" si="4"/>
        <v>1.2166977554721661</v>
      </c>
      <c r="Q22" s="3">
        <f t="shared" si="5"/>
        <v>1.2167956004956666</v>
      </c>
      <c r="R22" s="4">
        <f t="shared" si="6"/>
        <v>8.0418512371257945E-5</v>
      </c>
      <c r="S22" s="3">
        <f t="shared" si="7"/>
        <v>0.81113183698144409</v>
      </c>
      <c r="T22" s="3">
        <f t="shared" si="8"/>
        <v>0.81119706699711103</v>
      </c>
      <c r="U22" s="4">
        <f t="shared" si="9"/>
        <v>8.0418512371166682E-5</v>
      </c>
      <c r="V22" s="6">
        <f t="shared" si="0"/>
        <v>0.40617106902404859</v>
      </c>
      <c r="W22" s="6">
        <f t="shared" si="1"/>
        <v>0.41999564528566308</v>
      </c>
      <c r="X22" s="7">
        <f t="shared" si="10"/>
        <v>1.3824576261614485E-2</v>
      </c>
    </row>
    <row r="23" spans="1:24" x14ac:dyDescent="0.3">
      <c r="A23" t="s">
        <v>259</v>
      </c>
      <c r="B23" t="s">
        <v>160</v>
      </c>
      <c r="C23" t="s">
        <v>161</v>
      </c>
      <c r="D23">
        <v>12</v>
      </c>
      <c r="E23">
        <v>600</v>
      </c>
      <c r="F23">
        <v>1</v>
      </c>
      <c r="G23">
        <v>302</v>
      </c>
      <c r="H23" s="6">
        <v>1272.8714560218102</v>
      </c>
      <c r="I23" s="6">
        <v>1272.9431291386115</v>
      </c>
      <c r="J23" s="4">
        <f t="shared" si="2"/>
        <v>5.6308212791043267E-5</v>
      </c>
      <c r="K23" s="9">
        <v>1272.8714560218102</v>
      </c>
      <c r="L23" s="9">
        <f t="shared" ref="L23:L25" si="12">I23</f>
        <v>1272.9431291386115</v>
      </c>
      <c r="M23" s="10">
        <f t="shared" si="3"/>
        <v>7.1673116801321157E-2</v>
      </c>
      <c r="N23" s="10" t="s">
        <v>213</v>
      </c>
      <c r="O23" s="6">
        <v>0</v>
      </c>
      <c r="P23" s="3">
        <f t="shared" si="4"/>
        <v>2.121452426703017</v>
      </c>
      <c r="Q23" s="3">
        <f t="shared" si="5"/>
        <v>2.1215718818976859</v>
      </c>
      <c r="R23" s="4">
        <f t="shared" si="6"/>
        <v>5.6308212791023724E-5</v>
      </c>
      <c r="S23" s="3">
        <f t="shared" si="7"/>
        <v>1272.8714560218102</v>
      </c>
      <c r="T23" s="3">
        <f t="shared" si="8"/>
        <v>1272.9431291386115</v>
      </c>
      <c r="U23" s="4">
        <f t="shared" si="9"/>
        <v>5.6308212791043267E-5</v>
      </c>
      <c r="V23" s="6">
        <f t="shared" si="0"/>
        <v>0.21787984497316518</v>
      </c>
      <c r="W23" s="6">
        <f t="shared" si="1"/>
        <v>0.22529567727244176</v>
      </c>
      <c r="X23" s="7">
        <f t="shared" si="10"/>
        <v>7.4158322992765868E-3</v>
      </c>
    </row>
    <row r="24" spans="1:24" x14ac:dyDescent="0.3">
      <c r="B24" t="s">
        <v>162</v>
      </c>
      <c r="C24" t="s">
        <v>163</v>
      </c>
      <c r="D24">
        <v>18</v>
      </c>
      <c r="E24">
        <v>2.5</v>
      </c>
      <c r="F24">
        <v>4.91</v>
      </c>
      <c r="G24">
        <v>2.21</v>
      </c>
      <c r="H24" s="6">
        <v>12.76624996984749</v>
      </c>
      <c r="I24" s="6">
        <v>13.147479325506376</v>
      </c>
      <c r="J24" s="4">
        <f t="shared" si="2"/>
        <v>2.9862281919851904E-2</v>
      </c>
      <c r="K24" s="9">
        <v>12.76624996984749</v>
      </c>
      <c r="L24" s="9">
        <f t="shared" si="12"/>
        <v>13.147479325506376</v>
      </c>
      <c r="M24" s="10">
        <f t="shared" si="3"/>
        <v>0.3812293556588866</v>
      </c>
      <c r="N24" s="10" t="s">
        <v>217</v>
      </c>
      <c r="O24" s="6">
        <v>0</v>
      </c>
      <c r="P24" s="3">
        <f t="shared" si="4"/>
        <v>5.1064999879389958</v>
      </c>
      <c r="Q24" s="3">
        <f t="shared" si="5"/>
        <v>5.2589917302025508</v>
      </c>
      <c r="R24" s="4">
        <f t="shared" si="6"/>
        <v>2.9862281919851973E-2</v>
      </c>
      <c r="S24" s="3">
        <f t="shared" si="7"/>
        <v>2.600050910355904</v>
      </c>
      <c r="T24" s="3">
        <f t="shared" si="8"/>
        <v>2.6776943636469199</v>
      </c>
      <c r="U24" s="4">
        <f t="shared" si="9"/>
        <v>2.9862281919852046E-2</v>
      </c>
      <c r="V24" s="6">
        <f t="shared" si="0"/>
        <v>9.3028164635837698E-2</v>
      </c>
      <c r="W24" s="6">
        <f t="shared" si="1"/>
        <v>9.7453368664319182E-2</v>
      </c>
      <c r="X24" s="7">
        <f t="shared" si="10"/>
        <v>4.4252040284814831E-3</v>
      </c>
    </row>
    <row r="25" spans="1:24" x14ac:dyDescent="0.3">
      <c r="A25" t="s">
        <v>259</v>
      </c>
      <c r="B25" t="s">
        <v>164</v>
      </c>
      <c r="C25" t="s">
        <v>165</v>
      </c>
      <c r="D25">
        <v>18</v>
      </c>
      <c r="E25">
        <v>4</v>
      </c>
      <c r="F25">
        <v>5.04</v>
      </c>
      <c r="G25">
        <v>1.37</v>
      </c>
      <c r="H25" s="6">
        <v>7.9139196645660919</v>
      </c>
      <c r="I25" s="6">
        <v>8.1502473646804248</v>
      </c>
      <c r="J25" s="4">
        <f t="shared" si="2"/>
        <v>2.9862281919851963E-2</v>
      </c>
      <c r="K25" s="9">
        <v>7.9139196645660919</v>
      </c>
      <c r="L25" s="9">
        <f t="shared" si="12"/>
        <v>8.1502473646804248</v>
      </c>
      <c r="M25" s="10">
        <f t="shared" si="3"/>
        <v>0.23632770011433291</v>
      </c>
      <c r="N25" s="10" t="s">
        <v>218</v>
      </c>
      <c r="O25" s="6">
        <v>0</v>
      </c>
      <c r="P25" s="3">
        <f t="shared" si="4"/>
        <v>1.978479916141523</v>
      </c>
      <c r="Q25" s="3">
        <f t="shared" si="5"/>
        <v>2.0375618411701062</v>
      </c>
      <c r="R25" s="4">
        <f t="shared" si="6"/>
        <v>2.9862281919851963E-2</v>
      </c>
      <c r="S25" s="3">
        <f t="shared" si="7"/>
        <v>1.5702221556678753</v>
      </c>
      <c r="T25" s="3">
        <f t="shared" si="8"/>
        <v>1.6171125723572271</v>
      </c>
      <c r="U25" s="4">
        <f t="shared" si="9"/>
        <v>2.9862281919851977E-2</v>
      </c>
      <c r="V25" s="6">
        <f t="shared" si="0"/>
        <v>0.24010773003819127</v>
      </c>
      <c r="W25" s="6">
        <f t="shared" si="1"/>
        <v>0.25152927853798002</v>
      </c>
      <c r="X25" s="7">
        <f t="shared" si="10"/>
        <v>1.1421548499788742E-2</v>
      </c>
    </row>
    <row r="26" spans="1:24" x14ac:dyDescent="0.3">
      <c r="A26" t="s">
        <v>259</v>
      </c>
      <c r="B26" t="s">
        <v>166</v>
      </c>
      <c r="C26" t="s">
        <v>167</v>
      </c>
      <c r="D26">
        <v>18</v>
      </c>
      <c r="E26">
        <v>3</v>
      </c>
      <c r="F26">
        <v>5.23</v>
      </c>
      <c r="G26">
        <v>1.05</v>
      </c>
      <c r="H26" s="6">
        <v>6.4851958740952282</v>
      </c>
      <c r="I26" s="6">
        <v>6.6796478074866581</v>
      </c>
      <c r="J26" s="4">
        <f t="shared" si="2"/>
        <v>2.9983972291131224E-2</v>
      </c>
      <c r="K26" s="9">
        <v>5.23</v>
      </c>
      <c r="L26" s="9">
        <v>5.23</v>
      </c>
      <c r="M26" s="10">
        <f t="shared" si="3"/>
        <v>0</v>
      </c>
      <c r="N26" s="10"/>
      <c r="O26" s="6">
        <v>0</v>
      </c>
      <c r="P26" s="3">
        <f t="shared" si="4"/>
        <v>2.1617319580317429</v>
      </c>
      <c r="Q26" s="3">
        <f t="shared" si="5"/>
        <v>2.2265492691622195</v>
      </c>
      <c r="R26" s="4">
        <f t="shared" si="6"/>
        <v>2.9983972291131221E-2</v>
      </c>
      <c r="S26" s="3">
        <f t="shared" si="7"/>
        <v>1.2399992111080742</v>
      </c>
      <c r="T26" s="3">
        <f t="shared" si="8"/>
        <v>1.2771793130949631</v>
      </c>
      <c r="U26" s="4">
        <f t="shared" si="9"/>
        <v>2.9983972291131103E-2</v>
      </c>
      <c r="V26" s="6">
        <f t="shared" si="0"/>
        <v>0.23496256439451574</v>
      </c>
      <c r="W26" s="6">
        <f t="shared" si="1"/>
        <v>0.24613936542645187</v>
      </c>
      <c r="X26" s="7">
        <f t="shared" si="10"/>
        <v>1.1176801031936134E-2</v>
      </c>
    </row>
    <row r="27" spans="1:24" x14ac:dyDescent="0.3">
      <c r="B27" t="s">
        <v>168</v>
      </c>
      <c r="C27" t="s">
        <v>169</v>
      </c>
      <c r="D27">
        <v>12</v>
      </c>
      <c r="E27">
        <v>800</v>
      </c>
      <c r="F27">
        <v>1120</v>
      </c>
      <c r="G27">
        <v>569</v>
      </c>
      <c r="H27" s="6">
        <v>2398.2246969417547</v>
      </c>
      <c r="I27" s="6">
        <v>2398.3597366883114</v>
      </c>
      <c r="J27" s="4">
        <f t="shared" si="2"/>
        <v>5.630821279127433E-5</v>
      </c>
      <c r="K27" s="9">
        <v>1502</v>
      </c>
      <c r="L27" s="9">
        <v>1502</v>
      </c>
      <c r="M27" s="10">
        <f t="shared" si="3"/>
        <v>0</v>
      </c>
      <c r="N27" s="10" t="s">
        <v>219</v>
      </c>
      <c r="O27" s="6">
        <v>0</v>
      </c>
      <c r="P27" s="3">
        <f t="shared" si="4"/>
        <v>2.9977808711771932</v>
      </c>
      <c r="Q27" s="3">
        <f t="shared" si="5"/>
        <v>2.9979496708603892</v>
      </c>
      <c r="R27" s="4">
        <f t="shared" si="6"/>
        <v>5.6308212791339511E-5</v>
      </c>
      <c r="S27" s="3">
        <f t="shared" si="7"/>
        <v>2.1412720508408523</v>
      </c>
      <c r="T27" s="3">
        <f t="shared" si="8"/>
        <v>2.141392622043135</v>
      </c>
      <c r="U27" s="4">
        <f t="shared" si="9"/>
        <v>5.6308212791250634E-5</v>
      </c>
      <c r="V27" s="6">
        <f t="shared" si="0"/>
        <v>0.15418796293355799</v>
      </c>
      <c r="W27" s="6">
        <f t="shared" si="1"/>
        <v>0.15943595673410058</v>
      </c>
      <c r="X27" s="7">
        <f t="shared" si="10"/>
        <v>5.247993800542583E-3</v>
      </c>
    </row>
    <row r="28" spans="1:24" x14ac:dyDescent="0.3">
      <c r="A28" t="s">
        <v>259</v>
      </c>
      <c r="B28" t="s">
        <v>170</v>
      </c>
      <c r="C28" t="s">
        <v>171</v>
      </c>
      <c r="D28">
        <v>12</v>
      </c>
      <c r="E28">
        <v>500</v>
      </c>
      <c r="F28">
        <v>1492</v>
      </c>
      <c r="G28">
        <v>147</v>
      </c>
      <c r="H28" s="6">
        <v>619.57650342783472</v>
      </c>
      <c r="I28" s="6">
        <v>619.61139067343015</v>
      </c>
      <c r="J28" s="4">
        <f t="shared" si="2"/>
        <v>5.6308212791176935E-5</v>
      </c>
      <c r="K28" s="9">
        <v>619.57650342783472</v>
      </c>
      <c r="L28" s="9">
        <f>I28</f>
        <v>619.61139067343015</v>
      </c>
      <c r="M28" s="10">
        <f t="shared" si="3"/>
        <v>3.4887245595427885E-2</v>
      </c>
      <c r="N28" s="10" t="s">
        <v>220</v>
      </c>
      <c r="O28" s="6">
        <v>0</v>
      </c>
      <c r="P28" s="3">
        <f t="shared" si="4"/>
        <v>1.2391530068556695</v>
      </c>
      <c r="Q28" s="3">
        <f t="shared" si="5"/>
        <v>1.2392227813468604</v>
      </c>
      <c r="R28" s="4">
        <f t="shared" si="6"/>
        <v>5.6308212791158301E-5</v>
      </c>
      <c r="S28" s="3">
        <f t="shared" si="7"/>
        <v>0.41526575296771762</v>
      </c>
      <c r="T28" s="3">
        <f t="shared" si="8"/>
        <v>0.41528913584010063</v>
      </c>
      <c r="U28" s="4">
        <f t="shared" si="9"/>
        <v>5.6308212791227113E-5</v>
      </c>
      <c r="V28" s="6">
        <f t="shared" si="0"/>
        <v>0.37301424706290176</v>
      </c>
      <c r="W28" s="6">
        <f t="shared" si="1"/>
        <v>0.38571028648683342</v>
      </c>
      <c r="X28" s="7">
        <f t="shared" si="10"/>
        <v>1.269603942393166E-2</v>
      </c>
    </row>
    <row r="29" spans="1:24" x14ac:dyDescent="0.3">
      <c r="B29" t="s">
        <v>172</v>
      </c>
      <c r="C29" t="s">
        <v>173</v>
      </c>
      <c r="D29">
        <v>18</v>
      </c>
      <c r="E29">
        <v>3</v>
      </c>
      <c r="F29">
        <v>6.5</v>
      </c>
      <c r="G29">
        <v>0.96699999999999997</v>
      </c>
      <c r="H29" s="6">
        <v>5.972556581190557</v>
      </c>
      <c r="I29" s="6">
        <v>6.1516375522281885</v>
      </c>
      <c r="J29" s="4">
        <f t="shared" si="2"/>
        <v>2.9983972291131297E-2</v>
      </c>
      <c r="K29" s="9">
        <v>3</v>
      </c>
      <c r="L29" s="9">
        <v>3</v>
      </c>
      <c r="M29" s="10">
        <f t="shared" si="3"/>
        <v>0</v>
      </c>
      <c r="N29" s="10" t="s">
        <v>221</v>
      </c>
      <c r="O29" s="6">
        <v>0</v>
      </c>
      <c r="P29" s="3">
        <f t="shared" si="4"/>
        <v>1.9908521937301857</v>
      </c>
      <c r="Q29" s="3">
        <f t="shared" si="5"/>
        <v>2.0505458507427297</v>
      </c>
      <c r="R29" s="4">
        <f t="shared" si="6"/>
        <v>2.9983972291131335E-2</v>
      </c>
      <c r="S29" s="3">
        <f t="shared" si="7"/>
        <v>0.91885485864470107</v>
      </c>
      <c r="T29" s="3">
        <f t="shared" si="8"/>
        <v>0.94640577726587516</v>
      </c>
      <c r="U29" s="4">
        <f t="shared" si="9"/>
        <v>2.9983972291131308E-2</v>
      </c>
      <c r="V29" s="6">
        <f t="shared" si="0"/>
        <v>0.25512998202093229</v>
      </c>
      <c r="W29" s="6">
        <f t="shared" si="1"/>
        <v>0.26726611550959101</v>
      </c>
      <c r="X29" s="7">
        <f t="shared" si="10"/>
        <v>1.2136133488658718E-2</v>
      </c>
    </row>
    <row r="30" spans="1:24" x14ac:dyDescent="0.3">
      <c r="B30" t="s">
        <v>174</v>
      </c>
      <c r="C30" t="s">
        <v>175</v>
      </c>
      <c r="D30">
        <v>15</v>
      </c>
      <c r="E30">
        <v>2</v>
      </c>
      <c r="F30">
        <v>5</v>
      </c>
      <c r="G30">
        <v>2.58</v>
      </c>
      <c r="H30" s="6">
        <v>12.888892896865187</v>
      </c>
      <c r="I30" s="6">
        <v>13.111726592688328</v>
      </c>
      <c r="J30" s="4">
        <f t="shared" si="2"/>
        <v>1.7288815851463718E-2</v>
      </c>
      <c r="K30" s="9">
        <v>2.75</v>
      </c>
      <c r="L30" s="9">
        <v>2.75</v>
      </c>
      <c r="M30" s="10">
        <f t="shared" si="3"/>
        <v>0</v>
      </c>
      <c r="N30" s="10" t="s">
        <v>222</v>
      </c>
      <c r="O30" s="6">
        <v>0</v>
      </c>
      <c r="P30" s="3">
        <f t="shared" si="4"/>
        <v>6.4444464484325934</v>
      </c>
      <c r="Q30" s="3">
        <f t="shared" si="5"/>
        <v>6.5558632963441639</v>
      </c>
      <c r="R30" s="4">
        <f t="shared" si="6"/>
        <v>1.7288815851463718E-2</v>
      </c>
      <c r="S30" s="3">
        <f t="shared" si="7"/>
        <v>2.5777785793730374</v>
      </c>
      <c r="T30" s="3">
        <f t="shared" si="8"/>
        <v>2.6223453185376657</v>
      </c>
      <c r="U30" s="4">
        <f t="shared" si="9"/>
        <v>1.7288815851463749E-2</v>
      </c>
      <c r="V30" s="6">
        <f t="shared" si="0"/>
        <v>7.218124660059598E-2</v>
      </c>
      <c r="W30" s="6">
        <f t="shared" si="1"/>
        <v>7.5138964945608719E-2</v>
      </c>
      <c r="X30" s="7">
        <f t="shared" si="10"/>
        <v>2.9577183450127387E-3</v>
      </c>
    </row>
    <row r="31" spans="1:24" x14ac:dyDescent="0.3">
      <c r="B31" t="s">
        <v>174</v>
      </c>
      <c r="C31" t="s">
        <v>176</v>
      </c>
      <c r="D31">
        <v>15</v>
      </c>
      <c r="E31">
        <v>2</v>
      </c>
      <c r="F31">
        <v>3.95</v>
      </c>
      <c r="G31">
        <v>0.56999999999999995</v>
      </c>
      <c r="H31" s="6">
        <v>2.8475461051213782</v>
      </c>
      <c r="I31" s="6">
        <v>2.8967768053613741</v>
      </c>
      <c r="J31" s="4">
        <f t="shared" si="2"/>
        <v>1.7288815851463583E-2</v>
      </c>
      <c r="K31" s="9">
        <v>2.75</v>
      </c>
      <c r="L31" s="9">
        <v>2.75</v>
      </c>
      <c r="M31" s="10">
        <f t="shared" si="3"/>
        <v>0</v>
      </c>
      <c r="N31" s="10" t="s">
        <v>222</v>
      </c>
      <c r="O31" s="6">
        <v>0</v>
      </c>
      <c r="P31" s="3">
        <f t="shared" si="4"/>
        <v>1.4237730525606891</v>
      </c>
      <c r="Q31" s="3">
        <f t="shared" si="5"/>
        <v>1.448388402680687</v>
      </c>
      <c r="R31" s="4">
        <f t="shared" si="6"/>
        <v>1.7288815851463583E-2</v>
      </c>
      <c r="S31" s="3">
        <f t="shared" si="7"/>
        <v>0.72089774813199448</v>
      </c>
      <c r="T31" s="3">
        <f t="shared" si="8"/>
        <v>0.73336121654718323</v>
      </c>
      <c r="U31" s="4">
        <f t="shared" si="9"/>
        <v>1.7288815851463475E-2</v>
      </c>
      <c r="V31" s="6">
        <f t="shared" si="0"/>
        <v>0.32671511619217131</v>
      </c>
      <c r="W31" s="6">
        <f t="shared" si="1"/>
        <v>0.34010268343801847</v>
      </c>
      <c r="X31" s="7">
        <f t="shared" si="10"/>
        <v>1.3387567245847165E-2</v>
      </c>
    </row>
    <row r="32" spans="1:24" x14ac:dyDescent="0.3">
      <c r="B32" t="s">
        <v>174</v>
      </c>
      <c r="C32" t="s">
        <v>177</v>
      </c>
      <c r="D32">
        <v>15</v>
      </c>
      <c r="E32">
        <v>2</v>
      </c>
      <c r="F32">
        <v>5</v>
      </c>
      <c r="G32">
        <v>1.1100000000000001</v>
      </c>
      <c r="H32" s="6">
        <v>5.5452213626047904</v>
      </c>
      <c r="I32" s="6">
        <v>5.6410916735984671</v>
      </c>
      <c r="J32" s="4">
        <f t="shared" si="2"/>
        <v>1.7288815851463676E-2</v>
      </c>
      <c r="K32" s="9">
        <v>2.75</v>
      </c>
      <c r="L32" s="9">
        <v>2.75</v>
      </c>
      <c r="M32" s="10">
        <f t="shared" si="3"/>
        <v>0</v>
      </c>
      <c r="N32" s="10" t="s">
        <v>222</v>
      </c>
      <c r="O32" s="6">
        <v>0</v>
      </c>
      <c r="P32" s="3">
        <f t="shared" si="4"/>
        <v>2.7726106813023952</v>
      </c>
      <c r="Q32" s="3">
        <f t="shared" si="5"/>
        <v>2.8205458367992335</v>
      </c>
      <c r="R32" s="4">
        <f t="shared" si="6"/>
        <v>1.7288815851463676E-2</v>
      </c>
      <c r="S32" s="3">
        <f t="shared" si="7"/>
        <v>1.1090442725209582</v>
      </c>
      <c r="T32" s="3">
        <f t="shared" si="8"/>
        <v>1.1282183347196935</v>
      </c>
      <c r="U32" s="4">
        <f t="shared" si="9"/>
        <v>1.7288815851463635E-2</v>
      </c>
      <c r="V32" s="6">
        <f t="shared" si="0"/>
        <v>0.16777262723381767</v>
      </c>
      <c r="W32" s="6">
        <f t="shared" si="1"/>
        <v>0.17464732392763108</v>
      </c>
      <c r="X32" s="7">
        <f t="shared" si="10"/>
        <v>6.8746966938134091E-3</v>
      </c>
    </row>
    <row r="33" spans="1:24" x14ac:dyDescent="0.3">
      <c r="A33" t="s">
        <v>260</v>
      </c>
      <c r="B33" t="s">
        <v>178</v>
      </c>
      <c r="C33" t="s">
        <v>179</v>
      </c>
      <c r="D33">
        <v>12</v>
      </c>
      <c r="E33">
        <v>5</v>
      </c>
      <c r="F33">
        <v>11.18</v>
      </c>
      <c r="G33">
        <v>6.29</v>
      </c>
      <c r="H33" s="6">
        <v>28.344551414518243</v>
      </c>
      <c r="I33" s="6">
        <v>28.346830841176821</v>
      </c>
      <c r="J33" s="4">
        <f t="shared" si="2"/>
        <v>8.0418512370982584E-5</v>
      </c>
      <c r="K33" s="9">
        <v>11.18</v>
      </c>
      <c r="L33" s="9">
        <v>11.18</v>
      </c>
      <c r="M33" s="10">
        <f t="shared" si="3"/>
        <v>0</v>
      </c>
      <c r="N33" s="10"/>
      <c r="O33" s="6">
        <v>0</v>
      </c>
      <c r="P33" s="3">
        <f t="shared" si="4"/>
        <v>5.6689102829036484</v>
      </c>
      <c r="Q33" s="3">
        <f t="shared" si="5"/>
        <v>5.6693661682353644</v>
      </c>
      <c r="R33" s="4">
        <f t="shared" si="6"/>
        <v>8.0418512371045265E-5</v>
      </c>
      <c r="S33" s="3">
        <f t="shared" si="7"/>
        <v>2.5352908241966228</v>
      </c>
      <c r="T33" s="3">
        <f t="shared" si="8"/>
        <v>2.5354947085131325</v>
      </c>
      <c r="U33" s="4">
        <f t="shared" si="9"/>
        <v>8.0418512371004526E-5</v>
      </c>
      <c r="V33" s="6">
        <f t="shared" si="0"/>
        <v>8.7175030712633647E-2</v>
      </c>
      <c r="W33" s="6">
        <f t="shared" si="1"/>
        <v>9.0142149624108936E-2</v>
      </c>
      <c r="X33" s="7">
        <f t="shared" si="10"/>
        <v>2.9671189114752888E-3</v>
      </c>
    </row>
    <row r="34" spans="1:24" x14ac:dyDescent="0.3">
      <c r="A34" t="s">
        <v>260</v>
      </c>
      <c r="B34" t="s">
        <v>178</v>
      </c>
      <c r="C34" t="s">
        <v>180</v>
      </c>
      <c r="D34">
        <v>20</v>
      </c>
      <c r="E34" s="11">
        <v>2</v>
      </c>
      <c r="F34">
        <v>4.0199999999999996</v>
      </c>
      <c r="G34">
        <v>0.8</v>
      </c>
      <c r="H34" s="6">
        <v>5.0377409710097858</v>
      </c>
      <c r="I34" s="6">
        <v>5.2216797857682309</v>
      </c>
      <c r="J34" s="4">
        <f t="shared" si="2"/>
        <v>3.6512162061713871E-2</v>
      </c>
      <c r="K34" s="9">
        <v>4.0199999999999996</v>
      </c>
      <c r="L34" s="9">
        <v>4.0199999999999996</v>
      </c>
      <c r="M34" s="10">
        <f t="shared" si="3"/>
        <v>0</v>
      </c>
      <c r="N34" s="10"/>
      <c r="O34" s="6">
        <v>0</v>
      </c>
      <c r="P34" s="3">
        <f t="shared" si="4"/>
        <v>2.5188704855048929</v>
      </c>
      <c r="Q34" s="3">
        <f t="shared" si="5"/>
        <v>2.6108398928841154</v>
      </c>
      <c r="R34" s="4">
        <f t="shared" si="6"/>
        <v>3.6512162061713871E-2</v>
      </c>
      <c r="S34" s="3">
        <f t="shared" si="7"/>
        <v>1.2531693957735788</v>
      </c>
      <c r="T34" s="3">
        <f t="shared" si="8"/>
        <v>1.2989253198428437</v>
      </c>
      <c r="U34" s="4">
        <f t="shared" si="9"/>
        <v>3.6512162061713802E-2</v>
      </c>
      <c r="V34" s="6">
        <f t="shared" si="0"/>
        <v>0.19219036081012006</v>
      </c>
      <c r="W34" s="6">
        <f t="shared" si="1"/>
        <v>0.20214016162538909</v>
      </c>
      <c r="X34" s="7">
        <f t="shared" si="10"/>
        <v>9.9498008152690276E-3</v>
      </c>
    </row>
    <row r="35" spans="1:24" x14ac:dyDescent="0.3">
      <c r="A35" t="s">
        <v>260</v>
      </c>
      <c r="B35" t="s">
        <v>178</v>
      </c>
      <c r="C35" t="s">
        <v>181</v>
      </c>
      <c r="D35">
        <v>10</v>
      </c>
      <c r="E35">
        <v>12</v>
      </c>
      <c r="F35">
        <v>35</v>
      </c>
      <c r="G35">
        <v>9.9</v>
      </c>
      <c r="H35" s="6">
        <v>36.915265306524908</v>
      </c>
      <c r="I35" s="6">
        <v>36.343690371634352</v>
      </c>
      <c r="J35" s="4">
        <f t="shared" si="2"/>
        <v>-1.5483430232574494E-2</v>
      </c>
      <c r="K35" s="9">
        <v>35</v>
      </c>
      <c r="L35" s="9">
        <v>35</v>
      </c>
      <c r="M35" s="10">
        <f t="shared" si="3"/>
        <v>0</v>
      </c>
      <c r="N35" s="10"/>
      <c r="O35" s="6">
        <v>284.85785437596536</v>
      </c>
      <c r="P35" s="3">
        <f t="shared" si="4"/>
        <v>3.0762721088770757</v>
      </c>
      <c r="Q35" s="3">
        <f t="shared" si="5"/>
        <v>3.0286408643028628</v>
      </c>
      <c r="R35" s="4">
        <f t="shared" si="6"/>
        <v>-1.5483430232574445E-2</v>
      </c>
      <c r="S35" s="3">
        <f t="shared" si="7"/>
        <v>9.193517705214008</v>
      </c>
      <c r="T35" s="3">
        <f t="shared" si="8"/>
        <v>9.1771869927885632</v>
      </c>
      <c r="U35" s="4">
        <f t="shared" si="9"/>
        <v>-1.7763290341174871E-3</v>
      </c>
      <c r="V35" s="6">
        <f t="shared" si="0"/>
        <v>0.15318645059641128</v>
      </c>
      <c r="W35" s="6">
        <f t="shared" si="1"/>
        <v>0.15766206002129007</v>
      </c>
      <c r="X35" s="7">
        <f t="shared" si="10"/>
        <v>4.4756094248787903E-3</v>
      </c>
    </row>
    <row r="36" spans="1:24" x14ac:dyDescent="0.3">
      <c r="A36" t="s">
        <v>260</v>
      </c>
      <c r="B36" t="s">
        <v>178</v>
      </c>
      <c r="C36" t="s">
        <v>182</v>
      </c>
      <c r="D36">
        <v>10</v>
      </c>
      <c r="E36">
        <v>12</v>
      </c>
      <c r="F36">
        <v>35</v>
      </c>
      <c r="G36">
        <v>92.8</v>
      </c>
      <c r="H36" s="6">
        <v>346.03400206520314</v>
      </c>
      <c r="I36" s="6">
        <v>340.67620873612805</v>
      </c>
      <c r="J36" s="4">
        <f t="shared" si="2"/>
        <v>-1.5483430232574443E-2</v>
      </c>
      <c r="K36" s="9">
        <v>35</v>
      </c>
      <c r="L36" s="9">
        <v>35</v>
      </c>
      <c r="M36" s="10">
        <f t="shared" si="3"/>
        <v>0</v>
      </c>
      <c r="N36" s="10"/>
      <c r="O36" s="6">
        <v>5404.3865149662315</v>
      </c>
      <c r="P36" s="3">
        <f t="shared" si="4"/>
        <v>28.836166838766928</v>
      </c>
      <c r="Q36" s="3">
        <f t="shared" si="5"/>
        <v>28.389684061344003</v>
      </c>
      <c r="R36" s="4">
        <f t="shared" si="6"/>
        <v>-1.5483430232574483E-2</v>
      </c>
      <c r="S36" s="3">
        <f t="shared" si="7"/>
        <v>164.29772905804097</v>
      </c>
      <c r="T36" s="3">
        <f t="shared" si="8"/>
        <v>164.14464924863887</v>
      </c>
      <c r="U36" s="4">
        <f t="shared" si="9"/>
        <v>-9.3172200419168797E-4</v>
      </c>
      <c r="V36" s="6">
        <f t="shared" si="0"/>
        <v>1.6342089018367152E-2</v>
      </c>
      <c r="W36" s="6">
        <f t="shared" si="1"/>
        <v>1.6819551661754008E-2</v>
      </c>
      <c r="X36" s="7">
        <f t="shared" si="10"/>
        <v>4.7746264338685562E-4</v>
      </c>
    </row>
    <row r="37" spans="1:24" x14ac:dyDescent="0.3">
      <c r="A37" t="s">
        <v>260</v>
      </c>
      <c r="B37" t="s">
        <v>178</v>
      </c>
      <c r="C37" t="s">
        <v>183</v>
      </c>
      <c r="D37">
        <v>10</v>
      </c>
      <c r="E37">
        <v>12</v>
      </c>
      <c r="F37">
        <v>35</v>
      </c>
      <c r="G37">
        <v>6</v>
      </c>
      <c r="H37" s="6">
        <v>22.372888064560549</v>
      </c>
      <c r="I37" s="6">
        <v>22.026479013111725</v>
      </c>
      <c r="J37" s="4">
        <f t="shared" si="2"/>
        <v>-1.5483430232574563E-2</v>
      </c>
      <c r="K37" s="9">
        <v>22.372888064560549</v>
      </c>
      <c r="L37" s="9">
        <f>I37</f>
        <v>22.026479013111725</v>
      </c>
      <c r="M37" s="10">
        <f t="shared" si="3"/>
        <v>-0.34640905144882339</v>
      </c>
      <c r="N37" s="10"/>
      <c r="O37" s="6">
        <v>174.07979989642328</v>
      </c>
      <c r="P37" s="3">
        <f t="shared" si="4"/>
        <v>1.864407338713379</v>
      </c>
      <c r="Q37" s="3">
        <f t="shared" si="5"/>
        <v>1.8355399177593104</v>
      </c>
      <c r="R37" s="4">
        <f t="shared" si="6"/>
        <v>-1.5483430232574603E-2</v>
      </c>
      <c r="S37" s="3">
        <f t="shared" si="7"/>
        <v>5.6129339417423951</v>
      </c>
      <c r="T37" s="3">
        <f t="shared" si="8"/>
        <v>5.6030365402724289</v>
      </c>
      <c r="U37" s="4">
        <f t="shared" si="9"/>
        <v>-1.7633204973892503E-3</v>
      </c>
      <c r="V37" s="6">
        <f t="shared" si="0"/>
        <v>0.25275764348407864</v>
      </c>
      <c r="W37" s="6">
        <f t="shared" si="1"/>
        <v>0.26014239903512865</v>
      </c>
      <c r="X37" s="7">
        <f t="shared" si="10"/>
        <v>7.384755551050004E-3</v>
      </c>
    </row>
    <row r="38" spans="1:24" x14ac:dyDescent="0.3">
      <c r="A38" t="s">
        <v>260</v>
      </c>
      <c r="B38" t="s">
        <v>178</v>
      </c>
      <c r="C38" t="s">
        <v>184</v>
      </c>
      <c r="D38">
        <v>10</v>
      </c>
      <c r="E38">
        <v>12</v>
      </c>
      <c r="F38">
        <v>35</v>
      </c>
      <c r="G38">
        <v>56.2</v>
      </c>
      <c r="H38" s="6">
        <v>209.55938487138383</v>
      </c>
      <c r="I38" s="6">
        <v>206.31468675614653</v>
      </c>
      <c r="J38" s="4">
        <f t="shared" si="2"/>
        <v>-1.5483430232574494E-2</v>
      </c>
      <c r="K38" s="9">
        <v>35</v>
      </c>
      <c r="L38" s="9">
        <v>35</v>
      </c>
      <c r="M38" s="10">
        <f t="shared" si="3"/>
        <v>0</v>
      </c>
      <c r="N38" s="10"/>
      <c r="O38" s="6">
        <v>3465.7705615742452</v>
      </c>
      <c r="P38" s="3">
        <f t="shared" si="4"/>
        <v>17.463282072615318</v>
      </c>
      <c r="Q38" s="3">
        <f t="shared" si="5"/>
        <v>17.19289056301221</v>
      </c>
      <c r="R38" s="4">
        <f t="shared" si="6"/>
        <v>-1.5483430232574496E-2</v>
      </c>
      <c r="S38" s="3">
        <f t="shared" si="7"/>
        <v>105.00942704130368</v>
      </c>
      <c r="T38" s="3">
        <f t="shared" si="8"/>
        <v>104.91672138086832</v>
      </c>
      <c r="U38" s="4">
        <f t="shared" si="9"/>
        <v>-8.8283178993913054E-4</v>
      </c>
      <c r="V38" s="6">
        <f t="shared" si="0"/>
        <v>2.6984801795453234E-2</v>
      </c>
      <c r="W38" s="6">
        <f t="shared" si="1"/>
        <v>2.7773209861401631E-2</v>
      </c>
      <c r="X38" s="7">
        <f t="shared" si="10"/>
        <v>7.8840806594839691E-4</v>
      </c>
    </row>
    <row r="39" spans="1:24" x14ac:dyDescent="0.3">
      <c r="B39" t="s">
        <v>185</v>
      </c>
      <c r="C39" t="s">
        <v>186</v>
      </c>
      <c r="D39">
        <v>15</v>
      </c>
      <c r="E39">
        <v>2</v>
      </c>
      <c r="F39">
        <v>18.399999999999999</v>
      </c>
      <c r="G39">
        <v>4</v>
      </c>
      <c r="H39" s="6">
        <v>21.365330012356161</v>
      </c>
      <c r="I39" s="6">
        <v>21.736439425339313</v>
      </c>
      <c r="J39" s="4">
        <f t="shared" si="2"/>
        <v>1.7369701884713665E-2</v>
      </c>
      <c r="K39" s="9">
        <v>18.399999999999999</v>
      </c>
      <c r="L39" s="9">
        <v>18.399999999999999</v>
      </c>
      <c r="M39" s="10">
        <f t="shared" si="3"/>
        <v>0</v>
      </c>
      <c r="N39" s="10" t="s">
        <v>223</v>
      </c>
      <c r="O39" s="6">
        <v>0</v>
      </c>
      <c r="P39" s="3">
        <f t="shared" si="4"/>
        <v>10.68266500617808</v>
      </c>
      <c r="Q39" s="3">
        <f t="shared" si="5"/>
        <v>10.868219712669656</v>
      </c>
      <c r="R39" s="4">
        <f t="shared" si="6"/>
        <v>1.7369701884713665E-2</v>
      </c>
      <c r="S39" s="3">
        <f t="shared" si="7"/>
        <v>1.1611592398019654</v>
      </c>
      <c r="T39" s="3">
        <f t="shared" si="8"/>
        <v>1.1813282296380063</v>
      </c>
      <c r="U39" s="4">
        <f t="shared" si="9"/>
        <v>1.7369701884713654E-2</v>
      </c>
      <c r="V39" s="6">
        <f t="shared" si="0"/>
        <v>4.6556904057384406E-2</v>
      </c>
      <c r="W39" s="6">
        <f t="shared" si="1"/>
        <v>4.8464632389917627E-2</v>
      </c>
      <c r="X39" s="7">
        <f t="shared" si="10"/>
        <v>1.9077283325332206E-3</v>
      </c>
    </row>
    <row r="40" spans="1:24" x14ac:dyDescent="0.3">
      <c r="B40" t="s">
        <v>185</v>
      </c>
      <c r="C40" t="s">
        <v>187</v>
      </c>
      <c r="D40">
        <v>15</v>
      </c>
      <c r="E40">
        <v>2</v>
      </c>
      <c r="F40">
        <v>18.399999999999999</v>
      </c>
      <c r="G40">
        <v>4</v>
      </c>
      <c r="H40" s="6">
        <v>21.365330012356161</v>
      </c>
      <c r="I40" s="6">
        <v>21.736439425339313</v>
      </c>
      <c r="J40" s="4">
        <f t="shared" si="2"/>
        <v>1.7369701884713665E-2</v>
      </c>
      <c r="K40" s="9">
        <v>18.399999999999999</v>
      </c>
      <c r="L40" s="9">
        <v>18.399999999999999</v>
      </c>
      <c r="M40" s="10">
        <f t="shared" si="3"/>
        <v>0</v>
      </c>
      <c r="N40" s="10" t="s">
        <v>223</v>
      </c>
      <c r="O40" s="6">
        <v>0</v>
      </c>
      <c r="P40" s="3">
        <f t="shared" si="4"/>
        <v>10.68266500617808</v>
      </c>
      <c r="Q40" s="3">
        <f t="shared" si="5"/>
        <v>10.868219712669656</v>
      </c>
      <c r="R40" s="4">
        <f t="shared" si="6"/>
        <v>1.7369701884713665E-2</v>
      </c>
      <c r="S40" s="3">
        <f t="shared" si="7"/>
        <v>1.1611592398019654</v>
      </c>
      <c r="T40" s="3">
        <f t="shared" si="8"/>
        <v>1.1813282296380063</v>
      </c>
      <c r="U40" s="4">
        <f t="shared" si="9"/>
        <v>1.7369701884713654E-2</v>
      </c>
      <c r="V40" s="6">
        <f t="shared" si="0"/>
        <v>4.6556904057384406E-2</v>
      </c>
      <c r="W40" s="6">
        <f t="shared" si="1"/>
        <v>4.8464632389917627E-2</v>
      </c>
      <c r="X40" s="7">
        <f t="shared" si="10"/>
        <v>1.9077283325332206E-3</v>
      </c>
    </row>
    <row r="41" spans="1:24" x14ac:dyDescent="0.3">
      <c r="B41" t="s">
        <v>185</v>
      </c>
      <c r="C41" t="s">
        <v>188</v>
      </c>
      <c r="D41">
        <v>15</v>
      </c>
      <c r="E41">
        <v>4</v>
      </c>
      <c r="F41">
        <v>18.399999999999999</v>
      </c>
      <c r="G41">
        <v>9.3000000000000007</v>
      </c>
      <c r="H41" s="6">
        <v>49.674392278728078</v>
      </c>
      <c r="I41" s="6">
        <v>50.537221663913904</v>
      </c>
      <c r="J41" s="4">
        <f t="shared" si="2"/>
        <v>1.7369701884713602E-2</v>
      </c>
      <c r="K41" s="9">
        <v>18.399999999999999</v>
      </c>
      <c r="L41" s="9">
        <v>18.399999999999999</v>
      </c>
      <c r="M41" s="10">
        <f t="shared" si="3"/>
        <v>0</v>
      </c>
      <c r="N41" s="10" t="s">
        <v>223</v>
      </c>
      <c r="O41" s="6">
        <v>0</v>
      </c>
      <c r="P41" s="3">
        <f t="shared" si="4"/>
        <v>12.41859806968202</v>
      </c>
      <c r="Q41" s="3">
        <f t="shared" si="5"/>
        <v>12.634305415978476</v>
      </c>
      <c r="R41" s="4">
        <f t="shared" si="6"/>
        <v>1.7369701884713602E-2</v>
      </c>
      <c r="S41" s="3">
        <f t="shared" si="7"/>
        <v>2.6996952325395696</v>
      </c>
      <c r="T41" s="3">
        <f t="shared" si="8"/>
        <v>2.7465881339083644</v>
      </c>
      <c r="U41" s="4">
        <f t="shared" si="9"/>
        <v>1.7369701884713595E-2</v>
      </c>
      <c r="V41" s="6">
        <f t="shared" si="0"/>
        <v>4.0048949726782281E-2</v>
      </c>
      <c r="W41" s="6">
        <f t="shared" si="1"/>
        <v>4.1690006356918385E-2</v>
      </c>
      <c r="X41" s="7">
        <f t="shared" si="10"/>
        <v>1.6410566301361049E-3</v>
      </c>
    </row>
    <row r="42" spans="1:24" x14ac:dyDescent="0.3">
      <c r="B42" t="s">
        <v>185</v>
      </c>
      <c r="C42" t="s">
        <v>189</v>
      </c>
      <c r="D42">
        <v>15</v>
      </c>
      <c r="E42">
        <v>4</v>
      </c>
      <c r="F42">
        <v>18.399999999999999</v>
      </c>
      <c r="G42">
        <v>9.3000000000000007</v>
      </c>
      <c r="H42" s="6">
        <v>49.674392278728078</v>
      </c>
      <c r="I42" s="6">
        <v>50.537221663913904</v>
      </c>
      <c r="J42" s="4">
        <f t="shared" si="2"/>
        <v>1.7369701884713602E-2</v>
      </c>
      <c r="K42" s="9">
        <v>18.399999999999999</v>
      </c>
      <c r="L42" s="9">
        <v>18.399999999999999</v>
      </c>
      <c r="M42" s="10">
        <f t="shared" si="3"/>
        <v>0</v>
      </c>
      <c r="N42" s="10" t="s">
        <v>223</v>
      </c>
      <c r="O42" s="6">
        <v>0</v>
      </c>
      <c r="P42" s="3">
        <f t="shared" si="4"/>
        <v>12.41859806968202</v>
      </c>
      <c r="Q42" s="3">
        <f t="shared" si="5"/>
        <v>12.634305415978476</v>
      </c>
      <c r="R42" s="4">
        <f t="shared" si="6"/>
        <v>1.7369701884713602E-2</v>
      </c>
      <c r="S42" s="3">
        <f t="shared" si="7"/>
        <v>2.6996952325395696</v>
      </c>
      <c r="T42" s="3">
        <f t="shared" si="8"/>
        <v>2.7465881339083644</v>
      </c>
      <c r="U42" s="4">
        <f t="shared" si="9"/>
        <v>1.7369701884713595E-2</v>
      </c>
      <c r="V42" s="6">
        <f t="shared" si="0"/>
        <v>4.0048949726782281E-2</v>
      </c>
      <c r="W42" s="6">
        <f t="shared" si="1"/>
        <v>4.1690006356918385E-2</v>
      </c>
      <c r="X42" s="7">
        <f t="shared" si="10"/>
        <v>1.6410566301361049E-3</v>
      </c>
    </row>
    <row r="43" spans="1:24" x14ac:dyDescent="0.3">
      <c r="B43" t="s">
        <v>185</v>
      </c>
      <c r="C43" t="s">
        <v>190</v>
      </c>
      <c r="D43">
        <v>15</v>
      </c>
      <c r="E43">
        <v>6</v>
      </c>
      <c r="F43">
        <v>14.57</v>
      </c>
      <c r="G43">
        <v>5</v>
      </c>
      <c r="H43" s="6">
        <v>26.706662515445203</v>
      </c>
      <c r="I43" s="6">
        <v>27.170549281674141</v>
      </c>
      <c r="J43" s="4">
        <f t="shared" si="2"/>
        <v>1.7369701884713599E-2</v>
      </c>
      <c r="K43" s="9">
        <v>14.57</v>
      </c>
      <c r="L43" s="9">
        <v>14.57</v>
      </c>
      <c r="M43" s="10">
        <f t="shared" si="3"/>
        <v>0</v>
      </c>
      <c r="N43" s="10" t="s">
        <v>223</v>
      </c>
      <c r="O43" s="6">
        <v>0</v>
      </c>
      <c r="P43" s="3">
        <f t="shared" si="4"/>
        <v>4.4511104192408668</v>
      </c>
      <c r="Q43" s="3">
        <f t="shared" si="5"/>
        <v>4.5284248802790232</v>
      </c>
      <c r="R43" s="4">
        <f t="shared" si="6"/>
        <v>1.7369701884713599E-2</v>
      </c>
      <c r="S43" s="3">
        <f t="shared" si="7"/>
        <v>1.8329898775185451</v>
      </c>
      <c r="T43" s="3">
        <f t="shared" si="8"/>
        <v>1.8648283652487398</v>
      </c>
      <c r="U43" s="4">
        <f t="shared" si="9"/>
        <v>1.7369701884713536E-2</v>
      </c>
      <c r="V43" s="6">
        <f t="shared" si="0"/>
        <v>0.11173656973772257</v>
      </c>
      <c r="W43" s="6">
        <f t="shared" si="1"/>
        <v>0.11631511773580232</v>
      </c>
      <c r="X43" s="7">
        <f t="shared" si="10"/>
        <v>4.5785479980797461E-3</v>
      </c>
    </row>
    <row r="44" spans="1:24" x14ac:dyDescent="0.3">
      <c r="B44" t="s">
        <v>185</v>
      </c>
      <c r="C44" t="s">
        <v>191</v>
      </c>
      <c r="D44">
        <v>15</v>
      </c>
      <c r="E44">
        <v>6</v>
      </c>
      <c r="F44">
        <v>14.57</v>
      </c>
      <c r="G44">
        <v>5</v>
      </c>
      <c r="H44" s="6">
        <v>26.706662515445203</v>
      </c>
      <c r="I44" s="6">
        <v>27.170549281674141</v>
      </c>
      <c r="J44" s="4">
        <f t="shared" si="2"/>
        <v>1.7369701884713599E-2</v>
      </c>
      <c r="K44" s="9">
        <v>14.57</v>
      </c>
      <c r="L44" s="9">
        <v>14.57</v>
      </c>
      <c r="M44" s="10">
        <f t="shared" si="3"/>
        <v>0</v>
      </c>
      <c r="N44" s="10" t="s">
        <v>223</v>
      </c>
      <c r="O44" s="6">
        <v>0</v>
      </c>
      <c r="P44" s="3">
        <f t="shared" si="4"/>
        <v>4.4511104192408668</v>
      </c>
      <c r="Q44" s="3">
        <f t="shared" si="5"/>
        <v>4.5284248802790232</v>
      </c>
      <c r="R44" s="4">
        <f t="shared" si="6"/>
        <v>1.7369701884713599E-2</v>
      </c>
      <c r="S44" s="3">
        <f t="shared" si="7"/>
        <v>1.8329898775185451</v>
      </c>
      <c r="T44" s="3">
        <f t="shared" si="8"/>
        <v>1.8648283652487398</v>
      </c>
      <c r="U44" s="4">
        <f t="shared" si="9"/>
        <v>1.7369701884713536E-2</v>
      </c>
      <c r="V44" s="6">
        <f t="shared" si="0"/>
        <v>0.11173656973772257</v>
      </c>
      <c r="W44" s="6">
        <f t="shared" si="1"/>
        <v>0.11631511773580232</v>
      </c>
      <c r="X44" s="7">
        <f t="shared" si="10"/>
        <v>4.5785479980797461E-3</v>
      </c>
    </row>
    <row r="45" spans="1:24" x14ac:dyDescent="0.3">
      <c r="B45" t="s">
        <v>192</v>
      </c>
      <c r="C45" t="s">
        <v>193</v>
      </c>
      <c r="D45">
        <v>20</v>
      </c>
      <c r="E45">
        <v>10</v>
      </c>
      <c r="F45">
        <v>48.5</v>
      </c>
      <c r="G45">
        <v>11.2</v>
      </c>
      <c r="H45" s="6">
        <v>75.410421738628102</v>
      </c>
      <c r="I45" s="6">
        <v>78.174607428018305</v>
      </c>
      <c r="J45" s="4">
        <f t="shared" si="2"/>
        <v>3.6655221197022976E-2</v>
      </c>
      <c r="K45" s="9">
        <v>48.5</v>
      </c>
      <c r="L45" s="9">
        <v>48.5</v>
      </c>
      <c r="M45" s="10">
        <f t="shared" si="3"/>
        <v>0</v>
      </c>
      <c r="N45" s="10" t="s">
        <v>224</v>
      </c>
      <c r="O45" s="6">
        <v>0</v>
      </c>
      <c r="P45" s="3">
        <f t="shared" si="4"/>
        <v>7.5410421738628104</v>
      </c>
      <c r="Q45" s="3">
        <f t="shared" si="5"/>
        <v>7.8174607428018303</v>
      </c>
      <c r="R45" s="4">
        <f t="shared" si="6"/>
        <v>3.6655221197022927E-2</v>
      </c>
      <c r="S45" s="3">
        <f t="shared" si="7"/>
        <v>1.5548540564665587</v>
      </c>
      <c r="T45" s="3">
        <f t="shared" si="8"/>
        <v>1.6118475758354289</v>
      </c>
      <c r="U45" s="4">
        <f t="shared" si="9"/>
        <v>3.6655221197023004E-2</v>
      </c>
      <c r="V45" s="6">
        <f t="shared" si="0"/>
        <v>6.8639414575042898E-2</v>
      </c>
      <c r="W45" s="6">
        <f t="shared" si="1"/>
        <v>7.2192914866210406E-2</v>
      </c>
      <c r="X45" s="7">
        <f t="shared" si="10"/>
        <v>3.5535002911675079E-3</v>
      </c>
    </row>
    <row r="46" spans="1:24" x14ac:dyDescent="0.3">
      <c r="B46" t="s">
        <v>194</v>
      </c>
      <c r="C46" t="s">
        <v>195</v>
      </c>
      <c r="D46">
        <v>20</v>
      </c>
      <c r="E46">
        <v>6.5</v>
      </c>
      <c r="F46">
        <v>21.61</v>
      </c>
      <c r="G46">
        <v>4.3</v>
      </c>
      <c r="H46" s="6">
        <v>28.952215488937576</v>
      </c>
      <c r="I46" s="6">
        <v>30.013465351828454</v>
      </c>
      <c r="J46" s="4">
        <f t="shared" si="2"/>
        <v>3.6655221197022886E-2</v>
      </c>
      <c r="K46" s="9">
        <v>21.61</v>
      </c>
      <c r="L46" s="9">
        <v>21.61</v>
      </c>
      <c r="M46" s="10">
        <f t="shared" si="3"/>
        <v>0</v>
      </c>
      <c r="N46" s="10" t="s">
        <v>225</v>
      </c>
      <c r="O46" s="6">
        <v>0</v>
      </c>
      <c r="P46" s="3">
        <f t="shared" si="4"/>
        <v>4.4541869982980886</v>
      </c>
      <c r="Q46" s="3">
        <f t="shared" si="5"/>
        <v>4.6174562079736088</v>
      </c>
      <c r="R46" s="4">
        <f t="shared" si="6"/>
        <v>3.6655221197022962E-2</v>
      </c>
      <c r="S46" s="3">
        <f t="shared" si="7"/>
        <v>1.3397600874103459</v>
      </c>
      <c r="T46" s="3">
        <f t="shared" si="8"/>
        <v>1.388869289765315</v>
      </c>
      <c r="U46" s="4">
        <f t="shared" si="9"/>
        <v>3.6655221197022983E-2</v>
      </c>
      <c r="V46" s="6">
        <f t="shared" si="0"/>
        <v>0.11620812514100286</v>
      </c>
      <c r="W46" s="6">
        <f t="shared" si="1"/>
        <v>0.12222428377349109</v>
      </c>
      <c r="X46" s="7">
        <f t="shared" si="10"/>
        <v>6.016158632488236E-3</v>
      </c>
    </row>
    <row r="47" spans="1:24" x14ac:dyDescent="0.3">
      <c r="A47" t="s">
        <v>259</v>
      </c>
      <c r="B47" t="s">
        <v>196</v>
      </c>
      <c r="C47" t="s">
        <v>197</v>
      </c>
      <c r="D47">
        <v>20</v>
      </c>
      <c r="E47">
        <v>900</v>
      </c>
      <c r="F47">
        <v>3000</v>
      </c>
      <c r="G47">
        <v>508</v>
      </c>
      <c r="H47" s="6">
        <v>3228.9677097869835</v>
      </c>
      <c r="I47" s="6">
        <v>3346.9305997145957</v>
      </c>
      <c r="J47" s="4">
        <f t="shared" si="2"/>
        <v>3.653269420132859E-2</v>
      </c>
      <c r="K47" s="9">
        <v>3000</v>
      </c>
      <c r="L47" s="9">
        <v>3000</v>
      </c>
      <c r="M47" s="10">
        <f t="shared" si="3"/>
        <v>0</v>
      </c>
      <c r="N47" s="10"/>
      <c r="O47" s="6">
        <v>2003.2222135238662</v>
      </c>
      <c r="P47" s="3">
        <f t="shared" si="4"/>
        <v>3.5877418997633148</v>
      </c>
      <c r="Q47" s="3">
        <f t="shared" si="5"/>
        <v>3.7188117774606617</v>
      </c>
      <c r="R47" s="4">
        <f t="shared" si="6"/>
        <v>3.6532694201328597E-2</v>
      </c>
      <c r="S47" s="3">
        <f t="shared" si="7"/>
        <v>1.7440633077702832</v>
      </c>
      <c r="T47" s="3">
        <f t="shared" si="8"/>
        <v>1.7833842710794874</v>
      </c>
      <c r="U47" s="4">
        <f t="shared" si="9"/>
        <v>2.2545605502975991E-2</v>
      </c>
      <c r="V47" s="6">
        <f t="shared" si="0"/>
        <v>0.13619789348748668</v>
      </c>
      <c r="W47" s="6">
        <f t="shared" si="1"/>
        <v>0.14324893343531514</v>
      </c>
      <c r="X47" s="7">
        <f t="shared" si="10"/>
        <v>7.0510399478284635E-3</v>
      </c>
    </row>
    <row r="48" spans="1:24" x14ac:dyDescent="0.3">
      <c r="A48" t="s">
        <v>259</v>
      </c>
      <c r="B48" t="s">
        <v>198</v>
      </c>
      <c r="C48" t="s">
        <v>199</v>
      </c>
      <c r="D48">
        <v>20</v>
      </c>
      <c r="E48">
        <v>900</v>
      </c>
      <c r="F48">
        <v>3000</v>
      </c>
      <c r="G48">
        <v>520</v>
      </c>
      <c r="H48" s="6">
        <v>3305.2425375772273</v>
      </c>
      <c r="I48" s="6">
        <v>3425.9919524637594</v>
      </c>
      <c r="J48" s="4">
        <f t="shared" si="2"/>
        <v>3.6532694201328576E-2</v>
      </c>
      <c r="K48" s="9">
        <v>3000</v>
      </c>
      <c r="L48" s="9">
        <v>3000</v>
      </c>
      <c r="M48" s="10">
        <f t="shared" si="3"/>
        <v>0</v>
      </c>
      <c r="N48" s="10"/>
      <c r="O48" s="6">
        <v>2055.253959329681</v>
      </c>
      <c r="P48" s="3">
        <f t="shared" si="4"/>
        <v>3.6724917084191415</v>
      </c>
      <c r="Q48" s="3">
        <f t="shared" si="5"/>
        <v>3.8066577249597326</v>
      </c>
      <c r="R48" s="4">
        <f t="shared" si="6"/>
        <v>3.6532694201328542E-2</v>
      </c>
      <c r="S48" s="3">
        <f t="shared" si="7"/>
        <v>1.7868321656356358</v>
      </c>
      <c r="T48" s="3">
        <f t="shared" si="8"/>
        <v>1.8270819705978134</v>
      </c>
      <c r="U48" s="4">
        <f t="shared" si="9"/>
        <v>2.2525789347350014E-2</v>
      </c>
      <c r="V48" s="6">
        <f t="shared" si="0"/>
        <v>0.13305486517623696</v>
      </c>
      <c r="W48" s="6">
        <f t="shared" si="1"/>
        <v>0.13994318881757709</v>
      </c>
      <c r="X48" s="7">
        <f t="shared" si="10"/>
        <v>6.8883236413401217E-3</v>
      </c>
    </row>
    <row r="49" spans="1:24" x14ac:dyDescent="0.3">
      <c r="A49" t="s">
        <v>259</v>
      </c>
      <c r="B49" t="s">
        <v>200</v>
      </c>
      <c r="C49" t="s">
        <v>201</v>
      </c>
      <c r="D49">
        <v>15</v>
      </c>
      <c r="E49">
        <v>900</v>
      </c>
      <c r="F49">
        <v>2000</v>
      </c>
      <c r="G49">
        <v>554</v>
      </c>
      <c r="H49" s="6">
        <v>2793.5589195505913</v>
      </c>
      <c r="I49" s="6">
        <v>2841.8886844019139</v>
      </c>
      <c r="J49" s="4">
        <f t="shared" si="2"/>
        <v>1.7300427964160335E-2</v>
      </c>
      <c r="K49" s="9">
        <v>2000</v>
      </c>
      <c r="L49" s="9">
        <v>2000</v>
      </c>
      <c r="M49" s="10">
        <f t="shared" si="3"/>
        <v>0</v>
      </c>
      <c r="N49" s="10"/>
      <c r="O49" s="6">
        <v>1804.2436820211331</v>
      </c>
      <c r="P49" s="3">
        <f t="shared" si="4"/>
        <v>3.1039543550562128</v>
      </c>
      <c r="Q49" s="3">
        <f t="shared" si="5"/>
        <v>3.1576540937799042</v>
      </c>
      <c r="R49" s="4">
        <f t="shared" si="6"/>
        <v>1.7300427964160248E-2</v>
      </c>
      <c r="S49" s="3">
        <f t="shared" si="7"/>
        <v>2.2989013007858619</v>
      </c>
      <c r="T49" s="3">
        <f t="shared" si="8"/>
        <v>2.3230661832115236</v>
      </c>
      <c r="U49" s="4">
        <f t="shared" si="9"/>
        <v>1.0511491910244752E-2</v>
      </c>
      <c r="V49" s="6">
        <f t="shared" si="0"/>
        <v>0.15126791932002151</v>
      </c>
      <c r="W49" s="6">
        <f t="shared" si="1"/>
        <v>0.1574663146242811</v>
      </c>
      <c r="X49" s="7">
        <f t="shared" si="10"/>
        <v>6.1983953042595852E-3</v>
      </c>
    </row>
    <row r="50" spans="1:24" x14ac:dyDescent="0.3">
      <c r="A50" t="s">
        <v>259</v>
      </c>
      <c r="B50" t="s">
        <v>202</v>
      </c>
      <c r="C50" t="s">
        <v>203</v>
      </c>
      <c r="D50">
        <v>15</v>
      </c>
      <c r="E50">
        <v>900</v>
      </c>
      <c r="F50">
        <v>2100</v>
      </c>
      <c r="G50">
        <v>405</v>
      </c>
      <c r="H50" s="6">
        <v>2042.2226758447464</v>
      </c>
      <c r="I50" s="6">
        <v>2077.5540021349734</v>
      </c>
      <c r="J50" s="4">
        <f t="shared" si="2"/>
        <v>1.7300427964160446E-2</v>
      </c>
      <c r="K50" s="9">
        <v>2042.2226758447464</v>
      </c>
      <c r="L50" s="9">
        <v>2100</v>
      </c>
      <c r="M50" s="10">
        <f t="shared" si="3"/>
        <v>57.777324155253609</v>
      </c>
      <c r="N50" s="10"/>
      <c r="O50" s="6">
        <v>1320.964124336901</v>
      </c>
      <c r="P50" s="3">
        <f t="shared" si="4"/>
        <v>2.2691363064941625</v>
      </c>
      <c r="Q50" s="3">
        <f t="shared" si="5"/>
        <v>2.3083933357055262</v>
      </c>
      <c r="R50" s="4">
        <f t="shared" si="6"/>
        <v>1.7300427964160574E-2</v>
      </c>
      <c r="S50" s="3">
        <f t="shared" si="7"/>
        <v>1.6015175238960226</v>
      </c>
      <c r="T50" s="3">
        <f t="shared" si="8"/>
        <v>1.6183419649866069</v>
      </c>
      <c r="U50" s="4">
        <f t="shared" si="9"/>
        <v>1.0505311892969674E-2</v>
      </c>
      <c r="V50" s="6">
        <f t="shared" si="0"/>
        <v>0.20691957358837512</v>
      </c>
      <c r="W50" s="6">
        <f t="shared" si="1"/>
        <v>0.21539836617741168</v>
      </c>
      <c r="X50" s="7">
        <f t="shared" si="10"/>
        <v>8.4787925890365545E-3</v>
      </c>
    </row>
    <row r="51" spans="1:24" x14ac:dyDescent="0.3">
      <c r="B51" t="s">
        <v>204</v>
      </c>
      <c r="C51" t="s">
        <v>205</v>
      </c>
      <c r="D51">
        <v>15</v>
      </c>
      <c r="E51">
        <v>100</v>
      </c>
      <c r="F51">
        <v>215</v>
      </c>
      <c r="G51">
        <v>55</v>
      </c>
      <c r="H51" s="6">
        <v>293.77328766989723</v>
      </c>
      <c r="I51" s="6">
        <v>298.87604209841555</v>
      </c>
      <c r="J51" s="4">
        <f t="shared" si="2"/>
        <v>1.7369701884713599E-2</v>
      </c>
      <c r="K51" s="9">
        <v>215</v>
      </c>
      <c r="L51" s="9">
        <v>215</v>
      </c>
      <c r="M51" s="10">
        <f t="shared" si="3"/>
        <v>0</v>
      </c>
      <c r="N51" s="10"/>
      <c r="O51" s="6">
        <v>0</v>
      </c>
      <c r="P51" s="3">
        <f t="shared" si="4"/>
        <v>2.9377328766989721</v>
      </c>
      <c r="Q51" s="3">
        <f t="shared" si="5"/>
        <v>2.9887604209841556</v>
      </c>
      <c r="R51" s="4">
        <f t="shared" si="6"/>
        <v>1.7369701884713696E-2</v>
      </c>
      <c r="S51" s="3">
        <f t="shared" si="7"/>
        <v>1.3663873845111498</v>
      </c>
      <c r="T51" s="3">
        <f t="shared" si="8"/>
        <v>1.3901211260391422</v>
      </c>
      <c r="U51" s="4">
        <f t="shared" si="9"/>
        <v>1.7369701884713703E-2</v>
      </c>
      <c r="V51" s="6">
        <f t="shared" si="0"/>
        <v>0.16929783293594328</v>
      </c>
      <c r="W51" s="6">
        <f t="shared" si="1"/>
        <v>0.17623502687242773</v>
      </c>
      <c r="X51" s="7">
        <f t="shared" si="10"/>
        <v>6.9371939364844537E-3</v>
      </c>
    </row>
    <row r="52" spans="1:24" x14ac:dyDescent="0.3">
      <c r="B52" t="s">
        <v>206</v>
      </c>
      <c r="C52" t="s">
        <v>207</v>
      </c>
      <c r="D52">
        <v>3</v>
      </c>
      <c r="E52">
        <v>40</v>
      </c>
      <c r="F52">
        <v>124</v>
      </c>
      <c r="G52">
        <v>108</v>
      </c>
      <c r="H52" s="6">
        <v>119.69252324895251</v>
      </c>
      <c r="I52" s="6">
        <v>117.83975150636606</v>
      </c>
      <c r="J52" s="4">
        <f t="shared" si="2"/>
        <v>-1.5479427555661207E-2</v>
      </c>
      <c r="K52" s="9">
        <v>119.69252324895251</v>
      </c>
      <c r="L52" s="9">
        <f>I52</f>
        <v>117.83975150636606</v>
      </c>
      <c r="M52" s="10">
        <f t="shared" si="3"/>
        <v>-1.8527717425864552</v>
      </c>
      <c r="N52" s="10" t="s">
        <v>226</v>
      </c>
      <c r="O52" s="6">
        <v>0</v>
      </c>
      <c r="P52" s="3">
        <f t="shared" si="4"/>
        <v>2.9923130812238128</v>
      </c>
      <c r="Q52" s="3">
        <f t="shared" si="5"/>
        <v>2.9459937876591513</v>
      </c>
      <c r="R52" s="4">
        <f t="shared" si="6"/>
        <v>-1.5479427555661236E-2</v>
      </c>
      <c r="S52" s="3">
        <f t="shared" si="7"/>
        <v>0.96526228426574601</v>
      </c>
      <c r="T52" s="3">
        <f t="shared" si="8"/>
        <v>0.95032057666424241</v>
      </c>
      <c r="U52" s="4">
        <f t="shared" si="9"/>
        <v>-1.547942755566113E-2</v>
      </c>
      <c r="V52" s="6">
        <f t="shared" si="0"/>
        <v>0.13473087411492429</v>
      </c>
      <c r="W52" s="6">
        <f t="shared" si="1"/>
        <v>0.13623259190806569</v>
      </c>
      <c r="X52" s="7">
        <f t="shared" si="10"/>
        <v>1.5017177931413994E-3</v>
      </c>
    </row>
    <row r="53" spans="1:24" x14ac:dyDescent="0.3">
      <c r="B53" t="s">
        <v>208</v>
      </c>
      <c r="C53" t="s">
        <v>209</v>
      </c>
      <c r="D53">
        <v>10</v>
      </c>
      <c r="E53">
        <v>600</v>
      </c>
      <c r="F53">
        <v>1000</v>
      </c>
      <c r="G53">
        <v>217</v>
      </c>
      <c r="H53" s="6">
        <v>809.1527850016065</v>
      </c>
      <c r="I53" s="6">
        <v>796.62432430754075</v>
      </c>
      <c r="J53" s="4">
        <f t="shared" si="2"/>
        <v>-1.5483430232574535E-2</v>
      </c>
      <c r="K53" s="9">
        <v>809.1527850016065</v>
      </c>
      <c r="L53" s="9">
        <f>I53</f>
        <v>796.62432430754075</v>
      </c>
      <c r="M53" s="10">
        <f t="shared" si="3"/>
        <v>-12.528460694065757</v>
      </c>
      <c r="N53" s="10"/>
      <c r="O53" s="6">
        <v>522.23939968926982</v>
      </c>
      <c r="P53" s="3">
        <f t="shared" si="4"/>
        <v>1.3485879750026775</v>
      </c>
      <c r="Q53" s="3">
        <f t="shared" si="5"/>
        <v>1.3277072071792346</v>
      </c>
      <c r="R53" s="4">
        <f t="shared" si="6"/>
        <v>-1.5483430232574468E-2</v>
      </c>
      <c r="S53" s="3">
        <f t="shared" si="7"/>
        <v>1.3313921846908763</v>
      </c>
      <c r="T53" s="3">
        <f t="shared" si="8"/>
        <v>1.3188637239968106</v>
      </c>
      <c r="U53" s="4">
        <f t="shared" si="9"/>
        <v>-9.4100452429608673E-3</v>
      </c>
      <c r="V53" s="6">
        <f t="shared" si="0"/>
        <v>0.34943453016232073</v>
      </c>
      <c r="W53" s="6">
        <f t="shared" si="1"/>
        <v>0.35964386963381839</v>
      </c>
      <c r="X53" s="7">
        <f t="shared" si="10"/>
        <v>1.0209339471497658E-2</v>
      </c>
    </row>
    <row r="54" spans="1:24" x14ac:dyDescent="0.3">
      <c r="H54" s="6"/>
      <c r="I54" s="6"/>
      <c r="J54" s="4"/>
      <c r="K54" s="9"/>
      <c r="L54" s="9"/>
      <c r="M54" s="10"/>
      <c r="N54" s="10"/>
      <c r="O54" s="6"/>
      <c r="P54" s="3"/>
      <c r="Q54" s="3"/>
      <c r="R54" s="4"/>
      <c r="S54" s="3"/>
      <c r="T54" s="3"/>
      <c r="U54" s="4"/>
      <c r="V54" s="6"/>
      <c r="W54" s="6"/>
      <c r="X54" s="7"/>
    </row>
    <row r="55" spans="1:24" ht="46.2" customHeight="1" x14ac:dyDescent="0.3">
      <c r="E55" s="2" t="s">
        <v>253</v>
      </c>
      <c r="F55" s="2" t="s">
        <v>254</v>
      </c>
      <c r="G55" s="15" t="s">
        <v>257</v>
      </c>
      <c r="H55" s="2" t="s">
        <v>255</v>
      </c>
    </row>
    <row r="56" spans="1:24" x14ac:dyDescent="0.3">
      <c r="B56" t="s">
        <v>249</v>
      </c>
      <c r="C56" t="s">
        <v>131</v>
      </c>
      <c r="D56">
        <v>12</v>
      </c>
      <c r="E56">
        <v>1000</v>
      </c>
      <c r="F56">
        <v>20</v>
      </c>
      <c r="G56">
        <v>290</v>
      </c>
      <c r="H56" s="14">
        <v>5800</v>
      </c>
    </row>
    <row r="57" spans="1:24" x14ac:dyDescent="0.3">
      <c r="B57" t="s">
        <v>250</v>
      </c>
      <c r="C57" t="s">
        <v>133</v>
      </c>
      <c r="D57">
        <v>12</v>
      </c>
      <c r="E57">
        <v>3500</v>
      </c>
      <c r="F57">
        <v>20</v>
      </c>
      <c r="G57">
        <v>1308</v>
      </c>
      <c r="H57" s="14">
        <v>26160</v>
      </c>
    </row>
    <row r="58" spans="1:24" x14ac:dyDescent="0.3">
      <c r="B58" t="s">
        <v>251</v>
      </c>
      <c r="C58" t="s">
        <v>161</v>
      </c>
      <c r="D58">
        <v>12</v>
      </c>
      <c r="E58">
        <v>1000</v>
      </c>
      <c r="F58">
        <v>20</v>
      </c>
      <c r="G58">
        <v>302</v>
      </c>
      <c r="H58" s="14">
        <v>6040</v>
      </c>
    </row>
    <row r="59" spans="1:24" x14ac:dyDescent="0.3">
      <c r="B59" t="s">
        <v>252</v>
      </c>
      <c r="C59" t="s">
        <v>169</v>
      </c>
      <c r="D59">
        <v>12</v>
      </c>
      <c r="E59">
        <v>1100</v>
      </c>
      <c r="F59">
        <v>50</v>
      </c>
      <c r="G59">
        <v>569</v>
      </c>
      <c r="H59" s="14">
        <v>28450</v>
      </c>
    </row>
    <row r="63" spans="1:24" x14ac:dyDescent="0.3">
      <c r="B63" s="11"/>
    </row>
  </sheetData>
  <pageMargins left="0.25" right="0.25" top="0.75" bottom="0.75" header="0.3" footer="0.3"/>
  <pageSetup paperSize="5" scale="41" orientation="landscape" r:id="rId1"/>
  <headerFooter>
    <oddHeader>&amp;L&amp;14EXHIBIT B (COMMERCIAL MEASURE LIST)
NWN WUTC Advice No. 15-10&amp;R&amp;14Page 2 of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Plan</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2015-12-15T08:00:00+00:00</OpenedDate>
    <Date1 xmlns="dc463f71-b30c-4ab2-9473-d307f9d35888">2015-12-15T08:00:00+00:00</Date1>
    <IsDocumentOrder xmlns="dc463f71-b30c-4ab2-9473-d307f9d35888" xsi:nil="true"/>
    <IsHighlyConfidential xmlns="dc463f71-b30c-4ab2-9473-d307f9d35888">false</IsHighlyConfidential>
    <CaseCompanyNames xmlns="dc463f71-b30c-4ab2-9473-d307f9d35888">Northwest Natural Gas Company</CaseCompanyNames>
    <DocketNumber xmlns="dc463f71-b30c-4ab2-9473-d307f9d35888">152349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9D47D3FFA0C4E438A251DA7753C113E" ma:contentTypeVersion="119" ma:contentTypeDescription="" ma:contentTypeScope="" ma:versionID="9ec2b47834c4d1407694873a8208a7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49CBCC-55F6-4B29-931F-95C0271632DA}"/>
</file>

<file path=customXml/itemProps2.xml><?xml version="1.0" encoding="utf-8"?>
<ds:datastoreItem xmlns:ds="http://schemas.openxmlformats.org/officeDocument/2006/customXml" ds:itemID="{4242F80A-3FD8-49D9-AC51-903FFF3AC278}"/>
</file>

<file path=customXml/itemProps3.xml><?xml version="1.0" encoding="utf-8"?>
<ds:datastoreItem xmlns:ds="http://schemas.openxmlformats.org/officeDocument/2006/customXml" ds:itemID="{188EED7C-8D62-4E17-8DD5-E7C078867DF4}"/>
</file>

<file path=customXml/itemProps4.xml><?xml version="1.0" encoding="utf-8"?>
<ds:datastoreItem xmlns:ds="http://schemas.openxmlformats.org/officeDocument/2006/customXml" ds:itemID="{91733EE7-E794-442D-B0CD-80E15404C3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Residential</vt:lpstr>
      <vt:lpstr>Commercial</vt:lpstr>
      <vt:lpstr>Commercial!Print_Area</vt:lpstr>
      <vt:lpstr>Residential!Print_Area</vt:lpstr>
    </vt:vector>
  </TitlesOfParts>
  <Company>The Energy Trust of Oregon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Hudson</dc:creator>
  <cp:lastModifiedBy>Hammer, Gail </cp:lastModifiedBy>
  <cp:lastPrinted>2015-12-15T23:11:10Z</cp:lastPrinted>
  <dcterms:created xsi:type="dcterms:W3CDTF">2015-11-19T01:15:39Z</dcterms:created>
  <dcterms:modified xsi:type="dcterms:W3CDTF">2015-12-15T23:55:41Z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0x0101006E56B4D1795A2E4DB2F0B01679ED314A00B9D47D3FFA0C4E438A251DA7753C113E</vt:lpwstr>
  </property>
  <property fmtid="{D5CDD505-2E9C-101B-9397-08002B2CF9AE}" pid="3" name="_docset_NoMedatataSyncRequired">
    <vt:lpwstr>False</vt:lpwstr>
  </property>
</Properties>
</file>