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9132"/>
  </bookViews>
  <sheets>
    <sheet name="Sheet1" sheetId="1" r:id="rId1"/>
  </sheets>
  <externalReferences>
    <externalReference r:id="rId2"/>
  </externalReferences>
  <definedNames>
    <definedName name="income_statement">'[1]Sch 4 - 12months'!$B$10:$O$86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N94" i="1" s="1"/>
  <c r="J93" i="1"/>
  <c r="N93" i="1" s="1"/>
  <c r="J92" i="1"/>
  <c r="N92" i="1" s="1"/>
  <c r="J91" i="1"/>
  <c r="N91" i="1" s="1"/>
  <c r="J90" i="1"/>
  <c r="N90" i="1" s="1"/>
  <c r="J89" i="1"/>
  <c r="N89" i="1" s="1"/>
  <c r="J88" i="1"/>
  <c r="N88" i="1" s="1"/>
  <c r="J87" i="1"/>
  <c r="N87" i="1" s="1"/>
  <c r="J86" i="1"/>
  <c r="N86" i="1" s="1"/>
  <c r="J85" i="1"/>
  <c r="N85" i="1" s="1"/>
  <c r="F84" i="1"/>
  <c r="D84" i="1" s="1"/>
  <c r="C83" i="1"/>
  <c r="C82" i="1"/>
  <c r="C81" i="1"/>
  <c r="C80" i="1"/>
  <c r="C79" i="1"/>
  <c r="J79" i="1" s="1"/>
  <c r="N79" i="1" s="1"/>
  <c r="C78" i="1"/>
  <c r="J78" i="1" s="1"/>
  <c r="N78" i="1" s="1"/>
  <c r="C77" i="1"/>
  <c r="D77" i="1" s="1"/>
  <c r="C76" i="1"/>
  <c r="C75" i="1"/>
  <c r="J75" i="1" s="1"/>
  <c r="N75" i="1" s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F59" i="1" s="1"/>
  <c r="C58" i="1"/>
  <c r="C57" i="1"/>
  <c r="J57" i="1" s="1"/>
  <c r="N57" i="1" s="1"/>
  <c r="C56" i="1"/>
  <c r="C55" i="1"/>
  <c r="C54" i="1"/>
  <c r="C53" i="1"/>
  <c r="F53" i="1" s="1"/>
  <c r="C52" i="1"/>
  <c r="C51" i="1"/>
  <c r="C50" i="1"/>
  <c r="J50" i="1" s="1"/>
  <c r="N50" i="1" s="1"/>
  <c r="C49" i="1"/>
  <c r="C47" i="1"/>
  <c r="J47" i="1" s="1"/>
  <c r="N47" i="1" s="1"/>
  <c r="C46" i="1"/>
  <c r="J46" i="1" s="1"/>
  <c r="N46" i="1" s="1"/>
  <c r="C45" i="1"/>
  <c r="C44" i="1"/>
  <c r="C43" i="1"/>
  <c r="C42" i="1"/>
  <c r="J42" i="1" s="1"/>
  <c r="N42" i="1" s="1"/>
  <c r="C41" i="1"/>
  <c r="J41" i="1" s="1"/>
  <c r="N41" i="1" s="1"/>
  <c r="C40" i="1"/>
  <c r="J40" i="1" s="1"/>
  <c r="N40" i="1" s="1"/>
  <c r="C38" i="1"/>
  <c r="F38" i="1" s="1"/>
  <c r="F37" i="1"/>
  <c r="H38" i="1" s="1"/>
  <c r="C36" i="1"/>
  <c r="F36" i="1" s="1"/>
  <c r="C35" i="1"/>
  <c r="J34" i="1"/>
  <c r="N34" i="1" s="1"/>
  <c r="C33" i="1"/>
  <c r="D33" i="1" s="1"/>
  <c r="C32" i="1"/>
  <c r="C31" i="1"/>
  <c r="C30" i="1"/>
  <c r="C29" i="1"/>
  <c r="J29" i="1" s="1"/>
  <c r="N29" i="1" s="1"/>
  <c r="C28" i="1"/>
  <c r="D28" i="1" s="1"/>
  <c r="C27" i="1"/>
  <c r="D27" i="1" s="1"/>
  <c r="C26" i="1"/>
  <c r="D26" i="1" s="1"/>
  <c r="C25" i="1"/>
  <c r="J25" i="1" s="1"/>
  <c r="C24" i="1"/>
  <c r="C23" i="1"/>
  <c r="D23" i="1" s="1"/>
  <c r="C22" i="1"/>
  <c r="D22" i="1" s="1"/>
  <c r="C21" i="1"/>
  <c r="D21" i="1" s="1"/>
  <c r="K17" i="1"/>
  <c r="C16" i="1"/>
  <c r="F16" i="1" s="1"/>
  <c r="J15" i="1"/>
  <c r="N15" i="1" s="1"/>
  <c r="C15" i="1"/>
  <c r="L17" i="1"/>
  <c r="J14" i="1"/>
  <c r="N14" i="1" s="1"/>
  <c r="C14" i="1"/>
  <c r="D14" i="1" s="1"/>
  <c r="N13" i="1"/>
  <c r="J13" i="1"/>
  <c r="C13" i="1"/>
  <c r="D13" i="1" s="1"/>
  <c r="C12" i="1"/>
  <c r="D12" i="1" s="1"/>
  <c r="C11" i="1"/>
  <c r="F11" i="1" s="1"/>
  <c r="C10" i="1"/>
  <c r="C9" i="1"/>
  <c r="H37" i="1" l="1"/>
  <c r="D48" i="1"/>
  <c r="J48" i="1"/>
  <c r="N48" i="1" s="1"/>
  <c r="D16" i="1"/>
  <c r="H16" i="1"/>
  <c r="J16" i="1" s="1"/>
  <c r="N16" i="1" s="1"/>
  <c r="H12" i="1"/>
  <c r="J28" i="1"/>
  <c r="N28" i="1" s="1"/>
  <c r="J45" i="1"/>
  <c r="N45" i="1" s="1"/>
  <c r="N25" i="1"/>
  <c r="D41" i="1"/>
  <c r="D37" i="1"/>
  <c r="D45" i="1"/>
  <c r="J63" i="1"/>
  <c r="N63" i="1" s="1"/>
  <c r="D63" i="1"/>
  <c r="D54" i="1"/>
  <c r="J54" i="1"/>
  <c r="N54" i="1" s="1"/>
  <c r="J61" i="1"/>
  <c r="N61" i="1" s="1"/>
  <c r="D61" i="1"/>
  <c r="J60" i="1"/>
  <c r="N60" i="1" s="1"/>
  <c r="D60" i="1"/>
  <c r="J62" i="1"/>
  <c r="N62" i="1" s="1"/>
  <c r="D62" i="1"/>
  <c r="D18" i="1"/>
  <c r="J51" i="1"/>
  <c r="N51" i="1" s="1"/>
  <c r="J53" i="1"/>
  <c r="N53" i="1" s="1"/>
  <c r="D64" i="1"/>
  <c r="J65" i="1"/>
  <c r="N65" i="1" s="1"/>
  <c r="D75" i="1"/>
  <c r="J80" i="1"/>
  <c r="N80" i="1" s="1"/>
  <c r="J39" i="1"/>
  <c r="N39" i="1" s="1"/>
  <c r="J58" i="1"/>
  <c r="N58" i="1" s="1"/>
  <c r="J64" i="1"/>
  <c r="N64" i="1" s="1"/>
  <c r="J70" i="1"/>
  <c r="N70" i="1" s="1"/>
  <c r="J72" i="1"/>
  <c r="N72" i="1" s="1"/>
  <c r="D76" i="1"/>
  <c r="J32" i="1"/>
  <c r="N32" i="1" s="1"/>
  <c r="F35" i="1"/>
  <c r="L38" i="1"/>
  <c r="D42" i="1"/>
  <c r="D53" i="1"/>
  <c r="D65" i="1"/>
  <c r="J66" i="1"/>
  <c r="N66" i="1" s="1"/>
  <c r="J69" i="1"/>
  <c r="N69" i="1" s="1"/>
  <c r="J71" i="1"/>
  <c r="N71" i="1" s="1"/>
  <c r="J76" i="1"/>
  <c r="N76" i="1" s="1"/>
  <c r="J81" i="1"/>
  <c r="N81" i="1" s="1"/>
  <c r="F9" i="1"/>
  <c r="D17" i="1"/>
  <c r="D24" i="1"/>
  <c r="J24" i="1"/>
  <c r="N24" i="1" s="1"/>
  <c r="D30" i="1"/>
  <c r="J30" i="1"/>
  <c r="N30" i="1" s="1"/>
  <c r="F10" i="1"/>
  <c r="J10" i="1" s="1"/>
  <c r="N10" i="1" s="1"/>
  <c r="D31" i="1"/>
  <c r="J31" i="1"/>
  <c r="N31" i="1" s="1"/>
  <c r="J38" i="1"/>
  <c r="N38" i="1" s="1"/>
  <c r="J11" i="1"/>
  <c r="N11" i="1" s="1"/>
  <c r="J12" i="1"/>
  <c r="N12" i="1" s="1"/>
  <c r="C17" i="1"/>
  <c r="C95" i="1"/>
  <c r="J21" i="1"/>
  <c r="J22" i="1"/>
  <c r="N22" i="1" s="1"/>
  <c r="D25" i="1"/>
  <c r="J26" i="1"/>
  <c r="N26" i="1" s="1"/>
  <c r="J27" i="1"/>
  <c r="N27" i="1" s="1"/>
  <c r="D29" i="1"/>
  <c r="J33" i="1"/>
  <c r="N33" i="1" s="1"/>
  <c r="D36" i="1"/>
  <c r="J37" i="1"/>
  <c r="N37" i="1" s="1"/>
  <c r="D38" i="1"/>
  <c r="D40" i="1"/>
  <c r="D59" i="1"/>
  <c r="J59" i="1"/>
  <c r="N59" i="1" s="1"/>
  <c r="D73" i="1"/>
  <c r="J73" i="1"/>
  <c r="N73" i="1" s="1"/>
  <c r="K95" i="1"/>
  <c r="K98" i="1" s="1"/>
  <c r="J23" i="1"/>
  <c r="N23" i="1" s="1"/>
  <c r="L95" i="1"/>
  <c r="L98" i="1" s="1"/>
  <c r="H36" i="1"/>
  <c r="J36" i="1" s="1"/>
  <c r="N36" i="1" s="1"/>
  <c r="H35" i="1"/>
  <c r="D39" i="1"/>
  <c r="D74" i="1"/>
  <c r="J74" i="1"/>
  <c r="N74" i="1" s="1"/>
  <c r="J43" i="1"/>
  <c r="N43" i="1" s="1"/>
  <c r="F44" i="1"/>
  <c r="J44" i="1" s="1"/>
  <c r="N44" i="1" s="1"/>
  <c r="D83" i="1"/>
  <c r="J83" i="1"/>
  <c r="N83" i="1" s="1"/>
  <c r="F49" i="1"/>
  <c r="J49" i="1" s="1"/>
  <c r="N49" i="1" s="1"/>
  <c r="J55" i="1"/>
  <c r="N55" i="1" s="1"/>
  <c r="J56" i="1"/>
  <c r="N56" i="1" s="1"/>
  <c r="J67" i="1"/>
  <c r="N67" i="1" s="1"/>
  <c r="J77" i="1"/>
  <c r="N77" i="1" s="1"/>
  <c r="D79" i="1"/>
  <c r="D80" i="1"/>
  <c r="J82" i="1"/>
  <c r="N82" i="1" s="1"/>
  <c r="J84" i="1"/>
  <c r="N84" i="1" s="1"/>
  <c r="D47" i="1"/>
  <c r="D51" i="1"/>
  <c r="D58" i="1"/>
  <c r="D78" i="1"/>
  <c r="D46" i="1"/>
  <c r="D50" i="1"/>
  <c r="D57" i="1"/>
  <c r="D69" i="1"/>
  <c r="D70" i="1"/>
  <c r="D71" i="1"/>
  <c r="D72" i="1"/>
  <c r="J35" i="1" l="1"/>
  <c r="N35" i="1" s="1"/>
  <c r="H17" i="1"/>
  <c r="H95" i="1"/>
  <c r="H98" i="1" s="1"/>
  <c r="D32" i="1"/>
  <c r="D44" i="1"/>
  <c r="D81" i="1"/>
  <c r="D66" i="1"/>
  <c r="D49" i="1"/>
  <c r="D55" i="1"/>
  <c r="D67" i="1"/>
  <c r="C98" i="1"/>
  <c r="D82" i="1"/>
  <c r="F17" i="1"/>
  <c r="F18" i="1"/>
  <c r="J9" i="1"/>
  <c r="D43" i="1"/>
  <c r="D56" i="1"/>
  <c r="N21" i="1"/>
  <c r="N9" i="1" l="1"/>
  <c r="N17" i="1" s="1"/>
  <c r="J17" i="1"/>
  <c r="F19" i="1"/>
  <c r="D19" i="1"/>
  <c r="F52" i="1" l="1"/>
  <c r="F68" i="1"/>
  <c r="J52" i="1" l="1"/>
  <c r="D52" i="1"/>
  <c r="F95" i="1"/>
  <c r="F98" i="1" s="1"/>
  <c r="J68" i="1"/>
  <c r="N68" i="1" s="1"/>
  <c r="D68" i="1"/>
  <c r="D95" i="1" l="1"/>
  <c r="D98" i="1" s="1"/>
  <c r="F99" i="1" s="1"/>
  <c r="N52" i="1"/>
  <c r="N95" i="1" s="1"/>
  <c r="N98" i="1" s="1"/>
  <c r="J95" i="1"/>
  <c r="J98" i="1" s="1"/>
</calcChain>
</file>

<file path=xl/sharedStrings.xml><?xml version="1.0" encoding="utf-8"?>
<sst xmlns="http://schemas.openxmlformats.org/spreadsheetml/2006/main" count="270" uniqueCount="142">
  <si>
    <t>WASTE CONTROL, INC.</t>
  </si>
  <si>
    <t>Exhibit 3 Company Adjusted Proforma Revised 2/14/14</t>
  </si>
  <si>
    <t>COMPANY ADJUSTED</t>
  </si>
  <si>
    <t>For the Twelve Months Ended June 30, 2013 Historical and  November 30, 2014 Forecasted</t>
  </si>
  <si>
    <t>R-8</t>
  </si>
  <si>
    <t>R-21</t>
  </si>
  <si>
    <t>Per Books</t>
  </si>
  <si>
    <t>Non-</t>
  </si>
  <si>
    <t>Regulated</t>
  </si>
  <si>
    <t>Restating</t>
  </si>
  <si>
    <t>Restated</t>
  </si>
  <si>
    <t>Staff</t>
  </si>
  <si>
    <t>Pro forma</t>
  </si>
  <si>
    <t xml:space="preserve">Income </t>
  </si>
  <si>
    <t>Adjust</t>
  </si>
  <si>
    <t>Labor</t>
  </si>
  <si>
    <t>Income</t>
  </si>
  <si>
    <t>Statement</t>
  </si>
  <si>
    <t>Adj #</t>
  </si>
  <si>
    <t>Allocation</t>
  </si>
  <si>
    <t>REVENUES</t>
  </si>
  <si>
    <t>Residential</t>
  </si>
  <si>
    <t>Booked</t>
  </si>
  <si>
    <t>R-2</t>
  </si>
  <si>
    <t>Commercial</t>
  </si>
  <si>
    <t>Drop Box</t>
  </si>
  <si>
    <t>R-9</t>
  </si>
  <si>
    <t>Actual/Cust</t>
  </si>
  <si>
    <t>R-2,11</t>
  </si>
  <si>
    <t>Fuel Surcharge</t>
  </si>
  <si>
    <t>RT HR</t>
  </si>
  <si>
    <t>R-7</t>
  </si>
  <si>
    <t>Contract Hauling</t>
  </si>
  <si>
    <t>Actual</t>
  </si>
  <si>
    <t>Pass Thru</t>
  </si>
  <si>
    <t>R-11</t>
  </si>
  <si>
    <t>P-5</t>
  </si>
  <si>
    <t>Kalama</t>
  </si>
  <si>
    <t>P-4</t>
  </si>
  <si>
    <t>Refunds</t>
  </si>
  <si>
    <t>Total Revenue</t>
  </si>
  <si>
    <t xml:space="preserve">Gross operational revenue </t>
  </si>
  <si>
    <t>OPERATING EXPENSES</t>
  </si>
  <si>
    <t>Wages Drivers</t>
  </si>
  <si>
    <t>R-3</t>
  </si>
  <si>
    <t>P-1</t>
  </si>
  <si>
    <t>Wages Drop Box Drivers</t>
  </si>
  <si>
    <t>Wages Mechanics</t>
  </si>
  <si>
    <t>Wages Supervisor</t>
  </si>
  <si>
    <t>Wages Extra Labor</t>
  </si>
  <si>
    <t>Fringe Benefits</t>
  </si>
  <si>
    <t>Contract Labor</t>
  </si>
  <si>
    <t>Maintenance</t>
  </si>
  <si>
    <t>Maintenance/ Cont./Dr Bx</t>
  </si>
  <si>
    <t>Truck Rental</t>
  </si>
  <si>
    <t>R-20</t>
  </si>
  <si>
    <t>Equipment Rent</t>
  </si>
  <si>
    <t>Tires</t>
  </si>
  <si>
    <t>R-22</t>
  </si>
  <si>
    <t>Fuel</t>
  </si>
  <si>
    <t>P-6</t>
  </si>
  <si>
    <t>R-9,P-4</t>
  </si>
  <si>
    <t>Disposal Fees - Cowlitz County</t>
  </si>
  <si>
    <t>Disposal Fees - G-49 Packers</t>
  </si>
  <si>
    <t>Disposal Fees - G-49</t>
  </si>
  <si>
    <t>Cust</t>
  </si>
  <si>
    <t>Disposal Fees Pass Thru</t>
  </si>
  <si>
    <t>Storm water management</t>
  </si>
  <si>
    <t>R-12</t>
  </si>
  <si>
    <t>Liability Insurance</t>
  </si>
  <si>
    <t>Officer Salaries</t>
  </si>
  <si>
    <t>Office Salaries</t>
  </si>
  <si>
    <t>Management Fees</t>
  </si>
  <si>
    <t>Pickups</t>
  </si>
  <si>
    <t>Bad Debt Expense</t>
  </si>
  <si>
    <t>R-6</t>
  </si>
  <si>
    <t>Office Supply</t>
  </si>
  <si>
    <t>R-24</t>
  </si>
  <si>
    <t>R-13</t>
  </si>
  <si>
    <t>Postage</t>
  </si>
  <si>
    <t>Bank Charges</t>
  </si>
  <si>
    <t>Rate Case Expense</t>
  </si>
  <si>
    <t>P-2,3</t>
  </si>
  <si>
    <t>Accounting</t>
  </si>
  <si>
    <t>Legal</t>
  </si>
  <si>
    <t>R-17</t>
  </si>
  <si>
    <t>WUTC Fee</t>
  </si>
  <si>
    <t>Revenue</t>
  </si>
  <si>
    <t>Franchise</t>
  </si>
  <si>
    <t>Communications</t>
  </si>
  <si>
    <t>Utilities</t>
  </si>
  <si>
    <t>R-18</t>
  </si>
  <si>
    <t>Laundry/Uniforms</t>
  </si>
  <si>
    <t>Miscellaneous</t>
  </si>
  <si>
    <t>Dues and Subscriptions</t>
  </si>
  <si>
    <t>Dues Non-deductible</t>
  </si>
  <si>
    <t>Travel</t>
  </si>
  <si>
    <t>Seminars</t>
  </si>
  <si>
    <t>Meals and Entertainment</t>
  </si>
  <si>
    <t>Advertising</t>
  </si>
  <si>
    <t>Truck License</t>
  </si>
  <si>
    <t>R-5</t>
  </si>
  <si>
    <t>Taxes and Licensing</t>
  </si>
  <si>
    <t>Permits</t>
  </si>
  <si>
    <t>Contributions</t>
  </si>
  <si>
    <t>B &amp; O Tax</t>
  </si>
  <si>
    <t>Revneue</t>
  </si>
  <si>
    <t>Land Rent</t>
  </si>
  <si>
    <t>R-19</t>
  </si>
  <si>
    <t>Computer Expense</t>
  </si>
  <si>
    <t>Workmen’s Comp</t>
  </si>
  <si>
    <t>Payroll Taxes</t>
  </si>
  <si>
    <t>Employee Relations</t>
  </si>
  <si>
    <t>R-6, 17</t>
  </si>
  <si>
    <t>Life Insurance</t>
  </si>
  <si>
    <t>Counseling Services</t>
  </si>
  <si>
    <t>Employee Medical Insurance</t>
  </si>
  <si>
    <t>Property Taxes</t>
  </si>
  <si>
    <t>Drug Testing</t>
  </si>
  <si>
    <t>SEP Benefits</t>
  </si>
  <si>
    <t>Interest</t>
  </si>
  <si>
    <t>R-4</t>
  </si>
  <si>
    <t>Freight</t>
  </si>
  <si>
    <t>Consulting</t>
  </si>
  <si>
    <t>Safety Equipment Expense</t>
  </si>
  <si>
    <t>Depreciation:</t>
  </si>
  <si>
    <t>R-1</t>
  </si>
  <si>
    <t xml:space="preserve">  Trucks</t>
  </si>
  <si>
    <t xml:space="preserve">R-1 </t>
  </si>
  <si>
    <t xml:space="preserve">  Service Cars</t>
  </si>
  <si>
    <t xml:space="preserve">  Shop</t>
  </si>
  <si>
    <t xml:space="preserve">  Office Furniture and Fixtures</t>
  </si>
  <si>
    <t xml:space="preserve">  Leasehold Improvements</t>
  </si>
  <si>
    <t xml:space="preserve">  Containers</t>
  </si>
  <si>
    <t xml:space="preserve">  Carts</t>
  </si>
  <si>
    <t xml:space="preserve">  Drop Box Truck</t>
  </si>
  <si>
    <t xml:space="preserve">  Drop Boxes</t>
  </si>
  <si>
    <t>Overtime Adjustment</t>
  </si>
  <si>
    <t>Total Expenses</t>
  </si>
  <si>
    <t>NET OPERATING INCOME</t>
  </si>
  <si>
    <t>OTHER INCOME/EXPENSE</t>
  </si>
  <si>
    <t>Exhibit No. (JD - 3A)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</si>
</sst>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3"/>
      <name val="Times New Roman"/>
      <family val="1"/>
    </font>
    <font>
      <sz val="9"/>
      <color indexed="60"/>
      <name val="Arial"/>
      <family val="2"/>
    </font>
    <font>
      <b/>
      <sz val="14"/>
      <name val="Times New Roman"/>
      <family val="1"/>
    </font>
    <font>
      <sz val="13"/>
      <name val="Times New Roman"/>
      <family val="1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6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3" fillId="2" borderId="0" xfId="0" applyFont="1" applyFill="1"/>
    <xf numFmtId="0" fontId="0" fillId="2" borderId="0" xfId="0" applyFill="1"/>
    <xf numFmtId="0" fontId="7" fillId="2" borderId="0" xfId="0" applyFont="1" applyFill="1" applyBorder="1"/>
    <xf numFmtId="0" fontId="6" fillId="2" borderId="0" xfId="0" applyFont="1" applyFill="1"/>
    <xf numFmtId="0" fontId="7" fillId="0" borderId="0" xfId="0" applyFont="1" applyFill="1"/>
    <xf numFmtId="164" fontId="2" fillId="0" borderId="0" xfId="1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 applyFill="1"/>
    <xf numFmtId="0" fontId="12" fillId="0" borderId="0" xfId="0" applyFont="1" applyFill="1" applyAlignment="1">
      <alignment horizontal="left" indent="1"/>
    </xf>
    <xf numFmtId="164" fontId="0" fillId="0" borderId="0" xfId="1" applyNumberFormat="1" applyFont="1"/>
    <xf numFmtId="164" fontId="8" fillId="0" borderId="0" xfId="1" applyNumberFormat="1" applyFont="1" applyFill="1"/>
    <xf numFmtId="0" fontId="11" fillId="0" borderId="0" xfId="0" applyFont="1" applyFill="1" applyAlignment="1">
      <alignment horizontal="right" indent="1"/>
    </xf>
    <xf numFmtId="164" fontId="9" fillId="0" borderId="2" xfId="1" applyNumberFormat="1" applyFont="1" applyBorder="1"/>
    <xf numFmtId="164" fontId="10" fillId="0" borderId="2" xfId="1" applyNumberFormat="1" applyFont="1" applyBorder="1"/>
    <xf numFmtId="0" fontId="13" fillId="0" borderId="0" xfId="0" applyFont="1" applyFill="1"/>
    <xf numFmtId="164" fontId="14" fillId="0" borderId="0" xfId="1" applyNumberFormat="1" applyFont="1"/>
    <xf numFmtId="0" fontId="12" fillId="0" borderId="0" xfId="0" applyFont="1" applyFill="1"/>
    <xf numFmtId="9" fontId="14" fillId="0" borderId="0" xfId="2" applyNumberFormat="1" applyFont="1"/>
    <xf numFmtId="9" fontId="14" fillId="0" borderId="0" xfId="2" applyFont="1"/>
    <xf numFmtId="164" fontId="8" fillId="3" borderId="0" xfId="1" applyNumberFormat="1" applyFont="1" applyFill="1"/>
    <xf numFmtId="164" fontId="8" fillId="2" borderId="0" xfId="1" applyNumberFormat="1" applyFont="1" applyFill="1"/>
    <xf numFmtId="164" fontId="2" fillId="2" borderId="0" xfId="1" applyNumberFormat="1" applyFont="1" applyFill="1"/>
    <xf numFmtId="164" fontId="15" fillId="0" borderId="0" xfId="1" applyNumberFormat="1" applyFont="1"/>
    <xf numFmtId="164" fontId="2" fillId="0" borderId="0" xfId="1" applyNumberFormat="1" applyFont="1" applyFill="1"/>
    <xf numFmtId="0" fontId="11" fillId="0" borderId="0" xfId="0" applyFont="1" applyFill="1" applyAlignment="1">
      <alignment horizontal="right"/>
    </xf>
    <xf numFmtId="164" fontId="4" fillId="0" borderId="0" xfId="1" applyNumberFormat="1" applyFont="1"/>
    <xf numFmtId="0" fontId="16" fillId="0" borderId="0" xfId="0" applyFont="1"/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_TO_Z/WASTE%20COMPANY%20GROUP/WAC0252%20-%20Waste%20Control,%20Inc-1633/Rate%20Cases/2013%20Rate%20Case/Dave%20Wiley/Post%20Suspension/Exhibits%20to%20Testimony/Final%20versions/JD%203%20Company%20Adjusted%20Proforma%20Revised%200214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9">
          <cell r="E39">
            <v>22180.817999999996</v>
          </cell>
        </row>
      </sheetData>
      <sheetData sheetId="12">
        <row r="13">
          <cell r="D13">
            <v>-5618.63</v>
          </cell>
        </row>
      </sheetData>
      <sheetData sheetId="13">
        <row r="41">
          <cell r="C41">
            <v>138598.0996246649</v>
          </cell>
        </row>
      </sheetData>
      <sheetData sheetId="14">
        <row r="19">
          <cell r="H19">
            <v>39200.542941176464</v>
          </cell>
        </row>
      </sheetData>
      <sheetData sheetId="15"/>
      <sheetData sheetId="16">
        <row r="15">
          <cell r="B15">
            <v>-154084.71</v>
          </cell>
        </row>
      </sheetData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10">
          <cell r="I110">
            <v>0.92879703997834129</v>
          </cell>
        </row>
      </sheetData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B1" workbookViewId="0">
      <selection activeCell="Q8" sqref="Q8"/>
    </sheetView>
  </sheetViews>
  <sheetFormatPr defaultRowHeight="14.4" x14ac:dyDescent="0.3"/>
  <cols>
    <col min="1" max="1" width="2.88671875" bestFit="1" customWidth="1"/>
    <col min="2" max="2" width="32.109375" bestFit="1" customWidth="1"/>
    <col min="3" max="3" width="16" bestFit="1" customWidth="1"/>
    <col min="4" max="4" width="14.109375" bestFit="1" customWidth="1"/>
    <col min="5" max="5" width="4.88671875" bestFit="1" customWidth="1"/>
    <col min="6" max="6" width="16" bestFit="1" customWidth="1"/>
    <col min="7" max="7" width="8.5546875" customWidth="1"/>
    <col min="8" max="8" width="12.88671875" bestFit="1" customWidth="1"/>
    <col min="9" max="9" width="4.88671875" bestFit="1" customWidth="1"/>
    <col min="10" max="10" width="12.88671875" bestFit="1" customWidth="1"/>
    <col min="11" max="11" width="12.88671875" customWidth="1"/>
    <col min="12" max="12" width="11.6640625" bestFit="1" customWidth="1"/>
    <col min="13" max="13" width="4.88671875" bestFit="1" customWidth="1"/>
    <col min="14" max="14" width="12.88671875" bestFit="1" customWidth="1"/>
  </cols>
  <sheetData>
    <row r="1" spans="1:15" ht="16.5" x14ac:dyDescent="0.25">
      <c r="A1" s="1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ht="18.75" x14ac:dyDescent="0.3">
      <c r="A2" s="2" t="s">
        <v>1</v>
      </c>
      <c r="C2" s="3"/>
      <c r="D2" s="4"/>
      <c r="E2" s="5"/>
      <c r="F2" s="3"/>
      <c r="G2" s="6" t="s">
        <v>2</v>
      </c>
      <c r="H2" s="7"/>
      <c r="I2" s="8"/>
      <c r="J2" s="9"/>
      <c r="K2" s="3"/>
      <c r="L2" s="4"/>
      <c r="M2" s="10"/>
      <c r="N2" s="35" t="s">
        <v>141</v>
      </c>
      <c r="O2" s="35"/>
    </row>
    <row r="3" spans="1:15" ht="16.5" x14ac:dyDescent="0.25">
      <c r="A3" s="1"/>
      <c r="B3" s="36" t="s">
        <v>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" ht="15.75" x14ac:dyDescent="0.25">
      <c r="A4" s="1"/>
      <c r="D4" s="11" t="s">
        <v>4</v>
      </c>
      <c r="E4" s="1"/>
      <c r="G4" s="1"/>
      <c r="I4" s="1"/>
      <c r="K4" s="12" t="s">
        <v>5</v>
      </c>
      <c r="M4" s="1"/>
    </row>
    <row r="5" spans="1:15" ht="15.75" x14ac:dyDescent="0.25">
      <c r="A5" s="1"/>
      <c r="C5" s="13" t="s">
        <v>6</v>
      </c>
      <c r="D5" s="13" t="s">
        <v>7</v>
      </c>
      <c r="E5" s="14"/>
      <c r="F5" s="13" t="s">
        <v>8</v>
      </c>
      <c r="G5" s="14"/>
      <c r="H5" s="13" t="s">
        <v>9</v>
      </c>
      <c r="I5" s="1"/>
      <c r="J5" s="13" t="s">
        <v>10</v>
      </c>
      <c r="K5" s="13" t="s">
        <v>11</v>
      </c>
      <c r="L5" s="13" t="s">
        <v>12</v>
      </c>
      <c r="M5" s="1"/>
      <c r="N5" s="13" t="s">
        <v>12</v>
      </c>
    </row>
    <row r="6" spans="1:15" ht="15.75" x14ac:dyDescent="0.25">
      <c r="A6" s="1"/>
      <c r="C6" s="13" t="s">
        <v>13</v>
      </c>
      <c r="D6" s="13" t="s">
        <v>8</v>
      </c>
      <c r="E6" s="14"/>
      <c r="F6" s="13"/>
      <c r="G6" s="14"/>
      <c r="H6" s="13" t="s">
        <v>14</v>
      </c>
      <c r="I6" s="1"/>
      <c r="J6" s="13" t="s">
        <v>13</v>
      </c>
      <c r="K6" s="13" t="s">
        <v>15</v>
      </c>
      <c r="L6" s="13" t="s">
        <v>14</v>
      </c>
      <c r="M6" s="1"/>
      <c r="N6" s="13" t="s">
        <v>16</v>
      </c>
    </row>
    <row r="7" spans="1:15" ht="15.75" x14ac:dyDescent="0.25">
      <c r="A7" s="1"/>
      <c r="C7" s="13" t="s">
        <v>17</v>
      </c>
      <c r="D7" s="13"/>
      <c r="E7" s="15" t="s">
        <v>18</v>
      </c>
      <c r="F7" s="13"/>
      <c r="G7" s="15" t="s">
        <v>19</v>
      </c>
      <c r="H7" s="13"/>
      <c r="I7" s="15" t="s">
        <v>18</v>
      </c>
      <c r="J7" s="13" t="s">
        <v>17</v>
      </c>
      <c r="K7" s="13" t="s">
        <v>14</v>
      </c>
      <c r="L7" s="13"/>
      <c r="M7" s="15" t="s">
        <v>18</v>
      </c>
      <c r="N7" s="13" t="s">
        <v>17</v>
      </c>
    </row>
    <row r="8" spans="1:15" ht="15" x14ac:dyDescent="0.25">
      <c r="A8" s="1"/>
      <c r="B8" s="16" t="s">
        <v>20</v>
      </c>
      <c r="E8" s="1"/>
      <c r="G8" s="1"/>
      <c r="I8" s="1"/>
      <c r="M8" s="1"/>
    </row>
    <row r="9" spans="1:15" ht="15" x14ac:dyDescent="0.25">
      <c r="A9" s="1">
        <v>1</v>
      </c>
      <c r="B9" s="17" t="s">
        <v>21</v>
      </c>
      <c r="C9" s="18">
        <f t="shared" ref="C9:C16" si="0">VLOOKUP(B9,income_statement,14,FALSE)</f>
        <v>2077764.6900000004</v>
      </c>
      <c r="D9" s="18">
        <v>0</v>
      </c>
      <c r="E9" s="11"/>
      <c r="F9" s="18">
        <f>C9-D9</f>
        <v>2077764.6900000004</v>
      </c>
      <c r="G9" s="11" t="s">
        <v>22</v>
      </c>
      <c r="H9" s="18">
        <v>-5618.63</v>
      </c>
      <c r="I9" s="11" t="s">
        <v>23</v>
      </c>
      <c r="J9" s="18">
        <f>F9+H9</f>
        <v>2072146.0600000005</v>
      </c>
      <c r="K9" s="18"/>
      <c r="L9" s="18"/>
      <c r="M9" s="11"/>
      <c r="N9" s="18">
        <f>J9+L9+K9</f>
        <v>2072146.0600000005</v>
      </c>
    </row>
    <row r="10" spans="1:15" ht="15" x14ac:dyDescent="0.25">
      <c r="A10" s="1">
        <v>2</v>
      </c>
      <c r="B10" s="17" t="s">
        <v>24</v>
      </c>
      <c r="C10" s="18">
        <f t="shared" si="0"/>
        <v>599529.29999999993</v>
      </c>
      <c r="D10" s="18">
        <v>0</v>
      </c>
      <c r="E10" s="11"/>
      <c r="F10" s="18">
        <f>C10-D10</f>
        <v>599529.29999999993</v>
      </c>
      <c r="G10" s="11" t="s">
        <v>22</v>
      </c>
      <c r="H10" s="18">
        <v>-1137.4100000000001</v>
      </c>
      <c r="I10" s="11" t="s">
        <v>23</v>
      </c>
      <c r="J10" s="18">
        <f t="shared" ref="J10:J15" si="1">F10+H10</f>
        <v>598391.8899999999</v>
      </c>
      <c r="K10" s="18"/>
      <c r="L10" s="18"/>
      <c r="M10" s="11"/>
      <c r="N10" s="18">
        <f t="shared" ref="N10:N16" si="2">J10+L10+K10</f>
        <v>598391.8899999999</v>
      </c>
    </row>
    <row r="11" spans="1:15" ht="15" x14ac:dyDescent="0.25">
      <c r="A11" s="1">
        <v>3</v>
      </c>
      <c r="B11" s="17" t="s">
        <v>25</v>
      </c>
      <c r="C11" s="18">
        <f t="shared" si="0"/>
        <v>1097758.04</v>
      </c>
      <c r="D11" s="18">
        <v>154084.71</v>
      </c>
      <c r="E11" s="11" t="s">
        <v>26</v>
      </c>
      <c r="F11" s="18">
        <f>C11-D11</f>
        <v>943673.33000000007</v>
      </c>
      <c r="G11" s="11" t="s">
        <v>27</v>
      </c>
      <c r="H11" s="18">
        <v>-2986.7</v>
      </c>
      <c r="I11" s="11" t="s">
        <v>28</v>
      </c>
      <c r="J11" s="18">
        <f>F11+H11</f>
        <v>940686.63000000012</v>
      </c>
      <c r="K11" s="18"/>
      <c r="L11" s="18"/>
      <c r="M11" s="11"/>
      <c r="N11" s="18">
        <f t="shared" si="2"/>
        <v>940686.63000000012</v>
      </c>
    </row>
    <row r="12" spans="1:15" ht="15" x14ac:dyDescent="0.25">
      <c r="A12" s="1">
        <v>4</v>
      </c>
      <c r="B12" s="17" t="s">
        <v>29</v>
      </c>
      <c r="C12" s="18">
        <f t="shared" si="0"/>
        <v>45569.850000000006</v>
      </c>
      <c r="D12" s="18">
        <f>C12-F12</f>
        <v>1452.6424177977024</v>
      </c>
      <c r="E12" s="11"/>
      <c r="F12" s="18">
        <v>44117.207582202303</v>
      </c>
      <c r="G12" s="11" t="s">
        <v>30</v>
      </c>
      <c r="H12" s="18">
        <f>-F12</f>
        <v>-44117.207582202303</v>
      </c>
      <c r="I12" s="11" t="s">
        <v>31</v>
      </c>
      <c r="J12" s="18">
        <f t="shared" si="1"/>
        <v>0</v>
      </c>
      <c r="K12" s="18"/>
      <c r="L12" s="18"/>
      <c r="M12" s="11"/>
      <c r="N12" s="18">
        <f t="shared" si="2"/>
        <v>0</v>
      </c>
    </row>
    <row r="13" spans="1:15" ht="15" x14ac:dyDescent="0.25">
      <c r="A13" s="1">
        <v>5</v>
      </c>
      <c r="B13" s="17" t="s">
        <v>32</v>
      </c>
      <c r="C13" s="18">
        <f t="shared" si="0"/>
        <v>0</v>
      </c>
      <c r="D13" s="18">
        <f>C13-F13</f>
        <v>0</v>
      </c>
      <c r="E13" s="11"/>
      <c r="F13" s="18">
        <v>0</v>
      </c>
      <c r="G13" s="11" t="s">
        <v>33</v>
      </c>
      <c r="H13" s="18"/>
      <c r="I13" s="11"/>
      <c r="J13" s="18">
        <f t="shared" si="1"/>
        <v>0</v>
      </c>
      <c r="K13" s="18"/>
      <c r="L13" s="18"/>
      <c r="M13" s="11"/>
      <c r="N13" s="18">
        <f t="shared" si="2"/>
        <v>0</v>
      </c>
    </row>
    <row r="14" spans="1:15" ht="15.75" x14ac:dyDescent="0.25">
      <c r="A14" s="1">
        <v>6</v>
      </c>
      <c r="B14" s="17" t="s">
        <v>34</v>
      </c>
      <c r="C14" s="18">
        <f t="shared" si="0"/>
        <v>0</v>
      </c>
      <c r="D14" s="18">
        <f>C14-F14</f>
        <v>0</v>
      </c>
      <c r="E14" s="11"/>
      <c r="F14" s="18">
        <v>0</v>
      </c>
      <c r="G14" s="11" t="s">
        <v>33</v>
      </c>
      <c r="H14" s="18">
        <v>0</v>
      </c>
      <c r="I14" s="11" t="s">
        <v>35</v>
      </c>
      <c r="J14" s="18">
        <f t="shared" si="1"/>
        <v>0</v>
      </c>
      <c r="K14" s="18"/>
      <c r="L14" s="19">
        <v>138598.09962466499</v>
      </c>
      <c r="M14" s="11" t="s">
        <v>36</v>
      </c>
      <c r="N14" s="18">
        <f t="shared" si="2"/>
        <v>138598.09962466499</v>
      </c>
    </row>
    <row r="15" spans="1:15" x14ac:dyDescent="0.3">
      <c r="A15" s="1">
        <v>7</v>
      </c>
      <c r="B15" s="17" t="s">
        <v>37</v>
      </c>
      <c r="C15" s="18">
        <f t="shared" si="0"/>
        <v>222136.40999999997</v>
      </c>
      <c r="D15" s="18">
        <v>261336.95294117599</v>
      </c>
      <c r="E15" s="11" t="s">
        <v>38</v>
      </c>
      <c r="F15" s="18">
        <v>0</v>
      </c>
      <c r="G15" s="11" t="s">
        <v>33</v>
      </c>
      <c r="H15" s="18"/>
      <c r="I15" s="11"/>
      <c r="J15" s="18">
        <f t="shared" si="1"/>
        <v>0</v>
      </c>
      <c r="K15" s="18"/>
      <c r="L15" s="18"/>
      <c r="M15" s="11"/>
      <c r="N15" s="18">
        <f t="shared" si="2"/>
        <v>0</v>
      </c>
    </row>
    <row r="16" spans="1:15" x14ac:dyDescent="0.3">
      <c r="A16" s="1">
        <v>8</v>
      </c>
      <c r="B16" s="17" t="s">
        <v>39</v>
      </c>
      <c r="C16" s="18">
        <f t="shared" si="0"/>
        <v>-9742.74</v>
      </c>
      <c r="D16" s="18">
        <f>C16-F16</f>
        <v>0</v>
      </c>
      <c r="E16" s="11"/>
      <c r="F16" s="18">
        <f>C16</f>
        <v>-9742.74</v>
      </c>
      <c r="G16" s="11" t="s">
        <v>22</v>
      </c>
      <c r="H16" s="18">
        <f>-F16</f>
        <v>9742.74</v>
      </c>
      <c r="I16" s="11" t="s">
        <v>23</v>
      </c>
      <c r="J16" s="18">
        <f>F16+H16</f>
        <v>0</v>
      </c>
      <c r="K16" s="18"/>
      <c r="L16" s="18"/>
      <c r="M16" s="11"/>
      <c r="N16" s="18">
        <f t="shared" si="2"/>
        <v>0</v>
      </c>
    </row>
    <row r="17" spans="1:14" ht="15.6" x14ac:dyDescent="0.3">
      <c r="A17" s="1"/>
      <c r="B17" s="20" t="s">
        <v>40</v>
      </c>
      <c r="C17" s="21">
        <f>SUM(C9:C16)</f>
        <v>4033015.5500000003</v>
      </c>
      <c r="D17" s="21">
        <f t="shared" ref="D17:L17" si="3">SUM(D9:D16)</f>
        <v>416874.30535897368</v>
      </c>
      <c r="E17" s="22"/>
      <c r="F17" s="21">
        <f t="shared" si="3"/>
        <v>3655341.7875822023</v>
      </c>
      <c r="G17" s="22"/>
      <c r="H17" s="21">
        <f t="shared" si="3"/>
        <v>-44117.207582202303</v>
      </c>
      <c r="I17" s="22"/>
      <c r="J17" s="21">
        <f t="shared" si="3"/>
        <v>3611224.58</v>
      </c>
      <c r="K17" s="21">
        <f t="shared" si="3"/>
        <v>0</v>
      </c>
      <c r="L17" s="21">
        <f t="shared" si="3"/>
        <v>138598.09962466499</v>
      </c>
      <c r="M17" s="22"/>
      <c r="N17" s="21">
        <f>SUM(N9:N16)</f>
        <v>3749822.6796246651</v>
      </c>
    </row>
    <row r="18" spans="1:14" x14ac:dyDescent="0.3">
      <c r="A18" s="1"/>
      <c r="B18" s="23" t="s">
        <v>41</v>
      </c>
      <c r="C18" s="18"/>
      <c r="D18" s="24">
        <f>D11+D15</f>
        <v>415421.66294117598</v>
      </c>
      <c r="E18" s="11"/>
      <c r="F18" s="24">
        <f>SUM(F9:F11)</f>
        <v>3620967.3200000003</v>
      </c>
      <c r="G18" s="11"/>
      <c r="I18" s="11"/>
      <c r="J18" s="18"/>
      <c r="K18" s="18"/>
      <c r="L18" s="18"/>
      <c r="M18" s="11"/>
      <c r="N18" s="18"/>
    </row>
    <row r="19" spans="1:14" x14ac:dyDescent="0.3">
      <c r="A19" s="1"/>
      <c r="B19" s="25"/>
      <c r="C19" s="18"/>
      <c r="D19" s="26">
        <f>D18/(D18+F18)</f>
        <v>0.10291913507267396</v>
      </c>
      <c r="E19" s="27"/>
      <c r="F19" s="27">
        <f>F18/(D18+F18)</f>
        <v>0.89708086492732608</v>
      </c>
      <c r="G19" s="11"/>
      <c r="I19" s="11"/>
      <c r="J19" s="18"/>
      <c r="K19" s="18"/>
      <c r="L19" s="18"/>
      <c r="M19" s="11"/>
      <c r="N19" s="18"/>
    </row>
    <row r="20" spans="1:14" x14ac:dyDescent="0.3">
      <c r="A20" s="1"/>
      <c r="B20" s="16" t="s">
        <v>42</v>
      </c>
      <c r="C20" s="18"/>
      <c r="D20" s="18"/>
      <c r="E20" s="11"/>
      <c r="F20" s="18"/>
      <c r="G20" s="11"/>
      <c r="H20" s="18"/>
      <c r="I20" s="11"/>
      <c r="J20" s="18"/>
      <c r="K20" s="18"/>
      <c r="L20" s="18"/>
      <c r="M20" s="11"/>
      <c r="N20" s="18"/>
    </row>
    <row r="21" spans="1:14" ht="15.6" x14ac:dyDescent="0.3">
      <c r="A21" s="1">
        <v>9</v>
      </c>
      <c r="B21" s="17" t="s">
        <v>43</v>
      </c>
      <c r="C21" s="18">
        <f t="shared" ref="C21:C33" si="4">VLOOKUP(B21,income_statement,14,FALSE)</f>
        <v>339418.37</v>
      </c>
      <c r="D21" s="18">
        <f>C21-F21</f>
        <v>10819.731064327992</v>
      </c>
      <c r="E21" s="11"/>
      <c r="F21" s="18">
        <v>328598.638935672</v>
      </c>
      <c r="G21" s="11" t="s">
        <v>30</v>
      </c>
      <c r="H21" s="19">
        <v>-106926.599671191</v>
      </c>
      <c r="I21" s="11" t="s">
        <v>44</v>
      </c>
      <c r="J21" s="18">
        <f>F21+H21</f>
        <v>221672.03926448099</v>
      </c>
      <c r="K21" s="28">
        <v>-7994.22234758176</v>
      </c>
      <c r="L21" s="28">
        <v>0</v>
      </c>
      <c r="M21" s="11" t="s">
        <v>45</v>
      </c>
      <c r="N21" s="29">
        <f>J21+L21+K21</f>
        <v>213677.81691689923</v>
      </c>
    </row>
    <row r="22" spans="1:14" ht="15.6" x14ac:dyDescent="0.3">
      <c r="A22" s="1">
        <v>10</v>
      </c>
      <c r="B22" s="17" t="s">
        <v>46</v>
      </c>
      <c r="C22" s="18">
        <f t="shared" si="4"/>
        <v>0</v>
      </c>
      <c r="D22" s="18">
        <f t="shared" ref="D22:D33" si="5">C22-F22</f>
        <v>0</v>
      </c>
      <c r="E22" s="11"/>
      <c r="F22" s="18">
        <v>0</v>
      </c>
      <c r="G22" s="11" t="s">
        <v>33</v>
      </c>
      <c r="H22" s="19"/>
      <c r="I22" s="11" t="s">
        <v>44</v>
      </c>
      <c r="J22" s="18">
        <f t="shared" ref="J22:J85" si="6">F22+H22</f>
        <v>0</v>
      </c>
      <c r="K22" s="28">
        <v>97303.457999999999</v>
      </c>
      <c r="L22" s="28">
        <v>0</v>
      </c>
      <c r="M22" s="11" t="s">
        <v>45</v>
      </c>
      <c r="N22" s="29">
        <f t="shared" ref="N22:N85" si="7">J22+L22+K22</f>
        <v>97303.457999999999</v>
      </c>
    </row>
    <row r="23" spans="1:14" ht="15.6" x14ac:dyDescent="0.3">
      <c r="A23" s="1">
        <v>11</v>
      </c>
      <c r="B23" s="17" t="s">
        <v>47</v>
      </c>
      <c r="C23" s="18">
        <f t="shared" si="4"/>
        <v>223687.43</v>
      </c>
      <c r="D23" s="18">
        <f t="shared" si="5"/>
        <v>7130.5446286560036</v>
      </c>
      <c r="E23" s="11"/>
      <c r="F23" s="18">
        <v>216556.88537134399</v>
      </c>
      <c r="G23" s="11" t="s">
        <v>30</v>
      </c>
      <c r="H23" s="19">
        <v>20538.229971802699</v>
      </c>
      <c r="I23" s="11" t="s">
        <v>44</v>
      </c>
      <c r="J23" s="18">
        <f t="shared" si="6"/>
        <v>237095.1153431467</v>
      </c>
      <c r="K23" s="28">
        <v>-22935.693686627801</v>
      </c>
      <c r="L23" s="28">
        <v>0</v>
      </c>
      <c r="M23" s="11" t="s">
        <v>45</v>
      </c>
      <c r="N23" s="29">
        <f>J23+L23+K23+637</f>
        <v>214796.42165651888</v>
      </c>
    </row>
    <row r="24" spans="1:14" ht="15.6" x14ac:dyDescent="0.3">
      <c r="A24" s="1">
        <v>12</v>
      </c>
      <c r="B24" s="17" t="s">
        <v>48</v>
      </c>
      <c r="C24" s="18">
        <f t="shared" si="4"/>
        <v>0</v>
      </c>
      <c r="D24" s="18">
        <f t="shared" si="5"/>
        <v>0</v>
      </c>
      <c r="E24" s="11"/>
      <c r="F24" s="18">
        <v>0</v>
      </c>
      <c r="G24" s="11" t="s">
        <v>30</v>
      </c>
      <c r="H24" s="19">
        <v>72794.728071473699</v>
      </c>
      <c r="I24" s="11" t="s">
        <v>44</v>
      </c>
      <c r="J24" s="18">
        <f t="shared" si="6"/>
        <v>72794.728071473699</v>
      </c>
      <c r="K24" s="28">
        <v>-7400.0680507319403</v>
      </c>
      <c r="L24" s="28">
        <v>0</v>
      </c>
      <c r="M24" s="11" t="s">
        <v>45</v>
      </c>
      <c r="N24" s="29">
        <f>J24+L24+K24</f>
        <v>65394.660020741758</v>
      </c>
    </row>
    <row r="25" spans="1:14" ht="15.6" x14ac:dyDescent="0.3">
      <c r="A25" s="1">
        <v>13</v>
      </c>
      <c r="B25" s="17" t="s">
        <v>49</v>
      </c>
      <c r="C25" s="18">
        <f t="shared" si="4"/>
        <v>28068.37</v>
      </c>
      <c r="D25" s="18">
        <f t="shared" si="5"/>
        <v>894.74301233029837</v>
      </c>
      <c r="E25" s="11"/>
      <c r="F25" s="18">
        <v>27173.626987669701</v>
      </c>
      <c r="G25" s="11" t="s">
        <v>30</v>
      </c>
      <c r="H25" s="19">
        <v>-12613.816266010301</v>
      </c>
      <c r="I25" s="11" t="s">
        <v>44</v>
      </c>
      <c r="J25" s="18">
        <f t="shared" si="6"/>
        <v>14559.8107216594</v>
      </c>
      <c r="K25" s="28">
        <v>-257.573531829476</v>
      </c>
      <c r="L25" s="28">
        <v>0</v>
      </c>
      <c r="M25" s="11" t="s">
        <v>45</v>
      </c>
      <c r="N25" s="29">
        <f>J25+L25+K25</f>
        <v>14302.237189829924</v>
      </c>
    </row>
    <row r="26" spans="1:14" ht="15.6" x14ac:dyDescent="0.3">
      <c r="A26" s="1">
        <v>14</v>
      </c>
      <c r="B26" s="17" t="s">
        <v>50</v>
      </c>
      <c r="C26" s="18">
        <f t="shared" si="4"/>
        <v>0</v>
      </c>
      <c r="D26" s="18">
        <f t="shared" si="5"/>
        <v>0</v>
      </c>
      <c r="E26" s="11"/>
      <c r="F26" s="18">
        <v>0</v>
      </c>
      <c r="G26" s="11" t="s">
        <v>30</v>
      </c>
      <c r="H26" s="19">
        <v>249932.354972759</v>
      </c>
      <c r="I26" s="11" t="s">
        <v>44</v>
      </c>
      <c r="J26" s="18">
        <f t="shared" si="6"/>
        <v>249932.354972759</v>
      </c>
      <c r="K26" s="28">
        <v>34437.900025925002</v>
      </c>
      <c r="L26" s="28">
        <v>0</v>
      </c>
      <c r="M26" s="11" t="s">
        <v>45</v>
      </c>
      <c r="N26" s="29">
        <f>J26+L26+K26</f>
        <v>284370.25499868399</v>
      </c>
    </row>
    <row r="27" spans="1:14" x14ac:dyDescent="0.3">
      <c r="A27" s="1">
        <v>15</v>
      </c>
      <c r="B27" s="17" t="s">
        <v>51</v>
      </c>
      <c r="C27" s="18">
        <f t="shared" si="4"/>
        <v>1172.1600000000001</v>
      </c>
      <c r="D27" s="18">
        <f t="shared" si="5"/>
        <v>37.365260944369993</v>
      </c>
      <c r="E27" s="11"/>
      <c r="F27" s="18">
        <v>1134.7947390556301</v>
      </c>
      <c r="G27" s="11" t="s">
        <v>30</v>
      </c>
      <c r="H27" s="18"/>
      <c r="I27" s="11"/>
      <c r="J27" s="18">
        <f t="shared" si="6"/>
        <v>1134.7947390556301</v>
      </c>
      <c r="K27" s="18"/>
      <c r="L27" s="18"/>
      <c r="M27" s="11"/>
      <c r="N27" s="18">
        <f t="shared" si="7"/>
        <v>1134.7947390556301</v>
      </c>
    </row>
    <row r="28" spans="1:14" ht="15.6" x14ac:dyDescent="0.3">
      <c r="A28" s="1">
        <v>16</v>
      </c>
      <c r="B28" s="17" t="s">
        <v>52</v>
      </c>
      <c r="C28" s="18">
        <f t="shared" si="4"/>
        <v>119887.62999999999</v>
      </c>
      <c r="D28" s="18">
        <f t="shared" si="5"/>
        <v>3821.6903656089853</v>
      </c>
      <c r="E28" s="11"/>
      <c r="F28" s="18">
        <v>116065.939634391</v>
      </c>
      <c r="G28" s="11" t="s">
        <v>30</v>
      </c>
      <c r="H28" s="19"/>
      <c r="I28" s="11"/>
      <c r="J28" s="18">
        <f t="shared" si="6"/>
        <v>116065.939634391</v>
      </c>
      <c r="K28" s="18"/>
      <c r="L28" s="18"/>
      <c r="M28" s="11"/>
      <c r="N28" s="18">
        <f t="shared" si="7"/>
        <v>116065.939634391</v>
      </c>
    </row>
    <row r="29" spans="1:14" ht="15.6" x14ac:dyDescent="0.3">
      <c r="A29" s="1">
        <v>17</v>
      </c>
      <c r="B29" s="17" t="s">
        <v>53</v>
      </c>
      <c r="C29" s="18">
        <f t="shared" si="4"/>
        <v>9092.69</v>
      </c>
      <c r="D29" s="18">
        <f t="shared" si="5"/>
        <v>289.85013525138129</v>
      </c>
      <c r="E29" s="11"/>
      <c r="F29" s="18">
        <v>8802.8398647486192</v>
      </c>
      <c r="G29" s="11" t="s">
        <v>30</v>
      </c>
      <c r="H29" s="19"/>
      <c r="I29" s="11"/>
      <c r="J29" s="18">
        <f t="shared" si="6"/>
        <v>8802.8398647486192</v>
      </c>
      <c r="K29" s="18"/>
      <c r="L29" s="18"/>
      <c r="M29" s="11"/>
      <c r="N29" s="18">
        <f t="shared" si="7"/>
        <v>8802.8398647486192</v>
      </c>
    </row>
    <row r="30" spans="1:14" ht="15.6" x14ac:dyDescent="0.3">
      <c r="A30" s="1">
        <v>18</v>
      </c>
      <c r="B30" s="17" t="s">
        <v>54</v>
      </c>
      <c r="C30" s="18">
        <f t="shared" si="4"/>
        <v>36000</v>
      </c>
      <c r="D30" s="18">
        <f t="shared" si="5"/>
        <v>1147.5817243357014</v>
      </c>
      <c r="E30" s="11"/>
      <c r="F30" s="18">
        <v>34852.418275664299</v>
      </c>
      <c r="G30" s="11" t="s">
        <v>30</v>
      </c>
      <c r="H30" s="19">
        <v>0</v>
      </c>
      <c r="I30" s="11" t="s">
        <v>55</v>
      </c>
      <c r="J30" s="18">
        <f t="shared" si="6"/>
        <v>34852.418275664299</v>
      </c>
      <c r="K30" s="29"/>
      <c r="L30" s="29"/>
      <c r="M30" s="30"/>
      <c r="N30" s="29">
        <f t="shared" si="7"/>
        <v>34852.418275664299</v>
      </c>
    </row>
    <row r="31" spans="1:14" x14ac:dyDescent="0.3">
      <c r="A31" s="1">
        <v>19</v>
      </c>
      <c r="B31" s="17" t="s">
        <v>56</v>
      </c>
      <c r="C31" s="18">
        <f t="shared" si="4"/>
        <v>0</v>
      </c>
      <c r="D31" s="18">
        <f t="shared" si="5"/>
        <v>0</v>
      </c>
      <c r="E31" s="11"/>
      <c r="F31" s="18">
        <v>0</v>
      </c>
      <c r="G31" s="11" t="s">
        <v>30</v>
      </c>
      <c r="H31" s="18"/>
      <c r="I31" s="11"/>
      <c r="J31" s="18">
        <f t="shared" si="6"/>
        <v>0</v>
      </c>
      <c r="K31" s="18"/>
      <c r="L31" s="18"/>
      <c r="M31" s="11"/>
      <c r="N31" s="18">
        <f t="shared" si="7"/>
        <v>0</v>
      </c>
    </row>
    <row r="32" spans="1:14" ht="15.6" x14ac:dyDescent="0.3">
      <c r="A32" s="1">
        <v>20</v>
      </c>
      <c r="B32" s="17" t="s">
        <v>57</v>
      </c>
      <c r="C32" s="18">
        <f t="shared" si="4"/>
        <v>90730.38</v>
      </c>
      <c r="D32" s="18">
        <f t="shared" si="5"/>
        <v>2892.2368313898041</v>
      </c>
      <c r="E32" s="11"/>
      <c r="F32" s="18">
        <v>87838.143168610201</v>
      </c>
      <c r="G32" s="11" t="s">
        <v>30</v>
      </c>
      <c r="H32" s="19">
        <v>-9339.4412502389805</v>
      </c>
      <c r="I32" s="11" t="s">
        <v>58</v>
      </c>
      <c r="J32" s="18">
        <f t="shared" si="6"/>
        <v>78498.701918371225</v>
      </c>
      <c r="K32" s="18"/>
      <c r="L32" s="18"/>
      <c r="M32" s="11"/>
      <c r="N32" s="18">
        <f t="shared" si="7"/>
        <v>78498.701918371225</v>
      </c>
    </row>
    <row r="33" spans="1:14" ht="15.6" x14ac:dyDescent="0.3">
      <c r="A33" s="1">
        <v>21</v>
      </c>
      <c r="B33" s="17" t="s">
        <v>59</v>
      </c>
      <c r="C33" s="18">
        <f t="shared" si="4"/>
        <v>311517.43</v>
      </c>
      <c r="D33" s="18">
        <f t="shared" si="5"/>
        <v>9930.3252633339725</v>
      </c>
      <c r="E33" s="11"/>
      <c r="F33" s="18">
        <v>301587.10473666602</v>
      </c>
      <c r="G33" s="11" t="s">
        <v>30</v>
      </c>
      <c r="H33" s="19"/>
      <c r="I33" s="11"/>
      <c r="J33" s="18">
        <f t="shared" si="6"/>
        <v>301587.10473666602</v>
      </c>
      <c r="K33" s="18"/>
      <c r="L33" s="19">
        <v>-3360.9305164655698</v>
      </c>
      <c r="M33" s="11" t="s">
        <v>60</v>
      </c>
      <c r="N33" s="18">
        <f t="shared" si="7"/>
        <v>298226.17422020045</v>
      </c>
    </row>
    <row r="34" spans="1:14" x14ac:dyDescent="0.3">
      <c r="A34" s="1">
        <v>22</v>
      </c>
      <c r="B34" s="17" t="s">
        <v>32</v>
      </c>
      <c r="C34" s="18">
        <v>154084.71</v>
      </c>
      <c r="D34" s="18">
        <v>193285.252941176</v>
      </c>
      <c r="E34" s="31" t="s">
        <v>61</v>
      </c>
      <c r="F34" s="18">
        <v>0</v>
      </c>
      <c r="G34" s="11" t="s">
        <v>33</v>
      </c>
      <c r="H34" s="18"/>
      <c r="I34" s="11"/>
      <c r="J34" s="18">
        <f t="shared" si="6"/>
        <v>0</v>
      </c>
      <c r="K34" s="18"/>
      <c r="L34" s="18"/>
      <c r="M34" s="11"/>
      <c r="N34" s="18">
        <f t="shared" si="7"/>
        <v>0</v>
      </c>
    </row>
    <row r="35" spans="1:14" ht="15.6" x14ac:dyDescent="0.3">
      <c r="A35" s="1">
        <v>23</v>
      </c>
      <c r="B35" s="17" t="s">
        <v>62</v>
      </c>
      <c r="C35" s="18">
        <f>VLOOKUP(B35,income_statement,14,FALSE)</f>
        <v>516694.50000000006</v>
      </c>
      <c r="D35" s="18">
        <v>22180.817999999999</v>
      </c>
      <c r="E35" s="11"/>
      <c r="F35" s="18">
        <f>C35-D35</f>
        <v>494513.68200000003</v>
      </c>
      <c r="G35" s="11" t="s">
        <v>33</v>
      </c>
      <c r="H35" s="19">
        <f>F36</f>
        <v>59972.869999999995</v>
      </c>
      <c r="I35" s="11" t="s">
        <v>35</v>
      </c>
      <c r="J35" s="18">
        <f t="shared" si="6"/>
        <v>554486.55200000003</v>
      </c>
      <c r="K35" s="18"/>
      <c r="L35" s="19">
        <v>173232.65700000001</v>
      </c>
      <c r="M35" s="11" t="s">
        <v>36</v>
      </c>
      <c r="N35" s="18">
        <f t="shared" si="7"/>
        <v>727719.20900000003</v>
      </c>
    </row>
    <row r="36" spans="1:14" x14ac:dyDescent="0.3">
      <c r="A36" s="1">
        <v>24</v>
      </c>
      <c r="B36" s="17" t="s">
        <v>63</v>
      </c>
      <c r="C36" s="18">
        <f>VLOOKUP(B36,income_statement,14,FALSE)</f>
        <v>59972.869999999995</v>
      </c>
      <c r="D36" s="18">
        <f>C36-F36</f>
        <v>0</v>
      </c>
      <c r="E36" s="11"/>
      <c r="F36" s="18">
        <f>C36</f>
        <v>59972.869999999995</v>
      </c>
      <c r="G36" s="11" t="s">
        <v>33</v>
      </c>
      <c r="H36" s="18">
        <f>-F36</f>
        <v>-59972.869999999995</v>
      </c>
      <c r="I36" s="11" t="s">
        <v>35</v>
      </c>
      <c r="J36" s="18">
        <f t="shared" si="6"/>
        <v>0</v>
      </c>
      <c r="K36" s="18"/>
      <c r="L36" s="18"/>
      <c r="M36" s="11"/>
      <c r="N36" s="18">
        <f t="shared" si="7"/>
        <v>0</v>
      </c>
    </row>
    <row r="37" spans="1:14" x14ac:dyDescent="0.3">
      <c r="A37" s="1">
        <v>25</v>
      </c>
      <c r="B37" s="17" t="s">
        <v>64</v>
      </c>
      <c r="C37" s="18">
        <v>24814.34</v>
      </c>
      <c r="D37" s="18">
        <f t="shared" ref="D37:D84" si="8">C37-F37</f>
        <v>0</v>
      </c>
      <c r="E37" s="11"/>
      <c r="F37" s="18">
        <f>C37</f>
        <v>24814.34</v>
      </c>
      <c r="G37" s="11" t="s">
        <v>65</v>
      </c>
      <c r="H37" s="18">
        <f>-F37</f>
        <v>-24814.34</v>
      </c>
      <c r="I37" s="11" t="s">
        <v>35</v>
      </c>
      <c r="J37" s="18">
        <f t="shared" si="6"/>
        <v>0</v>
      </c>
      <c r="K37" s="18"/>
      <c r="L37" s="18"/>
      <c r="M37" s="11"/>
      <c r="N37" s="18">
        <f t="shared" si="7"/>
        <v>0</v>
      </c>
    </row>
    <row r="38" spans="1:14" ht="15.6" x14ac:dyDescent="0.3">
      <c r="A38" s="1">
        <v>26</v>
      </c>
      <c r="B38" s="17" t="s">
        <v>66</v>
      </c>
      <c r="C38" s="18">
        <f>VLOOKUP(B38,income_statement,14,FALSE)</f>
        <v>417041.14</v>
      </c>
      <c r="D38" s="18">
        <f t="shared" si="8"/>
        <v>0</v>
      </c>
      <c r="E38" s="11"/>
      <c r="F38" s="18">
        <f>C38</f>
        <v>417041.14</v>
      </c>
      <c r="G38" s="11" t="s">
        <v>65</v>
      </c>
      <c r="H38" s="18">
        <f>F37</f>
        <v>24814.34</v>
      </c>
      <c r="I38" s="11" t="s">
        <v>35</v>
      </c>
      <c r="J38" s="18">
        <f t="shared" si="6"/>
        <v>441855.48000000004</v>
      </c>
      <c r="K38" s="18"/>
      <c r="L38" s="19">
        <f>L14</f>
        <v>138598.09962466499</v>
      </c>
      <c r="M38" s="11" t="s">
        <v>36</v>
      </c>
      <c r="N38" s="18">
        <f t="shared" si="7"/>
        <v>580453.57962466497</v>
      </c>
    </row>
    <row r="39" spans="1:14" ht="15.6" x14ac:dyDescent="0.3">
      <c r="A39" s="1">
        <v>27</v>
      </c>
      <c r="B39" s="17" t="s">
        <v>67</v>
      </c>
      <c r="C39" s="18">
        <v>12000</v>
      </c>
      <c r="D39" s="18">
        <f t="shared" si="8"/>
        <v>382.52724144519925</v>
      </c>
      <c r="E39" s="11"/>
      <c r="F39" s="18">
        <v>11617.472758554801</v>
      </c>
      <c r="G39" s="11" t="s">
        <v>30</v>
      </c>
      <c r="H39" s="19">
        <v>0</v>
      </c>
      <c r="I39" s="11" t="s">
        <v>68</v>
      </c>
      <c r="J39" s="18">
        <f t="shared" si="6"/>
        <v>11617.472758554801</v>
      </c>
      <c r="K39" s="18"/>
      <c r="L39" s="18"/>
      <c r="M39" s="11"/>
      <c r="N39" s="18">
        <f t="shared" si="7"/>
        <v>11617.472758554801</v>
      </c>
    </row>
    <row r="40" spans="1:14" x14ac:dyDescent="0.3">
      <c r="A40" s="1">
        <v>28</v>
      </c>
      <c r="B40" s="17" t="s">
        <v>69</v>
      </c>
      <c r="C40" s="18">
        <f t="shared" ref="C40:C47" si="9">VLOOKUP(B40,income_statement,14,FALSE)</f>
        <v>28169.47</v>
      </c>
      <c r="D40" s="18">
        <f t="shared" si="8"/>
        <v>897.96580433950294</v>
      </c>
      <c r="E40" s="11"/>
      <c r="F40" s="18">
        <v>27271.504195660498</v>
      </c>
      <c r="G40" s="11" t="s">
        <v>30</v>
      </c>
      <c r="H40" s="18"/>
      <c r="I40" s="11"/>
      <c r="J40" s="18">
        <f t="shared" si="6"/>
        <v>27271.504195660498</v>
      </c>
      <c r="K40" s="18"/>
      <c r="L40" s="18"/>
      <c r="M40" s="11"/>
      <c r="N40" s="18">
        <f t="shared" si="7"/>
        <v>27271.504195660498</v>
      </c>
    </row>
    <row r="41" spans="1:14" x14ac:dyDescent="0.3">
      <c r="A41" s="1">
        <v>29</v>
      </c>
      <c r="B41" s="17" t="s">
        <v>70</v>
      </c>
      <c r="C41" s="18">
        <f t="shared" si="9"/>
        <v>0</v>
      </c>
      <c r="D41" s="18">
        <f t="shared" si="8"/>
        <v>0</v>
      </c>
      <c r="E41" s="11"/>
      <c r="F41" s="18">
        <v>0</v>
      </c>
      <c r="G41" s="11" t="s">
        <v>65</v>
      </c>
      <c r="H41" s="18"/>
      <c r="I41" s="11"/>
      <c r="J41" s="18">
        <f t="shared" si="6"/>
        <v>0</v>
      </c>
      <c r="K41" s="18"/>
      <c r="L41" s="18"/>
      <c r="M41" s="11"/>
      <c r="N41" s="18">
        <f t="shared" si="7"/>
        <v>0</v>
      </c>
    </row>
    <row r="42" spans="1:14" ht="15.6" x14ac:dyDescent="0.3">
      <c r="A42" s="1">
        <v>30</v>
      </c>
      <c r="B42" s="17" t="s">
        <v>71</v>
      </c>
      <c r="C42" s="18">
        <f t="shared" si="9"/>
        <v>200830.06</v>
      </c>
      <c r="D42" s="18">
        <f t="shared" si="8"/>
        <v>14299.694733326993</v>
      </c>
      <c r="E42" s="11"/>
      <c r="F42" s="18">
        <v>186530.365266673</v>
      </c>
      <c r="G42" s="11" t="s">
        <v>65</v>
      </c>
      <c r="H42" s="19">
        <v>-69124.001425864102</v>
      </c>
      <c r="I42" s="11" t="s">
        <v>44</v>
      </c>
      <c r="J42" s="18">
        <f t="shared" si="6"/>
        <v>117406.3638408089</v>
      </c>
      <c r="K42" s="28">
        <v>-16594.999079826001</v>
      </c>
      <c r="L42" s="28">
        <v>0</v>
      </c>
      <c r="M42" s="11" t="s">
        <v>45</v>
      </c>
      <c r="N42" s="29">
        <f t="shared" si="7"/>
        <v>100811.36476098291</v>
      </c>
    </row>
    <row r="43" spans="1:14" ht="15.6" x14ac:dyDescent="0.3">
      <c r="A43" s="1">
        <v>31</v>
      </c>
      <c r="B43" s="17" t="s">
        <v>72</v>
      </c>
      <c r="C43" s="18">
        <f t="shared" si="9"/>
        <v>180000</v>
      </c>
      <c r="D43" s="18">
        <f t="shared" si="8"/>
        <v>13335.211267606006</v>
      </c>
      <c r="E43" s="11"/>
      <c r="F43" s="18">
        <v>166664.78873239399</v>
      </c>
      <c r="G43" s="11" t="s">
        <v>73</v>
      </c>
      <c r="H43" s="19"/>
      <c r="I43" s="11"/>
      <c r="J43" s="18">
        <f t="shared" si="6"/>
        <v>166664.78873239399</v>
      </c>
      <c r="K43" s="18"/>
      <c r="L43" s="19">
        <v>16666.478873239401</v>
      </c>
      <c r="M43" s="11" t="s">
        <v>45</v>
      </c>
      <c r="N43" s="18">
        <f t="shared" si="7"/>
        <v>183331.26760563339</v>
      </c>
    </row>
    <row r="44" spans="1:14" ht="15.6" x14ac:dyDescent="0.3">
      <c r="A44" s="1">
        <v>32</v>
      </c>
      <c r="B44" s="17" t="s">
        <v>74</v>
      </c>
      <c r="C44" s="18">
        <f t="shared" si="9"/>
        <v>50167.27</v>
      </c>
      <c r="D44" s="18">
        <f t="shared" si="8"/>
        <v>0</v>
      </c>
      <c r="E44" s="11"/>
      <c r="F44" s="18">
        <f>C44</f>
        <v>50167.27</v>
      </c>
      <c r="G44" s="11" t="s">
        <v>33</v>
      </c>
      <c r="H44" s="19">
        <v>-11798.72</v>
      </c>
      <c r="I44" s="11" t="s">
        <v>75</v>
      </c>
      <c r="J44" s="18">
        <f t="shared" si="6"/>
        <v>38368.549999999996</v>
      </c>
      <c r="K44" s="18"/>
      <c r="L44" s="18"/>
      <c r="M44" s="11"/>
      <c r="N44" s="18">
        <f t="shared" si="7"/>
        <v>38368.549999999996</v>
      </c>
    </row>
    <row r="45" spans="1:14" ht="15.6" x14ac:dyDescent="0.3">
      <c r="A45" s="1">
        <v>33</v>
      </c>
      <c r="B45" s="17" t="s">
        <v>76</v>
      </c>
      <c r="C45" s="18">
        <f t="shared" si="9"/>
        <v>52733.72</v>
      </c>
      <c r="D45" s="18">
        <f t="shared" si="8"/>
        <v>1346.3895875823</v>
      </c>
      <c r="E45" s="11" t="s">
        <v>77</v>
      </c>
      <c r="F45" s="18">
        <v>51387.330412417701</v>
      </c>
      <c r="G45" s="11" t="s">
        <v>65</v>
      </c>
      <c r="H45" s="19">
        <v>-5069.1713020485504</v>
      </c>
      <c r="I45" s="11" t="s">
        <v>78</v>
      </c>
      <c r="J45" s="18">
        <f t="shared" si="6"/>
        <v>46318.159110369153</v>
      </c>
      <c r="K45" s="18"/>
      <c r="L45" s="18"/>
      <c r="M45" s="11"/>
      <c r="N45" s="18">
        <f t="shared" si="7"/>
        <v>46318.159110369153</v>
      </c>
    </row>
    <row r="46" spans="1:14" x14ac:dyDescent="0.3">
      <c r="A46" s="1">
        <v>34</v>
      </c>
      <c r="B46" s="17" t="s">
        <v>79</v>
      </c>
      <c r="C46" s="18">
        <f t="shared" si="9"/>
        <v>1684.66</v>
      </c>
      <c r="D46" s="18">
        <f t="shared" si="8"/>
        <v>119.95277863009005</v>
      </c>
      <c r="E46" s="11"/>
      <c r="F46" s="18">
        <v>1564.70722136991</v>
      </c>
      <c r="G46" s="11" t="s">
        <v>65</v>
      </c>
      <c r="H46" s="18"/>
      <c r="I46" s="11"/>
      <c r="J46" s="18">
        <f t="shared" si="6"/>
        <v>1564.70722136991</v>
      </c>
      <c r="K46" s="18"/>
      <c r="L46" s="18"/>
      <c r="M46" s="11"/>
      <c r="N46" s="18">
        <f t="shared" si="7"/>
        <v>1564.70722136991</v>
      </c>
    </row>
    <row r="47" spans="1:14" x14ac:dyDescent="0.3">
      <c r="A47" s="1">
        <v>35</v>
      </c>
      <c r="B47" s="17" t="s">
        <v>80</v>
      </c>
      <c r="C47" s="18">
        <f t="shared" si="9"/>
        <v>4629.4399999999996</v>
      </c>
      <c r="D47" s="18">
        <f t="shared" si="8"/>
        <v>329.62983124266975</v>
      </c>
      <c r="E47" s="11"/>
      <c r="F47" s="18">
        <v>4299.8101687573298</v>
      </c>
      <c r="G47" s="11" t="s">
        <v>65</v>
      </c>
      <c r="H47" s="18"/>
      <c r="I47" s="11"/>
      <c r="J47" s="18">
        <f t="shared" si="6"/>
        <v>4299.8101687573298</v>
      </c>
      <c r="K47" s="18"/>
      <c r="L47" s="18"/>
      <c r="M47" s="11"/>
      <c r="N47" s="18">
        <f t="shared" si="7"/>
        <v>4299.8101687573298</v>
      </c>
    </row>
    <row r="48" spans="1:14" x14ac:dyDescent="0.3">
      <c r="A48" s="1">
        <v>36</v>
      </c>
      <c r="B48" s="17" t="s">
        <v>52</v>
      </c>
      <c r="C48" s="18">
        <v>9098.25</v>
      </c>
      <c r="D48" s="18">
        <f t="shared" si="8"/>
        <v>290.02737287324999</v>
      </c>
      <c r="E48" s="11"/>
      <c r="F48" s="18">
        <v>8808.22262712675</v>
      </c>
      <c r="G48" s="11" t="s">
        <v>30</v>
      </c>
      <c r="H48" s="18"/>
      <c r="I48" s="11"/>
      <c r="J48" s="18">
        <f t="shared" si="6"/>
        <v>8808.22262712675</v>
      </c>
      <c r="K48" s="18"/>
      <c r="L48" s="18"/>
      <c r="M48" s="11"/>
      <c r="N48" s="18">
        <f t="shared" si="7"/>
        <v>8808.22262712675</v>
      </c>
    </row>
    <row r="49" spans="1:14" ht="15.6" x14ac:dyDescent="0.3">
      <c r="A49" s="1">
        <v>37</v>
      </c>
      <c r="B49" s="17" t="s">
        <v>81</v>
      </c>
      <c r="C49" s="18">
        <f t="shared" ref="C49:C83" si="10">VLOOKUP(B49,income_statement,14,FALSE)</f>
        <v>0</v>
      </c>
      <c r="D49" s="18">
        <f t="shared" si="8"/>
        <v>0</v>
      </c>
      <c r="E49" s="11"/>
      <c r="F49" s="18">
        <f>C49</f>
        <v>0</v>
      </c>
      <c r="G49" s="11" t="s">
        <v>33</v>
      </c>
      <c r="H49" s="18"/>
      <c r="I49" s="11"/>
      <c r="J49" s="18">
        <f t="shared" si="6"/>
        <v>0</v>
      </c>
      <c r="K49" s="18"/>
      <c r="L49" s="29">
        <v>27995</v>
      </c>
      <c r="M49" s="11" t="s">
        <v>82</v>
      </c>
      <c r="N49" s="29">
        <f t="shared" si="7"/>
        <v>27995</v>
      </c>
    </row>
    <row r="50" spans="1:14" x14ac:dyDescent="0.3">
      <c r="A50" s="1">
        <v>38</v>
      </c>
      <c r="B50" s="17" t="s">
        <v>83</v>
      </c>
      <c r="C50" s="18">
        <f t="shared" si="10"/>
        <v>17658.150000000001</v>
      </c>
      <c r="D50" s="18">
        <f t="shared" si="8"/>
        <v>1257.3125485065029</v>
      </c>
      <c r="E50" s="11"/>
      <c r="F50" s="18">
        <v>16400.837451493499</v>
      </c>
      <c r="G50" s="11" t="s">
        <v>65</v>
      </c>
      <c r="H50" s="18"/>
      <c r="I50" s="11"/>
      <c r="J50" s="18">
        <f t="shared" si="6"/>
        <v>16400.837451493499</v>
      </c>
      <c r="K50" s="18"/>
      <c r="L50" s="18"/>
      <c r="M50" s="11"/>
      <c r="N50" s="18">
        <f t="shared" si="7"/>
        <v>16400.837451493499</v>
      </c>
    </row>
    <row r="51" spans="1:14" ht="15.6" x14ac:dyDescent="0.3">
      <c r="A51" s="1">
        <v>39</v>
      </c>
      <c r="B51" s="17" t="s">
        <v>84</v>
      </c>
      <c r="C51" s="18">
        <f t="shared" si="10"/>
        <v>6764.93</v>
      </c>
      <c r="D51" s="18">
        <f t="shared" si="8"/>
        <v>215.64750095583986</v>
      </c>
      <c r="E51" s="11"/>
      <c r="F51" s="18">
        <v>6549.2824990441604</v>
      </c>
      <c r="G51" s="11" t="s">
        <v>30</v>
      </c>
      <c r="H51" s="19">
        <v>-2638.1344389218102</v>
      </c>
      <c r="I51" s="11" t="s">
        <v>85</v>
      </c>
      <c r="J51" s="18">
        <f t="shared" si="6"/>
        <v>3911.1480601223502</v>
      </c>
      <c r="K51" s="18"/>
      <c r="L51" s="18"/>
      <c r="M51" s="11"/>
      <c r="N51" s="18">
        <f t="shared" si="7"/>
        <v>3911.1480601223502</v>
      </c>
    </row>
    <row r="52" spans="1:14" x14ac:dyDescent="0.3">
      <c r="A52" s="1">
        <v>40</v>
      </c>
      <c r="B52" s="17" t="s">
        <v>86</v>
      </c>
      <c r="C52" s="18">
        <f t="shared" si="10"/>
        <v>16809.210000000003</v>
      </c>
      <c r="D52" s="18">
        <f>C52-F52</f>
        <v>1729.9893544549413</v>
      </c>
      <c r="E52" s="11"/>
      <c r="F52" s="18">
        <f>C52*F19</f>
        <v>15079.220645545061</v>
      </c>
      <c r="G52" s="11" t="s">
        <v>87</v>
      </c>
      <c r="H52" s="18"/>
      <c r="I52" s="11"/>
      <c r="J52" s="18">
        <f t="shared" si="6"/>
        <v>15079.220645545061</v>
      </c>
      <c r="K52" s="18"/>
      <c r="L52" s="18">
        <v>0</v>
      </c>
      <c r="M52" s="11"/>
      <c r="N52" s="18">
        <f t="shared" si="7"/>
        <v>15079.220645545061</v>
      </c>
    </row>
    <row r="53" spans="1:14" x14ac:dyDescent="0.3">
      <c r="A53" s="1">
        <v>41</v>
      </c>
      <c r="B53" s="17" t="s">
        <v>88</v>
      </c>
      <c r="C53" s="18">
        <f t="shared" si="10"/>
        <v>7710.9000000000005</v>
      </c>
      <c r="D53" s="18">
        <f t="shared" si="8"/>
        <v>0</v>
      </c>
      <c r="E53" s="11"/>
      <c r="F53" s="18">
        <f>C53</f>
        <v>7710.9000000000005</v>
      </c>
      <c r="G53" s="11" t="s">
        <v>33</v>
      </c>
      <c r="H53" s="18">
        <v>-7710.9</v>
      </c>
      <c r="I53" s="11" t="s">
        <v>75</v>
      </c>
      <c r="J53" s="18">
        <f t="shared" si="6"/>
        <v>0</v>
      </c>
      <c r="K53" s="18"/>
      <c r="L53" s="18"/>
      <c r="M53" s="11"/>
      <c r="N53" s="18">
        <f t="shared" si="7"/>
        <v>0</v>
      </c>
    </row>
    <row r="54" spans="1:14" x14ac:dyDescent="0.3">
      <c r="A54" s="1">
        <v>42</v>
      </c>
      <c r="B54" s="17" t="s">
        <v>89</v>
      </c>
      <c r="C54" s="18">
        <f t="shared" si="10"/>
        <v>19157.62</v>
      </c>
      <c r="D54" s="18">
        <f t="shared" si="8"/>
        <v>1364.0792509700987</v>
      </c>
      <c r="E54" s="11"/>
      <c r="F54" s="18">
        <v>17793.5407490299</v>
      </c>
      <c r="G54" s="11" t="s">
        <v>65</v>
      </c>
      <c r="H54" s="18"/>
      <c r="I54" s="11"/>
      <c r="J54" s="18">
        <f t="shared" si="6"/>
        <v>17793.5407490299</v>
      </c>
      <c r="K54" s="18"/>
      <c r="L54" s="18"/>
      <c r="M54" s="11"/>
      <c r="N54" s="18">
        <f t="shared" si="7"/>
        <v>17793.5407490299</v>
      </c>
    </row>
    <row r="55" spans="1:14" ht="15.6" x14ac:dyDescent="0.3">
      <c r="A55" s="1">
        <v>43</v>
      </c>
      <c r="B55" s="17" t="s">
        <v>90</v>
      </c>
      <c r="C55" s="18">
        <f t="shared" si="10"/>
        <v>59823.070000000007</v>
      </c>
      <c r="D55" s="18">
        <f t="shared" si="8"/>
        <v>1906.9961618237066</v>
      </c>
      <c r="E55" s="11"/>
      <c r="F55" s="18">
        <v>57916.0738381763</v>
      </c>
      <c r="G55" s="11" t="s">
        <v>30</v>
      </c>
      <c r="H55" s="19">
        <v>-20599.373376346201</v>
      </c>
      <c r="I55" s="11" t="s">
        <v>91</v>
      </c>
      <c r="J55" s="18">
        <f t="shared" si="6"/>
        <v>37316.7004618301</v>
      </c>
      <c r="K55" s="18"/>
      <c r="L55" s="18"/>
      <c r="M55" s="11"/>
      <c r="N55" s="18">
        <f t="shared" si="7"/>
        <v>37316.7004618301</v>
      </c>
    </row>
    <row r="56" spans="1:14" x14ac:dyDescent="0.3">
      <c r="A56" s="1">
        <v>44</v>
      </c>
      <c r="B56" s="17" t="s">
        <v>92</v>
      </c>
      <c r="C56" s="18">
        <f t="shared" si="10"/>
        <v>19183.43</v>
      </c>
      <c r="D56" s="18">
        <f t="shared" si="8"/>
        <v>611.51537994650062</v>
      </c>
      <c r="E56" s="11"/>
      <c r="F56" s="18">
        <v>18571.9146200535</v>
      </c>
      <c r="G56" s="11" t="s">
        <v>30</v>
      </c>
      <c r="H56" s="18"/>
      <c r="I56" s="11"/>
      <c r="J56" s="18">
        <f t="shared" si="6"/>
        <v>18571.9146200535</v>
      </c>
      <c r="K56" s="18"/>
      <c r="L56" s="18"/>
      <c r="M56" s="11"/>
      <c r="N56" s="18">
        <f t="shared" si="7"/>
        <v>18571.9146200535</v>
      </c>
    </row>
    <row r="57" spans="1:14" x14ac:dyDescent="0.3">
      <c r="A57" s="1">
        <v>45</v>
      </c>
      <c r="B57" s="17" t="s">
        <v>93</v>
      </c>
      <c r="C57" s="18">
        <f t="shared" si="10"/>
        <v>0</v>
      </c>
      <c r="D57" s="18">
        <f t="shared" si="8"/>
        <v>0</v>
      </c>
      <c r="E57" s="11"/>
      <c r="F57" s="18">
        <v>0</v>
      </c>
      <c r="G57" s="11" t="s">
        <v>65</v>
      </c>
      <c r="H57" s="18"/>
      <c r="I57" s="11"/>
      <c r="J57" s="18">
        <f t="shared" si="6"/>
        <v>0</v>
      </c>
      <c r="K57" s="18"/>
      <c r="L57" s="18"/>
      <c r="M57" s="11"/>
      <c r="N57" s="18">
        <f t="shared" si="7"/>
        <v>0</v>
      </c>
    </row>
    <row r="58" spans="1:14" x14ac:dyDescent="0.3">
      <c r="A58" s="1">
        <v>46</v>
      </c>
      <c r="B58" s="17" t="s">
        <v>94</v>
      </c>
      <c r="C58" s="18">
        <f t="shared" si="10"/>
        <v>16600</v>
      </c>
      <c r="D58" s="18">
        <f t="shared" si="8"/>
        <v>1181.9691363594993</v>
      </c>
      <c r="E58" s="11"/>
      <c r="F58" s="18">
        <v>15418.030863640501</v>
      </c>
      <c r="G58" s="11" t="s">
        <v>65</v>
      </c>
      <c r="H58" s="18">
        <v>-6501.5792798483899</v>
      </c>
      <c r="I58" s="11" t="s">
        <v>75</v>
      </c>
      <c r="J58" s="18">
        <f t="shared" si="6"/>
        <v>8916.4515837921099</v>
      </c>
      <c r="K58" s="18"/>
      <c r="L58" s="18"/>
      <c r="M58" s="11"/>
      <c r="N58" s="18">
        <f t="shared" si="7"/>
        <v>8916.4515837921099</v>
      </c>
    </row>
    <row r="59" spans="1:14" x14ac:dyDescent="0.3">
      <c r="A59" s="1">
        <v>47</v>
      </c>
      <c r="B59" s="17" t="s">
        <v>95</v>
      </c>
      <c r="C59" s="18">
        <f t="shared" si="10"/>
        <v>3682.0700000000006</v>
      </c>
      <c r="D59" s="18">
        <f>C59-F59</f>
        <v>0</v>
      </c>
      <c r="E59" s="11"/>
      <c r="F59" s="18">
        <f>C59</f>
        <v>3682.0700000000006</v>
      </c>
      <c r="G59" s="11" t="s">
        <v>33</v>
      </c>
      <c r="H59" s="18">
        <v>-3682.07</v>
      </c>
      <c r="I59" s="11" t="s">
        <v>75</v>
      </c>
      <c r="J59" s="18">
        <f t="shared" si="6"/>
        <v>0</v>
      </c>
      <c r="K59" s="18"/>
      <c r="L59" s="18"/>
      <c r="M59" s="11"/>
      <c r="N59" s="18">
        <f t="shared" si="7"/>
        <v>0</v>
      </c>
    </row>
    <row r="60" spans="1:14" x14ac:dyDescent="0.3">
      <c r="A60" s="1">
        <v>48</v>
      </c>
      <c r="B60" s="17" t="s">
        <v>96</v>
      </c>
      <c r="C60" s="18">
        <f t="shared" si="10"/>
        <v>717.44</v>
      </c>
      <c r="D60" s="18">
        <f t="shared" si="8"/>
        <v>51.083851637939006</v>
      </c>
      <c r="E60" s="11"/>
      <c r="F60" s="18">
        <v>666.35614836206105</v>
      </c>
      <c r="G60" s="11" t="s">
        <v>65</v>
      </c>
      <c r="H60" s="18">
        <v>928.79703997834099</v>
      </c>
      <c r="I60" s="11" t="s">
        <v>75</v>
      </c>
      <c r="J60" s="18">
        <f t="shared" si="6"/>
        <v>1595.153188340402</v>
      </c>
      <c r="K60" s="18"/>
      <c r="L60" s="18"/>
      <c r="M60" s="11"/>
      <c r="N60" s="18">
        <f t="shared" si="7"/>
        <v>1595.153188340402</v>
      </c>
    </row>
    <row r="61" spans="1:14" ht="15.6" x14ac:dyDescent="0.3">
      <c r="A61" s="1">
        <v>49</v>
      </c>
      <c r="B61" s="17" t="s">
        <v>97</v>
      </c>
      <c r="C61" s="18">
        <f t="shared" si="10"/>
        <v>5970</v>
      </c>
      <c r="D61" s="18">
        <f t="shared" si="8"/>
        <v>190.30730261900044</v>
      </c>
      <c r="E61" s="11"/>
      <c r="F61" s="18">
        <v>5779.6926973809996</v>
      </c>
      <c r="G61" s="11" t="s">
        <v>30</v>
      </c>
      <c r="H61" s="19">
        <v>-4769.45662875167</v>
      </c>
      <c r="I61" s="11" t="s">
        <v>85</v>
      </c>
      <c r="J61" s="18">
        <f t="shared" si="6"/>
        <v>1010.2360686293296</v>
      </c>
      <c r="K61" s="18"/>
      <c r="L61" s="18"/>
      <c r="M61" s="11"/>
      <c r="N61" s="18">
        <f t="shared" si="7"/>
        <v>1010.2360686293296</v>
      </c>
    </row>
    <row r="62" spans="1:14" ht="15.6" x14ac:dyDescent="0.3">
      <c r="A62" s="1">
        <v>50</v>
      </c>
      <c r="B62" s="17" t="s">
        <v>98</v>
      </c>
      <c r="C62" s="18">
        <f t="shared" si="10"/>
        <v>148.47999999999999</v>
      </c>
      <c r="D62" s="18">
        <f t="shared" si="8"/>
        <v>4.7331370674819766</v>
      </c>
      <c r="E62" s="11"/>
      <c r="F62" s="18">
        <v>143.74686293251801</v>
      </c>
      <c r="G62" s="11" t="s">
        <v>30</v>
      </c>
      <c r="H62" s="19">
        <v>-126.51448745517099</v>
      </c>
      <c r="I62" s="11" t="s">
        <v>85</v>
      </c>
      <c r="J62" s="18">
        <f t="shared" si="6"/>
        <v>17.23237547734702</v>
      </c>
      <c r="K62" s="18"/>
      <c r="L62" s="18"/>
      <c r="M62" s="11"/>
      <c r="N62" s="18">
        <f t="shared" si="7"/>
        <v>17.23237547734702</v>
      </c>
    </row>
    <row r="63" spans="1:14" ht="15.6" x14ac:dyDescent="0.3">
      <c r="A63" s="1">
        <v>51</v>
      </c>
      <c r="B63" s="17" t="s">
        <v>99</v>
      </c>
      <c r="C63" s="18">
        <f t="shared" si="10"/>
        <v>1982.1499999999996</v>
      </c>
      <c r="D63" s="18">
        <f t="shared" si="8"/>
        <v>63.185530969219599</v>
      </c>
      <c r="E63" s="11"/>
      <c r="F63" s="18">
        <v>1918.96446903078</v>
      </c>
      <c r="G63" s="11" t="s">
        <v>30</v>
      </c>
      <c r="H63" s="19"/>
      <c r="I63" s="11"/>
      <c r="J63" s="18">
        <f t="shared" si="6"/>
        <v>1918.96446903078</v>
      </c>
      <c r="K63" s="18"/>
      <c r="L63" s="18"/>
      <c r="M63" s="11"/>
      <c r="N63" s="18">
        <f t="shared" si="7"/>
        <v>1918.96446903078</v>
      </c>
    </row>
    <row r="64" spans="1:14" x14ac:dyDescent="0.3">
      <c r="A64" s="1">
        <v>52</v>
      </c>
      <c r="B64" s="17" t="s">
        <v>100</v>
      </c>
      <c r="C64" s="18">
        <f t="shared" si="10"/>
        <v>7113.5</v>
      </c>
      <c r="D64" s="18">
        <f t="shared" si="8"/>
        <v>226.75896100172031</v>
      </c>
      <c r="E64" s="11"/>
      <c r="F64" s="18">
        <v>6886.7410389982797</v>
      </c>
      <c r="G64" s="11" t="s">
        <v>30</v>
      </c>
      <c r="H64" s="18">
        <v>-778.37067482317002</v>
      </c>
      <c r="I64" s="11" t="s">
        <v>101</v>
      </c>
      <c r="J64" s="18">
        <f t="shared" si="6"/>
        <v>6108.3703641751099</v>
      </c>
      <c r="K64" s="18"/>
      <c r="L64" s="18"/>
      <c r="M64" s="11"/>
      <c r="N64" s="18">
        <f t="shared" si="7"/>
        <v>6108.3703641751099</v>
      </c>
    </row>
    <row r="65" spans="1:14" x14ac:dyDescent="0.3">
      <c r="A65" s="1">
        <v>53</v>
      </c>
      <c r="B65" s="17" t="s">
        <v>102</v>
      </c>
      <c r="C65" s="18">
        <f t="shared" si="10"/>
        <v>0</v>
      </c>
      <c r="D65" s="18">
        <f t="shared" si="8"/>
        <v>0</v>
      </c>
      <c r="E65" s="11"/>
      <c r="F65" s="18">
        <v>0</v>
      </c>
      <c r="G65" s="11" t="s">
        <v>30</v>
      </c>
      <c r="H65" s="18">
        <v>778.37067482317002</v>
      </c>
      <c r="I65" s="11" t="s">
        <v>101</v>
      </c>
      <c r="J65" s="18">
        <f t="shared" si="6"/>
        <v>778.37067482317002</v>
      </c>
      <c r="K65" s="18"/>
      <c r="L65" s="18"/>
      <c r="M65" s="11"/>
      <c r="N65" s="18">
        <f t="shared" si="7"/>
        <v>778.37067482317002</v>
      </c>
    </row>
    <row r="66" spans="1:14" x14ac:dyDescent="0.3">
      <c r="A66" s="1">
        <v>54</v>
      </c>
      <c r="B66" s="17" t="s">
        <v>103</v>
      </c>
      <c r="C66" s="18">
        <f t="shared" si="10"/>
        <v>275.92</v>
      </c>
      <c r="D66" s="18">
        <f t="shared" si="8"/>
        <v>8.7955763716310003</v>
      </c>
      <c r="E66" s="11"/>
      <c r="F66" s="18">
        <v>267.12442362836902</v>
      </c>
      <c r="G66" s="11" t="s">
        <v>30</v>
      </c>
      <c r="H66" s="18"/>
      <c r="I66" s="11"/>
      <c r="J66" s="18">
        <f t="shared" si="6"/>
        <v>267.12442362836902</v>
      </c>
      <c r="K66" s="18"/>
      <c r="L66" s="18"/>
      <c r="M66" s="11"/>
      <c r="N66" s="18">
        <f t="shared" si="7"/>
        <v>267.12442362836902</v>
      </c>
    </row>
    <row r="67" spans="1:14" x14ac:dyDescent="0.3">
      <c r="A67" s="1">
        <v>55</v>
      </c>
      <c r="B67" s="17" t="s">
        <v>104</v>
      </c>
      <c r="C67" s="18">
        <f t="shared" si="10"/>
        <v>1150</v>
      </c>
      <c r="D67" s="18">
        <f t="shared" si="8"/>
        <v>36.658860638500073</v>
      </c>
      <c r="E67" s="11"/>
      <c r="F67" s="18">
        <v>1113.3411393614999</v>
      </c>
      <c r="G67" s="11" t="s">
        <v>30</v>
      </c>
      <c r="H67" s="18">
        <v>1113.3411393614999</v>
      </c>
      <c r="I67" s="11" t="s">
        <v>75</v>
      </c>
      <c r="J67" s="18">
        <f t="shared" si="6"/>
        <v>2226.6822787229999</v>
      </c>
      <c r="K67" s="18"/>
      <c r="L67" s="18"/>
      <c r="M67" s="11"/>
      <c r="N67" s="18">
        <f t="shared" si="7"/>
        <v>2226.6822787229999</v>
      </c>
    </row>
    <row r="68" spans="1:14" x14ac:dyDescent="0.3">
      <c r="A68" s="1">
        <v>56</v>
      </c>
      <c r="B68" s="17" t="s">
        <v>105</v>
      </c>
      <c r="C68" s="18">
        <f t="shared" si="10"/>
        <v>71263.47</v>
      </c>
      <c r="D68" s="18">
        <f>C68-F68</f>
        <v>7334.3746946774481</v>
      </c>
      <c r="E68" s="11"/>
      <c r="F68" s="18">
        <f>C68*F19</f>
        <v>63929.095305322553</v>
      </c>
      <c r="G68" s="11" t="s">
        <v>106</v>
      </c>
      <c r="H68" s="18"/>
      <c r="I68" s="11"/>
      <c r="J68" s="18">
        <f t="shared" si="6"/>
        <v>63929.095305322553</v>
      </c>
      <c r="K68" s="18"/>
      <c r="L68" s="18"/>
      <c r="M68" s="11"/>
      <c r="N68" s="18">
        <f t="shared" si="7"/>
        <v>63929.095305322553</v>
      </c>
    </row>
    <row r="69" spans="1:14" ht="15.6" x14ac:dyDescent="0.3">
      <c r="A69" s="1">
        <v>57</v>
      </c>
      <c r="B69" s="17" t="s">
        <v>107</v>
      </c>
      <c r="C69" s="18">
        <f t="shared" si="10"/>
        <v>138000</v>
      </c>
      <c r="D69" s="18">
        <f t="shared" si="8"/>
        <v>4399.0632766199997</v>
      </c>
      <c r="E69" s="11"/>
      <c r="F69" s="18">
        <v>133600.93672338</v>
      </c>
      <c r="G69" s="11" t="s">
        <v>30</v>
      </c>
      <c r="H69" s="28">
        <v>-10074.9504396865</v>
      </c>
      <c r="I69" s="11" t="s">
        <v>108</v>
      </c>
      <c r="J69" s="18">
        <f t="shared" si="6"/>
        <v>123525.98628369351</v>
      </c>
      <c r="K69" s="18"/>
      <c r="L69" s="29"/>
      <c r="M69" s="30"/>
      <c r="N69" s="29">
        <f t="shared" si="7"/>
        <v>123525.98628369351</v>
      </c>
    </row>
    <row r="70" spans="1:14" ht="15.6" x14ac:dyDescent="0.3">
      <c r="A70" s="1">
        <v>58</v>
      </c>
      <c r="B70" s="17" t="s">
        <v>109</v>
      </c>
      <c r="C70" s="18">
        <f t="shared" si="10"/>
        <v>5182.1100000000006</v>
      </c>
      <c r="D70" s="18">
        <f t="shared" si="8"/>
        <v>165.19152026381016</v>
      </c>
      <c r="E70" s="11"/>
      <c r="F70" s="18">
        <v>5016.9184797361904</v>
      </c>
      <c r="G70" s="11" t="s">
        <v>30</v>
      </c>
      <c r="H70" s="19">
        <v>-901.51588606384996</v>
      </c>
      <c r="I70" s="11" t="s">
        <v>85</v>
      </c>
      <c r="J70" s="18">
        <f t="shared" si="6"/>
        <v>4115.4025936723401</v>
      </c>
      <c r="K70" s="18"/>
      <c r="L70" s="18"/>
      <c r="M70" s="11"/>
      <c r="N70" s="18">
        <f t="shared" si="7"/>
        <v>4115.4025936723401</v>
      </c>
    </row>
    <row r="71" spans="1:14" x14ac:dyDescent="0.3">
      <c r="A71" s="1">
        <v>59</v>
      </c>
      <c r="B71" s="17" t="s">
        <v>110</v>
      </c>
      <c r="C71" s="18">
        <f t="shared" si="10"/>
        <v>35981.85</v>
      </c>
      <c r="D71" s="18">
        <f t="shared" si="8"/>
        <v>1147.0031518830001</v>
      </c>
      <c r="E71" s="11"/>
      <c r="F71" s="18">
        <v>34834.846848116998</v>
      </c>
      <c r="G71" s="11" t="s">
        <v>30</v>
      </c>
      <c r="H71" s="18">
        <v>-34834.846848116998</v>
      </c>
      <c r="I71" s="11" t="s">
        <v>44</v>
      </c>
      <c r="J71" s="18">
        <f t="shared" si="6"/>
        <v>0</v>
      </c>
      <c r="K71" s="18"/>
      <c r="L71" s="18"/>
      <c r="M71" s="11"/>
      <c r="N71" s="18">
        <f t="shared" si="7"/>
        <v>0</v>
      </c>
    </row>
    <row r="72" spans="1:14" x14ac:dyDescent="0.3">
      <c r="A72" s="1">
        <v>60</v>
      </c>
      <c r="B72" s="17" t="s">
        <v>111</v>
      </c>
      <c r="C72" s="18">
        <f t="shared" si="10"/>
        <v>67326.95</v>
      </c>
      <c r="D72" s="18">
        <f t="shared" si="8"/>
        <v>2146.1993715350982</v>
      </c>
      <c r="E72" s="11"/>
      <c r="F72" s="18">
        <v>65180.750628464899</v>
      </c>
      <c r="G72" s="11" t="s">
        <v>30</v>
      </c>
      <c r="H72" s="18">
        <v>-65180.750628464899</v>
      </c>
      <c r="I72" s="11" t="s">
        <v>44</v>
      </c>
      <c r="J72" s="18">
        <f t="shared" si="6"/>
        <v>0</v>
      </c>
      <c r="K72" s="18"/>
      <c r="L72" s="18"/>
      <c r="M72" s="11"/>
      <c r="N72" s="18">
        <f t="shared" si="7"/>
        <v>0</v>
      </c>
    </row>
    <row r="73" spans="1:14" ht="15.6" x14ac:dyDescent="0.3">
      <c r="A73" s="1">
        <v>61</v>
      </c>
      <c r="B73" s="17" t="s">
        <v>112</v>
      </c>
      <c r="C73" s="18">
        <f t="shared" si="10"/>
        <v>23939.62</v>
      </c>
      <c r="D73" s="18">
        <f>C73-F73</f>
        <v>763.12973332059846</v>
      </c>
      <c r="E73" s="32"/>
      <c r="F73" s="18">
        <v>23176.490266679401</v>
      </c>
      <c r="G73" s="11" t="s">
        <v>30</v>
      </c>
      <c r="H73" s="19">
        <v>-19651.158476868699</v>
      </c>
      <c r="I73" s="11" t="s">
        <v>113</v>
      </c>
      <c r="J73" s="18">
        <f t="shared" si="6"/>
        <v>3525.3317898107016</v>
      </c>
      <c r="K73" s="18"/>
      <c r="L73" s="18"/>
      <c r="M73" s="11"/>
      <c r="N73" s="18">
        <f t="shared" si="7"/>
        <v>3525.3317898107016</v>
      </c>
    </row>
    <row r="74" spans="1:14" ht="15.6" x14ac:dyDescent="0.3">
      <c r="A74" s="1">
        <v>62</v>
      </c>
      <c r="B74" s="17" t="s">
        <v>114</v>
      </c>
      <c r="C74" s="18">
        <f t="shared" si="10"/>
        <v>447.19999999999993</v>
      </c>
      <c r="D74" s="18">
        <f t="shared" si="8"/>
        <v>14.255515197858927</v>
      </c>
      <c r="E74" s="11"/>
      <c r="F74" s="19">
        <v>432.94448480214101</v>
      </c>
      <c r="G74" s="11" t="s">
        <v>30</v>
      </c>
      <c r="H74" s="18">
        <v>-432.94448480214101</v>
      </c>
      <c r="I74" s="11" t="s">
        <v>44</v>
      </c>
      <c r="J74" s="18">
        <f t="shared" si="6"/>
        <v>0</v>
      </c>
      <c r="K74" s="18"/>
      <c r="L74" s="18"/>
      <c r="M74" s="11"/>
      <c r="N74" s="18">
        <f t="shared" si="7"/>
        <v>0</v>
      </c>
    </row>
    <row r="75" spans="1:14" ht="15.6" x14ac:dyDescent="0.3">
      <c r="A75" s="1">
        <v>63</v>
      </c>
      <c r="B75" s="17" t="s">
        <v>115</v>
      </c>
      <c r="C75" s="18">
        <f t="shared" si="10"/>
        <v>1852.5600000000004</v>
      </c>
      <c r="D75" s="18">
        <f t="shared" si="8"/>
        <v>59.054555534310339</v>
      </c>
      <c r="E75" s="11"/>
      <c r="F75" s="19">
        <v>1793.5054444656901</v>
      </c>
      <c r="G75" s="11" t="s">
        <v>30</v>
      </c>
      <c r="H75" s="18"/>
      <c r="I75" s="11"/>
      <c r="J75" s="18">
        <f t="shared" si="6"/>
        <v>1793.5054444656901</v>
      </c>
      <c r="K75" s="18"/>
      <c r="L75" s="18"/>
      <c r="M75" s="11"/>
      <c r="N75" s="18">
        <f t="shared" si="7"/>
        <v>1793.5054444656901</v>
      </c>
    </row>
    <row r="76" spans="1:14" ht="15.6" x14ac:dyDescent="0.3">
      <c r="A76" s="1">
        <v>64</v>
      </c>
      <c r="B76" s="17" t="s">
        <v>116</v>
      </c>
      <c r="C76" s="18">
        <f t="shared" si="10"/>
        <v>109018.45000000001</v>
      </c>
      <c r="D76" s="18">
        <f t="shared" si="8"/>
        <v>3475.2105787610053</v>
      </c>
      <c r="E76" s="11"/>
      <c r="F76" s="19">
        <v>105543.23942123901</v>
      </c>
      <c r="G76" s="11" t="s">
        <v>30</v>
      </c>
      <c r="H76" s="18">
        <v>-105543.23942123901</v>
      </c>
      <c r="I76" s="11" t="s">
        <v>44</v>
      </c>
      <c r="J76" s="18">
        <f t="shared" si="6"/>
        <v>0</v>
      </c>
      <c r="K76" s="18"/>
      <c r="L76" s="18"/>
      <c r="M76" s="11"/>
      <c r="N76" s="18">
        <f t="shared" si="7"/>
        <v>0</v>
      </c>
    </row>
    <row r="77" spans="1:14" ht="15.6" x14ac:dyDescent="0.3">
      <c r="A77" s="1">
        <v>65</v>
      </c>
      <c r="B77" s="17" t="s">
        <v>117</v>
      </c>
      <c r="C77" s="18">
        <f t="shared" si="10"/>
        <v>12129.22</v>
      </c>
      <c r="D77" s="18">
        <f t="shared" si="8"/>
        <v>386.64642229019955</v>
      </c>
      <c r="E77" s="11"/>
      <c r="F77" s="19">
        <v>11742.5735777098</v>
      </c>
      <c r="G77" s="11" t="s">
        <v>30</v>
      </c>
      <c r="H77" s="19">
        <v>-3243.0594725355199</v>
      </c>
      <c r="I77" s="11" t="s">
        <v>58</v>
      </c>
      <c r="J77" s="18">
        <f t="shared" si="6"/>
        <v>8499.5141051742794</v>
      </c>
      <c r="K77" s="18"/>
      <c r="L77" s="18"/>
      <c r="M77" s="11"/>
      <c r="N77" s="18">
        <f t="shared" si="7"/>
        <v>8499.5141051742794</v>
      </c>
    </row>
    <row r="78" spans="1:14" ht="15.6" x14ac:dyDescent="0.3">
      <c r="A78" s="1">
        <v>66</v>
      </c>
      <c r="B78" s="17" t="s">
        <v>118</v>
      </c>
      <c r="C78" s="18">
        <f t="shared" si="10"/>
        <v>1315.5</v>
      </c>
      <c r="D78" s="18">
        <f t="shared" si="8"/>
        <v>41.934548843430093</v>
      </c>
      <c r="E78" s="11"/>
      <c r="F78" s="19">
        <v>1273.5654511565699</v>
      </c>
      <c r="G78" s="11" t="s">
        <v>30</v>
      </c>
      <c r="H78" s="18"/>
      <c r="I78" s="11"/>
      <c r="J78" s="18">
        <f t="shared" si="6"/>
        <v>1273.5654511565699</v>
      </c>
      <c r="K78" s="18"/>
      <c r="L78" s="18"/>
      <c r="M78" s="11"/>
      <c r="N78" s="18">
        <f t="shared" si="7"/>
        <v>1273.5654511565699</v>
      </c>
    </row>
    <row r="79" spans="1:14" ht="15.6" x14ac:dyDescent="0.3">
      <c r="A79" s="1">
        <v>67</v>
      </c>
      <c r="B79" s="17" t="s">
        <v>119</v>
      </c>
      <c r="C79" s="18">
        <f t="shared" si="10"/>
        <v>45387.4</v>
      </c>
      <c r="D79" s="18">
        <f t="shared" si="8"/>
        <v>1446.8264098643049</v>
      </c>
      <c r="E79" s="11"/>
      <c r="F79" s="19">
        <v>43940.573590135697</v>
      </c>
      <c r="G79" s="11" t="s">
        <v>30</v>
      </c>
      <c r="H79" s="18">
        <v>-43940.573590135697</v>
      </c>
      <c r="I79" s="11" t="s">
        <v>44</v>
      </c>
      <c r="J79" s="18">
        <f t="shared" si="6"/>
        <v>0</v>
      </c>
      <c r="K79" s="18"/>
      <c r="L79" s="18"/>
      <c r="M79" s="11"/>
      <c r="N79" s="18">
        <f t="shared" si="7"/>
        <v>0</v>
      </c>
    </row>
    <row r="80" spans="1:14" ht="15.6" x14ac:dyDescent="0.3">
      <c r="A80" s="1">
        <v>68</v>
      </c>
      <c r="B80" s="17" t="s">
        <v>120</v>
      </c>
      <c r="C80" s="18">
        <f t="shared" si="10"/>
        <v>50614.479999999996</v>
      </c>
      <c r="D80" s="18">
        <f t="shared" si="8"/>
        <v>1613.4514509653964</v>
      </c>
      <c r="E80" s="11"/>
      <c r="F80" s="19">
        <v>49001.0285490346</v>
      </c>
      <c r="G80" s="11" t="s">
        <v>30</v>
      </c>
      <c r="H80" s="18">
        <v>-49001.0285490346</v>
      </c>
      <c r="I80" s="11" t="s">
        <v>121</v>
      </c>
      <c r="J80" s="18">
        <f t="shared" si="6"/>
        <v>0</v>
      </c>
      <c r="K80" s="18"/>
      <c r="L80" s="18"/>
      <c r="M80" s="11"/>
      <c r="N80" s="18">
        <f t="shared" si="7"/>
        <v>0</v>
      </c>
    </row>
    <row r="81" spans="1:14" ht="15.6" x14ac:dyDescent="0.3">
      <c r="A81" s="1">
        <v>69</v>
      </c>
      <c r="B81" s="17" t="s">
        <v>122</v>
      </c>
      <c r="C81" s="18">
        <f t="shared" si="10"/>
        <v>505.51</v>
      </c>
      <c r="D81" s="18">
        <f t="shared" si="8"/>
        <v>16.114278818580999</v>
      </c>
      <c r="E81" s="11"/>
      <c r="F81" s="19">
        <v>489.39572118141899</v>
      </c>
      <c r="G81" s="11" t="s">
        <v>30</v>
      </c>
      <c r="H81" s="18"/>
      <c r="I81" s="11"/>
      <c r="J81" s="18">
        <f t="shared" si="6"/>
        <v>489.39572118141899</v>
      </c>
      <c r="K81" s="18"/>
      <c r="L81" s="18"/>
      <c r="M81" s="11"/>
      <c r="N81" s="18">
        <f t="shared" si="7"/>
        <v>489.39572118141899</v>
      </c>
    </row>
    <row r="82" spans="1:14" x14ac:dyDescent="0.3">
      <c r="A82" s="1">
        <v>70</v>
      </c>
      <c r="B82" s="17" t="s">
        <v>123</v>
      </c>
      <c r="C82" s="18">
        <f t="shared" si="10"/>
        <v>23973</v>
      </c>
      <c r="D82" s="18">
        <f t="shared" si="8"/>
        <v>1706.9485605992013</v>
      </c>
      <c r="E82" s="11"/>
      <c r="F82" s="18">
        <v>22266.051439400799</v>
      </c>
      <c r="G82" s="11" t="s">
        <v>65</v>
      </c>
      <c r="H82" s="18"/>
      <c r="I82" s="11"/>
      <c r="J82" s="18">
        <f t="shared" si="6"/>
        <v>22266.051439400799</v>
      </c>
      <c r="K82" s="18"/>
      <c r="L82" s="18"/>
      <c r="M82" s="11"/>
      <c r="N82" s="18">
        <f t="shared" si="7"/>
        <v>22266.051439400799</v>
      </c>
    </row>
    <row r="83" spans="1:14" x14ac:dyDescent="0.3">
      <c r="A83" s="1">
        <v>71</v>
      </c>
      <c r="B83" s="17" t="s">
        <v>124</v>
      </c>
      <c r="C83" s="18">
        <f t="shared" si="10"/>
        <v>7941.9100000000008</v>
      </c>
      <c r="D83" s="18">
        <f t="shared" si="8"/>
        <v>253.16641034219083</v>
      </c>
      <c r="E83" s="11"/>
      <c r="F83" s="18">
        <v>7688.7435896578099</v>
      </c>
      <c r="G83" s="11" t="s">
        <v>30</v>
      </c>
      <c r="H83" s="18"/>
      <c r="I83" s="11"/>
      <c r="J83" s="18">
        <f t="shared" si="6"/>
        <v>7688.7435896578099</v>
      </c>
      <c r="K83" s="18"/>
      <c r="L83" s="18"/>
      <c r="M83" s="11"/>
      <c r="N83" s="18">
        <f t="shared" si="7"/>
        <v>7688.7435896578099</v>
      </c>
    </row>
    <row r="84" spans="1:14" x14ac:dyDescent="0.3">
      <c r="A84" s="1">
        <v>72</v>
      </c>
      <c r="B84" s="17" t="s">
        <v>125</v>
      </c>
      <c r="C84" s="18">
        <v>248512.41</v>
      </c>
      <c r="D84" s="18">
        <f t="shared" si="8"/>
        <v>0</v>
      </c>
      <c r="E84" s="11"/>
      <c r="F84" s="18">
        <f>C84</f>
        <v>248512.41</v>
      </c>
      <c r="G84" s="11" t="s">
        <v>33</v>
      </c>
      <c r="H84" s="18">
        <v>-248512.41</v>
      </c>
      <c r="I84" s="11" t="s">
        <v>126</v>
      </c>
      <c r="J84" s="18">
        <f t="shared" si="6"/>
        <v>0</v>
      </c>
      <c r="K84" s="18"/>
      <c r="L84" s="18"/>
      <c r="M84" s="11"/>
      <c r="N84" s="18">
        <f t="shared" si="7"/>
        <v>0</v>
      </c>
    </row>
    <row r="85" spans="1:14" x14ac:dyDescent="0.3">
      <c r="A85" s="1"/>
      <c r="B85" s="17" t="s">
        <v>127</v>
      </c>
      <c r="C85" s="18"/>
      <c r="D85" s="18"/>
      <c r="E85" s="11"/>
      <c r="F85" s="18"/>
      <c r="G85" s="11" t="s">
        <v>30</v>
      </c>
      <c r="H85" s="18">
        <v>95752.506792343702</v>
      </c>
      <c r="I85" s="11" t="s">
        <v>128</v>
      </c>
      <c r="J85" s="18">
        <f t="shared" si="6"/>
        <v>95752.506792343702</v>
      </c>
      <c r="K85" s="18"/>
      <c r="L85" s="18"/>
      <c r="M85" s="11"/>
      <c r="N85" s="18">
        <f t="shared" si="7"/>
        <v>95752.506792343702</v>
      </c>
    </row>
    <row r="86" spans="1:14" x14ac:dyDescent="0.3">
      <c r="A86" s="1"/>
      <c r="B86" s="17" t="s">
        <v>129</v>
      </c>
      <c r="C86" s="18"/>
      <c r="D86" s="18"/>
      <c r="E86" s="11"/>
      <c r="F86" s="18"/>
      <c r="G86" s="11" t="s">
        <v>30</v>
      </c>
      <c r="H86" s="18">
        <v>19401.064852011601</v>
      </c>
      <c r="I86" s="11" t="s">
        <v>126</v>
      </c>
      <c r="J86" s="18">
        <f t="shared" ref="J86:J94" si="11">F86+H86</f>
        <v>19401.064852011601</v>
      </c>
      <c r="K86" s="18"/>
      <c r="L86" s="18"/>
      <c r="M86" s="11"/>
      <c r="N86" s="18">
        <f t="shared" ref="N86:N94" si="12">J86+L86+K86</f>
        <v>19401.064852011601</v>
      </c>
    </row>
    <row r="87" spans="1:14" x14ac:dyDescent="0.3">
      <c r="A87" s="1"/>
      <c r="B87" s="17" t="s">
        <v>130</v>
      </c>
      <c r="C87" s="18"/>
      <c r="D87" s="18"/>
      <c r="E87" s="11"/>
      <c r="F87" s="18"/>
      <c r="G87" s="11" t="s">
        <v>30</v>
      </c>
      <c r="H87" s="18">
        <v>338.84295545784698</v>
      </c>
      <c r="I87" s="11" t="s">
        <v>126</v>
      </c>
      <c r="J87" s="18">
        <f t="shared" si="11"/>
        <v>338.84295545784698</v>
      </c>
      <c r="K87" s="18"/>
      <c r="L87" s="18"/>
      <c r="M87" s="11"/>
      <c r="N87" s="18">
        <f t="shared" si="12"/>
        <v>338.84295545784698</v>
      </c>
    </row>
    <row r="88" spans="1:14" x14ac:dyDescent="0.3">
      <c r="A88" s="1"/>
      <c r="B88" s="17" t="s">
        <v>131</v>
      </c>
      <c r="C88" s="18"/>
      <c r="D88" s="18"/>
      <c r="E88" s="11"/>
      <c r="F88" s="18"/>
      <c r="G88" s="11" t="s">
        <v>65</v>
      </c>
      <c r="H88" s="18">
        <v>1952.26295665253</v>
      </c>
      <c r="I88" s="11" t="s">
        <v>126</v>
      </c>
      <c r="J88" s="18">
        <f t="shared" si="11"/>
        <v>1952.26295665253</v>
      </c>
      <c r="K88" s="18"/>
      <c r="L88" s="18"/>
      <c r="M88" s="11"/>
      <c r="N88" s="18">
        <f t="shared" si="12"/>
        <v>1952.26295665253</v>
      </c>
    </row>
    <row r="89" spans="1:14" x14ac:dyDescent="0.3">
      <c r="A89" s="1"/>
      <c r="B89" s="17" t="s">
        <v>132</v>
      </c>
      <c r="C89" s="18"/>
      <c r="D89" s="18"/>
      <c r="E89" s="11"/>
      <c r="F89" s="18"/>
      <c r="G89" s="11" t="s">
        <v>65</v>
      </c>
      <c r="H89" s="18">
        <v>2541.96285371356</v>
      </c>
      <c r="I89" s="11" t="s">
        <v>126</v>
      </c>
      <c r="J89" s="18">
        <f t="shared" si="11"/>
        <v>2541.96285371356</v>
      </c>
      <c r="K89" s="18"/>
      <c r="L89" s="18"/>
      <c r="M89" s="11"/>
      <c r="N89" s="18">
        <f t="shared" si="12"/>
        <v>2541.96285371356</v>
      </c>
    </row>
    <row r="90" spans="1:14" x14ac:dyDescent="0.3">
      <c r="A90" s="1"/>
      <c r="B90" s="17" t="s">
        <v>133</v>
      </c>
      <c r="C90" s="18"/>
      <c r="D90" s="18"/>
      <c r="E90" s="11"/>
      <c r="F90" s="18"/>
      <c r="G90" s="11" t="s">
        <v>65</v>
      </c>
      <c r="H90" s="18">
        <v>3995.3913333333398</v>
      </c>
      <c r="I90" s="11" t="s">
        <v>126</v>
      </c>
      <c r="J90" s="18">
        <f t="shared" si="11"/>
        <v>3995.3913333333398</v>
      </c>
      <c r="K90" s="18"/>
      <c r="L90" s="18"/>
      <c r="M90" s="11"/>
      <c r="N90" s="18">
        <f t="shared" si="12"/>
        <v>3995.3913333333398</v>
      </c>
    </row>
    <row r="91" spans="1:14" x14ac:dyDescent="0.3">
      <c r="A91" s="1"/>
      <c r="B91" s="17" t="s">
        <v>134</v>
      </c>
      <c r="C91" s="18"/>
      <c r="D91" s="18"/>
      <c r="E91" s="11"/>
      <c r="F91" s="18"/>
      <c r="G91" s="11" t="s">
        <v>65</v>
      </c>
      <c r="H91" s="18">
        <v>28988.117093921999</v>
      </c>
      <c r="I91" s="11" t="s">
        <v>126</v>
      </c>
      <c r="J91" s="18">
        <f t="shared" si="11"/>
        <v>28988.117093921999</v>
      </c>
      <c r="K91" s="18"/>
      <c r="L91" s="18"/>
      <c r="M91" s="11"/>
      <c r="N91" s="18">
        <f t="shared" si="12"/>
        <v>28988.117093921999</v>
      </c>
    </row>
    <row r="92" spans="1:14" x14ac:dyDescent="0.3">
      <c r="A92" s="1"/>
      <c r="B92" s="17" t="s">
        <v>135</v>
      </c>
      <c r="C92" s="18"/>
      <c r="D92" s="18"/>
      <c r="E92" s="11"/>
      <c r="F92" s="18"/>
      <c r="G92" s="11" t="s">
        <v>65</v>
      </c>
      <c r="H92" s="18">
        <v>16581.5344</v>
      </c>
      <c r="I92" s="11" t="s">
        <v>126</v>
      </c>
      <c r="J92" s="18">
        <f t="shared" si="11"/>
        <v>16581.5344</v>
      </c>
      <c r="K92" s="18"/>
      <c r="L92" s="18"/>
      <c r="M92" s="11"/>
      <c r="N92" s="18">
        <f t="shared" si="12"/>
        <v>16581.5344</v>
      </c>
    </row>
    <row r="93" spans="1:14" x14ac:dyDescent="0.3">
      <c r="A93" s="1"/>
      <c r="B93" s="17" t="s">
        <v>136</v>
      </c>
      <c r="C93" s="18"/>
      <c r="D93" s="18"/>
      <c r="E93" s="11"/>
      <c r="F93" s="18"/>
      <c r="G93" s="11" t="s">
        <v>65</v>
      </c>
      <c r="H93" s="18">
        <v>6227.8397500000001</v>
      </c>
      <c r="I93" s="11" t="s">
        <v>126</v>
      </c>
      <c r="J93" s="18">
        <f t="shared" si="11"/>
        <v>6227.8397500000001</v>
      </c>
      <c r="K93" s="18"/>
      <c r="L93" s="18"/>
      <c r="M93" s="11"/>
      <c r="N93" s="18">
        <f t="shared" si="12"/>
        <v>6227.8397500000001</v>
      </c>
    </row>
    <row r="94" spans="1:14" ht="15.6" x14ac:dyDescent="0.3">
      <c r="A94" s="1"/>
      <c r="B94" s="17" t="s">
        <v>137</v>
      </c>
      <c r="C94" s="18"/>
      <c r="D94" s="18"/>
      <c r="E94" s="11"/>
      <c r="F94" s="18"/>
      <c r="G94" s="11"/>
      <c r="H94" s="18"/>
      <c r="I94" s="11"/>
      <c r="J94" s="18">
        <f t="shared" si="11"/>
        <v>0</v>
      </c>
      <c r="K94" s="28">
        <v>98619</v>
      </c>
      <c r="L94" s="18"/>
      <c r="M94" s="11"/>
      <c r="N94" s="29">
        <f t="shared" si="12"/>
        <v>98619</v>
      </c>
    </row>
    <row r="95" spans="1:14" ht="15.6" x14ac:dyDescent="0.3">
      <c r="A95" s="1"/>
      <c r="B95" s="33" t="s">
        <v>138</v>
      </c>
      <c r="C95" s="21">
        <f>SUM(C21:C94)</f>
        <v>3899633.4000000013</v>
      </c>
      <c r="D95" s="21">
        <f>SUM(D21:D94)</f>
        <v>317249.14087723958</v>
      </c>
      <c r="E95" s="21"/>
      <c r="F95" s="21">
        <f t="shared" ref="F95:L95" si="13">SUM(F21:F94)</f>
        <v>3621584.802063935</v>
      </c>
      <c r="G95" s="21"/>
      <c r="H95" s="21">
        <f t="shared" si="13"/>
        <v>-321129.28174081427</v>
      </c>
      <c r="I95" s="21"/>
      <c r="J95" s="21">
        <f t="shared" si="13"/>
        <v>3300455.5203231201</v>
      </c>
      <c r="K95" s="21">
        <f t="shared" si="13"/>
        <v>175177.80132932804</v>
      </c>
      <c r="L95" s="21">
        <f t="shared" si="13"/>
        <v>353131.30498143885</v>
      </c>
      <c r="M95" s="21"/>
      <c r="N95" s="21">
        <f>SUM(N21:N94)</f>
        <v>3829401.6266338862</v>
      </c>
    </row>
    <row r="96" spans="1:14" x14ac:dyDescent="0.3">
      <c r="A96" s="1"/>
      <c r="B96" s="25"/>
      <c r="C96" s="18"/>
      <c r="D96" s="18"/>
      <c r="E96" s="11"/>
      <c r="G96" s="11"/>
      <c r="H96" s="18"/>
      <c r="I96" s="11"/>
      <c r="J96" s="18"/>
      <c r="K96" s="18"/>
      <c r="L96" s="18"/>
      <c r="M96" s="11"/>
      <c r="N96" s="18"/>
    </row>
    <row r="97" spans="1:14" x14ac:dyDescent="0.3">
      <c r="A97" s="1"/>
      <c r="B97" s="25"/>
      <c r="C97" s="18"/>
      <c r="D97" s="18"/>
      <c r="E97" s="11"/>
      <c r="G97" s="11"/>
      <c r="H97" s="18"/>
      <c r="I97" s="11"/>
      <c r="J97" s="18"/>
      <c r="K97" s="18"/>
      <c r="L97" s="18"/>
      <c r="M97" s="11"/>
      <c r="N97" s="18"/>
    </row>
    <row r="98" spans="1:14" x14ac:dyDescent="0.3">
      <c r="A98" s="1"/>
      <c r="B98" s="16" t="s">
        <v>139</v>
      </c>
      <c r="C98" s="18">
        <f>C17-C95</f>
        <v>133382.14999999898</v>
      </c>
      <c r="D98" s="18">
        <f>D17-D95</f>
        <v>99625.1644817341</v>
      </c>
      <c r="E98" s="11"/>
      <c r="F98" s="18">
        <f>F17-F95</f>
        <v>33756.985518267378</v>
      </c>
      <c r="G98" s="11"/>
      <c r="H98" s="18">
        <f>H17-H95</f>
        <v>277012.07415861194</v>
      </c>
      <c r="I98" s="11"/>
      <c r="J98" s="18">
        <f>J17-J95</f>
        <v>310769.05967688002</v>
      </c>
      <c r="K98" s="18">
        <f>K17-K95</f>
        <v>-175177.80132932804</v>
      </c>
      <c r="L98" s="18">
        <f>L17-L95</f>
        <v>-214533.20535677386</v>
      </c>
      <c r="M98" s="11"/>
      <c r="N98" s="18">
        <f>N17-N95</f>
        <v>-79578.947009221185</v>
      </c>
    </row>
    <row r="99" spans="1:14" x14ac:dyDescent="0.3">
      <c r="A99" s="1"/>
      <c r="B99" s="16" t="s">
        <v>140</v>
      </c>
      <c r="C99" s="18"/>
      <c r="D99" s="18"/>
      <c r="E99" s="11"/>
      <c r="F99" s="34">
        <f>F98+D98</f>
        <v>133382.15000000148</v>
      </c>
      <c r="G99" s="11"/>
      <c r="H99" s="18"/>
      <c r="I99" s="11"/>
      <c r="J99" s="18"/>
      <c r="K99" s="18"/>
      <c r="L99" s="18"/>
      <c r="M99" s="11"/>
      <c r="N99" s="18"/>
    </row>
    <row r="100" spans="1:14" x14ac:dyDescent="0.3">
      <c r="A100" s="1"/>
      <c r="B100" s="16"/>
      <c r="C100" s="18"/>
      <c r="D100" s="18"/>
      <c r="E100" s="11"/>
      <c r="F100" s="18"/>
      <c r="G100" s="11"/>
      <c r="H100" s="18"/>
      <c r="I100" s="11"/>
      <c r="J100" s="18"/>
      <c r="K100" s="18"/>
      <c r="L100" s="18"/>
      <c r="M100" s="11"/>
      <c r="N100" s="18"/>
    </row>
  </sheetData>
  <mergeCells count="2">
    <mergeCell ref="B1:N1"/>
    <mergeCell ref="B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2014-04-04T07:00:00+00:00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7D07D-D123-495E-8095-B97A51D226CE}"/>
</file>

<file path=customXml/itemProps2.xml><?xml version="1.0" encoding="utf-8"?>
<ds:datastoreItem xmlns:ds="http://schemas.openxmlformats.org/officeDocument/2006/customXml" ds:itemID="{6F8409DB-CADD-41A4-8C42-452475287018}"/>
</file>

<file path=customXml/itemProps3.xml><?xml version="1.0" encoding="utf-8"?>
<ds:datastoreItem xmlns:ds="http://schemas.openxmlformats.org/officeDocument/2006/customXml" ds:itemID="{D19828A2-49EC-4D62-B648-5E1443FE0BE7}"/>
</file>

<file path=customXml/itemProps4.xml><?xml version="1.0" encoding="utf-8"?>
<ds:datastoreItem xmlns:ds="http://schemas.openxmlformats.org/officeDocument/2006/customXml" ds:itemID="{DF2015F3-631A-4A54-9523-95917085E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2014-02-18T22:01:04Z</dcterms:created>
  <dcterms:modified xsi:type="dcterms:W3CDTF">2014-02-18T22:01:04Z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