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495" windowWidth="22095" windowHeight="8250" tabRatio="883"/>
  </bookViews>
  <sheets>
    <sheet name="Exh. JAP-13 Page 1" sheetId="32" r:id="rId1"/>
    <sheet name="Exh. JAP-13 Page 2" sheetId="5" r:id="rId2"/>
    <sheet name="Exh. JAP-13 Page 3" sheetId="223" r:id="rId3"/>
    <sheet name="Exh. JAP-13 Page 4" sheetId="54" r:id="rId4"/>
    <sheet name="Work Papers For Exhibits--&gt;" sheetId="36" r:id="rId5"/>
    <sheet name="12ME Dec 2018 Cust Data" sheetId="218" r:id="rId6"/>
    <sheet name="WP - Gas Blended Rate" sheetId="224" r:id="rId7"/>
  </sheets>
  <externalReferences>
    <externalReference r:id="rId8"/>
    <externalReference r:id="rId9"/>
  </externalReference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iterate="1" calcOnSave="0"/>
</workbook>
</file>

<file path=xl/calcChain.xml><?xml version="1.0" encoding="utf-8"?>
<calcChain xmlns="http://schemas.openxmlformats.org/spreadsheetml/2006/main">
  <c r="D12" i="218" l="1"/>
  <c r="E12" i="218"/>
  <c r="F12" i="218"/>
  <c r="G12" i="218"/>
  <c r="H12" i="218"/>
  <c r="I12" i="218"/>
  <c r="J12" i="218"/>
  <c r="K12" i="218"/>
  <c r="L12" i="218"/>
  <c r="M12" i="218"/>
  <c r="N12" i="218"/>
  <c r="F54" i="223" l="1"/>
  <c r="F53" i="223"/>
  <c r="F50" i="223"/>
  <c r="F47" i="223"/>
  <c r="F45" i="223"/>
  <c r="F44" i="223"/>
  <c r="F41" i="223"/>
  <c r="O14" i="32"/>
  <c r="N14" i="32"/>
  <c r="O13" i="32"/>
  <c r="N13" i="32"/>
  <c r="O11" i="32"/>
  <c r="N11" i="32"/>
  <c r="F38" i="223"/>
  <c r="F37" i="223"/>
  <c r="F34" i="223"/>
  <c r="F31" i="223"/>
  <c r="F29" i="223"/>
  <c r="F28" i="223"/>
  <c r="F25" i="223"/>
  <c r="F22" i="223"/>
  <c r="F19" i="223"/>
  <c r="F17" i="223"/>
  <c r="M14" i="32"/>
  <c r="L14" i="32"/>
  <c r="M13" i="32"/>
  <c r="L13" i="32"/>
  <c r="K13" i="32"/>
  <c r="J13" i="32"/>
  <c r="M11" i="32"/>
  <c r="L11" i="32"/>
  <c r="K11" i="32"/>
  <c r="J11" i="32"/>
  <c r="F14" i="223"/>
  <c r="F11" i="223"/>
  <c r="I13" i="32"/>
  <c r="H13" i="32"/>
  <c r="I11" i="32"/>
  <c r="H11" i="32"/>
  <c r="N19" i="218"/>
  <c r="M19" i="218"/>
  <c r="L19" i="218"/>
  <c r="K19" i="218"/>
  <c r="J19" i="218"/>
  <c r="I19" i="218"/>
  <c r="H19" i="218"/>
  <c r="G19" i="218"/>
  <c r="F19" i="218"/>
  <c r="E19" i="218"/>
  <c r="D19" i="218"/>
  <c r="C19" i="218"/>
  <c r="N18" i="218"/>
  <c r="M18" i="218"/>
  <c r="L18" i="218"/>
  <c r="K18" i="218"/>
  <c r="J18" i="218"/>
  <c r="I18" i="218"/>
  <c r="H18" i="218"/>
  <c r="G18" i="218"/>
  <c r="F18" i="218"/>
  <c r="E18" i="218"/>
  <c r="D18" i="218"/>
  <c r="C18" i="218"/>
  <c r="N17" i="218"/>
  <c r="M17" i="218"/>
  <c r="L17" i="218"/>
  <c r="K17" i="218"/>
  <c r="J17" i="218"/>
  <c r="I17" i="218"/>
  <c r="H17" i="218"/>
  <c r="G17" i="218"/>
  <c r="F17" i="218"/>
  <c r="E17" i="218"/>
  <c r="D17" i="218"/>
  <c r="C17" i="218"/>
  <c r="N16" i="218"/>
  <c r="M16" i="218"/>
  <c r="L16" i="218"/>
  <c r="K16" i="218"/>
  <c r="J16" i="218"/>
  <c r="I16" i="218"/>
  <c r="H16" i="218"/>
  <c r="G16" i="218"/>
  <c r="F16" i="218"/>
  <c r="E16" i="218"/>
  <c r="D16" i="218"/>
  <c r="C16" i="218"/>
  <c r="N15" i="218"/>
  <c r="M15" i="218"/>
  <c r="L15" i="218"/>
  <c r="K15" i="218"/>
  <c r="J15" i="218"/>
  <c r="I15" i="218"/>
  <c r="H15" i="218"/>
  <c r="G15" i="218"/>
  <c r="F15" i="218"/>
  <c r="E15" i="218"/>
  <c r="D15" i="218"/>
  <c r="C15" i="218"/>
  <c r="N14" i="218"/>
  <c r="M14" i="218"/>
  <c r="L14" i="218"/>
  <c r="K14" i="218"/>
  <c r="J14" i="218"/>
  <c r="I14" i="218"/>
  <c r="H14" i="218"/>
  <c r="G14" i="218"/>
  <c r="F14" i="218"/>
  <c r="E14" i="218"/>
  <c r="D14" i="218"/>
  <c r="C14" i="218"/>
  <c r="N13" i="218"/>
  <c r="M13" i="218"/>
  <c r="L13" i="218"/>
  <c r="K13" i="218"/>
  <c r="J13" i="218"/>
  <c r="I13" i="218"/>
  <c r="H13" i="218"/>
  <c r="G13" i="218"/>
  <c r="F13" i="218"/>
  <c r="E13" i="218"/>
  <c r="D13" i="218"/>
  <c r="C13" i="218"/>
  <c r="C12" i="218"/>
  <c r="N11" i="218"/>
  <c r="M11" i="218"/>
  <c r="L11" i="218"/>
  <c r="K11" i="218"/>
  <c r="J11" i="218"/>
  <c r="I11" i="218"/>
  <c r="H11" i="218"/>
  <c r="G11" i="218"/>
  <c r="F11" i="218"/>
  <c r="E11" i="218"/>
  <c r="D11" i="218"/>
  <c r="C11" i="218"/>
  <c r="N10" i="218"/>
  <c r="M10" i="218"/>
  <c r="L10" i="218"/>
  <c r="K10" i="218"/>
  <c r="J10" i="218"/>
  <c r="I10" i="218"/>
  <c r="H10" i="218"/>
  <c r="G10" i="218"/>
  <c r="F10" i="218"/>
  <c r="E10" i="218"/>
  <c r="D10" i="218"/>
  <c r="C10" i="218"/>
  <c r="N9" i="218"/>
  <c r="M9" i="218"/>
  <c r="L9" i="218"/>
  <c r="K9" i="218"/>
  <c r="J9" i="218"/>
  <c r="I9" i="218"/>
  <c r="H9" i="218"/>
  <c r="G9" i="218"/>
  <c r="F9" i="218"/>
  <c r="E9" i="218"/>
  <c r="D9" i="218"/>
  <c r="C9" i="218"/>
  <c r="N8" i="218"/>
  <c r="M8" i="218"/>
  <c r="L8" i="218"/>
  <c r="K8" i="218"/>
  <c r="J8" i="218"/>
  <c r="I8" i="218"/>
  <c r="H8" i="218"/>
  <c r="G8" i="218"/>
  <c r="F8" i="218"/>
  <c r="E8" i="218"/>
  <c r="D8" i="218"/>
  <c r="C8" i="218"/>
  <c r="N7" i="218"/>
  <c r="M7" i="218"/>
  <c r="L7" i="218"/>
  <c r="K7" i="218"/>
  <c r="J7" i="218"/>
  <c r="I7" i="218"/>
  <c r="H7" i="218"/>
  <c r="G7" i="218"/>
  <c r="F7" i="218"/>
  <c r="E7" i="218"/>
  <c r="D7" i="218"/>
  <c r="C7" i="218"/>
  <c r="N6" i="218"/>
  <c r="M6" i="218"/>
  <c r="L6" i="218"/>
  <c r="K6" i="218"/>
  <c r="J6" i="218"/>
  <c r="I6" i="218"/>
  <c r="H6" i="218"/>
  <c r="G6" i="218"/>
  <c r="F6" i="218"/>
  <c r="E6" i="218"/>
  <c r="D6" i="218"/>
  <c r="C6" i="218"/>
  <c r="P18" i="54"/>
  <c r="O18" i="54"/>
  <c r="N18" i="54"/>
  <c r="M18" i="54"/>
  <c r="L18" i="54"/>
  <c r="K18" i="54"/>
  <c r="J18" i="54"/>
  <c r="I18" i="54"/>
  <c r="H18" i="54"/>
  <c r="G18" i="54"/>
  <c r="F18" i="54"/>
  <c r="E18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A11" i="224" l="1"/>
  <c r="A12" i="224" s="1"/>
  <c r="A13" i="224" l="1"/>
  <c r="A14" i="224" s="1"/>
  <c r="C14" i="224"/>
  <c r="A2" i="224" l="1"/>
  <c r="A2" i="54" l="1"/>
  <c r="A2" i="223"/>
  <c r="A2" i="5"/>
  <c r="O19" i="218" l="1"/>
  <c r="P19" i="218" s="1"/>
  <c r="L20" i="218" l="1"/>
  <c r="M20" i="218"/>
  <c r="N20" i="218"/>
  <c r="O14" i="218"/>
  <c r="O13" i="218"/>
  <c r="O9" i="218"/>
  <c r="O7" i="218"/>
  <c r="O8" i="218"/>
  <c r="O10" i="218"/>
  <c r="O11" i="218"/>
  <c r="O15" i="218"/>
  <c r="O16" i="218"/>
  <c r="O17" i="218"/>
  <c r="O18" i="218"/>
  <c r="O6" i="218"/>
  <c r="O12" i="218" l="1"/>
  <c r="A11" i="223" l="1"/>
  <c r="A12" i="223" s="1"/>
  <c r="A13" i="223" s="1"/>
  <c r="A14" i="223" s="1"/>
  <c r="A15" i="223" s="1"/>
  <c r="A16" i="223" s="1"/>
  <c r="A17" i="223" s="1"/>
  <c r="A18" i="223" s="1"/>
  <c r="A19" i="223" s="1"/>
  <c r="A20" i="223" s="1"/>
  <c r="A21" i="223" s="1"/>
  <c r="A22" i="223" s="1"/>
  <c r="A23" i="223" s="1"/>
  <c r="A24" i="223" s="1"/>
  <c r="A25" i="223" s="1"/>
  <c r="A26" i="223" s="1"/>
  <c r="A27" i="223" s="1"/>
  <c r="A28" i="223" s="1"/>
  <c r="A29" i="223" s="1"/>
  <c r="A30" i="223" s="1"/>
  <c r="A31" i="223" s="1"/>
  <c r="A32" i="223" s="1"/>
  <c r="A33" i="223" s="1"/>
  <c r="A34" i="223" s="1"/>
  <c r="A35" i="223" s="1"/>
  <c r="A36" i="223" s="1"/>
  <c r="A37" i="223" s="1"/>
  <c r="A38" i="223" s="1"/>
  <c r="A39" i="223" s="1"/>
  <c r="A40" i="223" s="1"/>
  <c r="A41" i="223" s="1"/>
  <c r="A42" i="223" s="1"/>
  <c r="A43" i="223" s="1"/>
  <c r="A44" i="223" s="1"/>
  <c r="A45" i="223" s="1"/>
  <c r="A46" i="223" s="1"/>
  <c r="A47" i="223" s="1"/>
  <c r="A48" i="223" s="1"/>
  <c r="A49" i="223" s="1"/>
  <c r="A50" i="223" s="1"/>
  <c r="A51" i="223" s="1"/>
  <c r="A52" i="223" s="1"/>
  <c r="A53" i="223" s="1"/>
  <c r="A54" i="223" s="1"/>
  <c r="P18" i="218" l="1"/>
  <c r="P17" i="218"/>
  <c r="P16" i="218"/>
  <c r="P15" i="218"/>
  <c r="P14" i="218"/>
  <c r="P13" i="218"/>
  <c r="P12" i="218"/>
  <c r="P11" i="218"/>
  <c r="P10" i="218"/>
  <c r="P9" i="218"/>
  <c r="P8" i="218"/>
  <c r="P7" i="218"/>
  <c r="K20" i="218"/>
  <c r="J20" i="218"/>
  <c r="I20" i="218"/>
  <c r="H20" i="218"/>
  <c r="G20" i="218"/>
  <c r="F20" i="218"/>
  <c r="E20" i="218"/>
  <c r="D20" i="218"/>
  <c r="C20" i="218"/>
  <c r="D5" i="218"/>
  <c r="E5" i="218" s="1"/>
  <c r="F5" i="218" s="1"/>
  <c r="G5" i="218" s="1"/>
  <c r="H5" i="218" s="1"/>
  <c r="I5" i="218" s="1"/>
  <c r="J5" i="218" s="1"/>
  <c r="K5" i="218" s="1"/>
  <c r="L5" i="218" s="1"/>
  <c r="M5" i="218" s="1"/>
  <c r="N5" i="218" s="1"/>
  <c r="E13" i="5" l="1"/>
  <c r="F13" i="5"/>
  <c r="P6" i="218"/>
  <c r="O20" i="218"/>
  <c r="O21" i="218" s="1"/>
  <c r="P20" i="218" l="1"/>
  <c r="D13" i="5"/>
  <c r="K15" i="32"/>
  <c r="D11" i="32" l="1"/>
  <c r="Q14" i="54" l="1"/>
  <c r="E12" i="224" l="1"/>
  <c r="C18" i="54"/>
  <c r="C14" i="54"/>
  <c r="O15" i="32" l="1"/>
  <c r="O17" i="32" s="1"/>
  <c r="N15" i="32"/>
  <c r="L15" i="32"/>
  <c r="L17" i="32" s="1"/>
  <c r="K17" i="32"/>
  <c r="I15" i="32"/>
  <c r="I17" i="32" s="1"/>
  <c r="H15" i="32"/>
  <c r="H17" i="32" s="1"/>
  <c r="N17" i="32" l="1"/>
  <c r="M15" i="32"/>
  <c r="M17" i="32" s="1"/>
  <c r="J15" i="32"/>
  <c r="J17" i="32" s="1"/>
  <c r="D31" i="54" l="1"/>
  <c r="A10" i="54"/>
  <c r="A11" i="54" s="1"/>
  <c r="A12" i="54" l="1"/>
  <c r="A13" i="54" s="1"/>
  <c r="A14" i="54" s="1"/>
  <c r="A15" i="54" s="1"/>
  <c r="Q18" i="54"/>
  <c r="F12" i="224" l="1"/>
  <c r="I19" i="54"/>
  <c r="A16" i="54"/>
  <c r="A17" i="54" s="1"/>
  <c r="A18" i="54" s="1"/>
  <c r="A19" i="54" s="1"/>
  <c r="L19" i="54"/>
  <c r="H19" i="54"/>
  <c r="M19" i="54"/>
  <c r="K19" i="54"/>
  <c r="O19" i="54"/>
  <c r="G19" i="54"/>
  <c r="N19" i="54"/>
  <c r="E19" i="54"/>
  <c r="P19" i="54"/>
  <c r="F19" i="54"/>
  <c r="J19" i="54"/>
  <c r="A20" i="54" l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Q19" i="54"/>
  <c r="D32" i="54" l="1"/>
  <c r="E14" i="32" l="1"/>
  <c r="D14" i="32"/>
  <c r="F14" i="32"/>
  <c r="F13" i="32"/>
  <c r="D13" i="32"/>
  <c r="A12" i="5"/>
  <c r="D15" i="32" l="1"/>
  <c r="D17" i="32" s="1"/>
  <c r="F15" i="32"/>
  <c r="D27" i="54"/>
  <c r="D10" i="224" l="1"/>
  <c r="D11" i="5"/>
  <c r="D15" i="5" s="1"/>
  <c r="E13" i="32"/>
  <c r="E15" i="32" s="1"/>
  <c r="E11" i="32" l="1"/>
  <c r="E17" i="32" l="1"/>
  <c r="F11" i="32"/>
  <c r="E11" i="5" l="1"/>
  <c r="E10" i="224"/>
  <c r="E14" i="224" s="1"/>
  <c r="F17" i="32"/>
  <c r="D24" i="54"/>
  <c r="F11" i="5" l="1"/>
  <c r="F15" i="5" s="1"/>
  <c r="F10" i="224"/>
  <c r="F14" i="224" s="1"/>
  <c r="D28" i="54"/>
  <c r="Q31" i="54" l="1"/>
  <c r="L32" i="54" s="1"/>
  <c r="Q10" i="54"/>
  <c r="H32" i="54" l="1"/>
  <c r="J32" i="54"/>
  <c r="F32" i="54"/>
  <c r="K32" i="54"/>
  <c r="I32" i="54"/>
  <c r="N32" i="54"/>
  <c r="G32" i="54"/>
  <c r="D12" i="224"/>
  <c r="D14" i="224" s="1"/>
  <c r="E32" i="54"/>
  <c r="O32" i="54"/>
  <c r="M32" i="54"/>
  <c r="P32" i="54"/>
  <c r="K11" i="54"/>
  <c r="N11" i="54"/>
  <c r="E11" i="54"/>
  <c r="O11" i="54"/>
  <c r="I11" i="54"/>
  <c r="F11" i="54"/>
  <c r="M11" i="54"/>
  <c r="G11" i="54"/>
  <c r="H11" i="54"/>
  <c r="L11" i="54"/>
  <c r="P11" i="54"/>
  <c r="J11" i="54"/>
  <c r="P15" i="54" l="1"/>
  <c r="F15" i="54"/>
  <c r="I15" i="54"/>
  <c r="G15" i="54"/>
  <c r="E15" i="54"/>
  <c r="J15" i="54"/>
  <c r="O15" i="54"/>
  <c r="M15" i="54"/>
  <c r="N15" i="54"/>
  <c r="H15" i="54"/>
  <c r="L15" i="54"/>
  <c r="K15" i="54"/>
  <c r="Q11" i="54"/>
  <c r="Q15" i="54" l="1"/>
  <c r="Q32" i="54" l="1"/>
  <c r="A11" i="32"/>
  <c r="A12" i="32" l="1"/>
  <c r="A13" i="32" s="1"/>
  <c r="A14" i="32" l="1"/>
  <c r="A15" i="32" s="1"/>
  <c r="A16" i="32" l="1"/>
  <c r="A17" i="32" s="1"/>
  <c r="C15" i="32"/>
  <c r="C17" i="32"/>
  <c r="Q23" i="54" l="1"/>
  <c r="I24" i="54" l="1"/>
  <c r="M24" i="54"/>
  <c r="F24" i="54"/>
  <c r="N24" i="54"/>
  <c r="K24" i="54"/>
  <c r="H24" i="54"/>
  <c r="L24" i="54"/>
  <c r="P24" i="54"/>
  <c r="J24" i="54"/>
  <c r="G24" i="54"/>
  <c r="O24" i="54"/>
  <c r="E15" i="5"/>
  <c r="Q27" i="54" l="1"/>
  <c r="H28" i="54" s="1"/>
  <c r="E24" i="54"/>
  <c r="A13" i="5"/>
  <c r="I28" i="54" l="1"/>
  <c r="J28" i="54"/>
  <c r="E28" i="54"/>
  <c r="O28" i="54"/>
  <c r="F28" i="54"/>
  <c r="G28" i="54"/>
  <c r="P28" i="54"/>
  <c r="N28" i="54"/>
  <c r="L28" i="54"/>
  <c r="K28" i="54"/>
  <c r="M28" i="54"/>
  <c r="C15" i="5"/>
  <c r="A14" i="5"/>
  <c r="A15" i="5" s="1"/>
  <c r="Q24" i="54"/>
  <c r="Q28" i="54" l="1"/>
</calcChain>
</file>

<file path=xl/sharedStrings.xml><?xml version="1.0" encoding="utf-8"?>
<sst xmlns="http://schemas.openxmlformats.org/spreadsheetml/2006/main" count="240" uniqueCount="116">
  <si>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</si>
  <si>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</si>
  <si>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</si>
  <si>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</si>
  <si>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</si>
  <si>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</si>
  <si>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</si>
  <si>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</si>
  <si>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</si>
  <si>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</si>
  <si>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</si>
  <si>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</si>
  <si>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</si>
  <si>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</si>
  <si>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</si>
  <si>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</si>
  <si>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</si>
  <si>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</si>
  <si>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Schedule 31</t>
  </si>
  <si>
    <t>Schedule 41</t>
  </si>
  <si>
    <t>Schedule 86</t>
  </si>
  <si>
    <t>Units</t>
  </si>
  <si>
    <t>Delivery Charge</t>
  </si>
  <si>
    <t>Procurement Charge</t>
  </si>
  <si>
    <t>Demand Charge</t>
  </si>
  <si>
    <t>Delivery Charge:</t>
  </si>
  <si>
    <t>All over 5,000 therms</t>
  </si>
  <si>
    <t>Total</t>
  </si>
  <si>
    <t>First 1,000 therms</t>
  </si>
  <si>
    <t>All over 1,000 therms</t>
  </si>
  <si>
    <t>Schedule 86T</t>
  </si>
  <si>
    <t>Schedule 41T</t>
  </si>
  <si>
    <t>41T</t>
  </si>
  <si>
    <t>85T</t>
  </si>
  <si>
    <t>86T</t>
  </si>
  <si>
    <t>87T</t>
  </si>
  <si>
    <t>Rate Class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</si>
  <si>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</si>
  <si>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</si>
  <si>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</si>
  <si>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</si>
  <si>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</si>
  <si>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</si>
  <si>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</si>
  <si>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</si>
  <si>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</si>
  <si>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</si>
  <si>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</si>
  <si>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</si>
  <si>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</si>
  <si>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</si>
  <si>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 23</t>
  </si>
  <si>
    <t>Schedule 53</t>
  </si>
  <si>
    <t>Average</t>
  </si>
  <si>
    <t>Schedule 31T</t>
  </si>
  <si>
    <t>(c) = Σ (f &amp; g)</t>
  </si>
  <si>
    <t>(d) = Σ (h &amp; i)</t>
  </si>
  <si>
    <t>(e) = Σ (j thru m)</t>
  </si>
  <si>
    <t>Development of Monthly Allowed Delivery Revenue Per Customer</t>
  </si>
  <si>
    <t>31T</t>
  </si>
  <si>
    <t>Schedules 23 &amp; 53</t>
  </si>
  <si>
    <t>Schedules 31 &amp; 31T</t>
  </si>
  <si>
    <t>Schedules 41, 41T, 86 &amp; 86T</t>
  </si>
  <si>
    <t>% of Annual Total</t>
  </si>
  <si>
    <t>Sales</t>
  </si>
  <si>
    <t xml:space="preserve">   Basic Charge Revenue</t>
  </si>
  <si>
    <t xml:space="preserve">   Minimum Charge Revenue</t>
  </si>
  <si>
    <t>% of (C(o):R(2))</t>
  </si>
  <si>
    <t>% of (C(o):R(6))</t>
  </si>
  <si>
    <t>% of (C(o):R(10))</t>
  </si>
  <si>
    <t>No.</t>
  </si>
  <si>
    <t>Schedules</t>
  </si>
  <si>
    <t>Line</t>
  </si>
  <si>
    <t>23 &amp; 53</t>
  </si>
  <si>
    <t>31 &amp; 31T</t>
  </si>
  <si>
    <t>41, 41T, 86 &amp; 86T</t>
  </si>
  <si>
    <t>Development of Allowed Delivery Revenue Per Customer</t>
  </si>
  <si>
    <t>Test Year Delivery Revenue</t>
  </si>
  <si>
    <t>Annual Allowed Delivery Revenue Per Customer</t>
  </si>
  <si>
    <t>Allowed Delivery Revenue Per Customer</t>
  </si>
  <si>
    <t>Monthly Allowed Delivery Revenue Per Customer</t>
  </si>
  <si>
    <t>Total Basic &amp; Minimum Charge Revenue</t>
  </si>
  <si>
    <t>Natural Gas Customers by Rate Schedule</t>
  </si>
  <si>
    <t>Schedule 23 Residential</t>
  </si>
  <si>
    <t>Schedule 53 Residential Propane</t>
  </si>
  <si>
    <t>Schedule 31 Commercial &amp; Industrial - Sales</t>
  </si>
  <si>
    <t>Schedule 31 Commercial &amp; Industrial - Transportation</t>
  </si>
  <si>
    <t>Schedule 41 Large Volume High Load Factor - Sales</t>
  </si>
  <si>
    <t>Schedule 41 Large Volume High Load Factor - Transportation</t>
  </si>
  <si>
    <t>Schedule 86 Limited Interruptible - Sales</t>
  </si>
  <si>
    <t>Schedule 86 Limited Interruptible - Transportation</t>
  </si>
  <si>
    <t>Work Paper</t>
  </si>
  <si>
    <t>$/Therm</t>
  </si>
  <si>
    <t>901 to 5,000 therms</t>
  </si>
  <si>
    <t>Summary of Delivery Revenue Per Unit Rates ($/therm)</t>
  </si>
  <si>
    <t>Delivery Revenue</t>
  </si>
  <si>
    <t>Per Unit Rates</t>
  </si>
  <si>
    <t>Total Revenue</t>
  </si>
  <si>
    <t>Net Delivery Revenue</t>
  </si>
  <si>
    <t xml:space="preserve">Weather-Normalized Therm Sales </t>
  </si>
  <si>
    <t>Gas Decoupling Mechanism (Schedule 142)</t>
  </si>
  <si>
    <t>Development of Decoupled Delivery Revenue by Decoupling Group</t>
  </si>
  <si>
    <r>
      <t xml:space="preserve">Test Year Ended </t>
    </r>
    <r>
      <rPr>
        <b/>
        <sz val="8"/>
        <color rgb="FF0000FF"/>
        <rFont val="Arial"/>
        <family val="2"/>
      </rPr>
      <t>December 31, 2018</t>
    </r>
  </si>
  <si>
    <t>Cross check</t>
  </si>
  <si>
    <t>31 &amp; 31T*</t>
  </si>
  <si>
    <t>41, 41T, 86 &amp; 86T*</t>
  </si>
  <si>
    <t>Test Year Base Sales (therms)</t>
  </si>
  <si>
    <t>Volumetric Delivery Revenue Per Unit ($/therm)</t>
  </si>
  <si>
    <t>* Actual delivery revenue will be calculated using actual delivery rates.</t>
  </si>
  <si>
    <t>Gas Volumetric Delivery Revenue Per Unit ($/therm) (Informational Only!)</t>
  </si>
  <si>
    <t>JAP-13 Page 2</t>
  </si>
  <si>
    <t>JAP-13 Page 1</t>
  </si>
  <si>
    <t>2019 Gas General Rate Case (GRC)</t>
  </si>
  <si>
    <t>Exhibit JDT-07</t>
  </si>
  <si>
    <t>Exhibit JAP-04 Work Paper</t>
  </si>
  <si>
    <t>JAP-13 Page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</si>
</sst>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&quot;$&quot;#,##0\ ;\(&quot;$&quot;#,##0\)"/>
    <numFmt numFmtId="169" formatCode="&quot;$&quot;#,##0.00000_);\(&quot;$&quot;#,##0.00000\)"/>
    <numFmt numFmtId="170" formatCode="00000"/>
    <numFmt numFmtId="171" formatCode="#,##0.00000000000;[Red]\-#,##0.00000000000"/>
    <numFmt numFmtId="172" formatCode="_(&quot;$&quot;* #,##0.0000_);_(&quot;$&quot;* \(#,##0.0000\);_(&quot;$&quot;* &quot;-&quot;????_);_(@_)"/>
    <numFmt numFmtId="173" formatCode="&quot;$&quot;#,##0.00"/>
    <numFmt numFmtId="174" formatCode="_(&quot;$&quot;* #,##0.00000_);_(&quot;$&quot;* \(#,##0.000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0000FF"/>
      <name val="Arial"/>
      <family val="2"/>
    </font>
    <font>
      <sz val="8"/>
      <color rgb="FFFF0000"/>
      <name val="Arial"/>
      <family val="2"/>
    </font>
    <font>
      <sz val="8"/>
      <color rgb="FF008080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i/>
      <u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theme="1"/>
      <name val="Calibri"/>
      <family val="2"/>
    </font>
    <font>
      <b/>
      <sz val="8"/>
      <color rgb="FF008080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4">
    <xf numFmtId="0" fontId="0" fillId="0" borderId="0"/>
    <xf numFmtId="0" fontId="1" fillId="0" borderId="0"/>
    <xf numFmtId="0" fontId="1" fillId="0" borderId="0" applyNumberFormat="0" applyBorder="0" applyAlignment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2" borderId="0"/>
    <xf numFmtId="41" fontId="1" fillId="2" borderId="0"/>
    <xf numFmtId="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/>
    <xf numFmtId="170" fontId="1" fillId="0" borderId="0"/>
    <xf numFmtId="2" fontId="4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9" fillId="0" borderId="0"/>
    <xf numFmtId="40" fontId="9" fillId="0" borderId="0"/>
    <xf numFmtId="10" fontId="6" fillId="2" borderId="2" applyNumberFormat="0" applyBorder="0" applyAlignment="0" applyProtection="0"/>
    <xf numFmtId="44" fontId="2" fillId="0" borderId="6" applyNumberFormat="0" applyFont="0" applyAlignment="0">
      <alignment horizontal="center"/>
    </xf>
    <xf numFmtId="44" fontId="2" fillId="0" borderId="7" applyNumberFormat="0" applyFont="0" applyAlignment="0">
      <alignment horizontal="center"/>
    </xf>
    <xf numFmtId="171" fontId="1" fillId="0" borderId="0"/>
    <xf numFmtId="171" fontId="1" fillId="0" borderId="0"/>
    <xf numFmtId="0" fontId="1" fillId="0" borderId="0"/>
    <xf numFmtId="0" fontId="5" fillId="0" borderId="0"/>
    <xf numFmtId="0" fontId="5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2" borderId="0"/>
    <xf numFmtId="0" fontId="5" fillId="4" borderId="0"/>
    <xf numFmtId="0" fontId="10" fillId="4" borderId="8"/>
    <xf numFmtId="0" fontId="11" fillId="5" borderId="9"/>
    <xf numFmtId="0" fontId="12" fillId="4" borderId="10"/>
    <xf numFmtId="42" fontId="13" fillId="6" borderId="1">
      <alignment vertical="center"/>
    </xf>
    <xf numFmtId="0" fontId="2" fillId="2" borderId="4" applyNumberFormat="0">
      <alignment horizontal="center" vertical="center" wrapText="1"/>
    </xf>
    <xf numFmtId="172" fontId="1" fillId="2" borderId="0"/>
    <xf numFmtId="172" fontId="1" fillId="2" borderId="0"/>
    <xf numFmtId="42" fontId="14" fillId="2" borderId="5">
      <alignment horizontal="left"/>
    </xf>
    <xf numFmtId="38" fontId="6" fillId="0" borderId="11"/>
    <xf numFmtId="38" fontId="9" fillId="0" borderId="5"/>
    <xf numFmtId="167" fontId="1" fillId="0" borderId="0">
      <alignment horizontal="left" wrapText="1"/>
    </xf>
    <xf numFmtId="167" fontId="1" fillId="0" borderId="0">
      <alignment horizontal="left" wrapText="1"/>
    </xf>
    <xf numFmtId="0" fontId="5" fillId="0" borderId="0"/>
    <xf numFmtId="0" fontId="10" fillId="4" borderId="0"/>
    <xf numFmtId="173" fontId="15" fillId="0" borderId="0">
      <alignment horizontal="left" vertical="center"/>
    </xf>
    <xf numFmtId="0" fontId="2" fillId="2" borderId="0">
      <alignment horizontal="left" wrapText="1"/>
    </xf>
    <xf numFmtId="0" fontId="16" fillId="0" borderId="0">
      <alignment horizontal="left" vertical="center"/>
    </xf>
    <xf numFmtId="0" fontId="1" fillId="0" borderId="12" applyNumberFormat="0" applyFont="0" applyFill="0" applyAlignment="0" applyProtection="0"/>
    <xf numFmtId="0" fontId="1" fillId="0" borderId="12" applyNumberFormat="0" applyFont="0" applyFill="0" applyAlignment="0" applyProtection="0"/>
  </cellStyleXfs>
  <cellXfs count="88">
    <xf numFmtId="0" fontId="0" fillId="0" borderId="0" xfId="0"/>
    <xf numFmtId="17" fontId="17" fillId="0" borderId="4" xfId="7" applyNumberFormat="1" applyFont="1" applyBorder="1" applyAlignment="1">
      <alignment horizontal="center"/>
    </xf>
    <xf numFmtId="0" fontId="6" fillId="0" borderId="0" xfId="7" applyFont="1" applyBorder="1" applyAlignment="1">
      <alignment horizontal="left"/>
    </xf>
    <xf numFmtId="0" fontId="20" fillId="0" borderId="0" xfId="7" applyFont="1"/>
    <xf numFmtId="0" fontId="19" fillId="0" borderId="4" xfId="7" applyFont="1" applyBorder="1" applyAlignment="1">
      <alignment horizontal="center"/>
    </xf>
    <xf numFmtId="0" fontId="20" fillId="0" borderId="0" xfId="7" applyFont="1" applyBorder="1" applyAlignment="1">
      <alignment horizontal="left"/>
    </xf>
    <xf numFmtId="3" fontId="20" fillId="0" borderId="0" xfId="7" applyNumberFormat="1" applyFont="1" applyFill="1" applyBorder="1"/>
    <xf numFmtId="3" fontId="6" fillId="0" borderId="0" xfId="7" applyNumberFormat="1" applyFont="1" applyFill="1" applyBorder="1"/>
    <xf numFmtId="3" fontId="20" fillId="0" borderId="5" xfId="7" applyNumberFormat="1" applyFont="1" applyBorder="1"/>
    <xf numFmtId="3" fontId="20" fillId="0" borderId="0" xfId="7" applyNumberFormat="1" applyFont="1"/>
    <xf numFmtId="0" fontId="22" fillId="0" borderId="0" xfId="7" applyFont="1"/>
    <xf numFmtId="43" fontId="22" fillId="0" borderId="0" xfId="8" applyFont="1"/>
    <xf numFmtId="3" fontId="23" fillId="0" borderId="0" xfId="7" applyNumberFormat="1" applyFont="1" applyFill="1" applyBorder="1"/>
    <xf numFmtId="0" fontId="24" fillId="0" borderId="0" xfId="0" applyFo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41" fontId="9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/>
    <xf numFmtId="166" fontId="9" fillId="0" borderId="4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26" fillId="0" borderId="0" xfId="0" applyFont="1" applyFill="1" applyAlignment="1">
      <alignment horizontal="left"/>
    </xf>
    <xf numFmtId="0" fontId="27" fillId="0" borderId="0" xfId="0" applyFont="1" applyFill="1"/>
    <xf numFmtId="3" fontId="24" fillId="0" borderId="0" xfId="0" applyNumberFormat="1" applyFont="1" applyFill="1"/>
    <xf numFmtId="164" fontId="23" fillId="0" borderId="0" xfId="0" applyNumberFormat="1" applyFont="1" applyFill="1" applyBorder="1"/>
    <xf numFmtId="3" fontId="6" fillId="0" borderId="0" xfId="0" applyNumberFormat="1" applyFont="1" applyFill="1"/>
    <xf numFmtId="0" fontId="6" fillId="0" borderId="0" xfId="0" quotePrefix="1" applyFont="1" applyFill="1" applyAlignment="1">
      <alignment horizontal="center"/>
    </xf>
    <xf numFmtId="10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24" fillId="0" borderId="0" xfId="0" quotePrefix="1" applyFont="1" applyFill="1" applyAlignment="1">
      <alignment horizontal="center"/>
    </xf>
    <xf numFmtId="10" fontId="24" fillId="0" borderId="0" xfId="0" applyNumberFormat="1" applyFont="1" applyFill="1"/>
    <xf numFmtId="44" fontId="23" fillId="0" borderId="0" xfId="0" applyNumberFormat="1" applyFont="1" applyFill="1" applyAlignment="1">
      <alignment horizontal="center"/>
    </xf>
    <xf numFmtId="44" fontId="24" fillId="0" borderId="0" xfId="0" applyNumberFormat="1" applyFont="1" applyFill="1"/>
    <xf numFmtId="4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28" fillId="0" borderId="0" xfId="0" applyFont="1"/>
    <xf numFmtId="0" fontId="24" fillId="0" borderId="0" xfId="0" applyFont="1" applyAlignment="1">
      <alignment horizontal="center"/>
    </xf>
    <xf numFmtId="0" fontId="6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/>
    <xf numFmtId="0" fontId="2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41" fontId="9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9" fillId="0" borderId="0" xfId="0" applyFont="1" applyBorder="1" applyProtection="1">
      <protection locked="0"/>
    </xf>
    <xf numFmtId="0" fontId="6" fillId="0" borderId="0" xfId="0" applyFont="1"/>
    <xf numFmtId="0" fontId="6" fillId="0" borderId="0" xfId="0" applyFont="1" applyBorder="1"/>
    <xf numFmtId="169" fontId="23" fillId="0" borderId="0" xfId="0" applyNumberFormat="1" applyFont="1" applyFill="1" applyAlignment="1"/>
    <xf numFmtId="0" fontId="9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7" fontId="23" fillId="0" borderId="0" xfId="0" applyNumberFormat="1" applyFont="1" applyFill="1" applyAlignment="1"/>
    <xf numFmtId="0" fontId="9" fillId="0" borderId="0" xfId="0" applyFont="1" applyAlignment="1"/>
    <xf numFmtId="0" fontId="9" fillId="0" borderId="0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165" fontId="23" fillId="0" borderId="0" xfId="0" applyNumberFormat="1" applyFont="1" applyFill="1"/>
    <xf numFmtId="0" fontId="23" fillId="0" borderId="0" xfId="0" applyFont="1" applyFill="1"/>
    <xf numFmtId="164" fontId="24" fillId="0" borderId="0" xfId="0" applyNumberFormat="1" applyFont="1" applyFill="1" applyBorder="1"/>
    <xf numFmtId="44" fontId="24" fillId="0" borderId="3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24" fillId="0" borderId="4" xfId="0" applyNumberFormat="1" applyFont="1" applyFill="1" applyBorder="1" applyAlignment="1"/>
    <xf numFmtId="165" fontId="24" fillId="0" borderId="0" xfId="0" applyNumberFormat="1" applyFont="1" applyFill="1"/>
    <xf numFmtId="165" fontId="23" fillId="0" borderId="0" xfId="0" applyNumberFormat="1" applyFont="1" applyFill="1" applyBorder="1"/>
    <xf numFmtId="165" fontId="18" fillId="0" borderId="0" xfId="0" applyNumberFormat="1" applyFont="1" applyFill="1" applyBorder="1"/>
    <xf numFmtId="165" fontId="24" fillId="0" borderId="1" xfId="0" applyNumberFormat="1" applyFont="1" applyFill="1" applyBorder="1"/>
    <xf numFmtId="165" fontId="24" fillId="0" borderId="0" xfId="0" applyNumberFormat="1" applyFont="1" applyFill="1" applyBorder="1"/>
    <xf numFmtId="165" fontId="24" fillId="0" borderId="3" xfId="0" applyNumberFormat="1" applyFont="1" applyFill="1" applyBorder="1"/>
    <xf numFmtId="0" fontId="24" fillId="0" borderId="0" xfId="0" applyFont="1" applyFill="1" applyBorder="1"/>
    <xf numFmtId="3" fontId="22" fillId="0" borderId="0" xfId="7" applyNumberFormat="1" applyFont="1"/>
    <xf numFmtId="0" fontId="30" fillId="0" borderId="0" xfId="0" applyFont="1"/>
    <xf numFmtId="41" fontId="9" fillId="0" borderId="0" xfId="0" applyNumberFormat="1" applyFont="1" applyFill="1" applyBorder="1" applyAlignment="1">
      <alignment horizontal="center" wrapText="1"/>
    </xf>
    <xf numFmtId="0" fontId="28" fillId="0" borderId="0" xfId="0" applyFont="1" applyFill="1"/>
    <xf numFmtId="41" fontId="9" fillId="0" borderId="4" xfId="0" applyNumberFormat="1" applyFont="1" applyFill="1" applyBorder="1" applyAlignment="1">
      <alignment horizontal="center" wrapText="1"/>
    </xf>
    <xf numFmtId="0" fontId="24" fillId="0" borderId="4" xfId="0" applyFont="1" applyFill="1" applyBorder="1" applyAlignment="1"/>
    <xf numFmtId="41" fontId="9" fillId="0" borderId="4" xfId="0" applyNumberFormat="1" applyFont="1" applyFill="1" applyBorder="1" applyAlignment="1">
      <alignment horizontal="center"/>
    </xf>
    <xf numFmtId="174" fontId="24" fillId="0" borderId="1" xfId="0" applyNumberFormat="1" applyFont="1" applyFill="1" applyBorder="1"/>
    <xf numFmtId="44" fontId="28" fillId="0" borderId="0" xfId="0" applyNumberFormat="1" applyFont="1" applyFill="1"/>
    <xf numFmtId="43" fontId="28" fillId="0" borderId="0" xfId="0" applyNumberFormat="1" applyFont="1" applyFill="1"/>
    <xf numFmtId="0" fontId="9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0" xfId="7" applyFont="1" applyAlignment="1">
      <alignment horizontal="center"/>
    </xf>
  </cellXfs>
  <cellStyles count="64">
    <cellStyle name="Calculation 2" xfId="11"/>
    <cellStyle name="Calculation 3" xfId="12"/>
    <cellStyle name="Comma 10" xfId="5"/>
    <cellStyle name="Comma 2" xfId="8"/>
    <cellStyle name="Comma0" xfId="13"/>
    <cellStyle name="Comma0 - Style4" xfId="14"/>
    <cellStyle name="Comma1 - Style1" xfId="15"/>
    <cellStyle name="Curren - Style2" xfId="16"/>
    <cellStyle name="Currency 10 2" xfId="4"/>
    <cellStyle name="Currency 2" xfId="17"/>
    <cellStyle name="Currency 3" xfId="18"/>
    <cellStyle name="Currency0" xfId="19"/>
    <cellStyle name="Date" xfId="20"/>
    <cellStyle name="Date 2" xfId="21"/>
    <cellStyle name="Entered" xfId="22"/>
    <cellStyle name="Entered 2" xfId="23"/>
    <cellStyle name="Fixed" xfId="24"/>
    <cellStyle name="Grey" xfId="25"/>
    <cellStyle name="Heading 1 2" xfId="26"/>
    <cellStyle name="Heading 1 3" xfId="27"/>
    <cellStyle name="Heading 2 2" xfId="28"/>
    <cellStyle name="Heading 2 3" xfId="29"/>
    <cellStyle name="Heading1" xfId="30"/>
    <cellStyle name="Heading2" xfId="31"/>
    <cellStyle name="Input [yellow]" xfId="32"/>
    <cellStyle name="modified border" xfId="33"/>
    <cellStyle name="modified border1" xfId="34"/>
    <cellStyle name="Normal" xfId="0" builtinId="0"/>
    <cellStyle name="Normal - Style1" xfId="35"/>
    <cellStyle name="Normal - Style1 2" xfId="36"/>
    <cellStyle name="Normal - Style1 2 2 3 4" xfId="1"/>
    <cellStyle name="Normal 2" xfId="7"/>
    <cellStyle name="Normal 2 2" xfId="9"/>
    <cellStyle name="Normal 3" xfId="37"/>
    <cellStyle name="Normal 5" xfId="6"/>
    <cellStyle name="Percen - Style2" xfId="38"/>
    <cellStyle name="Percen - Style3" xfId="39"/>
    <cellStyle name="Percent [2]" xfId="40"/>
    <cellStyle name="Percent [2] 2" xfId="41"/>
    <cellStyle name="Percent 10" xfId="3"/>
    <cellStyle name="Percent 2" xfId="42"/>
    <cellStyle name="Percent 3" xfId="10"/>
    <cellStyle name="Report" xfId="43"/>
    <cellStyle name="Report - Style5" xfId="44"/>
    <cellStyle name="Report - Style6" xfId="45"/>
    <cellStyle name="Report - Style7" xfId="46"/>
    <cellStyle name="Report - Style8" xfId="47"/>
    <cellStyle name="Report Bar" xfId="48"/>
    <cellStyle name="Report Heading" xfId="49"/>
    <cellStyle name="Report Unit Cost" xfId="50"/>
    <cellStyle name="Report Unit Cost 2" xfId="51"/>
    <cellStyle name="Reports Total" xfId="52"/>
    <cellStyle name="StmtTtl1" xfId="53"/>
    <cellStyle name="StmtTtl2" xfId="54"/>
    <cellStyle name="Style 1" xfId="55"/>
    <cellStyle name="Style 1 2" xfId="56"/>
    <cellStyle name="Test" xfId="2"/>
    <cellStyle name="Title: - Style3" xfId="57"/>
    <cellStyle name="Title: - Style4" xfId="58"/>
    <cellStyle name="Title: Major" xfId="59"/>
    <cellStyle name="Title: Minor" xfId="60"/>
    <cellStyle name="Title: Worksheet" xfId="61"/>
    <cellStyle name="Total 2" xfId="62"/>
    <cellStyle name="Total 3" xfId="63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DT07-GAS-RATE-SPREAD-DESIGN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pread"/>
      <sheetName val="Rate Design Res"/>
      <sheetName val="Rate Design C&amp;I"/>
      <sheetName val="Rate Design Int &amp; Trans"/>
      <sheetName val="Rate Design Rental"/>
      <sheetName val="Work Papers--&gt;"/>
      <sheetName val="Rate Design Targets"/>
      <sheetName val="Current ERF Rates"/>
    </sheetNames>
    <sheetDataSet>
      <sheetData sheetId="0" refreshError="1"/>
      <sheetData sheetId="1">
        <row r="12">
          <cell r="I12">
            <v>108303454.27624403</v>
          </cell>
        </row>
        <row r="13">
          <cell r="H13">
            <v>0.44362000000000001</v>
          </cell>
        </row>
        <row r="14">
          <cell r="I14">
            <v>380536239.13624406</v>
          </cell>
        </row>
        <row r="23">
          <cell r="I23">
            <v>17.112436363636363</v>
          </cell>
        </row>
        <row r="24">
          <cell r="H24">
            <v>0.44362000000000001</v>
          </cell>
        </row>
        <row r="25">
          <cell r="I25">
            <v>45.712436363636364</v>
          </cell>
        </row>
      </sheetData>
      <sheetData sheetId="2">
        <row r="12">
          <cell r="I12">
            <v>23437486.57</v>
          </cell>
        </row>
        <row r="13">
          <cell r="H13">
            <v>0.40925</v>
          </cell>
        </row>
        <row r="14">
          <cell r="H14">
            <v>1.225E-2</v>
          </cell>
        </row>
        <row r="15">
          <cell r="I15">
            <v>121328848.02</v>
          </cell>
        </row>
        <row r="24">
          <cell r="I24">
            <v>11285.24</v>
          </cell>
        </row>
        <row r="25">
          <cell r="H25">
            <v>0.40925</v>
          </cell>
        </row>
        <row r="27">
          <cell r="I27">
            <v>24175.879999999997</v>
          </cell>
        </row>
        <row r="47">
          <cell r="I47">
            <v>1811918.46</v>
          </cell>
        </row>
        <row r="48">
          <cell r="I48">
            <v>2097926.75</v>
          </cell>
        </row>
        <row r="49">
          <cell r="H49">
            <v>1.25</v>
          </cell>
        </row>
        <row r="53">
          <cell r="H53">
            <v>0.14588999999999999</v>
          </cell>
        </row>
        <row r="54">
          <cell r="H54">
            <v>0.11743000000000001</v>
          </cell>
        </row>
        <row r="56">
          <cell r="H56">
            <v>6.8999999999999999E-3</v>
          </cell>
        </row>
        <row r="57">
          <cell r="I57">
            <v>16905702.045450199</v>
          </cell>
        </row>
        <row r="69">
          <cell r="I69">
            <v>521441.97</v>
          </cell>
        </row>
        <row r="70">
          <cell r="I70">
            <v>161936.97</v>
          </cell>
        </row>
        <row r="71">
          <cell r="H71">
            <v>1.25</v>
          </cell>
        </row>
        <row r="75">
          <cell r="H75">
            <v>0.14588999999999999</v>
          </cell>
        </row>
        <row r="76">
          <cell r="H76">
            <v>0.11743000000000001</v>
          </cell>
        </row>
        <row r="79">
          <cell r="I79">
            <v>4544631.4129441995</v>
          </cell>
        </row>
      </sheetData>
      <sheetData sheetId="3">
        <row r="72">
          <cell r="I72">
            <v>396092.84</v>
          </cell>
        </row>
        <row r="73">
          <cell r="H73">
            <v>1.35</v>
          </cell>
        </row>
        <row r="74">
          <cell r="H74">
            <v>8.8299999999999993E-3</v>
          </cell>
        </row>
        <row r="75">
          <cell r="I75">
            <v>35297.54</v>
          </cell>
        </row>
        <row r="78">
          <cell r="H78">
            <v>0.18773000000000001</v>
          </cell>
        </row>
        <row r="79">
          <cell r="H79">
            <v>0.13309000000000001</v>
          </cell>
        </row>
        <row r="80">
          <cell r="I80">
            <v>1897050.65</v>
          </cell>
        </row>
        <row r="92">
          <cell r="I92">
            <v>10085.98</v>
          </cell>
        </row>
        <row r="93">
          <cell r="H93">
            <v>1.35</v>
          </cell>
        </row>
        <row r="94">
          <cell r="I94">
            <v>0</v>
          </cell>
        </row>
        <row r="97">
          <cell r="H97">
            <v>0.18773000000000001</v>
          </cell>
        </row>
        <row r="98">
          <cell r="H98">
            <v>0.13309000000000001</v>
          </cell>
        </row>
        <row r="99">
          <cell r="I99">
            <v>71258.78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6">
          <cell r="D36">
            <v>7</v>
          </cell>
          <cell r="E36">
            <v>6</v>
          </cell>
          <cell r="F36">
            <v>6</v>
          </cell>
          <cell r="G36">
            <v>6</v>
          </cell>
          <cell r="H36">
            <v>6</v>
          </cell>
          <cell r="I36">
            <v>7</v>
          </cell>
          <cell r="J36">
            <v>7</v>
          </cell>
          <cell r="K36">
            <v>7</v>
          </cell>
          <cell r="L36">
            <v>7</v>
          </cell>
          <cell r="M36">
            <v>8</v>
          </cell>
          <cell r="N36">
            <v>7</v>
          </cell>
          <cell r="O36">
            <v>6</v>
          </cell>
        </row>
        <row r="37">
          <cell r="D37">
            <v>768037</v>
          </cell>
          <cell r="E37">
            <v>769182</v>
          </cell>
          <cell r="F37">
            <v>769904</v>
          </cell>
          <cell r="G37">
            <v>770294</v>
          </cell>
          <cell r="H37">
            <v>770940</v>
          </cell>
          <cell r="I37">
            <v>771256</v>
          </cell>
          <cell r="J37">
            <v>771472</v>
          </cell>
          <cell r="K37">
            <v>772026</v>
          </cell>
          <cell r="L37">
            <v>772614</v>
          </cell>
          <cell r="M37">
            <v>774702</v>
          </cell>
          <cell r="N37">
            <v>776863</v>
          </cell>
          <cell r="O37">
            <v>778192</v>
          </cell>
        </row>
        <row r="38"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40">
          <cell r="D40">
            <v>54410</v>
          </cell>
          <cell r="E40">
            <v>54413</v>
          </cell>
          <cell r="F40">
            <v>54486</v>
          </cell>
          <cell r="G40">
            <v>54455</v>
          </cell>
          <cell r="H40">
            <v>54442</v>
          </cell>
          <cell r="I40">
            <v>54374</v>
          </cell>
          <cell r="J40">
            <v>54349</v>
          </cell>
          <cell r="K40">
            <v>54342</v>
          </cell>
          <cell r="L40">
            <v>54331</v>
          </cell>
          <cell r="M40">
            <v>54478</v>
          </cell>
          <cell r="N40">
            <v>54612</v>
          </cell>
          <cell r="O40">
            <v>54744</v>
          </cell>
        </row>
        <row r="41">
          <cell r="D41">
            <v>1289</v>
          </cell>
          <cell r="E41">
            <v>1284</v>
          </cell>
          <cell r="F41">
            <v>1287</v>
          </cell>
          <cell r="G41">
            <v>1290</v>
          </cell>
          <cell r="H41">
            <v>1288</v>
          </cell>
          <cell r="I41">
            <v>1280</v>
          </cell>
          <cell r="J41">
            <v>1243</v>
          </cell>
          <cell r="K41">
            <v>1230</v>
          </cell>
          <cell r="L41">
            <v>1230</v>
          </cell>
          <cell r="M41">
            <v>1237</v>
          </cell>
          <cell r="N41">
            <v>1245</v>
          </cell>
          <cell r="O41">
            <v>1247</v>
          </cell>
        </row>
        <row r="44">
          <cell r="D44">
            <v>25</v>
          </cell>
          <cell r="E44">
            <v>25</v>
          </cell>
          <cell r="F44">
            <v>25</v>
          </cell>
          <cell r="G44">
            <v>25</v>
          </cell>
          <cell r="H44">
            <v>25</v>
          </cell>
          <cell r="I44">
            <v>24</v>
          </cell>
          <cell r="J44">
            <v>24</v>
          </cell>
          <cell r="K44">
            <v>24</v>
          </cell>
          <cell r="L44">
            <v>24</v>
          </cell>
          <cell r="M44">
            <v>24</v>
          </cell>
          <cell r="N44">
            <v>24</v>
          </cell>
          <cell r="O44">
            <v>24</v>
          </cell>
        </row>
        <row r="45">
          <cell r="D45">
            <v>222</v>
          </cell>
          <cell r="E45">
            <v>222</v>
          </cell>
          <cell r="F45">
            <v>222</v>
          </cell>
          <cell r="G45">
            <v>222</v>
          </cell>
          <cell r="H45">
            <v>221</v>
          </cell>
          <cell r="I45">
            <v>221</v>
          </cell>
          <cell r="J45">
            <v>220</v>
          </cell>
          <cell r="K45">
            <v>220</v>
          </cell>
          <cell r="L45">
            <v>220</v>
          </cell>
          <cell r="M45">
            <v>220</v>
          </cell>
          <cell r="N45">
            <v>217</v>
          </cell>
          <cell r="O45">
            <v>213</v>
          </cell>
        </row>
        <row r="46">
          <cell r="D46">
            <v>5</v>
          </cell>
          <cell r="E46">
            <v>5</v>
          </cell>
          <cell r="F46">
            <v>5</v>
          </cell>
          <cell r="G46">
            <v>5</v>
          </cell>
          <cell r="H46">
            <v>5</v>
          </cell>
          <cell r="I46">
            <v>5</v>
          </cell>
          <cell r="J46">
            <v>5</v>
          </cell>
          <cell r="K46">
            <v>5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</row>
        <row r="47">
          <cell r="D47">
            <v>2248</v>
          </cell>
          <cell r="E47">
            <v>2248</v>
          </cell>
          <cell r="F47">
            <v>2252</v>
          </cell>
          <cell r="G47">
            <v>2245</v>
          </cell>
          <cell r="H47">
            <v>2242</v>
          </cell>
          <cell r="I47">
            <v>2235</v>
          </cell>
          <cell r="J47">
            <v>2232</v>
          </cell>
          <cell r="K47">
            <v>2223</v>
          </cell>
          <cell r="L47">
            <v>2218</v>
          </cell>
          <cell r="M47">
            <v>2221</v>
          </cell>
          <cell r="N47">
            <v>2230</v>
          </cell>
          <cell r="O47">
            <v>2232</v>
          </cell>
        </row>
        <row r="48">
          <cell r="D48">
            <v>73</v>
          </cell>
          <cell r="E48">
            <v>73</v>
          </cell>
          <cell r="F48">
            <v>73</v>
          </cell>
          <cell r="G48">
            <v>73</v>
          </cell>
          <cell r="H48">
            <v>73</v>
          </cell>
          <cell r="I48">
            <v>72</v>
          </cell>
          <cell r="J48">
            <v>72</v>
          </cell>
          <cell r="K48">
            <v>72</v>
          </cell>
          <cell r="L48">
            <v>71</v>
          </cell>
          <cell r="M48">
            <v>71</v>
          </cell>
          <cell r="N48">
            <v>73</v>
          </cell>
          <cell r="O48">
            <v>72</v>
          </cell>
        </row>
        <row r="50">
          <cell r="D50">
            <v>4</v>
          </cell>
          <cell r="E50">
            <v>4</v>
          </cell>
          <cell r="F50">
            <v>4</v>
          </cell>
          <cell r="G50">
            <v>4</v>
          </cell>
          <cell r="H50">
            <v>4</v>
          </cell>
          <cell r="I50">
            <v>4</v>
          </cell>
          <cell r="J50">
            <v>4</v>
          </cell>
          <cell r="K50">
            <v>4</v>
          </cell>
          <cell r="L50">
            <v>4</v>
          </cell>
          <cell r="M50">
            <v>4</v>
          </cell>
          <cell r="N50">
            <v>4</v>
          </cell>
          <cell r="O50">
            <v>4</v>
          </cell>
        </row>
        <row r="51">
          <cell r="D51">
            <v>6</v>
          </cell>
          <cell r="E51">
            <v>6</v>
          </cell>
          <cell r="F51">
            <v>6</v>
          </cell>
          <cell r="G51">
            <v>6</v>
          </cell>
          <cell r="H51">
            <v>6</v>
          </cell>
          <cell r="I51">
            <v>6</v>
          </cell>
          <cell r="J51">
            <v>6</v>
          </cell>
          <cell r="K51">
            <v>6</v>
          </cell>
          <cell r="L51">
            <v>6</v>
          </cell>
          <cell r="M51">
            <v>6</v>
          </cell>
          <cell r="N51">
            <v>6</v>
          </cell>
          <cell r="O51">
            <v>6</v>
          </cell>
        </row>
        <row r="52"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</row>
        <row r="53">
          <cell r="D53">
            <v>2</v>
          </cell>
          <cell r="E53">
            <v>2</v>
          </cell>
          <cell r="F53">
            <v>2</v>
          </cell>
          <cell r="G53">
            <v>2</v>
          </cell>
          <cell r="H53">
            <v>2</v>
          </cell>
          <cell r="I53">
            <v>2</v>
          </cell>
          <cell r="J53">
            <v>3</v>
          </cell>
          <cell r="K53">
            <v>2</v>
          </cell>
          <cell r="L53">
            <v>2</v>
          </cell>
          <cell r="M53">
            <v>2</v>
          </cell>
          <cell r="N53">
            <v>2</v>
          </cell>
          <cell r="O53">
            <v>2</v>
          </cell>
        </row>
        <row r="54">
          <cell r="D54">
            <v>77</v>
          </cell>
          <cell r="E54">
            <v>79</v>
          </cell>
          <cell r="F54">
            <v>79</v>
          </cell>
          <cell r="G54">
            <v>80</v>
          </cell>
          <cell r="H54">
            <v>81</v>
          </cell>
          <cell r="I54">
            <v>85</v>
          </cell>
          <cell r="J54">
            <v>84</v>
          </cell>
          <cell r="K54">
            <v>84</v>
          </cell>
          <cell r="L54">
            <v>84</v>
          </cell>
          <cell r="M54">
            <v>84</v>
          </cell>
          <cell r="N54">
            <v>82</v>
          </cell>
          <cell r="O54">
            <v>82</v>
          </cell>
        </row>
        <row r="55">
          <cell r="D55">
            <v>33</v>
          </cell>
          <cell r="E55">
            <v>33</v>
          </cell>
          <cell r="F55">
            <v>33</v>
          </cell>
          <cell r="G55">
            <v>33</v>
          </cell>
          <cell r="H55">
            <v>33</v>
          </cell>
          <cell r="I55">
            <v>33</v>
          </cell>
          <cell r="J55">
            <v>33</v>
          </cell>
          <cell r="K55">
            <v>33</v>
          </cell>
          <cell r="L55">
            <v>33</v>
          </cell>
          <cell r="M55">
            <v>33</v>
          </cell>
          <cell r="N55">
            <v>33</v>
          </cell>
          <cell r="O55">
            <v>33</v>
          </cell>
        </row>
        <row r="56"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>
            <v>1</v>
          </cell>
        </row>
        <row r="57">
          <cell r="D57">
            <v>3</v>
          </cell>
          <cell r="E57">
            <v>3</v>
          </cell>
          <cell r="F57">
            <v>3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3</v>
          </cell>
          <cell r="L57">
            <v>3</v>
          </cell>
          <cell r="M57">
            <v>3</v>
          </cell>
          <cell r="N57">
            <v>3</v>
          </cell>
          <cell r="O57">
            <v>3</v>
          </cell>
        </row>
        <row r="58">
          <cell r="D58">
            <v>1</v>
          </cell>
          <cell r="E58">
            <v>1</v>
          </cell>
          <cell r="F58">
            <v>1</v>
          </cell>
          <cell r="G58">
            <v>1</v>
          </cell>
          <cell r="H58">
            <v>1</v>
          </cell>
          <cell r="I58">
            <v>1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D59">
            <v>26</v>
          </cell>
          <cell r="E59">
            <v>26</v>
          </cell>
          <cell r="F59">
            <v>26</v>
          </cell>
          <cell r="G59">
            <v>25</v>
          </cell>
          <cell r="H59">
            <v>24</v>
          </cell>
          <cell r="I59">
            <v>24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24</v>
          </cell>
          <cell r="O59">
            <v>24</v>
          </cell>
        </row>
        <row r="60">
          <cell r="D60">
            <v>68</v>
          </cell>
          <cell r="E60">
            <v>68</v>
          </cell>
          <cell r="F60">
            <v>68</v>
          </cell>
          <cell r="G60">
            <v>68</v>
          </cell>
          <cell r="H60">
            <v>69</v>
          </cell>
          <cell r="I60">
            <v>70</v>
          </cell>
          <cell r="J60">
            <v>70</v>
          </cell>
          <cell r="K60">
            <v>70</v>
          </cell>
          <cell r="L60">
            <v>70</v>
          </cell>
          <cell r="M60">
            <v>70</v>
          </cell>
          <cell r="N60">
            <v>70</v>
          </cell>
          <cell r="O60">
            <v>70</v>
          </cell>
        </row>
        <row r="61"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</row>
        <row r="62">
          <cell r="D62">
            <v>7</v>
          </cell>
          <cell r="E62">
            <v>7</v>
          </cell>
          <cell r="F62">
            <v>7</v>
          </cell>
          <cell r="G62">
            <v>7</v>
          </cell>
          <cell r="H62">
            <v>7</v>
          </cell>
          <cell r="I62">
            <v>7</v>
          </cell>
          <cell r="J62">
            <v>7</v>
          </cell>
          <cell r="K62">
            <v>7</v>
          </cell>
          <cell r="L62">
            <v>7</v>
          </cell>
          <cell r="M62">
            <v>7</v>
          </cell>
          <cell r="N62">
            <v>7</v>
          </cell>
          <cell r="O62">
            <v>7</v>
          </cell>
        </row>
        <row r="63">
          <cell r="D63">
            <v>10</v>
          </cell>
          <cell r="E63">
            <v>10</v>
          </cell>
          <cell r="F63">
            <v>10</v>
          </cell>
          <cell r="G63">
            <v>10</v>
          </cell>
          <cell r="H63">
            <v>10</v>
          </cell>
          <cell r="I63">
            <v>10</v>
          </cell>
          <cell r="J63">
            <v>10</v>
          </cell>
          <cell r="K63">
            <v>10</v>
          </cell>
          <cell r="L63">
            <v>10</v>
          </cell>
          <cell r="M63">
            <v>10</v>
          </cell>
          <cell r="N63">
            <v>10</v>
          </cell>
          <cell r="O63">
            <v>10</v>
          </cell>
        </row>
        <row r="64">
          <cell r="P64">
            <v>9967759</v>
          </cell>
        </row>
        <row r="222">
          <cell r="D222">
            <v>97231172.010000005</v>
          </cell>
          <cell r="E222">
            <v>73373174.103999987</v>
          </cell>
          <cell r="F222">
            <v>75850006.523000002</v>
          </cell>
          <cell r="G222">
            <v>50273385.369000003</v>
          </cell>
          <cell r="H222">
            <v>30885641.842999998</v>
          </cell>
          <cell r="I222">
            <v>19280944.662999999</v>
          </cell>
          <cell r="J222">
            <v>13445152.333000001</v>
          </cell>
          <cell r="K222">
            <v>13243856.593</v>
          </cell>
          <cell r="L222">
            <v>21691921.379000001</v>
          </cell>
          <cell r="M222">
            <v>44274554.725000001</v>
          </cell>
          <cell r="N222">
            <v>77701213.745000005</v>
          </cell>
          <cell r="O222">
            <v>96411150.341000006</v>
          </cell>
        </row>
        <row r="223">
          <cell r="D223">
            <v>33819692.616999999</v>
          </cell>
          <cell r="E223">
            <v>26737897.267999999</v>
          </cell>
          <cell r="F223">
            <v>27366430.184999999</v>
          </cell>
          <cell r="G223">
            <v>19228638.309</v>
          </cell>
          <cell r="H223">
            <v>12820359.558</v>
          </cell>
          <cell r="I223">
            <v>9367756.5649999995</v>
          </cell>
          <cell r="J223">
            <v>8114096.0209999997</v>
          </cell>
          <cell r="K223">
            <v>8197714.5269999998</v>
          </cell>
          <cell r="L223">
            <v>10191004.529999999</v>
          </cell>
          <cell r="M223">
            <v>16641099.625</v>
          </cell>
          <cell r="N223">
            <v>26448166.673</v>
          </cell>
          <cell r="O223">
            <v>33312367.024999999</v>
          </cell>
        </row>
        <row r="224">
          <cell r="D224">
            <v>8199254.8569999998</v>
          </cell>
          <cell r="E224">
            <v>6874533.6730000004</v>
          </cell>
          <cell r="F224">
            <v>7186710.3210000005</v>
          </cell>
          <cell r="G224">
            <v>5748760.6760000009</v>
          </cell>
          <cell r="H224">
            <v>4512371.5020000003</v>
          </cell>
          <cell r="I224">
            <v>3584100.8420000002</v>
          </cell>
          <cell r="J224">
            <v>2929327.7139999997</v>
          </cell>
          <cell r="K224">
            <v>2967290.9019999998</v>
          </cell>
          <cell r="L224">
            <v>3573563.4449999998</v>
          </cell>
          <cell r="M224">
            <v>5086765.5100000007</v>
          </cell>
          <cell r="N224">
            <v>6841150.0810000002</v>
          </cell>
          <cell r="O224">
            <v>7994035.0350000001</v>
          </cell>
        </row>
        <row r="228">
          <cell r="D228">
            <v>1276427.676</v>
          </cell>
          <cell r="E228">
            <v>1068462.2690000001</v>
          </cell>
          <cell r="F228">
            <v>1127196.3709999998</v>
          </cell>
          <cell r="G228">
            <v>864727.49600000004</v>
          </cell>
          <cell r="H228">
            <v>484538.7</v>
          </cell>
          <cell r="I228">
            <v>321778.14299999998</v>
          </cell>
          <cell r="J228">
            <v>219962.299</v>
          </cell>
          <cell r="K228">
            <v>215005.26</v>
          </cell>
          <cell r="L228">
            <v>362844.38800000004</v>
          </cell>
          <cell r="M228">
            <v>702396.77799999993</v>
          </cell>
          <cell r="N228">
            <v>948760.799</v>
          </cell>
          <cell r="O228">
            <v>1160536.6139999998</v>
          </cell>
        </row>
        <row r="230">
          <cell r="D230">
            <v>5002.67</v>
          </cell>
          <cell r="E230">
            <v>6550.45</v>
          </cell>
          <cell r="F230">
            <v>5064.18</v>
          </cell>
          <cell r="G230">
            <v>3517.5600000000004</v>
          </cell>
          <cell r="H230">
            <v>1618.33</v>
          </cell>
          <cell r="I230">
            <v>992.44</v>
          </cell>
          <cell r="J230">
            <v>798.62</v>
          </cell>
          <cell r="K230">
            <v>838.78</v>
          </cell>
          <cell r="L230">
            <v>1047.7</v>
          </cell>
          <cell r="M230">
            <v>1466.72</v>
          </cell>
          <cell r="N230">
            <v>2139.9299999999998</v>
          </cell>
          <cell r="O230">
            <v>2460.83</v>
          </cell>
        </row>
        <row r="231">
          <cell r="D231">
            <v>1896974.1</v>
          </cell>
          <cell r="E231">
            <v>1747749.17</v>
          </cell>
          <cell r="F231">
            <v>1903759.5399999998</v>
          </cell>
          <cell r="G231">
            <v>1695900.24</v>
          </cell>
          <cell r="H231">
            <v>1615187.25</v>
          </cell>
          <cell r="I231">
            <v>1585578.37</v>
          </cell>
          <cell r="J231">
            <v>1532375.2000000002</v>
          </cell>
          <cell r="K231">
            <v>1597051.59</v>
          </cell>
          <cell r="L231">
            <v>1518330.34</v>
          </cell>
          <cell r="M231">
            <v>1784480.0699999998</v>
          </cell>
          <cell r="N231">
            <v>1838826.6099999999</v>
          </cell>
          <cell r="O231">
            <v>1900801.94</v>
          </cell>
        </row>
        <row r="233">
          <cell r="D233">
            <v>49343.94</v>
          </cell>
          <cell r="E233">
            <v>52603.87</v>
          </cell>
          <cell r="F233">
            <v>40825.67</v>
          </cell>
          <cell r="G233">
            <v>24785.5</v>
          </cell>
          <cell r="H233">
            <v>18363.18</v>
          </cell>
          <cell r="I233">
            <v>20942.59</v>
          </cell>
          <cell r="J233">
            <v>16363.51</v>
          </cell>
          <cell r="K233">
            <v>13568.14</v>
          </cell>
          <cell r="L233">
            <v>18972.219999999998</v>
          </cell>
          <cell r="M233">
            <v>33141.14</v>
          </cell>
          <cell r="N233">
            <v>34143.08</v>
          </cell>
          <cell r="O233">
            <v>28235.31</v>
          </cell>
        </row>
      </sheetData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pane ySplit="8" topLeftCell="A9" activePane="bottomLeft" state="frozen"/>
      <selection activeCell="D1" sqref="D1"/>
      <selection pane="bottomLeft" activeCell="C25" sqref="C25"/>
    </sheetView>
  </sheetViews>
  <sheetFormatPr defaultColWidth="9.140625" defaultRowHeight="11.25" x14ac:dyDescent="0.2"/>
  <cols>
    <col min="1" max="1" width="5.28515625" style="13" customWidth="1"/>
    <col min="2" max="2" width="27.140625" style="13" bestFit="1" customWidth="1"/>
    <col min="3" max="3" width="20.28515625" style="13" bestFit="1" customWidth="1"/>
    <col min="4" max="4" width="13.5703125" style="13" bestFit="1" customWidth="1"/>
    <col min="5" max="5" width="11.5703125" style="13" bestFit="1" customWidth="1"/>
    <col min="6" max="6" width="12.42578125" style="13" bestFit="1" customWidth="1"/>
    <col min="7" max="7" width="0.7109375" style="13" customWidth="1"/>
    <col min="8" max="8" width="11.5703125" style="13" bestFit="1" customWidth="1"/>
    <col min="9" max="9" width="9.42578125" style="13" bestFit="1" customWidth="1"/>
    <col min="10" max="10" width="11.5703125" style="13" bestFit="1" customWidth="1"/>
    <col min="11" max="11" width="10.28515625" style="13" bestFit="1" customWidth="1"/>
    <col min="12" max="12" width="10.7109375" style="13" bestFit="1" customWidth="1"/>
    <col min="13" max="13" width="10.28515625" style="13" bestFit="1" customWidth="1"/>
    <col min="14" max="14" width="10.42578125" style="13" bestFit="1" customWidth="1"/>
    <col min="15" max="15" width="10.28515625" style="13" bestFit="1" customWidth="1"/>
    <col min="16" max="18" width="14" style="13" customWidth="1"/>
    <col min="19" max="16384" width="9.140625" style="13"/>
  </cols>
  <sheetData>
    <row r="1" spans="1:17" ht="10.15" x14ac:dyDescent="0.2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14"/>
    </row>
    <row r="2" spans="1:17" ht="10.15" x14ac:dyDescent="0.2">
      <c r="A2" s="84" t="s">
        <v>112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14"/>
    </row>
    <row r="3" spans="1:17" ht="10.15" x14ac:dyDescent="0.2">
      <c r="A3" s="83" t="s">
        <v>100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14"/>
    </row>
    <row r="4" spans="1:17" ht="10.15" x14ac:dyDescent="0.2">
      <c r="A4" s="83" t="s">
        <v>101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14"/>
    </row>
    <row r="5" spans="1:17" ht="10.15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4"/>
    </row>
    <row r="6" spans="1:17" ht="10.15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63"/>
    </row>
    <row r="7" spans="1:17" ht="10.15" x14ac:dyDescent="0.2">
      <c r="A7" s="57" t="s">
        <v>72</v>
      </c>
      <c r="B7" s="64"/>
      <c r="C7" s="64"/>
      <c r="D7" s="57" t="s">
        <v>71</v>
      </c>
      <c r="E7" s="57" t="s">
        <v>71</v>
      </c>
      <c r="F7" s="57" t="s">
        <v>71</v>
      </c>
      <c r="G7" s="64"/>
      <c r="H7" s="64"/>
      <c r="I7" s="64"/>
      <c r="J7" s="64"/>
      <c r="K7" s="64"/>
      <c r="L7" s="64"/>
      <c r="M7" s="64"/>
      <c r="N7" s="64"/>
      <c r="O7" s="64"/>
      <c r="P7" s="43"/>
      <c r="Q7" s="63"/>
    </row>
    <row r="8" spans="1:17" ht="10.15" x14ac:dyDescent="0.2">
      <c r="A8" s="58" t="s">
        <v>70</v>
      </c>
      <c r="B8" s="65"/>
      <c r="C8" s="58" t="s">
        <v>14</v>
      </c>
      <c r="D8" s="58" t="s">
        <v>73</v>
      </c>
      <c r="E8" s="58" t="s">
        <v>74</v>
      </c>
      <c r="F8" s="58" t="s">
        <v>75</v>
      </c>
      <c r="G8" s="58"/>
      <c r="H8" s="58" t="s">
        <v>51</v>
      </c>
      <c r="I8" s="58" t="s">
        <v>52</v>
      </c>
      <c r="J8" s="58" t="s">
        <v>18</v>
      </c>
      <c r="K8" s="58" t="s">
        <v>54</v>
      </c>
      <c r="L8" s="58" t="s">
        <v>19</v>
      </c>
      <c r="M8" s="58" t="s">
        <v>31</v>
      </c>
      <c r="N8" s="58" t="s">
        <v>20</v>
      </c>
      <c r="O8" s="58" t="s">
        <v>30</v>
      </c>
      <c r="P8" s="14"/>
    </row>
    <row r="9" spans="1:17" x14ac:dyDescent="0.2">
      <c r="A9" s="14"/>
      <c r="B9" s="15" t="s">
        <v>13</v>
      </c>
      <c r="C9" s="15" t="s">
        <v>12</v>
      </c>
      <c r="D9" s="15" t="s">
        <v>55</v>
      </c>
      <c r="E9" s="15" t="s">
        <v>56</v>
      </c>
      <c r="F9" s="15" t="s">
        <v>57</v>
      </c>
      <c r="G9" s="15"/>
      <c r="H9" s="15" t="s">
        <v>8</v>
      </c>
      <c r="I9" s="15" t="s">
        <v>7</v>
      </c>
      <c r="J9" s="15" t="s">
        <v>6</v>
      </c>
      <c r="K9" s="15" t="s">
        <v>5</v>
      </c>
      <c r="L9" s="15" t="s">
        <v>4</v>
      </c>
      <c r="M9" s="15" t="s">
        <v>3</v>
      </c>
      <c r="N9" s="15" t="s">
        <v>2</v>
      </c>
      <c r="O9" s="15" t="s">
        <v>1</v>
      </c>
      <c r="P9" s="14"/>
    </row>
    <row r="10" spans="1:17" ht="10.15" x14ac:dyDescent="0.2">
      <c r="A10" s="15">
        <v>1</v>
      </c>
      <c r="B10" s="20"/>
      <c r="C10" s="15"/>
      <c r="D10" s="15"/>
      <c r="E10" s="14"/>
      <c r="F10" s="14"/>
      <c r="G10" s="14"/>
      <c r="H10" s="14"/>
      <c r="I10" s="14"/>
      <c r="J10" s="15"/>
      <c r="K10" s="15"/>
      <c r="L10" s="15"/>
      <c r="M10" s="15"/>
      <c r="N10" s="15"/>
      <c r="O10" s="15"/>
      <c r="P10" s="14"/>
    </row>
    <row r="11" spans="1:17" ht="10.15" x14ac:dyDescent="0.2">
      <c r="A11" s="15">
        <f>A10+1</f>
        <v>2</v>
      </c>
      <c r="B11" s="14" t="s">
        <v>97</v>
      </c>
      <c r="C11" s="15" t="s">
        <v>113</v>
      </c>
      <c r="D11" s="66">
        <f>SUM(H11:I11)</f>
        <v>380536284.84868044</v>
      </c>
      <c r="E11" s="66">
        <f>SUM(J11:K11)</f>
        <v>121353023.89999999</v>
      </c>
      <c r="F11" s="66">
        <f>SUM(L11:O11)</f>
        <v>23418642.8883944</v>
      </c>
      <c r="G11" s="66"/>
      <c r="H11" s="59">
        <f>'[1]Rate Design Res'!$I$14</f>
        <v>380536239.13624406</v>
      </c>
      <c r="I11" s="59">
        <f>'[1]Rate Design Res'!$I$25</f>
        <v>45.712436363636364</v>
      </c>
      <c r="J11" s="59">
        <f>'[1]Rate Design C&amp;I'!$I$15</f>
        <v>121328848.02</v>
      </c>
      <c r="K11" s="59">
        <f>'[1]Rate Design C&amp;I'!$I$27</f>
        <v>24175.879999999997</v>
      </c>
      <c r="L11" s="59">
        <f>'[1]Rate Design C&amp;I'!$I$57</f>
        <v>16905702.045450199</v>
      </c>
      <c r="M11" s="59">
        <f>'[1]Rate Design C&amp;I'!$I$79</f>
        <v>4544631.4129441995</v>
      </c>
      <c r="N11" s="59">
        <f>'[1]Rate Design Int &amp; Trans'!$I$80</f>
        <v>1897050.65</v>
      </c>
      <c r="O11" s="59">
        <f>'[1]Rate Design Int &amp; Trans'!$I$99</f>
        <v>71258.78</v>
      </c>
      <c r="P11" s="14"/>
    </row>
    <row r="12" spans="1:17" ht="10.15" x14ac:dyDescent="0.2">
      <c r="A12" s="15">
        <f t="shared" ref="A12:A17" si="0">A11+1</f>
        <v>3</v>
      </c>
      <c r="B12" s="14"/>
      <c r="C12" s="1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14"/>
    </row>
    <row r="13" spans="1:17" ht="10.15" x14ac:dyDescent="0.2">
      <c r="A13" s="15">
        <f t="shared" si="0"/>
        <v>4</v>
      </c>
      <c r="B13" s="14" t="s">
        <v>65</v>
      </c>
      <c r="C13" s="15" t="s">
        <v>113</v>
      </c>
      <c r="D13" s="66">
        <f t="shared" ref="D13:D14" si="1">SUM(H13:I13)</f>
        <v>108303471.3886804</v>
      </c>
      <c r="E13" s="66">
        <f t="shared" ref="E13:E14" si="2">SUM(J13:K13)</f>
        <v>23448771.809999999</v>
      </c>
      <c r="F13" s="66">
        <f t="shared" ref="F13:F14" si="3">SUM(L13:O13)</f>
        <v>2739539.2499999995</v>
      </c>
      <c r="G13" s="66"/>
      <c r="H13" s="67">
        <f>'[1]Rate Design Res'!$I$12</f>
        <v>108303454.27624403</v>
      </c>
      <c r="I13" s="67">
        <f>'[1]Rate Design Res'!$I$23</f>
        <v>17.112436363636363</v>
      </c>
      <c r="J13" s="67">
        <f>'[1]Rate Design C&amp;I'!$I$12</f>
        <v>23437486.57</v>
      </c>
      <c r="K13" s="67">
        <f>'[1]Rate Design C&amp;I'!$I$24</f>
        <v>11285.24</v>
      </c>
      <c r="L13" s="67">
        <f>'[1]Rate Design C&amp;I'!$I$47</f>
        <v>1811918.46</v>
      </c>
      <c r="M13" s="67">
        <f>'[1]Rate Design C&amp;I'!$I$69</f>
        <v>521441.97</v>
      </c>
      <c r="N13" s="67">
        <f>'[1]Rate Design Int &amp; Trans'!$I$72</f>
        <v>396092.84</v>
      </c>
      <c r="O13" s="67">
        <f>'[1]Rate Design Int &amp; Trans'!$I$92</f>
        <v>10085.98</v>
      </c>
      <c r="P13" s="14"/>
    </row>
    <row r="14" spans="1:17" ht="10.15" x14ac:dyDescent="0.2">
      <c r="A14" s="15">
        <f t="shared" si="0"/>
        <v>5</v>
      </c>
      <c r="B14" s="14" t="s">
        <v>66</v>
      </c>
      <c r="C14" s="15" t="s">
        <v>113</v>
      </c>
      <c r="D14" s="66">
        <f t="shared" si="1"/>
        <v>0</v>
      </c>
      <c r="E14" s="66">
        <f t="shared" si="2"/>
        <v>0</v>
      </c>
      <c r="F14" s="66">
        <f t="shared" si="3"/>
        <v>2295161.2600000002</v>
      </c>
      <c r="G14" s="66"/>
      <c r="H14" s="68">
        <v>0</v>
      </c>
      <c r="I14" s="68">
        <v>0</v>
      </c>
      <c r="J14" s="68">
        <v>0</v>
      </c>
      <c r="K14" s="68">
        <v>0</v>
      </c>
      <c r="L14" s="67">
        <f>'[1]Rate Design C&amp;I'!$I$48</f>
        <v>2097926.75</v>
      </c>
      <c r="M14" s="67">
        <f>'[1]Rate Design C&amp;I'!$I$70</f>
        <v>161936.97</v>
      </c>
      <c r="N14" s="67">
        <f>'[1]Rate Design Int &amp; Trans'!$I$75</f>
        <v>35297.54</v>
      </c>
      <c r="O14" s="67">
        <f>'[1]Rate Design Int &amp; Trans'!$I$94</f>
        <v>0</v>
      </c>
      <c r="P14" s="14"/>
    </row>
    <row r="15" spans="1:17" ht="10.15" x14ac:dyDescent="0.2">
      <c r="A15" s="15">
        <f t="shared" si="0"/>
        <v>6</v>
      </c>
      <c r="B15" s="14" t="s">
        <v>81</v>
      </c>
      <c r="C15" s="15" t="str">
        <f>"("&amp;A$13&amp;") + ("&amp;A$14&amp;")"</f>
        <v>(4) + (5)</v>
      </c>
      <c r="D15" s="69">
        <f>SUM(D13:D14)</f>
        <v>108303471.3886804</v>
      </c>
      <c r="E15" s="69">
        <f>SUM(E13:E14)</f>
        <v>23448771.809999999</v>
      </c>
      <c r="F15" s="69">
        <f>SUM(F13:F14)</f>
        <v>5034700.51</v>
      </c>
      <c r="G15" s="66"/>
      <c r="H15" s="69">
        <f t="shared" ref="H15:O15" si="4">SUM(H13:H14)</f>
        <v>108303454.27624403</v>
      </c>
      <c r="I15" s="69">
        <f t="shared" si="4"/>
        <v>17.112436363636363</v>
      </c>
      <c r="J15" s="69">
        <f t="shared" si="4"/>
        <v>23437486.57</v>
      </c>
      <c r="K15" s="69">
        <f>SUM(K13:K14)</f>
        <v>11285.24</v>
      </c>
      <c r="L15" s="69">
        <f t="shared" si="4"/>
        <v>3909845.21</v>
      </c>
      <c r="M15" s="69">
        <f t="shared" si="4"/>
        <v>683378.94</v>
      </c>
      <c r="N15" s="69">
        <f t="shared" si="4"/>
        <v>431390.38</v>
      </c>
      <c r="O15" s="69">
        <f t="shared" si="4"/>
        <v>10085.98</v>
      </c>
      <c r="P15" s="14"/>
    </row>
    <row r="16" spans="1:17" ht="10.15" x14ac:dyDescent="0.2">
      <c r="A16" s="15">
        <f t="shared" si="0"/>
        <v>7</v>
      </c>
      <c r="B16" s="14"/>
      <c r="C16" s="15"/>
      <c r="D16" s="66"/>
      <c r="E16" s="66"/>
      <c r="F16" s="66"/>
      <c r="G16" s="70"/>
      <c r="H16" s="70"/>
      <c r="I16" s="70"/>
      <c r="J16" s="70"/>
      <c r="K16" s="70"/>
      <c r="L16" s="70"/>
      <c r="M16" s="70"/>
      <c r="N16" s="70"/>
      <c r="O16" s="70"/>
      <c r="P16" s="14"/>
    </row>
    <row r="17" spans="1:16" ht="10.9" thickBot="1" x14ac:dyDescent="0.25">
      <c r="A17" s="15">
        <f t="shared" si="0"/>
        <v>8</v>
      </c>
      <c r="B17" s="14" t="s">
        <v>98</v>
      </c>
      <c r="C17" s="15" t="str">
        <f>"("&amp;A11&amp;") - ("&amp;A$15&amp;")"</f>
        <v>(2) - (6)</v>
      </c>
      <c r="D17" s="71">
        <f>D11-D15</f>
        <v>272232813.46000004</v>
      </c>
      <c r="E17" s="71">
        <f>E11-E15</f>
        <v>97904252.089999989</v>
      </c>
      <c r="F17" s="71">
        <f>F11-F15</f>
        <v>18383942.378394403</v>
      </c>
      <c r="G17" s="70"/>
      <c r="H17" s="71">
        <f t="shared" ref="H17:O17" si="5">H11-H15</f>
        <v>272232784.86000001</v>
      </c>
      <c r="I17" s="71">
        <f t="shared" si="5"/>
        <v>28.6</v>
      </c>
      <c r="J17" s="71">
        <f t="shared" si="5"/>
        <v>97891361.449999988</v>
      </c>
      <c r="K17" s="71">
        <f t="shared" si="5"/>
        <v>12890.639999999998</v>
      </c>
      <c r="L17" s="71">
        <f t="shared" si="5"/>
        <v>12995856.835450199</v>
      </c>
      <c r="M17" s="71">
        <f t="shared" si="5"/>
        <v>3861252.4729441996</v>
      </c>
      <c r="N17" s="71">
        <f t="shared" si="5"/>
        <v>1465660.27</v>
      </c>
      <c r="O17" s="71">
        <f t="shared" si="5"/>
        <v>61172.800000000003</v>
      </c>
      <c r="P17" s="14"/>
    </row>
    <row r="18" spans="1:16" ht="10.9" thickTop="1" x14ac:dyDescent="0.2">
      <c r="A18" s="14"/>
      <c r="B18" s="14"/>
      <c r="C18" s="14"/>
      <c r="D18" s="14"/>
      <c r="E18" s="14"/>
      <c r="F18" s="14"/>
      <c r="G18" s="72"/>
      <c r="H18" s="14"/>
      <c r="I18" s="14"/>
      <c r="J18" s="14"/>
      <c r="K18" s="14"/>
      <c r="L18" s="14"/>
      <c r="M18" s="14"/>
      <c r="N18" s="14"/>
      <c r="O18" s="14"/>
      <c r="P18" s="14"/>
    </row>
  </sheetData>
  <mergeCells count="4">
    <mergeCell ref="A1:O1"/>
    <mergeCell ref="A2:O2"/>
    <mergeCell ref="A3:O3"/>
    <mergeCell ref="A4:O4"/>
  </mergeCells>
  <printOptions horizontalCentered="1"/>
  <pageMargins left="0.45" right="0.45" top="0.75" bottom="0.75" header="0.3" footer="0.3"/>
  <pageSetup scale="73" orientation="landscape" blackAndWhite="1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Normal="100" workbookViewId="0">
      <pane ySplit="8" topLeftCell="A9" activePane="bottomLeft" state="frozen"/>
      <selection pane="bottomLeft" activeCell="F13" sqref="F13"/>
    </sheetView>
  </sheetViews>
  <sheetFormatPr defaultColWidth="9.140625" defaultRowHeight="11.25" x14ac:dyDescent="0.2"/>
  <cols>
    <col min="1" max="1" width="5.28515625" style="13" customWidth="1"/>
    <col min="2" max="2" width="40.42578125" style="13" bestFit="1" customWidth="1"/>
    <col min="3" max="4" width="13.5703125" style="13" bestFit="1" customWidth="1"/>
    <col min="5" max="5" width="12.42578125" style="13" bestFit="1" customWidth="1"/>
    <col min="6" max="6" width="16" style="13" bestFit="1" customWidth="1"/>
    <col min="7" max="7" width="14.5703125" style="13" bestFit="1" customWidth="1"/>
    <col min="8" max="8" width="9.140625" style="13"/>
    <col min="9" max="9" width="10.28515625" style="13" bestFit="1" customWidth="1"/>
    <col min="10" max="16384" width="9.140625" style="13"/>
  </cols>
  <sheetData>
    <row r="1" spans="1:16" ht="10.15" x14ac:dyDescent="0.2">
      <c r="A1" s="83" t="s">
        <v>16</v>
      </c>
      <c r="B1" s="83"/>
      <c r="C1" s="83"/>
      <c r="D1" s="83"/>
      <c r="E1" s="83"/>
      <c r="F1" s="83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0.15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15" x14ac:dyDescent="0.2">
      <c r="A3" s="83" t="s">
        <v>100</v>
      </c>
      <c r="B3" s="83"/>
      <c r="C3" s="83"/>
      <c r="D3" s="83"/>
      <c r="E3" s="83"/>
      <c r="F3" s="83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0.15" x14ac:dyDescent="0.2">
      <c r="A4" s="83" t="s">
        <v>76</v>
      </c>
      <c r="B4" s="83"/>
      <c r="C4" s="83"/>
      <c r="D4" s="83"/>
      <c r="E4" s="83"/>
      <c r="F4" s="83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 ht="10.15" x14ac:dyDescent="0.2">
      <c r="A5" s="38"/>
      <c r="B5" s="38"/>
      <c r="C5" s="38"/>
      <c r="D5" s="38"/>
      <c r="E5" s="38"/>
      <c r="F5" s="43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 ht="10.15" x14ac:dyDescent="0.2">
      <c r="A6" s="14"/>
      <c r="B6" s="14"/>
      <c r="C6" s="14"/>
      <c r="D6" s="14"/>
      <c r="E6" s="14"/>
      <c r="F6" s="14"/>
    </row>
    <row r="7" spans="1:16" ht="10.15" x14ac:dyDescent="0.2">
      <c r="A7" s="57" t="s">
        <v>72</v>
      </c>
      <c r="B7" s="14"/>
      <c r="C7" s="14"/>
      <c r="D7" s="57" t="s">
        <v>71</v>
      </c>
      <c r="E7" s="57" t="s">
        <v>71</v>
      </c>
      <c r="F7" s="57" t="s">
        <v>71</v>
      </c>
    </row>
    <row r="8" spans="1:16" ht="10.15" x14ac:dyDescent="0.2">
      <c r="A8" s="58" t="s">
        <v>70</v>
      </c>
      <c r="B8" s="17"/>
      <c r="C8" s="58" t="s">
        <v>14</v>
      </c>
      <c r="D8" s="58" t="s">
        <v>73</v>
      </c>
      <c r="E8" s="58" t="s">
        <v>74</v>
      </c>
      <c r="F8" s="58" t="s">
        <v>75</v>
      </c>
    </row>
    <row r="9" spans="1:16" ht="10.15" x14ac:dyDescent="0.2">
      <c r="A9" s="14"/>
      <c r="B9" s="15" t="s">
        <v>13</v>
      </c>
      <c r="C9" s="15" t="s">
        <v>12</v>
      </c>
      <c r="D9" s="15" t="s">
        <v>11</v>
      </c>
      <c r="E9" s="15" t="s">
        <v>10</v>
      </c>
      <c r="F9" s="15" t="s">
        <v>9</v>
      </c>
    </row>
    <row r="10" spans="1:16" ht="10.15" x14ac:dyDescent="0.2">
      <c r="A10" s="15"/>
      <c r="B10" s="20"/>
      <c r="C10" s="15"/>
      <c r="D10" s="15"/>
      <c r="E10" s="15"/>
      <c r="F10" s="15"/>
    </row>
    <row r="11" spans="1:16" ht="10.15" x14ac:dyDescent="0.2">
      <c r="A11" s="15">
        <v>1</v>
      </c>
      <c r="B11" s="14" t="s">
        <v>77</v>
      </c>
      <c r="C11" s="29" t="s">
        <v>111</v>
      </c>
      <c r="D11" s="59">
        <f>'Exh. JAP-13 Page 1'!D17</f>
        <v>272232813.46000004</v>
      </c>
      <c r="E11" s="59">
        <f>'Exh. JAP-13 Page 1'!E17</f>
        <v>97904252.089999989</v>
      </c>
      <c r="F11" s="59">
        <f>'Exh. JAP-13 Page 1'!F17</f>
        <v>18383942.378394403</v>
      </c>
    </row>
    <row r="12" spans="1:16" ht="10.15" x14ac:dyDescent="0.2">
      <c r="A12" s="15">
        <f>A11+1</f>
        <v>2</v>
      </c>
      <c r="B12" s="14"/>
      <c r="C12" s="14"/>
      <c r="D12" s="60"/>
      <c r="E12" s="60"/>
      <c r="F12" s="60"/>
    </row>
    <row r="13" spans="1:16" ht="10.15" x14ac:dyDescent="0.2">
      <c r="A13" s="15">
        <f t="shared" ref="A13:A15" si="0">A12+1</f>
        <v>3</v>
      </c>
      <c r="B13" s="14" t="s">
        <v>17</v>
      </c>
      <c r="C13" s="29" t="s">
        <v>91</v>
      </c>
      <c r="D13" s="23">
        <f>SUM('12ME Dec 2018 Cust Data'!P6:P7)</f>
        <v>772124</v>
      </c>
      <c r="E13" s="23">
        <f>SUM('12ME Dec 2018 Cust Data'!P9:P10)</f>
        <v>56692</v>
      </c>
      <c r="F13" s="23">
        <f>SUM('12ME Dec 2018 Cust Data'!P11:P12,'12ME Dec 2018 Cust Data'!P15:P16)</f>
        <v>1670</v>
      </c>
    </row>
    <row r="14" spans="1:16" ht="10.15" x14ac:dyDescent="0.2">
      <c r="A14" s="15">
        <f t="shared" si="0"/>
        <v>4</v>
      </c>
      <c r="B14" s="14"/>
      <c r="C14" s="14"/>
      <c r="D14" s="61"/>
      <c r="E14" s="61"/>
      <c r="F14" s="61"/>
    </row>
    <row r="15" spans="1:16" ht="10.9" thickBot="1" x14ac:dyDescent="0.25">
      <c r="A15" s="15">
        <f t="shared" si="0"/>
        <v>5</v>
      </c>
      <c r="B15" s="14" t="s">
        <v>78</v>
      </c>
      <c r="C15" s="15" t="str">
        <f>"("&amp;A11&amp;") / ("&amp;A13&amp;")"</f>
        <v>(1) / (3)</v>
      </c>
      <c r="D15" s="62">
        <f>ROUND(D11/D13,2)</f>
        <v>352.58</v>
      </c>
      <c r="E15" s="62">
        <f>ROUND(E11/E13,2)</f>
        <v>1726.95</v>
      </c>
      <c r="F15" s="62">
        <f>ROUND(F11/F13,2)</f>
        <v>11008.35</v>
      </c>
    </row>
    <row r="16" spans="1:16" ht="10.9" thickTop="1" x14ac:dyDescent="0.2">
      <c r="A16" s="14"/>
      <c r="B16" s="14"/>
      <c r="C16" s="14"/>
      <c r="D16" s="14"/>
      <c r="E16" s="14"/>
      <c r="F16" s="14"/>
      <c r="G16" s="14"/>
    </row>
  </sheetData>
  <mergeCells count="4">
    <mergeCell ref="A1:F1"/>
    <mergeCell ref="A3:F3"/>
    <mergeCell ref="A4:F4"/>
    <mergeCell ref="A2:F2"/>
  </mergeCells>
  <printOptions horizontalCentered="1"/>
  <pageMargins left="0.7" right="0.7" top="0.75" bottom="0.75" header="0.3" footer="0.3"/>
  <pageSetup scale="99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Normal="100" workbookViewId="0">
      <pane ySplit="8" topLeftCell="A9" activePane="bottomLeft" state="frozen"/>
      <selection pane="bottomLeft" activeCell="H15" sqref="H15"/>
    </sheetView>
  </sheetViews>
  <sheetFormatPr defaultColWidth="9.140625" defaultRowHeight="15" customHeight="1" x14ac:dyDescent="0.2"/>
  <cols>
    <col min="1" max="1" width="5.5703125" style="28" bestFit="1" customWidth="1"/>
    <col min="2" max="2" width="3.28515625" style="28" customWidth="1"/>
    <col min="3" max="3" width="51.140625" style="48" customWidth="1"/>
    <col min="4" max="4" width="9.85546875" style="48" bestFit="1" customWidth="1"/>
    <col min="5" max="5" width="20.28515625" style="48" bestFit="1" customWidth="1"/>
    <col min="6" max="6" width="13.28515625" style="48" bestFit="1" customWidth="1"/>
    <col min="7" max="16384" width="9.140625" style="28"/>
  </cols>
  <sheetData>
    <row r="1" spans="1:12" ht="15" customHeight="1" x14ac:dyDescent="0.2">
      <c r="A1" s="83" t="s">
        <v>16</v>
      </c>
      <c r="B1" s="83"/>
      <c r="C1" s="83"/>
      <c r="D1" s="83"/>
      <c r="E1" s="83"/>
      <c r="F1" s="83"/>
      <c r="G1" s="37"/>
      <c r="H1" s="37"/>
      <c r="I1" s="37"/>
    </row>
    <row r="2" spans="1:12" ht="15" customHeight="1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  <c r="G2" s="37"/>
      <c r="H2" s="37"/>
      <c r="I2" s="37"/>
    </row>
    <row r="3" spans="1:12" ht="15" customHeight="1" x14ac:dyDescent="0.2">
      <c r="A3" s="86" t="s">
        <v>100</v>
      </c>
      <c r="B3" s="86"/>
      <c r="C3" s="86"/>
      <c r="D3" s="86"/>
      <c r="E3" s="86"/>
      <c r="F3" s="86"/>
      <c r="G3" s="37"/>
      <c r="H3" s="37"/>
      <c r="I3" s="37"/>
    </row>
    <row r="4" spans="1:12" ht="15" customHeight="1" x14ac:dyDescent="0.2">
      <c r="A4" s="86" t="s">
        <v>94</v>
      </c>
      <c r="B4" s="86"/>
      <c r="C4" s="86"/>
      <c r="D4" s="86"/>
      <c r="E4" s="86"/>
      <c r="F4" s="86"/>
      <c r="G4" s="38"/>
      <c r="H4" s="38"/>
      <c r="I4" s="38"/>
      <c r="J4" s="39"/>
      <c r="K4" s="39"/>
      <c r="L4" s="39"/>
    </row>
    <row r="5" spans="1:12" ht="15" customHeight="1" x14ac:dyDescent="0.2">
      <c r="B5" s="40"/>
      <c r="C5" s="40"/>
      <c r="D5" s="40"/>
      <c r="E5" s="40"/>
      <c r="F5" s="40"/>
      <c r="G5" s="38"/>
      <c r="H5" s="38"/>
      <c r="I5" s="38"/>
      <c r="J5" s="39"/>
      <c r="K5" s="39"/>
      <c r="L5" s="39"/>
    </row>
    <row r="6" spans="1:12" ht="15" customHeight="1" x14ac:dyDescent="0.2">
      <c r="B6" s="41"/>
      <c r="C6" s="41"/>
      <c r="D6" s="41"/>
      <c r="E6" s="41"/>
      <c r="F6" s="42"/>
      <c r="G6" s="38"/>
      <c r="H6" s="38"/>
      <c r="I6" s="38"/>
      <c r="J6" s="39"/>
      <c r="K6" s="39"/>
      <c r="L6" s="39"/>
    </row>
    <row r="7" spans="1:12" s="39" customFormat="1" ht="15" customHeight="1" x14ac:dyDescent="0.2">
      <c r="A7" s="43" t="s">
        <v>72</v>
      </c>
      <c r="C7" s="44"/>
      <c r="D7" s="44"/>
      <c r="E7" s="44"/>
      <c r="F7" s="44" t="s">
        <v>95</v>
      </c>
      <c r="G7" s="38"/>
      <c r="H7" s="38"/>
      <c r="I7" s="38"/>
    </row>
    <row r="8" spans="1:12" s="39" customFormat="1" ht="15" customHeight="1" x14ac:dyDescent="0.2">
      <c r="A8" s="16" t="s">
        <v>70</v>
      </c>
      <c r="B8" s="45"/>
      <c r="C8" s="46"/>
      <c r="D8" s="46" t="s">
        <v>21</v>
      </c>
      <c r="E8" s="46" t="s">
        <v>14</v>
      </c>
      <c r="F8" s="46" t="s">
        <v>96</v>
      </c>
      <c r="G8" s="38"/>
      <c r="H8" s="38"/>
      <c r="I8" s="38"/>
    </row>
    <row r="9" spans="1:12" ht="15" customHeight="1" x14ac:dyDescent="0.2">
      <c r="A9" s="47"/>
      <c r="B9" s="48"/>
      <c r="C9" s="42" t="s">
        <v>13</v>
      </c>
      <c r="D9" s="42" t="s">
        <v>12</v>
      </c>
      <c r="E9" s="15" t="s">
        <v>11</v>
      </c>
      <c r="F9" s="15" t="s">
        <v>10</v>
      </c>
      <c r="G9" s="37"/>
      <c r="H9" s="37"/>
      <c r="I9" s="37"/>
    </row>
    <row r="10" spans="1:12" ht="12.75" customHeight="1" x14ac:dyDescent="0.2">
      <c r="A10" s="15">
        <v>1</v>
      </c>
      <c r="B10" s="49" t="s">
        <v>83</v>
      </c>
      <c r="C10" s="50"/>
      <c r="D10" s="42"/>
      <c r="E10" s="42"/>
      <c r="F10" s="15"/>
      <c r="G10" s="37"/>
      <c r="H10" s="37"/>
      <c r="I10" s="37"/>
    </row>
    <row r="11" spans="1:12" ht="12.75" customHeight="1" x14ac:dyDescent="0.2">
      <c r="A11" s="15">
        <f>A10+1</f>
        <v>2</v>
      </c>
      <c r="B11" s="50"/>
      <c r="C11" s="51" t="s">
        <v>22</v>
      </c>
      <c r="D11" s="48" t="s">
        <v>92</v>
      </c>
      <c r="E11" s="15" t="s">
        <v>113</v>
      </c>
      <c r="F11" s="52">
        <f>'[1]Rate Design Res'!$H$13</f>
        <v>0.44362000000000001</v>
      </c>
      <c r="G11" s="37"/>
      <c r="H11" s="37"/>
      <c r="I11" s="37"/>
    </row>
    <row r="12" spans="1:12" ht="12.75" customHeight="1" x14ac:dyDescent="0.2">
      <c r="A12" s="15">
        <f t="shared" ref="A12:A54" si="0">A11+1</f>
        <v>3</v>
      </c>
      <c r="B12" s="50"/>
      <c r="C12" s="28"/>
      <c r="F12" s="52"/>
      <c r="G12" s="37"/>
      <c r="H12" s="37"/>
      <c r="I12" s="37"/>
    </row>
    <row r="13" spans="1:12" ht="12.75" customHeight="1" x14ac:dyDescent="0.2">
      <c r="A13" s="15">
        <f t="shared" si="0"/>
        <v>4</v>
      </c>
      <c r="B13" s="53" t="s">
        <v>84</v>
      </c>
      <c r="C13" s="50"/>
      <c r="F13" s="52"/>
      <c r="G13" s="37"/>
      <c r="H13" s="37"/>
      <c r="I13" s="37"/>
    </row>
    <row r="14" spans="1:12" ht="12.75" customHeight="1" x14ac:dyDescent="0.2">
      <c r="A14" s="15">
        <f t="shared" si="0"/>
        <v>5</v>
      </c>
      <c r="C14" s="51" t="s">
        <v>22</v>
      </c>
      <c r="D14" s="48" t="s">
        <v>92</v>
      </c>
      <c r="E14" s="15" t="s">
        <v>113</v>
      </c>
      <c r="F14" s="52">
        <f>'[1]Rate Design Res'!$H$24</f>
        <v>0.44362000000000001</v>
      </c>
      <c r="G14" s="37"/>
      <c r="H14" s="37"/>
      <c r="I14" s="37"/>
    </row>
    <row r="15" spans="1:12" ht="12.75" customHeight="1" x14ac:dyDescent="0.2">
      <c r="A15" s="15">
        <f t="shared" si="0"/>
        <v>6</v>
      </c>
      <c r="C15" s="28"/>
      <c r="D15" s="42"/>
      <c r="E15" s="42"/>
      <c r="F15" s="52"/>
      <c r="G15" s="37"/>
      <c r="H15" s="37"/>
      <c r="I15" s="37"/>
    </row>
    <row r="16" spans="1:12" ht="12.75" customHeight="1" x14ac:dyDescent="0.2">
      <c r="A16" s="15">
        <f t="shared" si="0"/>
        <v>7</v>
      </c>
      <c r="B16" s="53" t="s">
        <v>85</v>
      </c>
      <c r="C16" s="28"/>
      <c r="D16" s="54"/>
      <c r="E16" s="54"/>
      <c r="F16" s="52"/>
    </row>
    <row r="17" spans="1:6" ht="12.75" customHeight="1" x14ac:dyDescent="0.2">
      <c r="A17" s="15">
        <f t="shared" si="0"/>
        <v>8</v>
      </c>
      <c r="C17" s="48" t="s">
        <v>22</v>
      </c>
      <c r="D17" s="48" t="s">
        <v>92</v>
      </c>
      <c r="E17" s="15" t="s">
        <v>113</v>
      </c>
      <c r="F17" s="52">
        <f>'[1]Rate Design C&amp;I'!$H$13</f>
        <v>0.40925</v>
      </c>
    </row>
    <row r="18" spans="1:6" ht="12.75" customHeight="1" x14ac:dyDescent="0.2">
      <c r="A18" s="15">
        <f t="shared" si="0"/>
        <v>9</v>
      </c>
      <c r="F18" s="52"/>
    </row>
    <row r="19" spans="1:6" ht="12.75" customHeight="1" x14ac:dyDescent="0.2">
      <c r="A19" s="15">
        <f t="shared" si="0"/>
        <v>10</v>
      </c>
      <c r="C19" s="48" t="s">
        <v>23</v>
      </c>
      <c r="D19" s="48" t="s">
        <v>92</v>
      </c>
      <c r="E19" s="15" t="s">
        <v>113</v>
      </c>
      <c r="F19" s="52">
        <f>'[1]Rate Design C&amp;I'!$H$14</f>
        <v>1.225E-2</v>
      </c>
    </row>
    <row r="20" spans="1:6" ht="12.75" customHeight="1" x14ac:dyDescent="0.2">
      <c r="A20" s="15">
        <f t="shared" si="0"/>
        <v>11</v>
      </c>
      <c r="F20" s="52"/>
    </row>
    <row r="21" spans="1:6" ht="12.75" customHeight="1" x14ac:dyDescent="0.2">
      <c r="A21" s="15">
        <f t="shared" si="0"/>
        <v>12</v>
      </c>
      <c r="B21" s="53" t="s">
        <v>86</v>
      </c>
      <c r="C21" s="28"/>
      <c r="D21" s="54"/>
      <c r="E21" s="54"/>
      <c r="F21" s="52"/>
    </row>
    <row r="22" spans="1:6" ht="12.75" customHeight="1" x14ac:dyDescent="0.2">
      <c r="A22" s="15">
        <f t="shared" si="0"/>
        <v>13</v>
      </c>
      <c r="B22" s="48"/>
      <c r="C22" s="48" t="s">
        <v>22</v>
      </c>
      <c r="D22" s="48" t="s">
        <v>92</v>
      </c>
      <c r="E22" s="15" t="s">
        <v>113</v>
      </c>
      <c r="F22" s="52">
        <f>'[1]Rate Design C&amp;I'!$H$25</f>
        <v>0.40925</v>
      </c>
    </row>
    <row r="23" spans="1:6" ht="12.75" customHeight="1" x14ac:dyDescent="0.2">
      <c r="A23" s="15">
        <f t="shared" si="0"/>
        <v>14</v>
      </c>
      <c r="B23" s="48"/>
      <c r="F23" s="52"/>
    </row>
    <row r="24" spans="1:6" ht="12.75" customHeight="1" x14ac:dyDescent="0.2">
      <c r="A24" s="15">
        <f t="shared" si="0"/>
        <v>15</v>
      </c>
      <c r="B24" s="53" t="s">
        <v>87</v>
      </c>
      <c r="C24" s="28"/>
      <c r="D24" s="54"/>
      <c r="E24" s="54"/>
      <c r="F24" s="52"/>
    </row>
    <row r="25" spans="1:6" ht="12.75" customHeight="1" x14ac:dyDescent="0.2">
      <c r="A25" s="15">
        <f t="shared" si="0"/>
        <v>16</v>
      </c>
      <c r="C25" s="48" t="s">
        <v>24</v>
      </c>
      <c r="D25" s="48" t="s">
        <v>92</v>
      </c>
      <c r="E25" s="15" t="s">
        <v>113</v>
      </c>
      <c r="F25" s="55">
        <f>'[1]Rate Design C&amp;I'!$H$49</f>
        <v>1.25</v>
      </c>
    </row>
    <row r="26" spans="1:6" ht="12.75" customHeight="1" x14ac:dyDescent="0.2">
      <c r="A26" s="15">
        <f t="shared" si="0"/>
        <v>17</v>
      </c>
      <c r="F26" s="52"/>
    </row>
    <row r="27" spans="1:6" ht="12.75" customHeight="1" x14ac:dyDescent="0.2">
      <c r="A27" s="15">
        <f t="shared" si="0"/>
        <v>18</v>
      </c>
      <c r="C27" s="48" t="s">
        <v>25</v>
      </c>
      <c r="F27" s="52"/>
    </row>
    <row r="28" spans="1:6" ht="12.75" customHeight="1" x14ac:dyDescent="0.2">
      <c r="A28" s="15">
        <f t="shared" si="0"/>
        <v>19</v>
      </c>
      <c r="C28" s="48" t="s">
        <v>93</v>
      </c>
      <c r="D28" s="48" t="s">
        <v>92</v>
      </c>
      <c r="E28" s="15" t="s">
        <v>113</v>
      </c>
      <c r="F28" s="52">
        <f>'[1]Rate Design C&amp;I'!$H$53</f>
        <v>0.14588999999999999</v>
      </c>
    </row>
    <row r="29" spans="1:6" ht="12.75" customHeight="1" x14ac:dyDescent="0.2">
      <c r="A29" s="15">
        <f t="shared" si="0"/>
        <v>20</v>
      </c>
      <c r="C29" s="48" t="s">
        <v>26</v>
      </c>
      <c r="D29" s="48" t="s">
        <v>92</v>
      </c>
      <c r="E29" s="15" t="s">
        <v>113</v>
      </c>
      <c r="F29" s="52">
        <f>'[1]Rate Design C&amp;I'!$H$54</f>
        <v>0.11743000000000001</v>
      </c>
    </row>
    <row r="30" spans="1:6" ht="12.75" customHeight="1" x14ac:dyDescent="0.2">
      <c r="A30" s="15">
        <f t="shared" si="0"/>
        <v>21</v>
      </c>
      <c r="F30" s="52"/>
    </row>
    <row r="31" spans="1:6" ht="12.75" customHeight="1" x14ac:dyDescent="0.2">
      <c r="A31" s="15">
        <f t="shared" si="0"/>
        <v>22</v>
      </c>
      <c r="C31" s="48" t="s">
        <v>23</v>
      </c>
      <c r="D31" s="48" t="s">
        <v>92</v>
      </c>
      <c r="E31" s="15" t="s">
        <v>113</v>
      </c>
      <c r="F31" s="52">
        <f>'[1]Rate Design C&amp;I'!$H$56</f>
        <v>6.8999999999999999E-3</v>
      </c>
    </row>
    <row r="32" spans="1:6" ht="12.75" customHeight="1" x14ac:dyDescent="0.2">
      <c r="A32" s="15">
        <f t="shared" si="0"/>
        <v>23</v>
      </c>
      <c r="C32" s="54"/>
      <c r="D32" s="54"/>
      <c r="E32" s="54"/>
      <c r="F32" s="52"/>
    </row>
    <row r="33" spans="1:6" ht="12.75" customHeight="1" x14ac:dyDescent="0.2">
      <c r="A33" s="15">
        <f t="shared" si="0"/>
        <v>24</v>
      </c>
      <c r="B33" s="53" t="s">
        <v>88</v>
      </c>
      <c r="C33" s="28"/>
      <c r="D33" s="54"/>
      <c r="E33" s="54"/>
      <c r="F33" s="52"/>
    </row>
    <row r="34" spans="1:6" ht="12.75" customHeight="1" x14ac:dyDescent="0.2">
      <c r="A34" s="15">
        <f t="shared" si="0"/>
        <v>25</v>
      </c>
      <c r="B34" s="48"/>
      <c r="C34" s="48" t="s">
        <v>24</v>
      </c>
      <c r="D34" s="48" t="s">
        <v>92</v>
      </c>
      <c r="E34" s="15" t="s">
        <v>113</v>
      </c>
      <c r="F34" s="55">
        <f>'[1]Rate Design C&amp;I'!$H$71</f>
        <v>1.25</v>
      </c>
    </row>
    <row r="35" spans="1:6" ht="12.75" customHeight="1" x14ac:dyDescent="0.2">
      <c r="A35" s="15">
        <f t="shared" si="0"/>
        <v>26</v>
      </c>
      <c r="B35" s="48"/>
      <c r="F35" s="52"/>
    </row>
    <row r="36" spans="1:6" ht="12.75" customHeight="1" x14ac:dyDescent="0.2">
      <c r="A36" s="15">
        <f t="shared" si="0"/>
        <v>27</v>
      </c>
      <c r="B36" s="48"/>
      <c r="C36" s="48" t="s">
        <v>25</v>
      </c>
      <c r="F36" s="52"/>
    </row>
    <row r="37" spans="1:6" ht="12.75" customHeight="1" x14ac:dyDescent="0.2">
      <c r="A37" s="15">
        <f t="shared" si="0"/>
        <v>28</v>
      </c>
      <c r="B37" s="48"/>
      <c r="C37" s="48" t="s">
        <v>93</v>
      </c>
      <c r="D37" s="48" t="s">
        <v>92</v>
      </c>
      <c r="E37" s="15" t="s">
        <v>113</v>
      </c>
      <c r="F37" s="52">
        <f>'[1]Rate Design C&amp;I'!$H$75</f>
        <v>0.14588999999999999</v>
      </c>
    </row>
    <row r="38" spans="1:6" ht="12.75" customHeight="1" x14ac:dyDescent="0.2">
      <c r="A38" s="15">
        <f t="shared" si="0"/>
        <v>29</v>
      </c>
      <c r="B38" s="48"/>
      <c r="C38" s="48" t="s">
        <v>26</v>
      </c>
      <c r="D38" s="48" t="s">
        <v>92</v>
      </c>
      <c r="E38" s="15" t="s">
        <v>113</v>
      </c>
      <c r="F38" s="52">
        <f>'[1]Rate Design C&amp;I'!$H$76</f>
        <v>0.11743000000000001</v>
      </c>
    </row>
    <row r="39" spans="1:6" ht="12.75" customHeight="1" x14ac:dyDescent="0.2">
      <c r="A39" s="15">
        <f t="shared" si="0"/>
        <v>30</v>
      </c>
      <c r="B39" s="48"/>
      <c r="F39" s="52"/>
    </row>
    <row r="40" spans="1:6" ht="12.75" customHeight="1" x14ac:dyDescent="0.2">
      <c r="A40" s="15">
        <f t="shared" si="0"/>
        <v>31</v>
      </c>
      <c r="B40" s="53" t="s">
        <v>89</v>
      </c>
      <c r="C40" s="28"/>
      <c r="D40" s="54"/>
      <c r="E40" s="54"/>
      <c r="F40" s="52"/>
    </row>
    <row r="41" spans="1:6" ht="12.75" customHeight="1" x14ac:dyDescent="0.2">
      <c r="A41" s="15">
        <f t="shared" si="0"/>
        <v>32</v>
      </c>
      <c r="C41" s="48" t="s">
        <v>24</v>
      </c>
      <c r="D41" s="48" t="s">
        <v>92</v>
      </c>
      <c r="E41" s="15" t="s">
        <v>113</v>
      </c>
      <c r="F41" s="55">
        <f>'[1]Rate Design Int &amp; Trans'!$H$73</f>
        <v>1.35</v>
      </c>
    </row>
    <row r="42" spans="1:6" ht="12.75" customHeight="1" x14ac:dyDescent="0.2">
      <c r="A42" s="15">
        <f t="shared" si="0"/>
        <v>33</v>
      </c>
      <c r="F42" s="52"/>
    </row>
    <row r="43" spans="1:6" ht="12.75" customHeight="1" x14ac:dyDescent="0.2">
      <c r="A43" s="15">
        <f t="shared" si="0"/>
        <v>34</v>
      </c>
      <c r="C43" s="48" t="s">
        <v>25</v>
      </c>
      <c r="F43" s="52"/>
    </row>
    <row r="44" spans="1:6" ht="12.75" customHeight="1" x14ac:dyDescent="0.2">
      <c r="A44" s="15">
        <f t="shared" si="0"/>
        <v>35</v>
      </c>
      <c r="C44" s="48" t="s">
        <v>28</v>
      </c>
      <c r="D44" s="48" t="s">
        <v>92</v>
      </c>
      <c r="E44" s="15" t="s">
        <v>113</v>
      </c>
      <c r="F44" s="52">
        <f>'[1]Rate Design Int &amp; Trans'!$H$78</f>
        <v>0.18773000000000001</v>
      </c>
    </row>
    <row r="45" spans="1:6" ht="12.75" customHeight="1" x14ac:dyDescent="0.2">
      <c r="A45" s="15">
        <f t="shared" si="0"/>
        <v>36</v>
      </c>
      <c r="C45" s="48" t="s">
        <v>29</v>
      </c>
      <c r="D45" s="48" t="s">
        <v>92</v>
      </c>
      <c r="E45" s="15" t="s">
        <v>113</v>
      </c>
      <c r="F45" s="52">
        <f>'[1]Rate Design Int &amp; Trans'!$H$79</f>
        <v>0.13309000000000001</v>
      </c>
    </row>
    <row r="46" spans="1:6" ht="12.75" customHeight="1" x14ac:dyDescent="0.2">
      <c r="A46" s="15">
        <f t="shared" si="0"/>
        <v>37</v>
      </c>
      <c r="F46" s="52"/>
    </row>
    <row r="47" spans="1:6" ht="12.75" customHeight="1" x14ac:dyDescent="0.2">
      <c r="A47" s="15">
        <f t="shared" si="0"/>
        <v>38</v>
      </c>
      <c r="C47" s="48" t="s">
        <v>23</v>
      </c>
      <c r="D47" s="48" t="s">
        <v>92</v>
      </c>
      <c r="E47" s="15" t="s">
        <v>113</v>
      </c>
      <c r="F47" s="52">
        <f>'[1]Rate Design Int &amp; Trans'!$H$74</f>
        <v>8.8299999999999993E-3</v>
      </c>
    </row>
    <row r="48" spans="1:6" ht="12.75" customHeight="1" x14ac:dyDescent="0.2">
      <c r="A48" s="15">
        <f t="shared" si="0"/>
        <v>39</v>
      </c>
      <c r="C48" s="54"/>
      <c r="D48" s="54"/>
      <c r="E48" s="54"/>
      <c r="F48" s="52"/>
    </row>
    <row r="49" spans="1:6" ht="12.75" customHeight="1" x14ac:dyDescent="0.2">
      <c r="A49" s="15">
        <f t="shared" si="0"/>
        <v>40</v>
      </c>
      <c r="B49" s="53" t="s">
        <v>90</v>
      </c>
      <c r="C49" s="28"/>
      <c r="D49" s="54"/>
      <c r="E49" s="54"/>
      <c r="F49" s="52"/>
    </row>
    <row r="50" spans="1:6" ht="12.75" customHeight="1" x14ac:dyDescent="0.2">
      <c r="A50" s="15">
        <f t="shared" si="0"/>
        <v>41</v>
      </c>
      <c r="B50" s="48"/>
      <c r="C50" s="48" t="s">
        <v>24</v>
      </c>
      <c r="D50" s="48" t="s">
        <v>92</v>
      </c>
      <c r="E50" s="15" t="s">
        <v>113</v>
      </c>
      <c r="F50" s="55">
        <f>'[1]Rate Design Int &amp; Trans'!$H$93</f>
        <v>1.35</v>
      </c>
    </row>
    <row r="51" spans="1:6" ht="12.75" customHeight="1" x14ac:dyDescent="0.2">
      <c r="A51" s="15">
        <f t="shared" si="0"/>
        <v>42</v>
      </c>
      <c r="B51" s="48"/>
      <c r="F51" s="52"/>
    </row>
    <row r="52" spans="1:6" ht="12.75" customHeight="1" x14ac:dyDescent="0.2">
      <c r="A52" s="15">
        <f t="shared" si="0"/>
        <v>43</v>
      </c>
      <c r="B52" s="48"/>
      <c r="C52" s="48" t="s">
        <v>25</v>
      </c>
      <c r="F52" s="52"/>
    </row>
    <row r="53" spans="1:6" ht="12.75" customHeight="1" x14ac:dyDescent="0.2">
      <c r="A53" s="15">
        <f t="shared" si="0"/>
        <v>44</v>
      </c>
      <c r="B53" s="48"/>
      <c r="C53" s="48" t="s">
        <v>28</v>
      </c>
      <c r="D53" s="48" t="s">
        <v>92</v>
      </c>
      <c r="E53" s="15" t="s">
        <v>113</v>
      </c>
      <c r="F53" s="52">
        <f>'[1]Rate Design Int &amp; Trans'!$H$97</f>
        <v>0.18773000000000001</v>
      </c>
    </row>
    <row r="54" spans="1:6" ht="12.75" customHeight="1" x14ac:dyDescent="0.2">
      <c r="A54" s="15">
        <f t="shared" si="0"/>
        <v>45</v>
      </c>
      <c r="B54" s="48"/>
      <c r="C54" s="48" t="s">
        <v>29</v>
      </c>
      <c r="D54" s="48" t="s">
        <v>92</v>
      </c>
      <c r="E54" s="15" t="s">
        <v>113</v>
      </c>
      <c r="F54" s="52">
        <f>'[1]Rate Design Int &amp; Trans'!$H$98</f>
        <v>0.13309000000000001</v>
      </c>
    </row>
    <row r="55" spans="1:6" ht="12.75" customHeight="1" x14ac:dyDescent="0.2">
      <c r="A55" s="15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7" orientation="portrait" blackAndWhite="1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workbookViewId="0">
      <selection activeCell="K38" sqref="K38"/>
    </sheetView>
  </sheetViews>
  <sheetFormatPr defaultColWidth="9.140625" defaultRowHeight="11.25" x14ac:dyDescent="0.2"/>
  <cols>
    <col min="1" max="1" width="5.28515625" style="13" customWidth="1"/>
    <col min="2" max="2" width="2.7109375" style="13" customWidth="1"/>
    <col min="3" max="3" width="43.140625" style="13" customWidth="1"/>
    <col min="4" max="4" width="22.7109375" style="36" bestFit="1" customWidth="1"/>
    <col min="5" max="8" width="11.42578125" style="36" bestFit="1" customWidth="1"/>
    <col min="9" max="16" width="11.42578125" style="13" bestFit="1" customWidth="1"/>
    <col min="17" max="17" width="9.85546875" style="13" bestFit="1" customWidth="1"/>
    <col min="18" max="16384" width="9.140625" style="13"/>
  </cols>
  <sheetData>
    <row r="1" spans="1:17" ht="10.15" x14ac:dyDescent="0.2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10.15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10.15" x14ac:dyDescent="0.2">
      <c r="A3" s="83" t="s">
        <v>100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0.15" x14ac:dyDescent="0.2">
      <c r="A4" s="83" t="s">
        <v>58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10.15" x14ac:dyDescent="0.2">
      <c r="A5" s="14"/>
      <c r="B5" s="14"/>
      <c r="C5" s="14"/>
      <c r="D5" s="15"/>
      <c r="E5" s="15"/>
      <c r="F5" s="15"/>
      <c r="G5" s="15"/>
      <c r="H5" s="15"/>
      <c r="I5" s="14"/>
      <c r="J5" s="14"/>
      <c r="K5" s="14"/>
      <c r="L5" s="14"/>
      <c r="M5" s="14"/>
      <c r="N5" s="14"/>
      <c r="O5" s="14"/>
      <c r="P5" s="14"/>
      <c r="Q5" s="14"/>
    </row>
    <row r="6" spans="1:17" ht="20.45" x14ac:dyDescent="0.2">
      <c r="A6" s="16" t="s">
        <v>15</v>
      </c>
      <c r="B6" s="16"/>
      <c r="C6" s="17"/>
      <c r="D6" s="16" t="s">
        <v>14</v>
      </c>
      <c r="E6" s="18" t="s">
        <v>38</v>
      </c>
      <c r="F6" s="18" t="s">
        <v>39</v>
      </c>
      <c r="G6" s="18" t="s">
        <v>40</v>
      </c>
      <c r="H6" s="18" t="s">
        <v>41</v>
      </c>
      <c r="I6" s="18" t="s">
        <v>42</v>
      </c>
      <c r="J6" s="18" t="s">
        <v>43</v>
      </c>
      <c r="K6" s="18" t="s">
        <v>44</v>
      </c>
      <c r="L6" s="18" t="s">
        <v>45</v>
      </c>
      <c r="M6" s="18" t="s">
        <v>46</v>
      </c>
      <c r="N6" s="18" t="s">
        <v>47</v>
      </c>
      <c r="O6" s="18" t="s">
        <v>48</v>
      </c>
      <c r="P6" s="18" t="s">
        <v>49</v>
      </c>
      <c r="Q6" s="16" t="s">
        <v>50</v>
      </c>
    </row>
    <row r="7" spans="1:17" ht="10.15" x14ac:dyDescent="0.2">
      <c r="A7" s="14"/>
      <c r="B7" s="14"/>
      <c r="C7" s="15" t="s">
        <v>13</v>
      </c>
      <c r="D7" s="15" t="s">
        <v>12</v>
      </c>
      <c r="E7" s="15" t="s">
        <v>11</v>
      </c>
      <c r="F7" s="15" t="s">
        <v>10</v>
      </c>
      <c r="G7" s="15" t="s">
        <v>9</v>
      </c>
      <c r="H7" s="15" t="s">
        <v>8</v>
      </c>
      <c r="I7" s="15" t="s">
        <v>7</v>
      </c>
      <c r="J7" s="15" t="s">
        <v>6</v>
      </c>
      <c r="K7" s="15" t="s">
        <v>5</v>
      </c>
      <c r="L7" s="15" t="s">
        <v>4</v>
      </c>
      <c r="M7" s="15" t="s">
        <v>3</v>
      </c>
      <c r="N7" s="15" t="s">
        <v>2</v>
      </c>
      <c r="O7" s="15" t="s">
        <v>1</v>
      </c>
      <c r="P7" s="15" t="s">
        <v>0</v>
      </c>
      <c r="Q7" s="15" t="s">
        <v>37</v>
      </c>
    </row>
    <row r="8" spans="1:17" ht="10.15" x14ac:dyDescent="0.2">
      <c r="A8" s="15"/>
      <c r="B8" s="19" t="s">
        <v>64</v>
      </c>
      <c r="C8" s="20"/>
      <c r="D8" s="15"/>
      <c r="E8" s="15"/>
      <c r="F8" s="15"/>
      <c r="G8" s="15"/>
      <c r="H8" s="15"/>
      <c r="I8" s="15"/>
      <c r="J8" s="15"/>
      <c r="K8" s="14"/>
      <c r="L8" s="14"/>
      <c r="M8" s="14"/>
      <c r="N8" s="14"/>
      <c r="O8" s="14"/>
      <c r="P8" s="14"/>
      <c r="Q8" s="14"/>
    </row>
    <row r="9" spans="1:17" ht="10.15" x14ac:dyDescent="0.2">
      <c r="A9" s="15">
        <v>1</v>
      </c>
      <c r="B9" s="21" t="s">
        <v>60</v>
      </c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2"/>
    </row>
    <row r="10" spans="1:17" ht="10.15" x14ac:dyDescent="0.2">
      <c r="A10" s="15">
        <f t="shared" ref="A10:A32" si="0">A9+1</f>
        <v>2</v>
      </c>
      <c r="B10" s="15"/>
      <c r="C10" s="14" t="s">
        <v>99</v>
      </c>
      <c r="D10" s="15" t="s">
        <v>114</v>
      </c>
      <c r="E10" s="23">
        <f>'[2]Weather Adj'!D222</f>
        <v>97231172.010000005</v>
      </c>
      <c r="F10" s="23">
        <f>'[2]Weather Adj'!E222</f>
        <v>73373174.103999987</v>
      </c>
      <c r="G10" s="23">
        <f>'[2]Weather Adj'!F222</f>
        <v>75850006.523000002</v>
      </c>
      <c r="H10" s="23">
        <f>'[2]Weather Adj'!G222</f>
        <v>50273385.369000003</v>
      </c>
      <c r="I10" s="23">
        <f>'[2]Weather Adj'!H222</f>
        <v>30885641.842999998</v>
      </c>
      <c r="J10" s="23">
        <f>'[2]Weather Adj'!I222</f>
        <v>19280944.662999999</v>
      </c>
      <c r="K10" s="23">
        <f>'[2]Weather Adj'!J222</f>
        <v>13445152.333000001</v>
      </c>
      <c r="L10" s="23">
        <f>'[2]Weather Adj'!K222</f>
        <v>13243856.593</v>
      </c>
      <c r="M10" s="23">
        <f>'[2]Weather Adj'!L222</f>
        <v>21691921.379000001</v>
      </c>
      <c r="N10" s="23">
        <f>'[2]Weather Adj'!M222</f>
        <v>44274554.725000001</v>
      </c>
      <c r="O10" s="23">
        <f>'[2]Weather Adj'!N222</f>
        <v>77701213.745000005</v>
      </c>
      <c r="P10" s="23">
        <f>'[2]Weather Adj'!O222</f>
        <v>96411150.341000006</v>
      </c>
      <c r="Q10" s="24">
        <f>SUM(E10:P10)</f>
        <v>613662173.62800002</v>
      </c>
    </row>
    <row r="11" spans="1:17" ht="10.15" x14ac:dyDescent="0.2">
      <c r="A11" s="15">
        <f t="shared" si="0"/>
        <v>3</v>
      </c>
      <c r="B11" s="15"/>
      <c r="C11" s="14" t="s">
        <v>63</v>
      </c>
      <c r="D11" s="25" t="s">
        <v>67</v>
      </c>
      <c r="E11" s="26">
        <f t="shared" ref="E11:P11" si="1">E10/$Q10</f>
        <v>0.15844413455560521</v>
      </c>
      <c r="F11" s="26">
        <f t="shared" si="1"/>
        <v>0.11956606950403068</v>
      </c>
      <c r="G11" s="26">
        <f t="shared" si="1"/>
        <v>0.12360221923826777</v>
      </c>
      <c r="H11" s="26">
        <f t="shared" si="1"/>
        <v>8.1923552614920597E-2</v>
      </c>
      <c r="I11" s="26">
        <f t="shared" si="1"/>
        <v>5.0330040159396842E-2</v>
      </c>
      <c r="J11" s="26">
        <f t="shared" si="1"/>
        <v>3.141947718401826E-2</v>
      </c>
      <c r="K11" s="26">
        <f t="shared" si="1"/>
        <v>2.1909697078950817E-2</v>
      </c>
      <c r="L11" s="26">
        <f t="shared" si="1"/>
        <v>2.1581673373644149E-2</v>
      </c>
      <c r="M11" s="26">
        <f t="shared" si="1"/>
        <v>3.5348311027150865E-2</v>
      </c>
      <c r="N11" s="26">
        <f t="shared" si="1"/>
        <v>7.2148091617325411E-2</v>
      </c>
      <c r="O11" s="26">
        <f t="shared" si="1"/>
        <v>0.12661887449510978</v>
      </c>
      <c r="P11" s="26">
        <f t="shared" si="1"/>
        <v>0.1571078591515796</v>
      </c>
      <c r="Q11" s="26">
        <f>SUM(E11:P11)</f>
        <v>1</v>
      </c>
    </row>
    <row r="12" spans="1:17" ht="10.15" x14ac:dyDescent="0.2">
      <c r="A12" s="15">
        <f t="shared" si="0"/>
        <v>4</v>
      </c>
      <c r="B12" s="15"/>
      <c r="C12" s="14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ht="10.15" x14ac:dyDescent="0.2">
      <c r="A13" s="15">
        <f t="shared" si="0"/>
        <v>5</v>
      </c>
      <c r="B13" s="21" t="s">
        <v>61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ht="10.15" x14ac:dyDescent="0.2">
      <c r="A14" s="15">
        <f t="shared" si="0"/>
        <v>6</v>
      </c>
      <c r="B14" s="15"/>
      <c r="C14" s="14" t="str">
        <f>C10</f>
        <v xml:space="preserve">Weather-Normalized Therm Sales </v>
      </c>
      <c r="D14" s="15" t="s">
        <v>114</v>
      </c>
      <c r="E14" s="23">
        <f>'[2]Weather Adj'!D223+'[2]Weather Adj'!D230</f>
        <v>33824695.287</v>
      </c>
      <c r="F14" s="23">
        <f>'[2]Weather Adj'!E223+'[2]Weather Adj'!E230</f>
        <v>26744447.717999998</v>
      </c>
      <c r="G14" s="23">
        <f>'[2]Weather Adj'!F223+'[2]Weather Adj'!F230</f>
        <v>27371494.364999998</v>
      </c>
      <c r="H14" s="23">
        <f>'[2]Weather Adj'!G223+'[2]Weather Adj'!G230</f>
        <v>19232155.868999999</v>
      </c>
      <c r="I14" s="23">
        <f>'[2]Weather Adj'!H223+'[2]Weather Adj'!H230</f>
        <v>12821977.888</v>
      </c>
      <c r="J14" s="23">
        <f>'[2]Weather Adj'!I223+'[2]Weather Adj'!I230</f>
        <v>9368749.004999999</v>
      </c>
      <c r="K14" s="23">
        <f>'[2]Weather Adj'!J223+'[2]Weather Adj'!J230</f>
        <v>8114894.6409999998</v>
      </c>
      <c r="L14" s="23">
        <f>'[2]Weather Adj'!K223+'[2]Weather Adj'!K230</f>
        <v>8198553.307</v>
      </c>
      <c r="M14" s="23">
        <f>'[2]Weather Adj'!L223+'[2]Weather Adj'!L230</f>
        <v>10192052.229999999</v>
      </c>
      <c r="N14" s="23">
        <f>'[2]Weather Adj'!M223+'[2]Weather Adj'!M230</f>
        <v>16642566.345000001</v>
      </c>
      <c r="O14" s="23">
        <f>'[2]Weather Adj'!N223+'[2]Weather Adj'!N230</f>
        <v>26450306.603</v>
      </c>
      <c r="P14" s="23">
        <f>'[2]Weather Adj'!O223+'[2]Weather Adj'!O230</f>
        <v>33314827.854999997</v>
      </c>
      <c r="Q14" s="24">
        <f>SUM(E14:P14)</f>
        <v>232276721.11299995</v>
      </c>
    </row>
    <row r="15" spans="1:17" ht="10.15" x14ac:dyDescent="0.2">
      <c r="A15" s="15">
        <f t="shared" si="0"/>
        <v>7</v>
      </c>
      <c r="B15" s="15"/>
      <c r="C15" s="14" t="s">
        <v>63</v>
      </c>
      <c r="D15" s="29" t="s">
        <v>68</v>
      </c>
      <c r="E15" s="30">
        <f t="shared" ref="E15:P15" si="2">E14/$Q14</f>
        <v>0.14562240729472273</v>
      </c>
      <c r="F15" s="30">
        <f t="shared" si="2"/>
        <v>0.11514045656339851</v>
      </c>
      <c r="G15" s="30">
        <f t="shared" si="2"/>
        <v>0.11784002388979858</v>
      </c>
      <c r="H15" s="30">
        <f t="shared" si="2"/>
        <v>8.2798464593633464E-2</v>
      </c>
      <c r="I15" s="30">
        <f t="shared" si="2"/>
        <v>5.5201303972954981E-2</v>
      </c>
      <c r="J15" s="30">
        <f t="shared" si="2"/>
        <v>4.0334429382797299E-2</v>
      </c>
      <c r="K15" s="30">
        <f t="shared" si="2"/>
        <v>3.4936323373758134E-2</v>
      </c>
      <c r="L15" s="30">
        <f t="shared" si="2"/>
        <v>3.5296491476696445E-2</v>
      </c>
      <c r="M15" s="30">
        <f t="shared" si="2"/>
        <v>4.3878922438558461E-2</v>
      </c>
      <c r="N15" s="30">
        <f t="shared" si="2"/>
        <v>7.1649738575841115E-2</v>
      </c>
      <c r="O15" s="30">
        <f t="shared" si="2"/>
        <v>0.11387411737283923</v>
      </c>
      <c r="P15" s="30">
        <f t="shared" si="2"/>
        <v>0.14342732106500125</v>
      </c>
      <c r="Q15" s="30">
        <f>SUM(E15:P15)</f>
        <v>1.0000000000000004</v>
      </c>
    </row>
    <row r="16" spans="1:17" ht="10.15" x14ac:dyDescent="0.2">
      <c r="A16" s="15">
        <f t="shared" si="0"/>
        <v>8</v>
      </c>
      <c r="B16" s="15"/>
      <c r="C16" s="14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0.15" x14ac:dyDescent="0.2">
      <c r="A17" s="15">
        <f t="shared" si="0"/>
        <v>9</v>
      </c>
      <c r="B17" s="21" t="s">
        <v>62</v>
      </c>
      <c r="D17" s="14"/>
      <c r="E17" s="13"/>
      <c r="F17" s="13"/>
      <c r="G17" s="13"/>
      <c r="H17" s="13"/>
    </row>
    <row r="18" spans="1:17" ht="10.15" x14ac:dyDescent="0.2">
      <c r="A18" s="15">
        <f t="shared" si="0"/>
        <v>10</v>
      </c>
      <c r="B18" s="15"/>
      <c r="C18" s="14" t="str">
        <f>C10</f>
        <v xml:space="preserve">Weather-Normalized Therm Sales </v>
      </c>
      <c r="D18" s="15" t="s">
        <v>114</v>
      </c>
      <c r="E18" s="23">
        <f>'[2]Weather Adj'!D224+'[2]Weather Adj'!D231+'[2]Weather Adj'!D228+'[2]Weather Adj'!D233</f>
        <v>11422000.573000001</v>
      </c>
      <c r="F18" s="23">
        <f>'[2]Weather Adj'!E224+'[2]Weather Adj'!E231+'[2]Weather Adj'!E228+'[2]Weather Adj'!E233</f>
        <v>9743348.9819999989</v>
      </c>
      <c r="G18" s="23">
        <f>'[2]Weather Adj'!F224+'[2]Weather Adj'!F231+'[2]Weather Adj'!F228+'[2]Weather Adj'!F233</f>
        <v>10258491.901999999</v>
      </c>
      <c r="H18" s="23">
        <f>'[2]Weather Adj'!G224+'[2]Weather Adj'!G231+'[2]Weather Adj'!G228+'[2]Weather Adj'!G233</f>
        <v>8334173.9120000014</v>
      </c>
      <c r="I18" s="23">
        <f>'[2]Weather Adj'!H224+'[2]Weather Adj'!H231+'[2]Weather Adj'!H228+'[2]Weather Adj'!H233</f>
        <v>6630460.6320000002</v>
      </c>
      <c r="J18" s="23">
        <f>'[2]Weather Adj'!I224+'[2]Weather Adj'!I231+'[2]Weather Adj'!I228+'[2]Weather Adj'!I233</f>
        <v>5512399.9450000003</v>
      </c>
      <c r="K18" s="23">
        <f>'[2]Weather Adj'!J224+'[2]Weather Adj'!J231+'[2]Weather Adj'!J228+'[2]Weather Adj'!J233</f>
        <v>4698028.7229999993</v>
      </c>
      <c r="L18" s="23">
        <f>'[2]Weather Adj'!K224+'[2]Weather Adj'!K231+'[2]Weather Adj'!K228+'[2]Weather Adj'!K233</f>
        <v>4792915.8919999991</v>
      </c>
      <c r="M18" s="23">
        <f>'[2]Weather Adj'!L224+'[2]Weather Adj'!L231+'[2]Weather Adj'!L228+'[2]Weather Adj'!L233</f>
        <v>5473710.3930000002</v>
      </c>
      <c r="N18" s="23">
        <f>'[2]Weather Adj'!M224+'[2]Weather Adj'!M231+'[2]Weather Adj'!M228+'[2]Weather Adj'!M233</f>
        <v>7606783.4979999997</v>
      </c>
      <c r="O18" s="23">
        <f>'[2]Weather Adj'!N224+'[2]Weather Adj'!N231+'[2]Weather Adj'!N228+'[2]Weather Adj'!N233</f>
        <v>9662880.5700000003</v>
      </c>
      <c r="P18" s="23">
        <f>'[2]Weather Adj'!O224+'[2]Weather Adj'!O231+'[2]Weather Adj'!O228+'[2]Weather Adj'!O233</f>
        <v>11083608.899</v>
      </c>
      <c r="Q18" s="24">
        <f>SUM(E18:P18)</f>
        <v>95218803.920999989</v>
      </c>
    </row>
    <row r="19" spans="1:17" ht="10.15" x14ac:dyDescent="0.2">
      <c r="A19" s="15">
        <f t="shared" si="0"/>
        <v>11</v>
      </c>
      <c r="B19" s="15"/>
      <c r="C19" s="14" t="s">
        <v>63</v>
      </c>
      <c r="D19" s="29" t="s">
        <v>69</v>
      </c>
      <c r="E19" s="30">
        <f t="shared" ref="E19:P19" si="3">E18/$Q18</f>
        <v>0.11995530402247513</v>
      </c>
      <c r="F19" s="30">
        <f t="shared" si="3"/>
        <v>0.10232589132377409</v>
      </c>
      <c r="G19" s="30">
        <f t="shared" si="3"/>
        <v>0.10773598784659323</v>
      </c>
      <c r="H19" s="30">
        <f t="shared" si="3"/>
        <v>8.7526555352602411E-2</v>
      </c>
      <c r="I19" s="30">
        <f t="shared" si="3"/>
        <v>6.963394160570513E-2</v>
      </c>
      <c r="J19" s="30">
        <f t="shared" si="3"/>
        <v>5.7891925943256574E-2</v>
      </c>
      <c r="K19" s="30">
        <f t="shared" si="3"/>
        <v>4.9339295701485646E-2</v>
      </c>
      <c r="L19" s="30">
        <f t="shared" si="3"/>
        <v>5.0335812829328634E-2</v>
      </c>
      <c r="M19" s="30">
        <f t="shared" si="3"/>
        <v>5.748560334302627E-2</v>
      </c>
      <c r="N19" s="30">
        <f t="shared" si="3"/>
        <v>7.9887408628983678E-2</v>
      </c>
      <c r="O19" s="30">
        <f t="shared" si="3"/>
        <v>0.10148080181743288</v>
      </c>
      <c r="P19" s="30">
        <f t="shared" si="3"/>
        <v>0.11640147158533642</v>
      </c>
      <c r="Q19" s="30">
        <f>SUM(E19:P19)</f>
        <v>1.0000000000000002</v>
      </c>
    </row>
    <row r="20" spans="1:17" ht="10.15" x14ac:dyDescent="0.2">
      <c r="A20" s="15">
        <f t="shared" si="0"/>
        <v>12</v>
      </c>
      <c r="B20" s="15"/>
      <c r="C20" s="14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1:17" ht="10.15" x14ac:dyDescent="0.2">
      <c r="A21" s="15">
        <f t="shared" si="0"/>
        <v>13</v>
      </c>
      <c r="B21" s="19" t="s">
        <v>80</v>
      </c>
      <c r="D21" s="1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ht="10.15" x14ac:dyDescent="0.2">
      <c r="A22" s="15">
        <f t="shared" si="0"/>
        <v>14</v>
      </c>
      <c r="B22" s="21" t="s">
        <v>60</v>
      </c>
      <c r="D22" s="1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10.15" x14ac:dyDescent="0.2">
      <c r="A23" s="15">
        <f t="shared" si="0"/>
        <v>15</v>
      </c>
      <c r="B23" s="15"/>
      <c r="C23" s="14" t="s">
        <v>79</v>
      </c>
      <c r="D23" s="15" t="s">
        <v>110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31">
        <f>'Exh. JAP-13 Page 2'!D15</f>
        <v>352.58</v>
      </c>
    </row>
    <row r="24" spans="1:17" ht="10.15" x14ac:dyDescent="0.2">
      <c r="A24" s="15">
        <f t="shared" si="0"/>
        <v>16</v>
      </c>
      <c r="B24" s="15"/>
      <c r="C24" s="14" t="s">
        <v>80</v>
      </c>
      <c r="D24" s="15" t="str">
        <f>"("&amp;A$11&amp;") x ("&amp;A23&amp;")"</f>
        <v>(3) x (15)</v>
      </c>
      <c r="E24" s="32">
        <f>$Q23*E$11</f>
        <v>55.864232961615286</v>
      </c>
      <c r="F24" s="32">
        <f t="shared" ref="F24:P24" si="4">$Q23*F$11</f>
        <v>42.156604785731133</v>
      </c>
      <c r="G24" s="32">
        <f t="shared" si="4"/>
        <v>43.579670459028449</v>
      </c>
      <c r="H24" s="32">
        <f t="shared" si="4"/>
        <v>28.884606180968703</v>
      </c>
      <c r="I24" s="32">
        <f t="shared" si="4"/>
        <v>17.745365559400138</v>
      </c>
      <c r="J24" s="32">
        <f t="shared" si="4"/>
        <v>11.077879265541158</v>
      </c>
      <c r="K24" s="32">
        <f t="shared" si="4"/>
        <v>7.7249209960964791</v>
      </c>
      <c r="L24" s="32">
        <f t="shared" si="4"/>
        <v>7.6092663980794537</v>
      </c>
      <c r="M24" s="32">
        <f t="shared" si="4"/>
        <v>12.463107501952852</v>
      </c>
      <c r="N24" s="32">
        <f t="shared" si="4"/>
        <v>25.437974142436591</v>
      </c>
      <c r="O24" s="32">
        <f t="shared" si="4"/>
        <v>44.643282769485801</v>
      </c>
      <c r="P24" s="32">
        <f t="shared" si="4"/>
        <v>55.393088979663929</v>
      </c>
      <c r="Q24" s="33">
        <f>SUM(E24:P24)</f>
        <v>352.57999999999993</v>
      </c>
    </row>
    <row r="25" spans="1:17" ht="10.15" x14ac:dyDescent="0.2">
      <c r="A25" s="15">
        <f t="shared" si="0"/>
        <v>17</v>
      </c>
      <c r="B25" s="15"/>
      <c r="C25" s="14"/>
      <c r="D25" s="3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33"/>
    </row>
    <row r="26" spans="1:17" ht="10.15" x14ac:dyDescent="0.2">
      <c r="A26" s="15">
        <f t="shared" si="0"/>
        <v>18</v>
      </c>
      <c r="B26" s="21" t="s">
        <v>61</v>
      </c>
      <c r="D26" s="1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33"/>
    </row>
    <row r="27" spans="1:17" ht="10.15" x14ac:dyDescent="0.2">
      <c r="A27" s="15">
        <f t="shared" si="0"/>
        <v>19</v>
      </c>
      <c r="B27" s="15"/>
      <c r="C27" s="14" t="s">
        <v>79</v>
      </c>
      <c r="D27" s="15" t="str">
        <f>$D$23</f>
        <v>JAP-13 Page 2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31">
        <f>'Exh. JAP-13 Page 2'!E15</f>
        <v>1726.95</v>
      </c>
    </row>
    <row r="28" spans="1:17" ht="10.15" x14ac:dyDescent="0.2">
      <c r="A28" s="15">
        <f t="shared" si="0"/>
        <v>20</v>
      </c>
      <c r="B28" s="15"/>
      <c r="C28" s="14" t="s">
        <v>80</v>
      </c>
      <c r="D28" s="15" t="str">
        <f>"("&amp;A$15&amp;") x ("&amp;A27&amp;")"</f>
        <v>(7) x (19)</v>
      </c>
      <c r="E28" s="32">
        <f>$Q27*E$15</f>
        <v>251.48261627762142</v>
      </c>
      <c r="F28" s="32">
        <f t="shared" ref="F28:P28" si="5">$Q27*F$15</f>
        <v>198.84181146216108</v>
      </c>
      <c r="G28" s="32">
        <f t="shared" si="5"/>
        <v>203.50382925648768</v>
      </c>
      <c r="H28" s="32">
        <f t="shared" si="5"/>
        <v>142.98880842997531</v>
      </c>
      <c r="I28" s="32">
        <f t="shared" si="5"/>
        <v>95.329891896094608</v>
      </c>
      <c r="J28" s="32">
        <f t="shared" si="5"/>
        <v>69.655542822621797</v>
      </c>
      <c r="K28" s="32">
        <f t="shared" si="5"/>
        <v>60.333283650311614</v>
      </c>
      <c r="L28" s="32">
        <f t="shared" si="5"/>
        <v>60.955275955680925</v>
      </c>
      <c r="M28" s="32">
        <f t="shared" si="5"/>
        <v>75.776705105268533</v>
      </c>
      <c r="N28" s="32">
        <f t="shared" si="5"/>
        <v>123.73551603354882</v>
      </c>
      <c r="O28" s="32">
        <f t="shared" si="5"/>
        <v>196.65490699702471</v>
      </c>
      <c r="P28" s="32">
        <f t="shared" si="5"/>
        <v>247.69181211320392</v>
      </c>
      <c r="Q28" s="33">
        <f>SUM(E28:P28)</f>
        <v>1726.9500000000003</v>
      </c>
    </row>
    <row r="29" spans="1:17" ht="10.15" x14ac:dyDescent="0.2">
      <c r="A29" s="15">
        <f t="shared" si="0"/>
        <v>21</v>
      </c>
      <c r="B29" s="15"/>
      <c r="C29" s="14"/>
      <c r="D29" s="15"/>
      <c r="E29" s="15"/>
      <c r="F29" s="15"/>
      <c r="G29" s="15"/>
      <c r="H29" s="15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10.15" x14ac:dyDescent="0.2">
      <c r="A30" s="15">
        <f t="shared" si="0"/>
        <v>22</v>
      </c>
      <c r="B30" s="21" t="s">
        <v>62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33"/>
    </row>
    <row r="31" spans="1:17" ht="10.15" x14ac:dyDescent="0.2">
      <c r="A31" s="15">
        <f t="shared" si="0"/>
        <v>23</v>
      </c>
      <c r="B31" s="15"/>
      <c r="C31" s="14" t="s">
        <v>79</v>
      </c>
      <c r="D31" s="15" t="str">
        <f>$D$23</f>
        <v>JAP-13 Page 2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31">
        <f>'Exh. JAP-13 Page 2'!F15</f>
        <v>11008.35</v>
      </c>
    </row>
    <row r="32" spans="1:17" ht="10.15" x14ac:dyDescent="0.2">
      <c r="A32" s="15">
        <f t="shared" si="0"/>
        <v>24</v>
      </c>
      <c r="B32" s="15"/>
      <c r="C32" s="14" t="s">
        <v>80</v>
      </c>
      <c r="D32" s="15" t="str">
        <f>"("&amp;A$19&amp;") x ("&amp;A31&amp;")"</f>
        <v>(11) x (23)</v>
      </c>
      <c r="E32" s="32">
        <f>$Q31*E$19</f>
        <v>1320.5099710358143</v>
      </c>
      <c r="F32" s="32">
        <f t="shared" ref="F32:P32" si="6">$Q31*F$19</f>
        <v>1126.4392257540685</v>
      </c>
      <c r="G32" s="32">
        <f t="shared" si="6"/>
        <v>1185.9954618110446</v>
      </c>
      <c r="H32" s="32">
        <f t="shared" si="6"/>
        <v>963.52295561582082</v>
      </c>
      <c r="I32" s="32">
        <f t="shared" si="6"/>
        <v>766.55480107516405</v>
      </c>
      <c r="J32" s="32">
        <f t="shared" si="6"/>
        <v>637.29458295744848</v>
      </c>
      <c r="K32" s="32">
        <f t="shared" si="6"/>
        <v>543.14423583544954</v>
      </c>
      <c r="L32" s="32">
        <f t="shared" si="6"/>
        <v>554.11424515973988</v>
      </c>
      <c r="M32" s="32">
        <f t="shared" si="6"/>
        <v>632.82164156120325</v>
      </c>
      <c r="N32" s="32">
        <f t="shared" si="6"/>
        <v>879.42855478087245</v>
      </c>
      <c r="O32" s="32">
        <f t="shared" si="6"/>
        <v>1117.1361846869372</v>
      </c>
      <c r="P32" s="32">
        <f t="shared" si="6"/>
        <v>1281.3881397264383</v>
      </c>
      <c r="Q32" s="33">
        <f>SUM(E32:P32)</f>
        <v>11008.35</v>
      </c>
    </row>
    <row r="33" spans="4:15" ht="10.15" x14ac:dyDescent="0.2">
      <c r="D33" s="13"/>
      <c r="E33" s="13"/>
      <c r="F33" s="13"/>
      <c r="G33" s="13"/>
      <c r="H33" s="13"/>
      <c r="J33" s="35"/>
      <c r="K33" s="35"/>
      <c r="L33" s="35"/>
      <c r="M33" s="35"/>
      <c r="N33" s="35"/>
      <c r="O33" s="35"/>
    </row>
    <row r="34" spans="4:15" ht="10.15" x14ac:dyDescent="0.2">
      <c r="D34" s="13"/>
      <c r="E34" s="13"/>
      <c r="F34" s="13"/>
      <c r="G34" s="13"/>
      <c r="H34" s="13"/>
      <c r="J34" s="35"/>
      <c r="K34" s="35"/>
      <c r="L34" s="35"/>
      <c r="M34" s="35"/>
      <c r="N34" s="35"/>
      <c r="O34" s="35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8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33" sqref="M33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zoomScaleNormal="100" workbookViewId="0">
      <selection activeCell="J36" sqref="J36"/>
    </sheetView>
  </sheetViews>
  <sheetFormatPr defaultColWidth="13.7109375" defaultRowHeight="11.25" x14ac:dyDescent="0.2"/>
  <cols>
    <col min="1" max="1" width="3" style="3" customWidth="1"/>
    <col min="2" max="2" width="9.28515625" style="3" bestFit="1" customWidth="1"/>
    <col min="3" max="11" width="7.5703125" style="3" bestFit="1" customWidth="1"/>
    <col min="12" max="14" width="7.5703125" style="3" customWidth="1"/>
    <col min="15" max="15" width="9.85546875" style="3" bestFit="1" customWidth="1"/>
    <col min="16" max="16" width="8.85546875" style="3" bestFit="1" customWidth="1"/>
    <col min="17" max="16384" width="13.7109375" style="3"/>
  </cols>
  <sheetData>
    <row r="1" spans="2:16" x14ac:dyDescent="0.2">
      <c r="B1" s="87" t="s">
        <v>16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2:16" x14ac:dyDescent="0.2">
      <c r="B2" s="87" t="s">
        <v>82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2:16" x14ac:dyDescent="0.2">
      <c r="B3" s="87" t="s">
        <v>102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2:16" x14ac:dyDescent="0.2">
      <c r="B5" s="4" t="s">
        <v>36</v>
      </c>
      <c r="C5" s="1">
        <v>43131</v>
      </c>
      <c r="D5" s="1">
        <f t="shared" ref="D5:K5" si="0">EDATE(C5,1)</f>
        <v>43159</v>
      </c>
      <c r="E5" s="1">
        <f t="shared" si="0"/>
        <v>43187</v>
      </c>
      <c r="F5" s="1">
        <f t="shared" si="0"/>
        <v>43218</v>
      </c>
      <c r="G5" s="1">
        <f t="shared" si="0"/>
        <v>43248</v>
      </c>
      <c r="H5" s="1">
        <f t="shared" si="0"/>
        <v>43279</v>
      </c>
      <c r="I5" s="1">
        <f t="shared" si="0"/>
        <v>43309</v>
      </c>
      <c r="J5" s="1">
        <f t="shared" si="0"/>
        <v>43340</v>
      </c>
      <c r="K5" s="1">
        <f t="shared" si="0"/>
        <v>43371</v>
      </c>
      <c r="L5" s="1">
        <f t="shared" ref="L5" si="1">EDATE(K5,1)</f>
        <v>43401</v>
      </c>
      <c r="M5" s="1">
        <f t="shared" ref="M5" si="2">EDATE(L5,1)</f>
        <v>43432</v>
      </c>
      <c r="N5" s="1">
        <f t="shared" ref="N5" si="3">EDATE(M5,1)</f>
        <v>43462</v>
      </c>
      <c r="O5" s="4" t="s">
        <v>27</v>
      </c>
      <c r="P5" s="4" t="s">
        <v>53</v>
      </c>
    </row>
    <row r="6" spans="2:16" x14ac:dyDescent="0.2">
      <c r="B6" s="5">
        <v>23</v>
      </c>
      <c r="C6" s="12">
        <f>'[2]Weather Adj'!D37</f>
        <v>768037</v>
      </c>
      <c r="D6" s="12">
        <f>'[2]Weather Adj'!E37</f>
        <v>769182</v>
      </c>
      <c r="E6" s="12">
        <f>'[2]Weather Adj'!F37</f>
        <v>769904</v>
      </c>
      <c r="F6" s="12">
        <f>'[2]Weather Adj'!G37</f>
        <v>770294</v>
      </c>
      <c r="G6" s="12">
        <f>'[2]Weather Adj'!H37</f>
        <v>770940</v>
      </c>
      <c r="H6" s="12">
        <f>'[2]Weather Adj'!I37</f>
        <v>771256</v>
      </c>
      <c r="I6" s="12">
        <f>'[2]Weather Adj'!J37</f>
        <v>771472</v>
      </c>
      <c r="J6" s="12">
        <f>'[2]Weather Adj'!K37</f>
        <v>772026</v>
      </c>
      <c r="K6" s="12">
        <f>'[2]Weather Adj'!L37</f>
        <v>772614</v>
      </c>
      <c r="L6" s="12">
        <f>'[2]Weather Adj'!M37</f>
        <v>774702</v>
      </c>
      <c r="M6" s="12">
        <f>'[2]Weather Adj'!N37</f>
        <v>776863</v>
      </c>
      <c r="N6" s="12">
        <f>'[2]Weather Adj'!O37</f>
        <v>778192</v>
      </c>
      <c r="O6" s="6">
        <f t="shared" ref="O6:O18" si="4">SUM(C6:N6)</f>
        <v>9265482</v>
      </c>
      <c r="P6" s="6">
        <f>ROUND(O6/12,0)</f>
        <v>772124</v>
      </c>
    </row>
    <row r="7" spans="2:16" x14ac:dyDescent="0.2">
      <c r="B7" s="5">
        <v>53</v>
      </c>
      <c r="C7" s="12">
        <f>'[2]Weather Adj'!D38</f>
        <v>1</v>
      </c>
      <c r="D7" s="12">
        <f>'[2]Weather Adj'!E38</f>
        <v>0</v>
      </c>
      <c r="E7" s="12">
        <f>'[2]Weather Adj'!F38</f>
        <v>0</v>
      </c>
      <c r="F7" s="12">
        <f>'[2]Weather Adj'!G38</f>
        <v>0</v>
      </c>
      <c r="G7" s="12">
        <f>'[2]Weather Adj'!H38</f>
        <v>0</v>
      </c>
      <c r="H7" s="12">
        <f>'[2]Weather Adj'!I38</f>
        <v>0</v>
      </c>
      <c r="I7" s="12">
        <f>'[2]Weather Adj'!J38</f>
        <v>0</v>
      </c>
      <c r="J7" s="12">
        <f>'[2]Weather Adj'!K38</f>
        <v>0</v>
      </c>
      <c r="K7" s="12">
        <f>'[2]Weather Adj'!L38</f>
        <v>0</v>
      </c>
      <c r="L7" s="12">
        <f>'[2]Weather Adj'!M38</f>
        <v>0</v>
      </c>
      <c r="M7" s="12">
        <f>'[2]Weather Adj'!N38</f>
        <v>0</v>
      </c>
      <c r="N7" s="12">
        <f>'[2]Weather Adj'!O38</f>
        <v>0</v>
      </c>
      <c r="O7" s="6">
        <f t="shared" si="4"/>
        <v>1</v>
      </c>
      <c r="P7" s="6">
        <f t="shared" ref="P7:P18" si="5">ROUND(O7/12,0)</f>
        <v>0</v>
      </c>
    </row>
    <row r="8" spans="2:16" x14ac:dyDescent="0.2">
      <c r="B8" s="5">
        <v>16</v>
      </c>
      <c r="C8" s="12">
        <f>'[2]Weather Adj'!D36</f>
        <v>7</v>
      </c>
      <c r="D8" s="12">
        <f>'[2]Weather Adj'!E36</f>
        <v>6</v>
      </c>
      <c r="E8" s="12">
        <f>'[2]Weather Adj'!F36</f>
        <v>6</v>
      </c>
      <c r="F8" s="12">
        <f>'[2]Weather Adj'!G36</f>
        <v>6</v>
      </c>
      <c r="G8" s="12">
        <f>'[2]Weather Adj'!H36</f>
        <v>6</v>
      </c>
      <c r="H8" s="12">
        <f>'[2]Weather Adj'!I36</f>
        <v>7</v>
      </c>
      <c r="I8" s="12">
        <f>'[2]Weather Adj'!J36</f>
        <v>7</v>
      </c>
      <c r="J8" s="12">
        <f>'[2]Weather Adj'!K36</f>
        <v>7</v>
      </c>
      <c r="K8" s="12">
        <f>'[2]Weather Adj'!L36</f>
        <v>7</v>
      </c>
      <c r="L8" s="12">
        <f>'[2]Weather Adj'!M36</f>
        <v>8</v>
      </c>
      <c r="M8" s="12">
        <f>'[2]Weather Adj'!N36</f>
        <v>7</v>
      </c>
      <c r="N8" s="12">
        <f>'[2]Weather Adj'!O36</f>
        <v>6</v>
      </c>
      <c r="O8" s="7">
        <f t="shared" si="4"/>
        <v>80</v>
      </c>
      <c r="P8" s="7">
        <f t="shared" si="5"/>
        <v>7</v>
      </c>
    </row>
    <row r="9" spans="2:16" x14ac:dyDescent="0.2">
      <c r="B9" s="2">
        <v>31</v>
      </c>
      <c r="C9" s="12">
        <f>'[2]Weather Adj'!D40+'[2]Weather Adj'!D47</f>
        <v>56658</v>
      </c>
      <c r="D9" s="12">
        <f>'[2]Weather Adj'!E40+'[2]Weather Adj'!E47</f>
        <v>56661</v>
      </c>
      <c r="E9" s="12">
        <f>'[2]Weather Adj'!F40+'[2]Weather Adj'!F47</f>
        <v>56738</v>
      </c>
      <c r="F9" s="12">
        <f>'[2]Weather Adj'!G40+'[2]Weather Adj'!G47</f>
        <v>56700</v>
      </c>
      <c r="G9" s="12">
        <f>'[2]Weather Adj'!H40+'[2]Weather Adj'!H47</f>
        <v>56684</v>
      </c>
      <c r="H9" s="12">
        <f>'[2]Weather Adj'!I40+'[2]Weather Adj'!I47</f>
        <v>56609</v>
      </c>
      <c r="I9" s="12">
        <f>'[2]Weather Adj'!J40+'[2]Weather Adj'!J47</f>
        <v>56581</v>
      </c>
      <c r="J9" s="12">
        <f>'[2]Weather Adj'!K40+'[2]Weather Adj'!K47</f>
        <v>56565</v>
      </c>
      <c r="K9" s="12">
        <f>'[2]Weather Adj'!L40+'[2]Weather Adj'!L47</f>
        <v>56549</v>
      </c>
      <c r="L9" s="12">
        <f>'[2]Weather Adj'!M40+'[2]Weather Adj'!M47</f>
        <v>56699</v>
      </c>
      <c r="M9" s="12">
        <f>'[2]Weather Adj'!N40+'[2]Weather Adj'!N47</f>
        <v>56842</v>
      </c>
      <c r="N9" s="12">
        <f>'[2]Weather Adj'!O40+'[2]Weather Adj'!O47</f>
        <v>56976</v>
      </c>
      <c r="O9" s="7">
        <f t="shared" si="4"/>
        <v>680262</v>
      </c>
      <c r="P9" s="7">
        <f t="shared" si="5"/>
        <v>56689</v>
      </c>
    </row>
    <row r="10" spans="2:16" x14ac:dyDescent="0.2">
      <c r="B10" s="5" t="s">
        <v>59</v>
      </c>
      <c r="C10" s="12">
        <f>'[2]Weather Adj'!D53+'[2]Weather Adj'!D58</f>
        <v>3</v>
      </c>
      <c r="D10" s="12">
        <f>'[2]Weather Adj'!E53+'[2]Weather Adj'!E58</f>
        <v>3</v>
      </c>
      <c r="E10" s="12">
        <f>'[2]Weather Adj'!F53+'[2]Weather Adj'!F58</f>
        <v>3</v>
      </c>
      <c r="F10" s="12">
        <f>'[2]Weather Adj'!G53+'[2]Weather Adj'!G58</f>
        <v>3</v>
      </c>
      <c r="G10" s="12">
        <f>'[2]Weather Adj'!H53+'[2]Weather Adj'!H58</f>
        <v>3</v>
      </c>
      <c r="H10" s="12">
        <f>'[2]Weather Adj'!I53+'[2]Weather Adj'!I58</f>
        <v>3</v>
      </c>
      <c r="I10" s="12">
        <f>'[2]Weather Adj'!J53+'[2]Weather Adj'!J58</f>
        <v>3</v>
      </c>
      <c r="J10" s="12">
        <f>'[2]Weather Adj'!K53+'[2]Weather Adj'!K58</f>
        <v>2</v>
      </c>
      <c r="K10" s="12">
        <f>'[2]Weather Adj'!L53+'[2]Weather Adj'!L58</f>
        <v>2</v>
      </c>
      <c r="L10" s="12">
        <f>'[2]Weather Adj'!M53+'[2]Weather Adj'!M58</f>
        <v>2</v>
      </c>
      <c r="M10" s="12">
        <f>'[2]Weather Adj'!N53+'[2]Weather Adj'!N58</f>
        <v>2</v>
      </c>
      <c r="N10" s="12">
        <f>'[2]Weather Adj'!O53+'[2]Weather Adj'!O58</f>
        <v>2</v>
      </c>
      <c r="O10" s="7">
        <f t="shared" si="4"/>
        <v>31</v>
      </c>
      <c r="P10" s="7">
        <f t="shared" si="5"/>
        <v>3</v>
      </c>
    </row>
    <row r="11" spans="2:16" x14ac:dyDescent="0.2">
      <c r="B11" s="5">
        <v>41</v>
      </c>
      <c r="C11" s="12">
        <f>'[2]Weather Adj'!D41+'[2]Weather Adj'!D48</f>
        <v>1362</v>
      </c>
      <c r="D11" s="12">
        <f>'[2]Weather Adj'!E41+'[2]Weather Adj'!E48</f>
        <v>1357</v>
      </c>
      <c r="E11" s="12">
        <f>'[2]Weather Adj'!F41+'[2]Weather Adj'!F48</f>
        <v>1360</v>
      </c>
      <c r="F11" s="12">
        <f>'[2]Weather Adj'!G41+'[2]Weather Adj'!G48</f>
        <v>1363</v>
      </c>
      <c r="G11" s="12">
        <f>'[2]Weather Adj'!H41+'[2]Weather Adj'!H48</f>
        <v>1361</v>
      </c>
      <c r="H11" s="12">
        <f>'[2]Weather Adj'!I41+'[2]Weather Adj'!I48</f>
        <v>1352</v>
      </c>
      <c r="I11" s="12">
        <f>'[2]Weather Adj'!J41+'[2]Weather Adj'!J48</f>
        <v>1315</v>
      </c>
      <c r="J11" s="12">
        <f>'[2]Weather Adj'!K41+'[2]Weather Adj'!K48</f>
        <v>1302</v>
      </c>
      <c r="K11" s="12">
        <f>'[2]Weather Adj'!L41+'[2]Weather Adj'!L48</f>
        <v>1301</v>
      </c>
      <c r="L11" s="12">
        <f>'[2]Weather Adj'!M41+'[2]Weather Adj'!M48</f>
        <v>1308</v>
      </c>
      <c r="M11" s="12">
        <f>'[2]Weather Adj'!N41+'[2]Weather Adj'!N48</f>
        <v>1318</v>
      </c>
      <c r="N11" s="12">
        <f>'[2]Weather Adj'!O41+'[2]Weather Adj'!O48</f>
        <v>1319</v>
      </c>
      <c r="O11" s="7">
        <f t="shared" si="4"/>
        <v>16018</v>
      </c>
      <c r="P11" s="7">
        <f t="shared" si="5"/>
        <v>1335</v>
      </c>
    </row>
    <row r="12" spans="2:16" x14ac:dyDescent="0.2">
      <c r="B12" s="5" t="s">
        <v>32</v>
      </c>
      <c r="C12" s="12">
        <f>'[2]Weather Adj'!D54+'[2]Weather Adj'!D59</f>
        <v>103</v>
      </c>
      <c r="D12" s="12">
        <f>'[2]Weather Adj'!E54+'[2]Weather Adj'!E59</f>
        <v>105</v>
      </c>
      <c r="E12" s="12">
        <f>'[2]Weather Adj'!F54+'[2]Weather Adj'!F59</f>
        <v>105</v>
      </c>
      <c r="F12" s="12">
        <f>'[2]Weather Adj'!G54+'[2]Weather Adj'!G59</f>
        <v>105</v>
      </c>
      <c r="G12" s="12">
        <f>'[2]Weather Adj'!H54+'[2]Weather Adj'!H59</f>
        <v>105</v>
      </c>
      <c r="H12" s="12">
        <f>'[2]Weather Adj'!I54+'[2]Weather Adj'!I59</f>
        <v>109</v>
      </c>
      <c r="I12" s="12">
        <f>'[2]Weather Adj'!J54+'[2]Weather Adj'!J59</f>
        <v>109</v>
      </c>
      <c r="J12" s="12">
        <f>'[2]Weather Adj'!K54+'[2]Weather Adj'!K59</f>
        <v>109</v>
      </c>
      <c r="K12" s="12">
        <f>'[2]Weather Adj'!L54+'[2]Weather Adj'!L59</f>
        <v>109</v>
      </c>
      <c r="L12" s="12">
        <f>'[2]Weather Adj'!M54+'[2]Weather Adj'!M59</f>
        <v>109</v>
      </c>
      <c r="M12" s="12">
        <f>'[2]Weather Adj'!N54+'[2]Weather Adj'!N59</f>
        <v>106</v>
      </c>
      <c r="N12" s="12">
        <f>'[2]Weather Adj'!O54+'[2]Weather Adj'!O59</f>
        <v>106</v>
      </c>
      <c r="O12" s="7">
        <f t="shared" si="4"/>
        <v>1280</v>
      </c>
      <c r="P12" s="7">
        <f t="shared" si="5"/>
        <v>107</v>
      </c>
    </row>
    <row r="13" spans="2:16" x14ac:dyDescent="0.2">
      <c r="B13" s="5">
        <v>85</v>
      </c>
      <c r="C13" s="12">
        <f>'[2]Weather Adj'!D44+'[2]Weather Adj'!D50</f>
        <v>29</v>
      </c>
      <c r="D13" s="12">
        <f>'[2]Weather Adj'!E44+'[2]Weather Adj'!E50</f>
        <v>29</v>
      </c>
      <c r="E13" s="12">
        <f>'[2]Weather Adj'!F44+'[2]Weather Adj'!F50</f>
        <v>29</v>
      </c>
      <c r="F13" s="12">
        <f>'[2]Weather Adj'!G44+'[2]Weather Adj'!G50</f>
        <v>29</v>
      </c>
      <c r="G13" s="12">
        <f>'[2]Weather Adj'!H44+'[2]Weather Adj'!H50</f>
        <v>29</v>
      </c>
      <c r="H13" s="12">
        <f>'[2]Weather Adj'!I44+'[2]Weather Adj'!I50</f>
        <v>28</v>
      </c>
      <c r="I13" s="12">
        <f>'[2]Weather Adj'!J44+'[2]Weather Adj'!J50</f>
        <v>28</v>
      </c>
      <c r="J13" s="12">
        <f>'[2]Weather Adj'!K44+'[2]Weather Adj'!K50</f>
        <v>28</v>
      </c>
      <c r="K13" s="12">
        <f>'[2]Weather Adj'!L44+'[2]Weather Adj'!L50</f>
        <v>28</v>
      </c>
      <c r="L13" s="12">
        <f>'[2]Weather Adj'!M44+'[2]Weather Adj'!M50</f>
        <v>28</v>
      </c>
      <c r="M13" s="12">
        <f>'[2]Weather Adj'!N44+'[2]Weather Adj'!N50</f>
        <v>28</v>
      </c>
      <c r="N13" s="12">
        <f>'[2]Weather Adj'!O44+'[2]Weather Adj'!O50</f>
        <v>28</v>
      </c>
      <c r="O13" s="6">
        <f t="shared" si="4"/>
        <v>341</v>
      </c>
      <c r="P13" s="6">
        <f t="shared" si="5"/>
        <v>28</v>
      </c>
    </row>
    <row r="14" spans="2:16" x14ac:dyDescent="0.2">
      <c r="B14" s="5" t="s">
        <v>33</v>
      </c>
      <c r="C14" s="12">
        <f>'[2]Weather Adj'!D55+'[2]Weather Adj'!D60</f>
        <v>101</v>
      </c>
      <c r="D14" s="12">
        <f>'[2]Weather Adj'!E55+'[2]Weather Adj'!E60</f>
        <v>101</v>
      </c>
      <c r="E14" s="12">
        <f>'[2]Weather Adj'!F55+'[2]Weather Adj'!F60</f>
        <v>101</v>
      </c>
      <c r="F14" s="12">
        <f>'[2]Weather Adj'!G55+'[2]Weather Adj'!G60</f>
        <v>101</v>
      </c>
      <c r="G14" s="12">
        <f>'[2]Weather Adj'!H55+'[2]Weather Adj'!H60</f>
        <v>102</v>
      </c>
      <c r="H14" s="12">
        <f>'[2]Weather Adj'!I55+'[2]Weather Adj'!I60</f>
        <v>103</v>
      </c>
      <c r="I14" s="12">
        <f>'[2]Weather Adj'!J55+'[2]Weather Adj'!J60</f>
        <v>103</v>
      </c>
      <c r="J14" s="12">
        <f>'[2]Weather Adj'!K55+'[2]Weather Adj'!K60</f>
        <v>103</v>
      </c>
      <c r="K14" s="12">
        <f>'[2]Weather Adj'!L55+'[2]Weather Adj'!L60</f>
        <v>103</v>
      </c>
      <c r="L14" s="12">
        <f>'[2]Weather Adj'!M55+'[2]Weather Adj'!M60</f>
        <v>103</v>
      </c>
      <c r="M14" s="12">
        <f>'[2]Weather Adj'!N55+'[2]Weather Adj'!N60</f>
        <v>103</v>
      </c>
      <c r="N14" s="12">
        <f>'[2]Weather Adj'!O55+'[2]Weather Adj'!O60</f>
        <v>103</v>
      </c>
      <c r="O14" s="6">
        <f t="shared" si="4"/>
        <v>1227</v>
      </c>
      <c r="P14" s="6">
        <f t="shared" si="5"/>
        <v>102</v>
      </c>
    </row>
    <row r="15" spans="2:16" x14ac:dyDescent="0.2">
      <c r="B15" s="5">
        <v>86</v>
      </c>
      <c r="C15" s="12">
        <f>'[2]Weather Adj'!D45+'[2]Weather Adj'!D51</f>
        <v>228</v>
      </c>
      <c r="D15" s="12">
        <f>'[2]Weather Adj'!E45+'[2]Weather Adj'!E51</f>
        <v>228</v>
      </c>
      <c r="E15" s="12">
        <f>'[2]Weather Adj'!F45+'[2]Weather Adj'!F51</f>
        <v>228</v>
      </c>
      <c r="F15" s="12">
        <f>'[2]Weather Adj'!G45+'[2]Weather Adj'!G51</f>
        <v>228</v>
      </c>
      <c r="G15" s="12">
        <f>'[2]Weather Adj'!H45+'[2]Weather Adj'!H51</f>
        <v>227</v>
      </c>
      <c r="H15" s="12">
        <f>'[2]Weather Adj'!I45+'[2]Weather Adj'!I51</f>
        <v>227</v>
      </c>
      <c r="I15" s="12">
        <f>'[2]Weather Adj'!J45+'[2]Weather Adj'!J51</f>
        <v>226</v>
      </c>
      <c r="J15" s="12">
        <f>'[2]Weather Adj'!K45+'[2]Weather Adj'!K51</f>
        <v>226</v>
      </c>
      <c r="K15" s="12">
        <f>'[2]Weather Adj'!L45+'[2]Weather Adj'!L51</f>
        <v>226</v>
      </c>
      <c r="L15" s="12">
        <f>'[2]Weather Adj'!M45+'[2]Weather Adj'!M51</f>
        <v>226</v>
      </c>
      <c r="M15" s="12">
        <f>'[2]Weather Adj'!N45+'[2]Weather Adj'!N51</f>
        <v>223</v>
      </c>
      <c r="N15" s="12">
        <f>'[2]Weather Adj'!O45+'[2]Weather Adj'!O51</f>
        <v>219</v>
      </c>
      <c r="O15" s="6">
        <f t="shared" si="4"/>
        <v>2712</v>
      </c>
      <c r="P15" s="6">
        <f t="shared" si="5"/>
        <v>226</v>
      </c>
    </row>
    <row r="16" spans="2:16" x14ac:dyDescent="0.2">
      <c r="B16" s="5" t="s">
        <v>34</v>
      </c>
      <c r="C16" s="12">
        <f>'[2]Weather Adj'!D56+'[2]Weather Adj'!D61</f>
        <v>2</v>
      </c>
      <c r="D16" s="12">
        <f>'[2]Weather Adj'!E56+'[2]Weather Adj'!E61</f>
        <v>2</v>
      </c>
      <c r="E16" s="12">
        <f>'[2]Weather Adj'!F56+'[2]Weather Adj'!F61</f>
        <v>2</v>
      </c>
      <c r="F16" s="12">
        <f>'[2]Weather Adj'!G56+'[2]Weather Adj'!G61</f>
        <v>2</v>
      </c>
      <c r="G16" s="12">
        <f>'[2]Weather Adj'!H56+'[2]Weather Adj'!H61</f>
        <v>2</v>
      </c>
      <c r="H16" s="12">
        <f>'[2]Weather Adj'!I56+'[2]Weather Adj'!I61</f>
        <v>2</v>
      </c>
      <c r="I16" s="12">
        <f>'[2]Weather Adj'!J56+'[2]Weather Adj'!J61</f>
        <v>2</v>
      </c>
      <c r="J16" s="12">
        <f>'[2]Weather Adj'!K56+'[2]Weather Adj'!K61</f>
        <v>2</v>
      </c>
      <c r="K16" s="12">
        <f>'[2]Weather Adj'!L56+'[2]Weather Adj'!L61</f>
        <v>2</v>
      </c>
      <c r="L16" s="12">
        <f>'[2]Weather Adj'!M56+'[2]Weather Adj'!M61</f>
        <v>2</v>
      </c>
      <c r="M16" s="12">
        <f>'[2]Weather Adj'!N56+'[2]Weather Adj'!N61</f>
        <v>2</v>
      </c>
      <c r="N16" s="12">
        <f>'[2]Weather Adj'!O56+'[2]Weather Adj'!O61</f>
        <v>3</v>
      </c>
      <c r="O16" s="6">
        <f t="shared" si="4"/>
        <v>25</v>
      </c>
      <c r="P16" s="6">
        <f t="shared" si="5"/>
        <v>2</v>
      </c>
    </row>
    <row r="17" spans="2:16" x14ac:dyDescent="0.2">
      <c r="B17" s="5">
        <v>87</v>
      </c>
      <c r="C17" s="12">
        <f>'[2]Weather Adj'!D52+'[2]Weather Adj'!D46</f>
        <v>5</v>
      </c>
      <c r="D17" s="12">
        <f>'[2]Weather Adj'!E52+'[2]Weather Adj'!E46</f>
        <v>5</v>
      </c>
      <c r="E17" s="12">
        <f>'[2]Weather Adj'!F52+'[2]Weather Adj'!F46</f>
        <v>5</v>
      </c>
      <c r="F17" s="12">
        <f>'[2]Weather Adj'!G52+'[2]Weather Adj'!G46</f>
        <v>5</v>
      </c>
      <c r="G17" s="12">
        <f>'[2]Weather Adj'!H52+'[2]Weather Adj'!H46</f>
        <v>5</v>
      </c>
      <c r="H17" s="12">
        <f>'[2]Weather Adj'!I52+'[2]Weather Adj'!I46</f>
        <v>5</v>
      </c>
      <c r="I17" s="12">
        <f>'[2]Weather Adj'!J52+'[2]Weather Adj'!J46</f>
        <v>5</v>
      </c>
      <c r="J17" s="12">
        <f>'[2]Weather Adj'!K52+'[2]Weather Adj'!K46</f>
        <v>5</v>
      </c>
      <c r="K17" s="12">
        <f>'[2]Weather Adj'!L52+'[2]Weather Adj'!L46</f>
        <v>5</v>
      </c>
      <c r="L17" s="12">
        <f>'[2]Weather Adj'!M52+'[2]Weather Adj'!M46</f>
        <v>5</v>
      </c>
      <c r="M17" s="12">
        <f>'[2]Weather Adj'!N52+'[2]Weather Adj'!N46</f>
        <v>5</v>
      </c>
      <c r="N17" s="12">
        <f>'[2]Weather Adj'!O52+'[2]Weather Adj'!O46</f>
        <v>5</v>
      </c>
      <c r="O17" s="6">
        <f t="shared" si="4"/>
        <v>60</v>
      </c>
      <c r="P17" s="6">
        <f t="shared" si="5"/>
        <v>5</v>
      </c>
    </row>
    <row r="18" spans="2:16" x14ac:dyDescent="0.2">
      <c r="B18" s="5" t="s">
        <v>35</v>
      </c>
      <c r="C18" s="12">
        <f>'[2]Weather Adj'!D57+'[2]Weather Adj'!D62</f>
        <v>10</v>
      </c>
      <c r="D18" s="12">
        <f>'[2]Weather Adj'!E57+'[2]Weather Adj'!E62</f>
        <v>10</v>
      </c>
      <c r="E18" s="12">
        <f>'[2]Weather Adj'!F57+'[2]Weather Adj'!F62</f>
        <v>10</v>
      </c>
      <c r="F18" s="12">
        <f>'[2]Weather Adj'!G57+'[2]Weather Adj'!G62</f>
        <v>10</v>
      </c>
      <c r="G18" s="12">
        <f>'[2]Weather Adj'!H57+'[2]Weather Adj'!H62</f>
        <v>10</v>
      </c>
      <c r="H18" s="12">
        <f>'[2]Weather Adj'!I57+'[2]Weather Adj'!I62</f>
        <v>10</v>
      </c>
      <c r="I18" s="12">
        <f>'[2]Weather Adj'!J57+'[2]Weather Adj'!J62</f>
        <v>10</v>
      </c>
      <c r="J18" s="12">
        <f>'[2]Weather Adj'!K57+'[2]Weather Adj'!K62</f>
        <v>10</v>
      </c>
      <c r="K18" s="12">
        <f>'[2]Weather Adj'!L57+'[2]Weather Adj'!L62</f>
        <v>10</v>
      </c>
      <c r="L18" s="12">
        <f>'[2]Weather Adj'!M57+'[2]Weather Adj'!M62</f>
        <v>10</v>
      </c>
      <c r="M18" s="12">
        <f>'[2]Weather Adj'!N57+'[2]Weather Adj'!N62</f>
        <v>10</v>
      </c>
      <c r="N18" s="12">
        <f>'[2]Weather Adj'!O57+'[2]Weather Adj'!O62</f>
        <v>10</v>
      </c>
      <c r="O18" s="6">
        <f t="shared" si="4"/>
        <v>120</v>
      </c>
      <c r="P18" s="6">
        <f t="shared" si="5"/>
        <v>10</v>
      </c>
    </row>
    <row r="19" spans="2:16" x14ac:dyDescent="0.2">
      <c r="B19" s="5">
        <v>99</v>
      </c>
      <c r="C19" s="12">
        <f>'[2]Weather Adj'!D63</f>
        <v>10</v>
      </c>
      <c r="D19" s="12">
        <f>'[2]Weather Adj'!E63</f>
        <v>10</v>
      </c>
      <c r="E19" s="12">
        <f>'[2]Weather Adj'!F63</f>
        <v>10</v>
      </c>
      <c r="F19" s="12">
        <f>'[2]Weather Adj'!G63</f>
        <v>10</v>
      </c>
      <c r="G19" s="12">
        <f>'[2]Weather Adj'!H63</f>
        <v>10</v>
      </c>
      <c r="H19" s="12">
        <f>'[2]Weather Adj'!I63</f>
        <v>10</v>
      </c>
      <c r="I19" s="12">
        <f>'[2]Weather Adj'!J63</f>
        <v>10</v>
      </c>
      <c r="J19" s="12">
        <f>'[2]Weather Adj'!K63</f>
        <v>10</v>
      </c>
      <c r="K19" s="12">
        <f>'[2]Weather Adj'!L63</f>
        <v>10</v>
      </c>
      <c r="L19" s="12">
        <f>'[2]Weather Adj'!M63</f>
        <v>10</v>
      </c>
      <c r="M19" s="12">
        <f>'[2]Weather Adj'!N63</f>
        <v>10</v>
      </c>
      <c r="N19" s="12">
        <f>'[2]Weather Adj'!O63</f>
        <v>10</v>
      </c>
      <c r="O19" s="6">
        <f t="shared" ref="O19" si="6">SUM(C19:N19)</f>
        <v>120</v>
      </c>
      <c r="P19" s="6">
        <f t="shared" ref="P19" si="7">ROUND(O19/12,0)</f>
        <v>10</v>
      </c>
    </row>
    <row r="20" spans="2:16" x14ac:dyDescent="0.2">
      <c r="B20" s="5" t="s">
        <v>27</v>
      </c>
      <c r="C20" s="8">
        <f t="shared" ref="C20:P20" si="8">SUM(C6:C19)</f>
        <v>826556</v>
      </c>
      <c r="D20" s="8">
        <f t="shared" si="8"/>
        <v>827699</v>
      </c>
      <c r="E20" s="8">
        <f t="shared" si="8"/>
        <v>828501</v>
      </c>
      <c r="F20" s="8">
        <f t="shared" si="8"/>
        <v>828856</v>
      </c>
      <c r="G20" s="8">
        <f t="shared" si="8"/>
        <v>829484</v>
      </c>
      <c r="H20" s="8">
        <f t="shared" si="8"/>
        <v>829721</v>
      </c>
      <c r="I20" s="8">
        <f t="shared" si="8"/>
        <v>829871</v>
      </c>
      <c r="J20" s="8">
        <f t="shared" si="8"/>
        <v>830395</v>
      </c>
      <c r="K20" s="8">
        <f t="shared" si="8"/>
        <v>830966</v>
      </c>
      <c r="L20" s="8">
        <f t="shared" si="8"/>
        <v>833212</v>
      </c>
      <c r="M20" s="8">
        <f t="shared" si="8"/>
        <v>835519</v>
      </c>
      <c r="N20" s="8">
        <f t="shared" si="8"/>
        <v>836979</v>
      </c>
      <c r="O20" s="8">
        <f t="shared" si="8"/>
        <v>9967759</v>
      </c>
      <c r="P20" s="8">
        <f t="shared" si="8"/>
        <v>830648</v>
      </c>
    </row>
    <row r="21" spans="2:16" x14ac:dyDescent="0.2">
      <c r="O21" s="73">
        <f>O20-'[2]Weather Adj'!$P$64</f>
        <v>0</v>
      </c>
      <c r="P21" s="73" t="s">
        <v>103</v>
      </c>
    </row>
    <row r="22" spans="2:16" x14ac:dyDescent="0.2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2:16" x14ac:dyDescent="0.2">
      <c r="O23" s="9"/>
    </row>
  </sheetData>
  <mergeCells count="3">
    <mergeCell ref="B1:P1"/>
    <mergeCell ref="B2:P2"/>
    <mergeCell ref="B3:P3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0" sqref="D20"/>
    </sheetView>
  </sheetViews>
  <sheetFormatPr defaultColWidth="8.85546875" defaultRowHeight="11.25" x14ac:dyDescent="0.2"/>
  <cols>
    <col min="1" max="1" width="8.85546875" style="74"/>
    <col min="2" max="2" width="46.42578125" style="74" bestFit="1" customWidth="1"/>
    <col min="3" max="3" width="10.85546875" style="74" bestFit="1" customWidth="1"/>
    <col min="4" max="4" width="11.5703125" style="74" bestFit="1" customWidth="1"/>
    <col min="5" max="5" width="10.7109375" style="74" bestFit="1" customWidth="1"/>
    <col min="6" max="6" width="13.140625" style="74" bestFit="1" customWidth="1"/>
    <col min="7" max="16384" width="8.85546875" style="74"/>
  </cols>
  <sheetData>
    <row r="1" spans="1:6" x14ac:dyDescent="0.2">
      <c r="A1" s="83" t="s">
        <v>16</v>
      </c>
      <c r="B1" s="83"/>
      <c r="C1" s="83"/>
      <c r="D1" s="83"/>
      <c r="E1" s="83"/>
      <c r="F1" s="83"/>
    </row>
    <row r="2" spans="1:6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</row>
    <row r="3" spans="1:6" x14ac:dyDescent="0.2">
      <c r="A3" s="86" t="s">
        <v>100</v>
      </c>
      <c r="B3" s="86"/>
      <c r="C3" s="86"/>
      <c r="D3" s="86"/>
      <c r="E3" s="86"/>
      <c r="F3" s="86"/>
    </row>
    <row r="4" spans="1:6" x14ac:dyDescent="0.2">
      <c r="A4" s="86" t="s">
        <v>109</v>
      </c>
      <c r="B4" s="86"/>
      <c r="C4" s="86"/>
      <c r="D4" s="86"/>
      <c r="E4" s="86"/>
      <c r="F4" s="86"/>
    </row>
    <row r="6" spans="1:6" x14ac:dyDescent="0.2">
      <c r="A6" s="75" t="s">
        <v>72</v>
      </c>
      <c r="B6" s="76"/>
      <c r="C6" s="76"/>
      <c r="D6" s="57" t="s">
        <v>71</v>
      </c>
      <c r="E6" s="57" t="s">
        <v>71</v>
      </c>
      <c r="F6" s="57" t="s">
        <v>71</v>
      </c>
    </row>
    <row r="7" spans="1:6" x14ac:dyDescent="0.2">
      <c r="A7" s="77" t="s">
        <v>70</v>
      </c>
      <c r="B7" s="78"/>
      <c r="C7" s="79" t="s">
        <v>14</v>
      </c>
      <c r="D7" s="58" t="s">
        <v>73</v>
      </c>
      <c r="E7" s="58" t="s">
        <v>104</v>
      </c>
      <c r="F7" s="58" t="s">
        <v>105</v>
      </c>
    </row>
    <row r="8" spans="1:6" x14ac:dyDescent="0.2">
      <c r="A8" s="14"/>
      <c r="B8" s="15" t="s">
        <v>13</v>
      </c>
      <c r="C8" s="15" t="s">
        <v>12</v>
      </c>
      <c r="D8" s="15" t="s">
        <v>11</v>
      </c>
      <c r="E8" s="15" t="s">
        <v>10</v>
      </c>
      <c r="F8" s="15" t="s">
        <v>9</v>
      </c>
    </row>
    <row r="9" spans="1:6" x14ac:dyDescent="0.2">
      <c r="A9" s="15"/>
      <c r="B9" s="20"/>
      <c r="C9" s="15"/>
      <c r="D9" s="15"/>
      <c r="E9" s="15"/>
      <c r="F9" s="15"/>
    </row>
    <row r="10" spans="1:6" x14ac:dyDescent="0.2">
      <c r="A10" s="15">
        <v>1</v>
      </c>
      <c r="B10" s="14" t="s">
        <v>77</v>
      </c>
      <c r="C10" s="29" t="s">
        <v>111</v>
      </c>
      <c r="D10" s="59">
        <f>'Exh. JAP-13 Page 1'!D17</f>
        <v>272232813.46000004</v>
      </c>
      <c r="E10" s="59">
        <f>'Exh. JAP-13 Page 1'!E17</f>
        <v>97904252.089999989</v>
      </c>
      <c r="F10" s="59">
        <f>'Exh. JAP-13 Page 1'!F17</f>
        <v>18383942.378394403</v>
      </c>
    </row>
    <row r="11" spans="1:6" x14ac:dyDescent="0.2">
      <c r="A11" s="15">
        <f>A10+1</f>
        <v>2</v>
      </c>
      <c r="B11" s="14"/>
      <c r="C11" s="14"/>
      <c r="D11" s="14"/>
      <c r="E11" s="14"/>
      <c r="F11" s="14"/>
    </row>
    <row r="12" spans="1:6" x14ac:dyDescent="0.2">
      <c r="A12" s="15">
        <f t="shared" ref="A12:A14" si="0">A11+1</f>
        <v>3</v>
      </c>
      <c r="B12" s="14" t="s">
        <v>106</v>
      </c>
      <c r="C12" s="29" t="s">
        <v>115</v>
      </c>
      <c r="D12" s="23">
        <f>'Exh. JAP-13 Page 4'!Q10</f>
        <v>613662173.62800002</v>
      </c>
      <c r="E12" s="23">
        <f>'Exh. JAP-13 Page 4'!Q14</f>
        <v>232276721.11299995</v>
      </c>
      <c r="F12" s="23">
        <f>'Exh. JAP-13 Page 4'!Q18</f>
        <v>95218803.920999989</v>
      </c>
    </row>
    <row r="13" spans="1:6" x14ac:dyDescent="0.2">
      <c r="A13" s="15">
        <f t="shared" si="0"/>
        <v>4</v>
      </c>
      <c r="B13" s="14"/>
      <c r="C13" s="14"/>
      <c r="D13" s="61"/>
      <c r="E13" s="61"/>
      <c r="F13" s="61"/>
    </row>
    <row r="14" spans="1:6" x14ac:dyDescent="0.2">
      <c r="A14" s="15">
        <f t="shared" si="0"/>
        <v>5</v>
      </c>
      <c r="B14" s="14" t="s">
        <v>107</v>
      </c>
      <c r="C14" s="15" t="str">
        <f>"("&amp;A10&amp;") / ("&amp;A12&amp;")"</f>
        <v>(1) / (3)</v>
      </c>
      <c r="D14" s="80">
        <f>ROUND(D10/D12,5)</f>
        <v>0.44362000000000001</v>
      </c>
      <c r="E14" s="80">
        <f t="shared" ref="E14:F14" si="1">ROUND(E10/E12,5)</f>
        <v>0.42149999999999999</v>
      </c>
      <c r="F14" s="80">
        <f t="shared" si="1"/>
        <v>0.19306999999999999</v>
      </c>
    </row>
    <row r="15" spans="1:6" x14ac:dyDescent="0.2">
      <c r="A15" s="76"/>
      <c r="B15" s="14"/>
      <c r="C15" s="76"/>
      <c r="D15" s="81"/>
      <c r="E15" s="81"/>
      <c r="F15" s="81"/>
    </row>
    <row r="16" spans="1:6" x14ac:dyDescent="0.2">
      <c r="A16" s="76"/>
      <c r="B16" s="14" t="s">
        <v>108</v>
      </c>
      <c r="C16" s="76"/>
      <c r="D16" s="82"/>
      <c r="E16" s="82"/>
      <c r="F16" s="8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landscape" r:id="rId1"/>
  <headerFooter>
    <oddFooter>&amp;R&amp;F&amp;A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D31049F-B868-41D1-B1CA-D74DBD8194AB}"/>
</file>

<file path=customXml/itemProps2.xml><?xml version="1.0" encoding="utf-8"?>
<ds:datastoreItem xmlns:ds="http://schemas.openxmlformats.org/officeDocument/2006/customXml" ds:itemID="{BCDA1EE6-DD9D-4D54-8619-3BF10517C36C}"/>
</file>

<file path=customXml/itemProps3.xml><?xml version="1.0" encoding="utf-8"?>
<ds:datastoreItem xmlns:ds="http://schemas.openxmlformats.org/officeDocument/2006/customXml" ds:itemID="{31370C92-6072-4AFF-9499-55DE52CB52B3}"/>
</file>

<file path=customXml/itemProps4.xml><?xml version="1.0" encoding="utf-8"?>
<ds:datastoreItem xmlns:ds="http://schemas.openxmlformats.org/officeDocument/2006/customXml" ds:itemID="{7D71C5B0-EE35-4FDF-96CD-B676E436EF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Exh. JAP-13 Page 1</vt:lpstr>
      <vt:lpstr>Exh. JAP-13 Page 2</vt:lpstr>
      <vt:lpstr>Exh. JAP-13 Page 3</vt:lpstr>
      <vt:lpstr>Exh. JAP-13 Page 4</vt:lpstr>
      <vt:lpstr>Work Papers For Exhibits--&gt;</vt:lpstr>
      <vt:lpstr>12ME Dec 2018 Cust Data</vt:lpstr>
      <vt:lpstr>WP - Gas Blended 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Paul Schmidt</cp:lastModifiedBy>
  <cp:lastPrinted>2019-06-12T19:25:19Z</cp:lastPrinted>
  <dcterms:created xsi:type="dcterms:W3CDTF">2012-10-25T22:13:28Z</dcterms:created>
  <dcterms:modified xsi:type="dcterms:W3CDTF">2019-07-31T17:41:39Z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