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3"/>
  </bookViews>
  <sheets>
    <sheet name="2007 SRIAM Est" sheetId="1" r:id="rId1"/>
    <sheet name="Customer Estimates" sheetId="2" r:id="rId2"/>
    <sheet name="Eligible Exp" sheetId="3" r:id="rId3"/>
    <sheet name="Depn Rates" sheetId="4" r:id="rId4"/>
    <sheet name="MACRS RATES" sheetId="5" r:id="rId5"/>
  </sheets>
  <definedNames/>
  <calcPr fullCalcOnLoad="1"/>
</workbook>
</file>

<file path=xl/comments2.xml><?xml version="1.0" encoding="utf-8"?>
<comments xmlns="http://schemas.openxmlformats.org/spreadsheetml/2006/main">
  <authors>
    <author>.</author>
  </authors>
  <commentList>
    <comment ref="H4" authorId="0">
      <text>
        <r>
          <rPr>
            <b/>
            <sz val="8"/>
            <rFont val="Tahoma"/>
            <family val="0"/>
          </rPr>
          <t>.:</t>
        </r>
        <r>
          <rPr>
            <sz val="8"/>
            <rFont val="Tahoma"/>
            <family val="0"/>
          </rPr>
          <t xml:space="preserve">
Estimate same growth rate as fy2010 over 2009</t>
        </r>
      </text>
    </comment>
  </commentList>
</comments>
</file>

<file path=xl/comments5.xml><?xml version="1.0" encoding="utf-8"?>
<comments xmlns="http://schemas.openxmlformats.org/spreadsheetml/2006/main">
  <authors>
    <author>J Haug</author>
  </authors>
  <commentList>
    <comment ref="D4" authorId="0">
      <text>
        <r>
          <rPr>
            <b/>
            <sz val="8"/>
            <rFont val="Tahoma"/>
            <family val="0"/>
          </rPr>
          <t>J Haug:</t>
        </r>
        <r>
          <rPr>
            <sz val="8"/>
            <rFont val="Tahoma"/>
            <family val="0"/>
          </rPr>
          <t xml:space="preserve">
Mains and Service Lines are 15-year MACRS property.</t>
        </r>
      </text>
    </comment>
  </commentList>
</comments>
</file>

<file path=xl/sharedStrings.xml><?xml version="1.0" encoding="utf-8"?>
<sst xmlns="http://schemas.openxmlformats.org/spreadsheetml/2006/main" count="180" uniqueCount="142">
  <si>
    <t>Base Margin</t>
  </si>
  <si>
    <t>Rate</t>
  </si>
  <si>
    <t>Schedule</t>
  </si>
  <si>
    <t>Estimated</t>
  </si>
  <si>
    <t>Expenses</t>
  </si>
  <si>
    <t>Total</t>
  </si>
  <si>
    <t xml:space="preserve">% by </t>
  </si>
  <si>
    <t>Customers</t>
  </si>
  <si>
    <t>Expense</t>
  </si>
  <si>
    <t>Base Margin: As shown on Exhibit JTS-9, Schedule 3 of 7, Page 2 of 2, Column h</t>
  </si>
  <si>
    <t>Cascade natural Gas Corporation</t>
  </si>
  <si>
    <t>Current Depreciation Rates</t>
  </si>
  <si>
    <t>FERC Plant Account</t>
  </si>
  <si>
    <t>Account Description</t>
  </si>
  <si>
    <t>Current Depreciation Rate</t>
  </si>
  <si>
    <t>Organization</t>
  </si>
  <si>
    <t>Franchises and Consents</t>
  </si>
  <si>
    <t>Land &amp; Land Rights - Transmission</t>
  </si>
  <si>
    <t>Rights-of-Way - Transmission</t>
  </si>
  <si>
    <t>Mains - Transmission</t>
  </si>
  <si>
    <t>Meas. &amp; Reg. Stations - Transmission</t>
  </si>
  <si>
    <t>Communication Equipment - Transmission</t>
  </si>
  <si>
    <t>Land - Distribution</t>
  </si>
  <si>
    <t>Land Rights - Distribution</t>
  </si>
  <si>
    <t>Structures and Improvements - Distribution</t>
  </si>
  <si>
    <t>Leasehold Improvements - Distribution</t>
  </si>
  <si>
    <t>Mains (Steel) - Distribution</t>
  </si>
  <si>
    <t>N/A (was Cathodic Protection)</t>
  </si>
  <si>
    <t>Mains (High Pressure) - Distribution</t>
  </si>
  <si>
    <t>Mains (Plastic) - Distribution</t>
  </si>
  <si>
    <t>Compressor Stations - (Distribution)</t>
  </si>
  <si>
    <t>Meas. &amp; Reg. Stations - Distribution</t>
  </si>
  <si>
    <t>Services (Steel)</t>
  </si>
  <si>
    <t>Services (Plastic)</t>
  </si>
  <si>
    <t>Meters - Purchased</t>
  </si>
  <si>
    <t>Meter &amp; Regulator Installation</t>
  </si>
  <si>
    <t>Regulators - Purchased</t>
  </si>
  <si>
    <t>House Regulator Installations</t>
  </si>
  <si>
    <t>Industrial Meas. And Reg. Station Equip.</t>
  </si>
  <si>
    <t>Other Property on Customer's Premises</t>
  </si>
  <si>
    <t>N/A (was House Piping)</t>
  </si>
  <si>
    <t>Land &amp; Land Rights - General Plant</t>
  </si>
  <si>
    <t>Structures and Improvements - General Plant</t>
  </si>
  <si>
    <t>Leasehold Improvements - General Plant</t>
  </si>
  <si>
    <t>Office Furniture and Fixtures</t>
  </si>
  <si>
    <t>Mainframe Equipment</t>
  </si>
  <si>
    <t>Software</t>
  </si>
  <si>
    <t>Servers and PC Equipment</t>
  </si>
  <si>
    <t>Office Equipment</t>
  </si>
  <si>
    <t>Vehicles</t>
  </si>
  <si>
    <t>N/A (was General Office Vehicles)</t>
  </si>
  <si>
    <t>Stores Equipment</t>
  </si>
  <si>
    <t>Tools</t>
  </si>
  <si>
    <t>CNG Equipment</t>
  </si>
  <si>
    <t>Laboratory Equipment</t>
  </si>
  <si>
    <t>Power Operated Equipment</t>
  </si>
  <si>
    <t>Communication Equipment - Mobile Radios</t>
  </si>
  <si>
    <t>Communication Equipment - Base Stations</t>
  </si>
  <si>
    <t>Communication Equipment - Telemetry</t>
  </si>
  <si>
    <t>Communication Equipment - Telex/Telephone</t>
  </si>
  <si>
    <t>Misc. Equipment</t>
  </si>
  <si>
    <t>Assume replacements will be 50/50 blend</t>
  </si>
  <si>
    <t>of Steel &amp; Plastic Mains</t>
  </si>
  <si>
    <t>Average Depreciation Rate</t>
  </si>
  <si>
    <t>SRIAM Investments</t>
  </si>
  <si>
    <t>MACRS Depreciation Schedules</t>
  </si>
  <si>
    <t>Year</t>
  </si>
  <si>
    <t xml:space="preserve"> 5YR Prop</t>
  </si>
  <si>
    <t xml:space="preserve"> 7YR Prop</t>
  </si>
  <si>
    <t xml:space="preserve"> 15 YR Prop</t>
  </si>
  <si>
    <t>Expenditures</t>
  </si>
  <si>
    <t>Annual Capital</t>
  </si>
  <si>
    <t>Accumulated Depreciation Reserve</t>
  </si>
  <si>
    <t>Ending Bal.</t>
  </si>
  <si>
    <t>Balance</t>
  </si>
  <si>
    <t>Provision</t>
  </si>
  <si>
    <t>Depreciation</t>
  </si>
  <si>
    <t>Beginning</t>
  </si>
  <si>
    <t xml:space="preserve"> Accumulated Deferred Taxes</t>
  </si>
  <si>
    <t>Tax</t>
  </si>
  <si>
    <t>Dep'n Exp</t>
  </si>
  <si>
    <t>Book/Tax</t>
  </si>
  <si>
    <t>Difference</t>
  </si>
  <si>
    <t>Deferred</t>
  </si>
  <si>
    <t>Tax Expense</t>
  </si>
  <si>
    <t>Accumulated</t>
  </si>
  <si>
    <t>Deferred FIT</t>
  </si>
  <si>
    <t>Property Tax</t>
  </si>
  <si>
    <t>@ 1.17%</t>
  </si>
  <si>
    <t>Return at</t>
  </si>
  <si>
    <t>SRIAM</t>
  </si>
  <si>
    <t>Investment</t>
  </si>
  <si>
    <t>Rule 21</t>
  </si>
  <si>
    <t>Section 3a</t>
  </si>
  <si>
    <t>Section 3b</t>
  </si>
  <si>
    <t>Section 3c</t>
  </si>
  <si>
    <t>Revenues</t>
  </si>
  <si>
    <t>Section 3 Total</t>
  </si>
  <si>
    <t>Based on Estimated Reinforcement, Replacement &amp; Relocation Expenditures for WA</t>
  </si>
  <si>
    <t>Allocation</t>
  </si>
  <si>
    <t>of 2007</t>
  </si>
  <si>
    <t>SRIAM Rev</t>
  </si>
  <si>
    <t>Estimated December 1, 2007 SRIAM Filing</t>
  </si>
  <si>
    <t>Surcharge</t>
  </si>
  <si>
    <t>per Cust/Month</t>
  </si>
  <si>
    <t>Cascade Natural Gas Co.</t>
  </si>
  <si>
    <t>Customer counts</t>
  </si>
  <si>
    <t>Fiscal Year Averages</t>
  </si>
  <si>
    <t>Actual</t>
  </si>
  <si>
    <t>Plan</t>
  </si>
  <si>
    <t>% Increase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</si>
  <si>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</si>
  <si>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</si>
  <si>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</si>
  <si>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</si>
  <si>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</si>
  <si>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</si>
  <si>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</si>
  <si>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</si>
  <si>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Oregon</t>
  </si>
  <si>
    <t>Residential</t>
  </si>
  <si>
    <t>Commercial</t>
  </si>
  <si>
    <t>Industrial</t>
  </si>
  <si>
    <t xml:space="preserve">     Total</t>
  </si>
  <si>
    <t>Total CNGC</t>
  </si>
  <si>
    <t xml:space="preserve">     Total </t>
  </si>
  <si>
    <t>Estimated Customers-Washington</t>
  </si>
  <si>
    <t>Per JTS-3 Schedule 1</t>
  </si>
  <si>
    <t>502-Res</t>
  </si>
  <si>
    <t>502-Comm</t>
  </si>
  <si>
    <t>511-Comml</t>
  </si>
  <si>
    <t>511-Industrial</t>
  </si>
  <si>
    <t>Residential Estimate</t>
  </si>
  <si>
    <t>Estimated Breakdown by Rate Schedule</t>
  </si>
  <si>
    <t>Commercial Estimate</t>
  </si>
  <si>
    <t>Allocation %</t>
  </si>
  <si>
    <t>Estimated Customers By Rate Schedule Summary</t>
  </si>
  <si>
    <t>Source for Contract Demand, JTS-9, Schedule 4 of 7, Line 5</t>
  </si>
  <si>
    <t>Per CD</t>
  </si>
  <si>
    <t xml:space="preserve">Level of </t>
  </si>
  <si>
    <t>Contract</t>
  </si>
  <si>
    <t>Demand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</si>
</sst>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"/>
    <numFmt numFmtId="167" formatCode="0.00_)"/>
    <numFmt numFmtId="168" formatCode="0.0_)"/>
    <numFmt numFmtId="169" formatCode="0.000_)"/>
    <numFmt numFmtId="170" formatCode="0.0000_)"/>
    <numFmt numFmtId="171" formatCode="0.00000_)"/>
    <numFmt numFmtId="172" formatCode="0.0%"/>
    <numFmt numFmtId="173" formatCode="0.000%"/>
    <numFmt numFmtId="174" formatCode="0.0000%"/>
    <numFmt numFmtId="175" formatCode="_(* #,##0.000_);_(* \(#,##0.000\);_(* &quot;-&quot;??_);_(@_)"/>
    <numFmt numFmtId="176" formatCode="_(* #,##0.0000_);_(* \(#,##0.0000\);_(* &quot;-&quot;??_);_(@_)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_(&quot;$&quot;* #,##0.000_);_(&quot;$&quot;* \(#,##0.000\);_(&quot;$&quot;* &quot;-&quot;??_);_(@_)"/>
    <numFmt numFmtId="180" formatCode="_(&quot;$&quot;* #,##0.0000_);_(&quot;$&quot;* \(#,##0.0000\);_(&quot;$&quot;* &quot;-&quot;??_);_(@_)"/>
    <numFmt numFmtId="181" formatCode="_(&quot;$&quot;* #,##0.00000_);_(&quot;$&quot;* \(#,##0.00000\);_(&quot;$&quot;* &quot;-&quot;??_);_(@_)"/>
    <numFmt numFmtId="182" formatCode="_(&quot;$&quot;* #,##0.000000_);_(&quot;$&quot;* \(#,##0.000000\);_(&quot;$&quot;* &quot;-&quot;??_);_(@_)"/>
  </numFmts>
  <fonts count="4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6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0" fontId="0" fillId="0" borderId="0" xfId="19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0" fillId="0" borderId="0" xfId="19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66" fontId="0" fillId="0" borderId="0" xfId="0" applyNumberFormat="1" applyAlignment="1" applyProtection="1">
      <alignment horizontal="center"/>
      <protection/>
    </xf>
    <xf numFmtId="171" fontId="0" fillId="0" borderId="0" xfId="0" applyNumberFormat="1" applyAlignment="1" applyProtection="1">
      <alignment horizontal="center"/>
      <protection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165" fontId="0" fillId="0" borderId="2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5" xfId="0" applyNumberFormat="1" applyBorder="1" applyAlignment="1">
      <alignment/>
    </xf>
    <xf numFmtId="43" fontId="0" fillId="0" borderId="0" xfId="15" applyAlignment="1">
      <alignment/>
    </xf>
    <xf numFmtId="10" fontId="0" fillId="0" borderId="6" xfId="19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43" fontId="0" fillId="0" borderId="0" xfId="15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10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12" xfId="15" applyNumberFormat="1" applyBorder="1" applyAlignment="1">
      <alignment/>
    </xf>
    <xf numFmtId="0" fontId="0" fillId="0" borderId="7" xfId="0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0" fillId="0" borderId="10" xfId="0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165" fontId="0" fillId="0" borderId="11" xfId="0" applyNumberFormat="1" applyBorder="1" applyAlignment="1">
      <alignment/>
    </xf>
    <xf numFmtId="10" fontId="0" fillId="0" borderId="11" xfId="0" applyNumberFormat="1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10" fontId="0" fillId="0" borderId="3" xfId="0" applyNumberForma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6" xfId="0" applyNumberFormat="1" applyBorder="1" applyAlignment="1">
      <alignment/>
    </xf>
    <xf numFmtId="10" fontId="0" fillId="0" borderId="0" xfId="19" applyNumberFormat="1" applyAlignment="1">
      <alignment/>
    </xf>
    <xf numFmtId="173" fontId="0" fillId="0" borderId="0" xfId="19" applyNumberFormat="1" applyAlignment="1">
      <alignment/>
    </xf>
    <xf numFmtId="165" fontId="0" fillId="0" borderId="6" xfId="15" applyNumberForma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15" applyNumberForma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3" xfId="15" applyNumberFormat="1" applyBorder="1" applyAlignment="1">
      <alignment/>
    </xf>
    <xf numFmtId="14" fontId="0" fillId="0" borderId="12" xfId="0" applyNumberFormat="1" applyBorder="1" applyAlignment="1">
      <alignment/>
    </xf>
    <xf numFmtId="44" fontId="0" fillId="0" borderId="11" xfId="17" applyBorder="1" applyAlignment="1">
      <alignment/>
    </xf>
    <xf numFmtId="173" fontId="0" fillId="0" borderId="13" xfId="0" applyNumberFormat="1" applyBorder="1" applyAlignment="1">
      <alignment/>
    </xf>
    <xf numFmtId="0" fontId="0" fillId="0" borderId="0" xfId="0" applyNumberFormat="1" applyFont="1" applyBorder="1" applyAlignment="1">
      <alignment horizontal="center"/>
    </xf>
    <xf numFmtId="181" fontId="0" fillId="0" borderId="11" xfId="17" applyNumberForma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view="pageBreakPreview" zoomScale="60" workbookViewId="0" topLeftCell="A1">
      <selection activeCell="N65" sqref="N65"/>
    </sheetView>
  </sheetViews>
  <sheetFormatPr defaultColWidth="9.140625" defaultRowHeight="12.75"/>
  <cols>
    <col min="1" max="1" width="19.7109375" style="0" customWidth="1"/>
    <col min="2" max="2" width="13.00390625" style="0" customWidth="1"/>
    <col min="3" max="3" width="9.8515625" style="0" bestFit="1" customWidth="1"/>
    <col min="4" max="4" width="10.00390625" style="0" customWidth="1"/>
    <col min="5" max="5" width="10.7109375" style="0" customWidth="1"/>
    <col min="6" max="6" width="11.28125" style="0" customWidth="1"/>
    <col min="7" max="7" width="12.7109375" style="0" customWidth="1"/>
    <col min="11" max="11" width="9.7109375" style="0" customWidth="1"/>
  </cols>
  <sheetData>
    <row r="1" ht="12.75">
      <c r="A1" t="s">
        <v>102</v>
      </c>
    </row>
    <row r="3" spans="2:7" ht="12.75">
      <c r="B3" s="38"/>
      <c r="C3" s="71" t="s">
        <v>6</v>
      </c>
      <c r="D3" s="51" t="s">
        <v>99</v>
      </c>
      <c r="E3" s="38" t="s">
        <v>3</v>
      </c>
      <c r="F3" s="51" t="s">
        <v>139</v>
      </c>
      <c r="G3" s="51" t="s">
        <v>3</v>
      </c>
    </row>
    <row r="4" spans="1:7" ht="12.75">
      <c r="A4" t="s">
        <v>1</v>
      </c>
      <c r="B4" s="58"/>
      <c r="C4" s="29" t="s">
        <v>1</v>
      </c>
      <c r="D4" s="74" t="s">
        <v>100</v>
      </c>
      <c r="E4" s="58" t="s">
        <v>7</v>
      </c>
      <c r="F4" s="74" t="s">
        <v>140</v>
      </c>
      <c r="G4" s="74" t="s">
        <v>103</v>
      </c>
    </row>
    <row r="5" spans="1:7" ht="12.75">
      <c r="A5" t="s">
        <v>2</v>
      </c>
      <c r="B5" s="72" t="s">
        <v>0</v>
      </c>
      <c r="C5" s="44" t="s">
        <v>2</v>
      </c>
      <c r="D5" s="75" t="s">
        <v>101</v>
      </c>
      <c r="E5" s="77">
        <v>39355</v>
      </c>
      <c r="F5" s="82" t="s">
        <v>141</v>
      </c>
      <c r="G5" s="75" t="s">
        <v>104</v>
      </c>
    </row>
    <row r="6" spans="1:7" ht="12.75">
      <c r="A6">
        <v>502</v>
      </c>
      <c r="B6" s="46">
        <v>316001.8471682687</v>
      </c>
      <c r="C6" s="62">
        <f aca="true" t="shared" si="0" ref="C6:C12">ROUND(+B6/$B$13,6)</f>
        <v>0.004252</v>
      </c>
      <c r="D6" s="46">
        <f aca="true" t="shared" si="1" ref="D6:D12">ROUND(+C6*$D$13,0)</f>
        <v>2253</v>
      </c>
      <c r="E6" s="46">
        <f>+'Customer Estimates'!B32</f>
        <v>1608</v>
      </c>
      <c r="F6" s="46"/>
      <c r="G6" s="78">
        <f>ROUND((+D6/E6)/12,2)</f>
        <v>0.12</v>
      </c>
    </row>
    <row r="7" spans="1:7" ht="12.75">
      <c r="A7">
        <v>503</v>
      </c>
      <c r="B7" s="46">
        <v>39662375.9510706</v>
      </c>
      <c r="C7" s="62">
        <f t="shared" si="0"/>
        <v>0.53371</v>
      </c>
      <c r="D7" s="46">
        <f t="shared" si="1"/>
        <v>282791</v>
      </c>
      <c r="E7" s="46">
        <f>+'Customer Estimates'!B33</f>
        <v>157684</v>
      </c>
      <c r="F7" s="46"/>
      <c r="G7" s="78">
        <f>ROUND((+D7/E7)/12,2)</f>
        <v>0.15</v>
      </c>
    </row>
    <row r="8" spans="1:7" ht="12.75">
      <c r="A8">
        <v>504</v>
      </c>
      <c r="B8" s="46">
        <v>19601950.22309316</v>
      </c>
      <c r="C8" s="62">
        <f t="shared" si="0"/>
        <v>0.26377</v>
      </c>
      <c r="D8" s="46">
        <f t="shared" si="1"/>
        <v>139761</v>
      </c>
      <c r="E8" s="46">
        <f>+'Customer Estimates'!B34</f>
        <v>22567</v>
      </c>
      <c r="F8" s="46"/>
      <c r="G8" s="78">
        <f>ROUND((+D8/E8)/12,2)</f>
        <v>0.52</v>
      </c>
    </row>
    <row r="9" spans="1:7" ht="12.75">
      <c r="A9">
        <v>505</v>
      </c>
      <c r="B9" s="46">
        <v>1880653.4055978712</v>
      </c>
      <c r="C9" s="62">
        <f t="shared" si="0"/>
        <v>0.025307</v>
      </c>
      <c r="D9" s="46">
        <f t="shared" si="1"/>
        <v>13409</v>
      </c>
      <c r="E9" s="46">
        <f>+'Customer Estimates'!B35</f>
        <v>451</v>
      </c>
      <c r="F9" s="46"/>
      <c r="G9" s="78">
        <f>ROUND((+D9/E9)/12,2)</f>
        <v>2.48</v>
      </c>
    </row>
    <row r="10" spans="1:7" ht="12.75">
      <c r="A10">
        <v>511</v>
      </c>
      <c r="B10" s="46">
        <v>515653.7353371564</v>
      </c>
      <c r="C10" s="62">
        <f t="shared" si="0"/>
        <v>0.006939</v>
      </c>
      <c r="D10" s="46">
        <f t="shared" si="1"/>
        <v>3677</v>
      </c>
      <c r="E10" s="46">
        <f>+'Customer Estimates'!B36</f>
        <v>72</v>
      </c>
      <c r="F10" s="46"/>
      <c r="G10" s="78">
        <f>ROUND((+D10/E10)/12,2)</f>
        <v>4.26</v>
      </c>
    </row>
    <row r="11" spans="1:8" ht="12.75">
      <c r="A11">
        <v>663</v>
      </c>
      <c r="B11" s="46">
        <v>4780376.178016024</v>
      </c>
      <c r="C11" s="62">
        <f t="shared" si="0"/>
        <v>0.064326</v>
      </c>
      <c r="D11" s="46">
        <f t="shared" si="1"/>
        <v>34084</v>
      </c>
      <c r="E11" s="46"/>
      <c r="F11" s="46">
        <v>676897</v>
      </c>
      <c r="G11" s="81">
        <f>ROUND(+D11/F11,5)</f>
        <v>0.05035</v>
      </c>
      <c r="H11" t="s">
        <v>138</v>
      </c>
    </row>
    <row r="12" spans="1:8" ht="12.75">
      <c r="A12">
        <v>664</v>
      </c>
      <c r="B12" s="46">
        <v>7557452.248728496</v>
      </c>
      <c r="C12" s="62">
        <f t="shared" si="0"/>
        <v>0.101696</v>
      </c>
      <c r="D12" s="46">
        <f t="shared" si="1"/>
        <v>53885</v>
      </c>
      <c r="E12" s="46"/>
      <c r="F12" s="47">
        <v>1402533</v>
      </c>
      <c r="G12" s="81">
        <f>ROUND(+D12/F12,5)</f>
        <v>0.03842</v>
      </c>
      <c r="H12" t="s">
        <v>138</v>
      </c>
    </row>
    <row r="13" spans="1:7" ht="12.75">
      <c r="A13" t="s">
        <v>5</v>
      </c>
      <c r="B13" s="73">
        <f>SUM(B6:B12)</f>
        <v>74314463.58901156</v>
      </c>
      <c r="C13" s="79">
        <f>SUM(C6:C12)</f>
        <v>1</v>
      </c>
      <c r="D13" s="76">
        <f>+'Eligible Exp'!I20</f>
        <v>529858.823046066</v>
      </c>
      <c r="E13" s="76"/>
      <c r="F13" s="47"/>
      <c r="G13" s="72"/>
    </row>
    <row r="20" ht="12.75">
      <c r="A20" t="s">
        <v>9</v>
      </c>
    </row>
    <row r="21" ht="12.75">
      <c r="A21" t="s">
        <v>137</v>
      </c>
    </row>
    <row r="23" ht="12.75">
      <c r="D23" s="1"/>
    </row>
    <row r="42" ht="12.75">
      <c r="A42" t="s">
        <v>105</v>
      </c>
    </row>
    <row r="43" ht="12.75">
      <c r="A43" t="s">
        <v>106</v>
      </c>
    </row>
    <row r="44" ht="12.75">
      <c r="A44" t="s">
        <v>107</v>
      </c>
    </row>
    <row r="45" spans="2:11" ht="12.75">
      <c r="B45" t="s">
        <v>108</v>
      </c>
      <c r="C45" t="s">
        <v>108</v>
      </c>
      <c r="D45" t="s">
        <v>108</v>
      </c>
      <c r="E45" t="s">
        <v>109</v>
      </c>
      <c r="G45" t="s">
        <v>109</v>
      </c>
      <c r="H45" t="s">
        <v>109</v>
      </c>
      <c r="I45" t="s">
        <v>109</v>
      </c>
      <c r="J45" t="s">
        <v>109</v>
      </c>
      <c r="K45" t="s">
        <v>110</v>
      </c>
    </row>
    <row r="46" spans="2:10" ht="12.75">
      <c r="B46" t="s">
        <v>111</v>
      </c>
      <c r="C46" t="s">
        <v>112</v>
      </c>
      <c r="D46" t="s">
        <v>113</v>
      </c>
      <c r="E46" t="s">
        <v>114</v>
      </c>
      <c r="G46" t="s">
        <v>115</v>
      </c>
      <c r="H46" t="s">
        <v>116</v>
      </c>
      <c r="I46" t="s">
        <v>117</v>
      </c>
      <c r="J46" t="s">
        <v>118</v>
      </c>
    </row>
    <row r="47" ht="12.75">
      <c r="A47" t="s">
        <v>119</v>
      </c>
    </row>
    <row r="48" spans="1:10" ht="12.75">
      <c r="A48" t="s">
        <v>120</v>
      </c>
      <c r="B48">
        <v>39986.666666666664</v>
      </c>
      <c r="C48">
        <v>42404</v>
      </c>
      <c r="D48">
        <v>45590</v>
      </c>
      <c r="E48">
        <v>48095.499360833026</v>
      </c>
      <c r="G48">
        <v>49547.212</v>
      </c>
      <c r="H48">
        <v>51529.10048</v>
      </c>
      <c r="I48">
        <v>53590.264499200006</v>
      </c>
      <c r="J48">
        <v>55733.87507916801</v>
      </c>
    </row>
    <row r="49" spans="1:10" ht="12.75">
      <c r="A49" t="s">
        <v>121</v>
      </c>
      <c r="B49">
        <v>7642</v>
      </c>
      <c r="C49">
        <v>7759</v>
      </c>
      <c r="D49">
        <v>7999</v>
      </c>
      <c r="E49">
        <v>8181.388409062426</v>
      </c>
      <c r="G49">
        <v>8281.3647</v>
      </c>
      <c r="H49">
        <v>8405.585170499999</v>
      </c>
      <c r="I49">
        <v>8531.668948057497</v>
      </c>
      <c r="J49">
        <v>8659.643982278358</v>
      </c>
    </row>
    <row r="50" spans="1:10" ht="12.75">
      <c r="A50" t="s">
        <v>122</v>
      </c>
      <c r="B50">
        <v>138</v>
      </c>
      <c r="C50">
        <v>136</v>
      </c>
      <c r="D50">
        <v>134</v>
      </c>
      <c r="E50">
        <v>101</v>
      </c>
      <c r="G50">
        <v>100.495</v>
      </c>
      <c r="H50">
        <v>99.992525</v>
      </c>
      <c r="I50">
        <v>99.492562375</v>
      </c>
      <c r="J50">
        <v>98.99509956312501</v>
      </c>
    </row>
    <row r="51" spans="1:10" ht="12.75">
      <c r="A51" t="s">
        <v>123</v>
      </c>
      <c r="B51">
        <v>47766.666666666664</v>
      </c>
      <c r="C51">
        <v>50299</v>
      </c>
      <c r="D51">
        <v>53723</v>
      </c>
      <c r="E51">
        <v>56377.88776989545</v>
      </c>
      <c r="G51">
        <v>57929.0717</v>
      </c>
      <c r="H51">
        <v>60034.678175500005</v>
      </c>
      <c r="I51">
        <v>62221.4260096325</v>
      </c>
      <c r="J51">
        <v>64492.51416100949</v>
      </c>
    </row>
    <row r="54" ht="12.75">
      <c r="A54" t="s">
        <v>124</v>
      </c>
    </row>
    <row r="55" spans="1:10" ht="12.75">
      <c r="A55" t="s">
        <v>120</v>
      </c>
      <c r="B55">
        <v>177300.16666666666</v>
      </c>
      <c r="C55">
        <v>184845</v>
      </c>
      <c r="D55">
        <v>194469</v>
      </c>
      <c r="E55">
        <v>202721.40924359544</v>
      </c>
      <c r="G55">
        <v>208796.37874500002</v>
      </c>
      <c r="H55">
        <v>215555.74222735</v>
      </c>
      <c r="I55">
        <v>222537.70549897055</v>
      </c>
      <c r="J55">
        <v>229749.73930893166</v>
      </c>
    </row>
    <row r="56" spans="1:10" ht="12.75">
      <c r="A56" t="s">
        <v>121</v>
      </c>
      <c r="B56">
        <v>28850.833333333332</v>
      </c>
      <c r="C56">
        <v>29320</v>
      </c>
      <c r="D56">
        <v>30183</v>
      </c>
      <c r="E56">
        <v>30638.827707148794</v>
      </c>
      <c r="G56">
        <v>30956.074779999995</v>
      </c>
      <c r="H56">
        <v>31307.042351299995</v>
      </c>
      <c r="I56">
        <v>31662.14070066549</v>
      </c>
      <c r="J56">
        <v>32021.420452412432</v>
      </c>
    </row>
    <row r="57" spans="1:11" ht="12.75">
      <c r="A57" t="s">
        <v>122</v>
      </c>
      <c r="B57">
        <v>755</v>
      </c>
      <c r="C57">
        <v>751</v>
      </c>
      <c r="D57">
        <v>731</v>
      </c>
      <c r="E57">
        <v>738</v>
      </c>
      <c r="G57" s="2">
        <v>734.31</v>
      </c>
      <c r="H57" s="2">
        <v>730.6384499999999</v>
      </c>
      <c r="I57" s="2">
        <v>726.98525775</v>
      </c>
      <c r="J57" s="2">
        <v>723.35033146125</v>
      </c>
      <c r="K57" s="2"/>
    </row>
    <row r="58" spans="1:10" ht="12.75">
      <c r="A58" t="s">
        <v>125</v>
      </c>
      <c r="B58">
        <v>206906</v>
      </c>
      <c r="C58">
        <v>214916</v>
      </c>
      <c r="D58">
        <v>225383</v>
      </c>
      <c r="E58">
        <v>234098.23695074423</v>
      </c>
      <c r="G58">
        <v>240486.76352500002</v>
      </c>
      <c r="H58">
        <v>247593.42302865</v>
      </c>
      <c r="I58">
        <v>254926.83145738606</v>
      </c>
      <c r="J58">
        <v>262494.5100928053</v>
      </c>
    </row>
    <row r="60" spans="1:10" ht="12.75">
      <c r="A60" t="s">
        <v>120</v>
      </c>
      <c r="B60">
        <f aca="true" t="shared" si="2" ref="B60:J64">+B55-B48</f>
        <v>137313.5</v>
      </c>
      <c r="C60">
        <f t="shared" si="2"/>
        <v>142441</v>
      </c>
      <c r="D60">
        <f t="shared" si="2"/>
        <v>148879</v>
      </c>
      <c r="E60">
        <f t="shared" si="2"/>
        <v>154625.9098827624</v>
      </c>
      <c r="G60">
        <f t="shared" si="2"/>
        <v>159249.16674500002</v>
      </c>
      <c r="H60">
        <f t="shared" si="2"/>
        <v>164026.64174735002</v>
      </c>
      <c r="I60">
        <f t="shared" si="2"/>
        <v>168947.44099977054</v>
      </c>
      <c r="J60">
        <f t="shared" si="2"/>
        <v>174015.86422976365</v>
      </c>
    </row>
    <row r="61" spans="1:10" ht="12.75">
      <c r="A61" t="s">
        <v>121</v>
      </c>
      <c r="B61">
        <f t="shared" si="2"/>
        <v>21208.833333333332</v>
      </c>
      <c r="C61">
        <f t="shared" si="2"/>
        <v>21561</v>
      </c>
      <c r="D61">
        <f t="shared" si="2"/>
        <v>22184</v>
      </c>
      <c r="E61">
        <f t="shared" si="2"/>
        <v>22457.439298086367</v>
      </c>
      <c r="G61">
        <f t="shared" si="2"/>
        <v>22674.710079999997</v>
      </c>
      <c r="H61">
        <f t="shared" si="2"/>
        <v>22901.457180799996</v>
      </c>
      <c r="I61">
        <f t="shared" si="2"/>
        <v>23130.471752607995</v>
      </c>
      <c r="J61">
        <f t="shared" si="2"/>
        <v>23361.776470134075</v>
      </c>
    </row>
    <row r="62" spans="1:10" ht="12.75">
      <c r="A62" t="s">
        <v>122</v>
      </c>
      <c r="B62">
        <f t="shared" si="2"/>
        <v>617</v>
      </c>
      <c r="C62">
        <f t="shared" si="2"/>
        <v>615</v>
      </c>
      <c r="D62">
        <f t="shared" si="2"/>
        <v>597</v>
      </c>
      <c r="E62">
        <f t="shared" si="2"/>
        <v>637</v>
      </c>
      <c r="G62">
        <f t="shared" si="2"/>
        <v>633.8149999999999</v>
      </c>
      <c r="H62">
        <f t="shared" si="2"/>
        <v>630.6459249999999</v>
      </c>
      <c r="I62">
        <f t="shared" si="2"/>
        <v>627.4926953749999</v>
      </c>
      <c r="J62">
        <f t="shared" si="2"/>
        <v>624.355231898125</v>
      </c>
    </row>
    <row r="63" spans="2:10" ht="12.75">
      <c r="B63">
        <f t="shared" si="2"/>
        <v>159139.33333333334</v>
      </c>
      <c r="C63">
        <f t="shared" si="2"/>
        <v>164617</v>
      </c>
      <c r="D63">
        <f t="shared" si="2"/>
        <v>171660</v>
      </c>
      <c r="E63">
        <f t="shared" si="2"/>
        <v>177720.34918084877</v>
      </c>
      <c r="G63">
        <f t="shared" si="2"/>
        <v>182557.69182500002</v>
      </c>
      <c r="H63">
        <f t="shared" si="2"/>
        <v>187558.74485314998</v>
      </c>
      <c r="I63">
        <f t="shared" si="2"/>
        <v>192705.40544775355</v>
      </c>
      <c r="J63">
        <f t="shared" si="2"/>
        <v>198001.99593179583</v>
      </c>
    </row>
    <row r="64" spans="2:10" ht="12.75">
      <c r="B64">
        <f t="shared" si="2"/>
        <v>0</v>
      </c>
      <c r="C64">
        <f t="shared" si="2"/>
        <v>0</v>
      </c>
      <c r="D64">
        <f t="shared" si="2"/>
        <v>0</v>
      </c>
      <c r="E64">
        <f t="shared" si="2"/>
        <v>0</v>
      </c>
      <c r="G64">
        <f t="shared" si="2"/>
        <v>0</v>
      </c>
      <c r="H64">
        <f t="shared" si="2"/>
        <v>0</v>
      </c>
      <c r="I64">
        <f t="shared" si="2"/>
        <v>0</v>
      </c>
      <c r="J64">
        <f t="shared" si="2"/>
        <v>0</v>
      </c>
    </row>
  </sheetData>
  <printOptions/>
  <pageMargins left="0.75" right="0.75" top="1" bottom="1" header="0.5" footer="0.5"/>
  <pageSetup horizontalDpi="600" verticalDpi="600" orientation="landscape" scale="58"/>
  <headerFooter alignWithMargins="0">
    <oddHeader>&amp;RDocket No. UG-060256
Exhibit No. __ (MLB-7)
Page 3 of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A1">
      <selection activeCell="B32" sqref="B32"/>
    </sheetView>
  </sheetViews>
  <sheetFormatPr defaultColWidth="9.140625" defaultRowHeight="12.75"/>
  <cols>
    <col min="1" max="1" width="19.7109375" style="0" customWidth="1"/>
    <col min="2" max="2" width="13.00390625" style="0" customWidth="1"/>
    <col min="3" max="3" width="11.28125" style="0" bestFit="1" customWidth="1"/>
    <col min="4" max="4" width="11.421875" style="0" bestFit="1" customWidth="1"/>
    <col min="5" max="9" width="11.28125" style="0" bestFit="1" customWidth="1"/>
  </cols>
  <sheetData>
    <row r="1" ht="12.75">
      <c r="A1" t="s">
        <v>126</v>
      </c>
    </row>
    <row r="2" spans="4:6" ht="12.75">
      <c r="D2" s="19"/>
      <c r="E2" s="19"/>
      <c r="F2" s="19"/>
    </row>
    <row r="3" spans="2:9" ht="12.75">
      <c r="B3" s="65" t="s">
        <v>109</v>
      </c>
      <c r="C3" s="65" t="s">
        <v>109</v>
      </c>
      <c r="D3" s="5"/>
      <c r="E3" s="5"/>
      <c r="F3" s="5"/>
      <c r="H3" s="19"/>
      <c r="I3" s="19"/>
    </row>
    <row r="4" spans="2:9" ht="12.75">
      <c r="B4" s="66" t="s">
        <v>114</v>
      </c>
      <c r="C4" s="66" t="s">
        <v>115</v>
      </c>
      <c r="D4" s="80"/>
      <c r="E4" s="80"/>
      <c r="F4" s="80"/>
      <c r="H4" s="70"/>
      <c r="I4" s="19"/>
    </row>
    <row r="5" spans="1:10" ht="12.75">
      <c r="A5" t="s">
        <v>120</v>
      </c>
      <c r="B5" s="2">
        <v>154625.9098827624</v>
      </c>
      <c r="C5" s="2">
        <v>159249.16674500002</v>
      </c>
      <c r="D5" s="21"/>
      <c r="E5" s="21"/>
      <c r="F5" s="21"/>
      <c r="G5" s="26"/>
      <c r="H5" s="21"/>
      <c r="I5" s="31"/>
      <c r="J5" s="26"/>
    </row>
    <row r="6" spans="1:10" ht="12.75">
      <c r="A6" t="s">
        <v>121</v>
      </c>
      <c r="B6" s="2">
        <v>22457.439298086367</v>
      </c>
      <c r="C6" s="2">
        <v>22674.710079999997</v>
      </c>
      <c r="D6" s="21"/>
      <c r="E6" s="21"/>
      <c r="F6" s="21"/>
      <c r="G6" s="26"/>
      <c r="H6" s="21"/>
      <c r="I6" s="31"/>
      <c r="J6" s="26"/>
    </row>
    <row r="7" spans="1:10" ht="12.75">
      <c r="A7" t="s">
        <v>122</v>
      </c>
      <c r="B7" s="2">
        <v>637</v>
      </c>
      <c r="C7" s="2">
        <v>633.815</v>
      </c>
      <c r="D7" s="21"/>
      <c r="E7" s="21"/>
      <c r="F7" s="21"/>
      <c r="G7" s="26"/>
      <c r="H7" s="21"/>
      <c r="I7" s="31"/>
      <c r="J7" s="26"/>
    </row>
    <row r="8" spans="1:10" ht="12.75">
      <c r="A8" t="s">
        <v>5</v>
      </c>
      <c r="B8" s="63">
        <v>177720.34918084877</v>
      </c>
      <c r="C8" s="63">
        <v>182557.69182500002</v>
      </c>
      <c r="D8" s="21"/>
      <c r="E8" s="21"/>
      <c r="F8" s="21"/>
      <c r="G8" s="26"/>
      <c r="H8" s="21"/>
      <c r="I8" s="31"/>
      <c r="J8" s="26"/>
    </row>
    <row r="9" spans="2:13" ht="12.75">
      <c r="B9" s="31"/>
      <c r="C9" s="31"/>
      <c r="D9" s="31"/>
      <c r="E9" s="31"/>
      <c r="F9" s="31"/>
      <c r="G9" s="26"/>
      <c r="H9" s="26"/>
      <c r="I9" s="26"/>
      <c r="J9" s="26"/>
      <c r="K9" s="26"/>
      <c r="L9" s="26"/>
      <c r="M9" s="26"/>
    </row>
    <row r="10" spans="2:13" ht="12.7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2" spans="1:9" ht="12.75">
      <c r="A12" t="s">
        <v>133</v>
      </c>
      <c r="F12" s="19"/>
      <c r="G12" s="19"/>
      <c r="H12" s="19"/>
      <c r="I12" s="19"/>
    </row>
    <row r="13" spans="2:9" ht="25.5">
      <c r="B13" s="67" t="s">
        <v>127</v>
      </c>
      <c r="C13" t="s">
        <v>135</v>
      </c>
      <c r="D13" s="66" t="s">
        <v>114</v>
      </c>
      <c r="E13" s="66" t="s">
        <v>115</v>
      </c>
      <c r="F13" s="80"/>
      <c r="G13" s="80"/>
      <c r="H13" s="80"/>
      <c r="I13" s="80"/>
    </row>
    <row r="14" spans="1:9" ht="12.75">
      <c r="A14" s="69" t="s">
        <v>128</v>
      </c>
      <c r="B14" s="68">
        <v>1462.5</v>
      </c>
      <c r="C14" s="61">
        <f>+B14/(B14+B15)</f>
        <v>0.009826284723738624</v>
      </c>
      <c r="D14" s="2">
        <f>ROUND(D$16*$C14,0)</f>
        <v>1519</v>
      </c>
      <c r="E14" s="2">
        <f>ROUND(E$16*$C14,0)</f>
        <v>1565</v>
      </c>
      <c r="F14" s="21"/>
      <c r="G14" s="21"/>
      <c r="H14" s="21"/>
      <c r="I14" s="21"/>
    </row>
    <row r="15" spans="1:9" ht="12.75">
      <c r="A15">
        <v>503</v>
      </c>
      <c r="B15" s="2">
        <v>147373</v>
      </c>
      <c r="C15" s="61">
        <f>+B15/(B15+B14)</f>
        <v>0.9901737152762614</v>
      </c>
      <c r="D15" s="2">
        <f>ROUND(D$16*$C15,0)</f>
        <v>153107</v>
      </c>
      <c r="E15" s="2">
        <f>ROUND(E$16*$C15,0)</f>
        <v>157684</v>
      </c>
      <c r="F15" s="21"/>
      <c r="G15" s="21"/>
      <c r="H15" s="21"/>
      <c r="I15" s="21"/>
    </row>
    <row r="16" spans="1:9" ht="12.75">
      <c r="A16" t="s">
        <v>132</v>
      </c>
      <c r="B16" s="63">
        <f>+B15+B14</f>
        <v>148835.5</v>
      </c>
      <c r="C16" s="64">
        <f>SUM(C14:C15)</f>
        <v>1</v>
      </c>
      <c r="D16" s="3">
        <f>+B5</f>
        <v>154625.9098827624</v>
      </c>
      <c r="E16" s="3">
        <f>+C5</f>
        <v>159249.16674500002</v>
      </c>
      <c r="F16" s="30"/>
      <c r="G16" s="30"/>
      <c r="H16" s="30"/>
      <c r="I16" s="30"/>
    </row>
    <row r="17" spans="2:9" ht="12.75">
      <c r="B17" s="2"/>
      <c r="D17" s="3"/>
      <c r="F17" s="19"/>
      <c r="G17" s="19"/>
      <c r="H17" s="19"/>
      <c r="I17" s="19"/>
    </row>
    <row r="18" spans="1:9" ht="12.75">
      <c r="A18" s="69" t="s">
        <v>129</v>
      </c>
      <c r="B18" s="2">
        <v>41.916666666666664</v>
      </c>
      <c r="C18" s="61">
        <f>+B18/$B$21</f>
        <v>0.001893754000225895</v>
      </c>
      <c r="D18" s="2">
        <f aca="true" t="shared" si="0" ref="D18:E20">ROUND(+$C18*D$21,0)</f>
        <v>43</v>
      </c>
      <c r="E18" s="2">
        <f t="shared" si="0"/>
        <v>43</v>
      </c>
      <c r="F18" s="21"/>
      <c r="G18" s="21"/>
      <c r="H18" s="21"/>
      <c r="I18" s="21"/>
    </row>
    <row r="19" spans="1:9" ht="12.75">
      <c r="A19">
        <v>504</v>
      </c>
      <c r="B19" s="2">
        <v>22029.5</v>
      </c>
      <c r="C19" s="61">
        <f>+B19/$B$21</f>
        <v>0.9952712623771695</v>
      </c>
      <c r="D19" s="2">
        <f t="shared" si="0"/>
        <v>22351</v>
      </c>
      <c r="E19" s="2">
        <f t="shared" si="0"/>
        <v>22567</v>
      </c>
      <c r="F19" s="21"/>
      <c r="G19" s="21"/>
      <c r="H19" s="21"/>
      <c r="I19" s="21"/>
    </row>
    <row r="20" spans="1:9" ht="12.75">
      <c r="A20" s="69" t="s">
        <v>130</v>
      </c>
      <c r="B20" s="2">
        <v>62.75</v>
      </c>
      <c r="C20" s="61">
        <f>+B20/$B$21</f>
        <v>0.0028349836226045705</v>
      </c>
      <c r="D20" s="2">
        <f t="shared" si="0"/>
        <v>64</v>
      </c>
      <c r="E20" s="2">
        <f t="shared" si="0"/>
        <v>64</v>
      </c>
      <c r="F20" s="21"/>
      <c r="G20" s="21"/>
      <c r="H20" s="21"/>
      <c r="I20" s="21"/>
    </row>
    <row r="21" spans="1:9" ht="12.75">
      <c r="A21" s="69" t="s">
        <v>134</v>
      </c>
      <c r="B21" s="63">
        <f>SUM(B18:B20)</f>
        <v>22134.166666666668</v>
      </c>
      <c r="C21" s="61">
        <f>SUM(C18:C20)</f>
        <v>0.9999999999999999</v>
      </c>
      <c r="D21" s="2">
        <f>+B6</f>
        <v>22457.439298086367</v>
      </c>
      <c r="E21" s="2">
        <f>+C6</f>
        <v>22674.710079999997</v>
      </c>
      <c r="F21" s="21"/>
      <c r="G21" s="21"/>
      <c r="H21" s="21"/>
      <c r="I21" s="21"/>
    </row>
    <row r="22" spans="1:9" ht="12.75">
      <c r="A22" s="69"/>
      <c r="B22" s="2"/>
      <c r="F22" s="19"/>
      <c r="G22" s="19"/>
      <c r="H22" s="19"/>
      <c r="I22" s="19"/>
    </row>
    <row r="23" spans="1:11" ht="12.75">
      <c r="A23">
        <v>505</v>
      </c>
      <c r="B23" s="2">
        <v>404.75</v>
      </c>
      <c r="C23" s="61">
        <f>+B23/$B$27</f>
        <v>0.7112315126665691</v>
      </c>
      <c r="D23" s="2">
        <f aca="true" t="shared" si="1" ref="D23:E26">ROUND(+$C23*D$27,0)</f>
        <v>453</v>
      </c>
      <c r="E23" s="2">
        <f t="shared" si="1"/>
        <v>451</v>
      </c>
      <c r="F23" s="21"/>
      <c r="G23" s="21"/>
      <c r="H23" s="21"/>
      <c r="I23" s="21"/>
      <c r="J23" s="2"/>
      <c r="K23" s="2"/>
    </row>
    <row r="24" spans="1:11" ht="12.75">
      <c r="A24" s="69" t="s">
        <v>131</v>
      </c>
      <c r="B24" s="2">
        <v>7.333333333333333</v>
      </c>
      <c r="C24" s="61">
        <f>+B24/$B$27</f>
        <v>0.012886220530092255</v>
      </c>
      <c r="D24" s="2">
        <f t="shared" si="1"/>
        <v>8</v>
      </c>
      <c r="E24" s="2">
        <f t="shared" si="1"/>
        <v>8</v>
      </c>
      <c r="F24" s="21"/>
      <c r="G24" s="21"/>
      <c r="H24" s="21"/>
      <c r="I24" s="21"/>
      <c r="J24" s="2"/>
      <c r="K24" s="2"/>
    </row>
    <row r="25" spans="1:11" ht="12.75">
      <c r="A25">
        <v>663</v>
      </c>
      <c r="B25" s="2">
        <v>133</v>
      </c>
      <c r="C25" s="61">
        <f>+B25/$B$27</f>
        <v>0.2337091814321277</v>
      </c>
      <c r="D25" s="2">
        <f t="shared" si="1"/>
        <v>149</v>
      </c>
      <c r="E25" s="2">
        <f t="shared" si="1"/>
        <v>148</v>
      </c>
      <c r="F25" s="21"/>
      <c r="G25" s="21"/>
      <c r="H25" s="21"/>
      <c r="I25" s="21"/>
      <c r="J25" s="2"/>
      <c r="K25" s="2"/>
    </row>
    <row r="26" spans="1:11" ht="12.75">
      <c r="A26">
        <v>664</v>
      </c>
      <c r="B26" s="2">
        <v>24</v>
      </c>
      <c r="C26" s="61">
        <f>+B26/$B$27</f>
        <v>0.04217308537121102</v>
      </c>
      <c r="D26" s="2">
        <f t="shared" si="1"/>
        <v>27</v>
      </c>
      <c r="E26" s="2">
        <f t="shared" si="1"/>
        <v>27</v>
      </c>
      <c r="F26" s="21"/>
      <c r="G26" s="21"/>
      <c r="H26" s="21"/>
      <c r="I26" s="21"/>
      <c r="J26" s="2"/>
      <c r="K26" s="2"/>
    </row>
    <row r="27" spans="2:9" ht="12.75">
      <c r="B27" s="60">
        <f>SUM(B23:B26)</f>
        <v>569.0833333333333</v>
      </c>
      <c r="C27" s="64">
        <f>SUM(C23:C26)</f>
        <v>1.0000000000000002</v>
      </c>
      <c r="D27" s="3">
        <f>+B7</f>
        <v>637</v>
      </c>
      <c r="E27" s="3">
        <f>+C7</f>
        <v>633.815</v>
      </c>
      <c r="F27" s="30"/>
      <c r="G27" s="30"/>
      <c r="H27" s="30"/>
      <c r="I27" s="30"/>
    </row>
    <row r="28" spans="6:9" ht="12.75">
      <c r="F28" s="19"/>
      <c r="G28" s="19"/>
      <c r="H28" s="19"/>
      <c r="I28" s="19"/>
    </row>
    <row r="30" ht="12.75">
      <c r="A30" t="s">
        <v>136</v>
      </c>
    </row>
    <row r="31" spans="2:7" ht="12.75">
      <c r="B31" s="66" t="s">
        <v>115</v>
      </c>
      <c r="C31" s="80"/>
      <c r="D31" s="80"/>
      <c r="E31" s="80"/>
      <c r="F31" s="80"/>
      <c r="G31" s="19"/>
    </row>
    <row r="32" spans="1:7" ht="12.75">
      <c r="A32">
        <v>502</v>
      </c>
      <c r="B32" s="3">
        <f>+E14+E18</f>
        <v>1608</v>
      </c>
      <c r="C32" s="30"/>
      <c r="D32" s="30"/>
      <c r="E32" s="30"/>
      <c r="F32" s="30"/>
      <c r="G32" s="19"/>
    </row>
    <row r="33" spans="1:7" ht="12.75">
      <c r="A33">
        <v>503</v>
      </c>
      <c r="B33" s="3">
        <f>+E15</f>
        <v>157684</v>
      </c>
      <c r="C33" s="30"/>
      <c r="D33" s="30"/>
      <c r="E33" s="30"/>
      <c r="F33" s="30"/>
      <c r="G33" s="19"/>
    </row>
    <row r="34" spans="1:7" ht="12.75">
      <c r="A34">
        <v>504</v>
      </c>
      <c r="B34" s="3">
        <f>+E19</f>
        <v>22567</v>
      </c>
      <c r="C34" s="30"/>
      <c r="D34" s="30"/>
      <c r="E34" s="30"/>
      <c r="F34" s="30"/>
      <c r="G34" s="19"/>
    </row>
    <row r="35" spans="1:7" ht="12.75">
      <c r="A35">
        <v>505</v>
      </c>
      <c r="B35" s="3">
        <f>+E23</f>
        <v>451</v>
      </c>
      <c r="C35" s="30"/>
      <c r="D35" s="30"/>
      <c r="E35" s="30"/>
      <c r="F35" s="30"/>
      <c r="G35" s="19"/>
    </row>
    <row r="36" spans="1:7" ht="12.75">
      <c r="A36">
        <v>511</v>
      </c>
      <c r="B36" s="3">
        <f>+E20+E24</f>
        <v>72</v>
      </c>
      <c r="C36" s="30"/>
      <c r="D36" s="30"/>
      <c r="E36" s="30"/>
      <c r="F36" s="30"/>
      <c r="G36" s="19"/>
    </row>
    <row r="37" spans="1:7" ht="12.75">
      <c r="A37">
        <v>663</v>
      </c>
      <c r="B37" s="3">
        <f>+E25</f>
        <v>148</v>
      </c>
      <c r="C37" s="30"/>
      <c r="D37" s="30"/>
      <c r="E37" s="30"/>
      <c r="F37" s="30"/>
      <c r="G37" s="19"/>
    </row>
    <row r="38" spans="1:7" ht="12.75">
      <c r="A38">
        <v>664</v>
      </c>
      <c r="B38" s="3">
        <f>+E26</f>
        <v>27</v>
      </c>
      <c r="C38" s="30"/>
      <c r="D38" s="30"/>
      <c r="E38" s="30"/>
      <c r="F38" s="30"/>
      <c r="G38" s="19"/>
    </row>
    <row r="39" spans="2:7" ht="12.75">
      <c r="B39" s="60">
        <f>SUM(B32:B38)</f>
        <v>182557</v>
      </c>
      <c r="C39" s="30"/>
      <c r="D39" s="30"/>
      <c r="E39" s="30"/>
      <c r="F39" s="30"/>
      <c r="G39" s="19"/>
    </row>
    <row r="40" spans="3:7" ht="12.75">
      <c r="C40" s="19"/>
      <c r="D40" s="19"/>
      <c r="E40" s="19"/>
      <c r="F40" s="19"/>
      <c r="G40" s="19"/>
    </row>
    <row r="41" spans="3:7" ht="12.75">
      <c r="C41" s="19"/>
      <c r="D41" s="19"/>
      <c r="E41" s="19"/>
      <c r="F41" s="19"/>
      <c r="G41" s="19"/>
    </row>
  </sheetData>
  <printOptions/>
  <pageMargins left="0.75" right="0.75" top="1" bottom="1" header="0.5" footer="0.5"/>
  <pageSetup horizontalDpi="600" verticalDpi="600" orientation="portrait"/>
  <headerFooter alignWithMargins="0">
    <oddHeader>&amp;RDocket No. UG-060256
Exhibit No. __ (MLB-7)
Page 4 of 7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1"/>
  <sheetViews>
    <sheetView view="pageBreakPreview" zoomScale="60" workbookViewId="0" topLeftCell="A1">
      <selection activeCell="C7" sqref="C7"/>
    </sheetView>
  </sheetViews>
  <sheetFormatPr defaultColWidth="9.140625" defaultRowHeight="12.75"/>
  <cols>
    <col min="1" max="1" width="12.57421875" style="0" customWidth="1"/>
    <col min="2" max="2" width="14.00390625" style="0" bestFit="1" customWidth="1"/>
    <col min="3" max="3" width="13.8515625" style="0" customWidth="1"/>
    <col min="4" max="4" width="11.8515625" style="0" bestFit="1" customWidth="1"/>
    <col min="5" max="5" width="13.00390625" style="0" bestFit="1" customWidth="1"/>
    <col min="6" max="6" width="14.00390625" style="0" customWidth="1"/>
    <col min="7" max="7" width="13.140625" style="0" bestFit="1" customWidth="1"/>
    <col min="8" max="8" width="13.00390625" style="0" bestFit="1" customWidth="1"/>
    <col min="9" max="9" width="13.7109375" style="0" bestFit="1" customWidth="1"/>
    <col min="10" max="10" width="12.00390625" style="0" bestFit="1" customWidth="1"/>
    <col min="11" max="13" width="11.8515625" style="0" customWidth="1"/>
    <col min="14" max="14" width="11.28125" style="0" bestFit="1" customWidth="1"/>
  </cols>
  <sheetData>
    <row r="2" ht="12.75">
      <c r="A2" t="s">
        <v>98</v>
      </c>
    </row>
    <row r="4" spans="2:12" ht="12.75">
      <c r="B4" s="83" t="s">
        <v>64</v>
      </c>
      <c r="C4" s="84"/>
      <c r="D4" s="84"/>
      <c r="E4" s="83" t="s">
        <v>72</v>
      </c>
      <c r="F4" s="84"/>
      <c r="G4" s="84"/>
      <c r="H4" s="83" t="s">
        <v>78</v>
      </c>
      <c r="I4" s="84"/>
      <c r="J4" s="84"/>
      <c r="K4" s="85"/>
      <c r="L4" s="48"/>
    </row>
    <row r="5" spans="2:12" ht="12.75">
      <c r="B5" s="32" t="s">
        <v>77</v>
      </c>
      <c r="C5" s="19" t="s">
        <v>71</v>
      </c>
      <c r="D5" s="29" t="s">
        <v>73</v>
      </c>
      <c r="E5" s="32" t="s">
        <v>77</v>
      </c>
      <c r="F5" s="29" t="s">
        <v>76</v>
      </c>
      <c r="G5" s="29" t="s">
        <v>73</v>
      </c>
      <c r="H5" s="33" t="s">
        <v>79</v>
      </c>
      <c r="I5" s="34" t="s">
        <v>81</v>
      </c>
      <c r="J5" s="34" t="s">
        <v>83</v>
      </c>
      <c r="K5" s="35" t="s">
        <v>85</v>
      </c>
      <c r="L5" s="36" t="s">
        <v>90</v>
      </c>
    </row>
    <row r="6" spans="2:12" ht="12.75">
      <c r="B6" s="43" t="s">
        <v>74</v>
      </c>
      <c r="C6" s="11" t="s">
        <v>70</v>
      </c>
      <c r="D6" s="44" t="s">
        <v>74</v>
      </c>
      <c r="E6" s="43" t="s">
        <v>74</v>
      </c>
      <c r="F6" s="44" t="s">
        <v>75</v>
      </c>
      <c r="G6" s="44" t="s">
        <v>74</v>
      </c>
      <c r="H6" s="40" t="s">
        <v>80</v>
      </c>
      <c r="I6" s="41" t="s">
        <v>82</v>
      </c>
      <c r="J6" s="41" t="s">
        <v>84</v>
      </c>
      <c r="K6" s="42" t="s">
        <v>86</v>
      </c>
      <c r="L6" s="42" t="s">
        <v>91</v>
      </c>
    </row>
    <row r="7" spans="1:12" ht="12.75">
      <c r="A7">
        <v>2007</v>
      </c>
      <c r="B7" s="20">
        <v>0</v>
      </c>
      <c r="C7" s="21">
        <v>4628016</v>
      </c>
      <c r="D7" s="21">
        <f>+C7+B7</f>
        <v>4628016</v>
      </c>
      <c r="E7" s="20">
        <v>0</v>
      </c>
      <c r="F7" s="21">
        <f>+D7*'Depn Rates'!$E$22*0.5</f>
        <v>52875.082800000004</v>
      </c>
      <c r="G7" s="21">
        <f>+F7+E7</f>
        <v>52875.082800000004</v>
      </c>
      <c r="H7" s="20">
        <f>(+C7*'MACRS RATES'!$D$5)</f>
        <v>231400.80000000002</v>
      </c>
      <c r="I7" s="30">
        <f>+H7-F7</f>
        <v>178525.7172</v>
      </c>
      <c r="J7" s="21">
        <f>+I7*0.35</f>
        <v>62484.00102</v>
      </c>
      <c r="K7" s="22">
        <f>+J7</f>
        <v>62484.00102</v>
      </c>
      <c r="L7" s="22">
        <f>+D7-G7-K7</f>
        <v>4512656.91618</v>
      </c>
    </row>
    <row r="8" spans="2:12" ht="5.25" customHeight="1">
      <c r="B8" s="23"/>
      <c r="C8" s="24"/>
      <c r="D8" s="24"/>
      <c r="E8" s="23"/>
      <c r="F8" s="24"/>
      <c r="G8" s="24"/>
      <c r="H8" s="23"/>
      <c r="I8" s="37"/>
      <c r="J8" s="24"/>
      <c r="K8" s="25"/>
      <c r="L8" s="49"/>
    </row>
    <row r="15" spans="6:9" ht="12.75">
      <c r="F15" s="51"/>
      <c r="G15" s="28" t="s">
        <v>87</v>
      </c>
      <c r="H15" s="38" t="s">
        <v>76</v>
      </c>
      <c r="I15" s="57" t="s">
        <v>90</v>
      </c>
    </row>
    <row r="16" spans="6:9" ht="12.75">
      <c r="F16" s="39" t="s">
        <v>89</v>
      </c>
      <c r="G16" s="36" t="s">
        <v>4</v>
      </c>
      <c r="H16" s="39" t="s">
        <v>8</v>
      </c>
      <c r="I16" s="54" t="s">
        <v>96</v>
      </c>
    </row>
    <row r="17" spans="6:9" ht="12.75">
      <c r="F17" s="54">
        <v>0.0937</v>
      </c>
      <c r="G17" s="55" t="s">
        <v>88</v>
      </c>
      <c r="H17" s="50" t="s">
        <v>88</v>
      </c>
      <c r="I17" s="58"/>
    </row>
    <row r="18" spans="6:9" ht="12.75">
      <c r="F18" s="54" t="s">
        <v>92</v>
      </c>
      <c r="G18" s="56" t="s">
        <v>92</v>
      </c>
      <c r="H18" s="54" t="s">
        <v>92</v>
      </c>
      <c r="I18" s="54" t="s">
        <v>92</v>
      </c>
    </row>
    <row r="19" spans="6:9" ht="12.75">
      <c r="F19" s="52" t="s">
        <v>93</v>
      </c>
      <c r="G19" s="56" t="s">
        <v>94</v>
      </c>
      <c r="H19" s="54" t="s">
        <v>95</v>
      </c>
      <c r="I19" s="52" t="s">
        <v>97</v>
      </c>
    </row>
    <row r="20" spans="5:9" ht="12.75">
      <c r="E20">
        <v>2007</v>
      </c>
      <c r="F20" s="53">
        <f>+L7*$F$17</f>
        <v>422835.953046066</v>
      </c>
      <c r="G20" s="45">
        <f>+D7*0.0117</f>
        <v>54147.7872</v>
      </c>
      <c r="H20" s="45">
        <f>+F7</f>
        <v>52875.082800000004</v>
      </c>
      <c r="I20" s="59">
        <f>+H20+G20+F20</f>
        <v>529858.823046066</v>
      </c>
    </row>
    <row r="21" spans="6:9" ht="6.75" customHeight="1">
      <c r="F21" s="49"/>
      <c r="G21" s="47"/>
      <c r="H21" s="47"/>
      <c r="I21" s="49"/>
    </row>
  </sheetData>
  <mergeCells count="3">
    <mergeCell ref="B4:D4"/>
    <mergeCell ref="E4:G4"/>
    <mergeCell ref="H4:K4"/>
  </mergeCells>
  <printOptions/>
  <pageMargins left="0.75" right="0.75" top="1" bottom="1" header="0.5" footer="0.5"/>
  <pageSetup horizontalDpi="600" verticalDpi="600" orientation="landscape" scale="58"/>
  <headerFooter alignWithMargins="0">
    <oddHeader>&amp;RDocket No. UIG-060256
Exhibit No. __ (MLB-7)
Page 5 of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60" workbookViewId="0" topLeftCell="A1">
      <selection activeCell="G12" sqref="G12"/>
    </sheetView>
  </sheetViews>
  <sheetFormatPr defaultColWidth="9.140625" defaultRowHeight="12.75"/>
  <cols>
    <col min="2" max="2" width="39.421875" style="0" customWidth="1"/>
    <col min="3" max="3" width="12.8515625" style="0" customWidth="1"/>
  </cols>
  <sheetData>
    <row r="1" ht="12.75">
      <c r="A1" t="s">
        <v>10</v>
      </c>
    </row>
    <row r="2" ht="12.75">
      <c r="A2" t="s">
        <v>11</v>
      </c>
    </row>
    <row r="6" spans="1:3" ht="38.25">
      <c r="A6" s="4" t="s">
        <v>12</v>
      </c>
      <c r="B6" s="4" t="s">
        <v>13</v>
      </c>
      <c r="C6" s="4" t="s">
        <v>14</v>
      </c>
    </row>
    <row r="7" spans="1:3" ht="12.75">
      <c r="A7" s="5">
        <v>3010</v>
      </c>
      <c r="B7" s="6" t="s">
        <v>15</v>
      </c>
      <c r="C7" s="7">
        <v>0</v>
      </c>
    </row>
    <row r="8" spans="1:3" ht="12.75">
      <c r="A8" s="5">
        <v>3020</v>
      </c>
      <c r="B8" s="6" t="s">
        <v>16</v>
      </c>
      <c r="C8" s="7">
        <v>0</v>
      </c>
    </row>
    <row r="9" spans="1:3" ht="12.75">
      <c r="A9" s="5">
        <v>3651</v>
      </c>
      <c r="B9" s="6" t="s">
        <v>17</v>
      </c>
      <c r="C9" s="7">
        <v>0</v>
      </c>
    </row>
    <row r="10" spans="1:3" ht="12.75">
      <c r="A10" s="8">
        <v>3652</v>
      </c>
      <c r="B10" s="9" t="s">
        <v>18</v>
      </c>
      <c r="C10" s="10">
        <v>0.0136</v>
      </c>
    </row>
    <row r="11" spans="1:3" ht="12.75">
      <c r="A11" s="8">
        <v>3670</v>
      </c>
      <c r="B11" s="9" t="s">
        <v>19</v>
      </c>
      <c r="C11" s="10">
        <v>0.0192</v>
      </c>
    </row>
    <row r="12" spans="1:3" ht="12.75">
      <c r="A12" s="8">
        <v>3690</v>
      </c>
      <c r="B12" s="9" t="s">
        <v>20</v>
      </c>
      <c r="C12" s="10">
        <v>0.0244</v>
      </c>
    </row>
    <row r="13" spans="1:3" ht="12.75">
      <c r="A13" s="8">
        <v>3700</v>
      </c>
      <c r="B13" s="9" t="s">
        <v>21</v>
      </c>
      <c r="C13" s="10">
        <v>0.0421</v>
      </c>
    </row>
    <row r="14" spans="1:3" ht="12.75">
      <c r="A14" s="8">
        <v>3740</v>
      </c>
      <c r="B14" s="9" t="s">
        <v>22</v>
      </c>
      <c r="C14" s="10">
        <v>0</v>
      </c>
    </row>
    <row r="15" spans="1:3" ht="12.75">
      <c r="A15" s="8">
        <v>3741</v>
      </c>
      <c r="B15" s="9" t="s">
        <v>23</v>
      </c>
      <c r="C15" s="10">
        <v>0.0166</v>
      </c>
    </row>
    <row r="16" spans="1:3" ht="12.75">
      <c r="A16" s="8">
        <v>3750</v>
      </c>
      <c r="B16" s="9" t="s">
        <v>24</v>
      </c>
      <c r="C16" s="10">
        <v>0.0219</v>
      </c>
    </row>
    <row r="17" spans="1:3" ht="12.75">
      <c r="A17" s="5">
        <v>3751</v>
      </c>
      <c r="B17" s="6" t="s">
        <v>25</v>
      </c>
      <c r="C17" s="7">
        <v>0</v>
      </c>
    </row>
    <row r="18" spans="1:5" ht="12.75">
      <c r="A18" s="5">
        <v>3760</v>
      </c>
      <c r="B18" s="6" t="s">
        <v>26</v>
      </c>
      <c r="C18" s="7">
        <v>0.0258</v>
      </c>
      <c r="E18" t="s">
        <v>61</v>
      </c>
    </row>
    <row r="19" spans="1:5" ht="12.75">
      <c r="A19" s="5">
        <v>3761</v>
      </c>
      <c r="B19" s="6" t="s">
        <v>27</v>
      </c>
      <c r="C19" s="7">
        <v>0.0258</v>
      </c>
      <c r="E19" t="s">
        <v>62</v>
      </c>
    </row>
    <row r="20" spans="1:5" ht="12.75">
      <c r="A20" s="5">
        <v>3762</v>
      </c>
      <c r="B20" s="6" t="s">
        <v>28</v>
      </c>
      <c r="C20" s="7">
        <v>0.0181</v>
      </c>
      <c r="E20" s="7">
        <v>0.0258</v>
      </c>
    </row>
    <row r="21" spans="1:5" ht="12.75">
      <c r="A21" s="5">
        <v>3763</v>
      </c>
      <c r="B21" s="6" t="s">
        <v>29</v>
      </c>
      <c r="C21" s="7">
        <v>0.0199</v>
      </c>
      <c r="E21" s="7">
        <v>0.0199</v>
      </c>
    </row>
    <row r="22" spans="1:6" ht="12.75">
      <c r="A22" s="5">
        <v>3770</v>
      </c>
      <c r="B22" s="6" t="s">
        <v>30</v>
      </c>
      <c r="C22" s="7">
        <v>0.05</v>
      </c>
      <c r="E22" s="27">
        <f>AVERAGE(E20:E21)</f>
        <v>0.022850000000000002</v>
      </c>
      <c r="F22" t="s">
        <v>63</v>
      </c>
    </row>
    <row r="23" spans="1:3" ht="12.75">
      <c r="A23" s="5">
        <v>3780</v>
      </c>
      <c r="B23" s="6" t="s">
        <v>31</v>
      </c>
      <c r="C23" s="7">
        <v>0.0292</v>
      </c>
    </row>
    <row r="24" spans="1:3" ht="12.75">
      <c r="A24" s="5">
        <v>3800</v>
      </c>
      <c r="B24" s="6" t="s">
        <v>32</v>
      </c>
      <c r="C24" s="7">
        <v>0.0496</v>
      </c>
    </row>
    <row r="25" spans="1:3" ht="12.75">
      <c r="A25" s="5">
        <v>3801</v>
      </c>
      <c r="B25" s="6" t="s">
        <v>33</v>
      </c>
      <c r="C25" s="7">
        <v>0.0331</v>
      </c>
    </row>
    <row r="26" spans="1:3" ht="12.75">
      <c r="A26" s="8">
        <v>3810</v>
      </c>
      <c r="B26" s="9" t="s">
        <v>34</v>
      </c>
      <c r="C26" s="10">
        <v>0.0166</v>
      </c>
    </row>
    <row r="27" spans="1:3" ht="12.75">
      <c r="A27" s="8">
        <v>3820</v>
      </c>
      <c r="B27" s="9" t="s">
        <v>35</v>
      </c>
      <c r="C27" s="10">
        <v>0.0267</v>
      </c>
    </row>
    <row r="28" spans="1:3" ht="12.75">
      <c r="A28" s="8">
        <v>3830</v>
      </c>
      <c r="B28" s="9" t="s">
        <v>36</v>
      </c>
      <c r="C28" s="10">
        <v>0.0171</v>
      </c>
    </row>
    <row r="29" spans="1:3" ht="12.75">
      <c r="A29" s="5">
        <v>3840</v>
      </c>
      <c r="B29" s="6" t="s">
        <v>37</v>
      </c>
      <c r="C29" s="7">
        <v>0</v>
      </c>
    </row>
    <row r="30" spans="1:3" ht="12.75">
      <c r="A30" s="5">
        <v>3850</v>
      </c>
      <c r="B30" s="6" t="s">
        <v>38</v>
      </c>
      <c r="C30" s="7">
        <v>0.0348</v>
      </c>
    </row>
    <row r="31" spans="1:3" ht="12.75">
      <c r="A31" s="5">
        <v>3860</v>
      </c>
      <c r="B31" s="6" t="s">
        <v>39</v>
      </c>
      <c r="C31" s="7">
        <v>0</v>
      </c>
    </row>
    <row r="32" spans="1:3" ht="12.75">
      <c r="A32" s="5">
        <v>3861</v>
      </c>
      <c r="B32" s="6" t="s">
        <v>40</v>
      </c>
      <c r="C32" s="7">
        <v>0</v>
      </c>
    </row>
    <row r="33" spans="1:3" ht="12.75">
      <c r="A33" s="5">
        <v>3890</v>
      </c>
      <c r="B33" s="6" t="s">
        <v>41</v>
      </c>
      <c r="C33" s="7">
        <v>0</v>
      </c>
    </row>
    <row r="34" spans="1:3" ht="12.75">
      <c r="A34" s="5">
        <v>3900</v>
      </c>
      <c r="B34" s="6" t="s">
        <v>42</v>
      </c>
      <c r="C34" s="7">
        <v>0.0195</v>
      </c>
    </row>
    <row r="35" spans="1:3" ht="12.75">
      <c r="A35" s="5">
        <v>3901</v>
      </c>
      <c r="B35" s="6" t="s">
        <v>43</v>
      </c>
      <c r="C35" s="7">
        <v>0</v>
      </c>
    </row>
    <row r="36" spans="1:3" ht="12.75">
      <c r="A36" s="8">
        <v>3910</v>
      </c>
      <c r="B36" s="9" t="s">
        <v>44</v>
      </c>
      <c r="C36" s="10">
        <v>0.0223</v>
      </c>
    </row>
    <row r="37" spans="1:3" ht="12.75">
      <c r="A37" s="8">
        <v>3911</v>
      </c>
      <c r="B37" s="9" t="s">
        <v>45</v>
      </c>
      <c r="C37" s="10">
        <v>0.0441</v>
      </c>
    </row>
    <row r="38" spans="1:3" ht="12.75">
      <c r="A38" s="8">
        <v>3912</v>
      </c>
      <c r="B38" s="9" t="s">
        <v>46</v>
      </c>
      <c r="C38" s="10">
        <v>0.1429</v>
      </c>
    </row>
    <row r="39" spans="1:3" ht="12.75">
      <c r="A39" s="8">
        <v>3913</v>
      </c>
      <c r="B39" s="9" t="s">
        <v>47</v>
      </c>
      <c r="C39" s="10">
        <v>0.1034</v>
      </c>
    </row>
    <row r="40" spans="1:3" ht="12.75">
      <c r="A40" s="8">
        <v>3914</v>
      </c>
      <c r="B40" s="9" t="s">
        <v>48</v>
      </c>
      <c r="C40" s="10">
        <v>0.0354</v>
      </c>
    </row>
    <row r="41" spans="1:3" ht="12.75">
      <c r="A41" s="8">
        <v>3920</v>
      </c>
      <c r="B41" s="9" t="s">
        <v>49</v>
      </c>
      <c r="C41" s="10">
        <v>0.0801</v>
      </c>
    </row>
    <row r="42" spans="1:3" ht="12.75">
      <c r="A42" s="8">
        <v>3921</v>
      </c>
      <c r="B42" s="9" t="s">
        <v>50</v>
      </c>
      <c r="C42" s="10">
        <v>0</v>
      </c>
    </row>
    <row r="43" spans="1:3" ht="12.75">
      <c r="A43" s="8">
        <v>3930</v>
      </c>
      <c r="B43" s="9" t="s">
        <v>51</v>
      </c>
      <c r="C43" s="10">
        <v>0.0295</v>
      </c>
    </row>
    <row r="44" spans="1:3" ht="12.75">
      <c r="A44" s="8">
        <v>3940</v>
      </c>
      <c r="B44" s="9" t="s">
        <v>52</v>
      </c>
      <c r="C44" s="10">
        <v>0.0294</v>
      </c>
    </row>
    <row r="45" spans="1:3" ht="12.75">
      <c r="A45" s="8">
        <v>3941</v>
      </c>
      <c r="B45" s="9" t="s">
        <v>53</v>
      </c>
      <c r="C45" s="10">
        <v>0</v>
      </c>
    </row>
    <row r="46" spans="1:3" ht="12.75">
      <c r="A46" s="8">
        <v>3950</v>
      </c>
      <c r="B46" s="9" t="s">
        <v>54</v>
      </c>
      <c r="C46" s="10">
        <v>0.0271</v>
      </c>
    </row>
    <row r="47" spans="1:3" ht="12.75">
      <c r="A47" s="8">
        <v>3960</v>
      </c>
      <c r="B47" s="9" t="s">
        <v>55</v>
      </c>
      <c r="C47" s="10">
        <v>0.0376</v>
      </c>
    </row>
    <row r="48" spans="1:3" ht="12.75">
      <c r="A48" s="8">
        <v>3970</v>
      </c>
      <c r="B48" s="9" t="s">
        <v>56</v>
      </c>
      <c r="C48" s="10">
        <v>0.0344</v>
      </c>
    </row>
    <row r="49" spans="1:3" ht="12.75">
      <c r="A49" s="8">
        <v>3971</v>
      </c>
      <c r="B49" s="9" t="s">
        <v>57</v>
      </c>
      <c r="C49" s="10">
        <v>0.0341</v>
      </c>
    </row>
    <row r="50" spans="1:3" ht="12.75">
      <c r="A50" s="8">
        <v>3972</v>
      </c>
      <c r="B50" s="9" t="s">
        <v>58</v>
      </c>
      <c r="C50" s="10">
        <v>0.0637</v>
      </c>
    </row>
    <row r="51" spans="1:3" ht="12.75">
      <c r="A51" s="8">
        <v>3973</v>
      </c>
      <c r="B51" s="9" t="s">
        <v>59</v>
      </c>
      <c r="C51" s="10">
        <v>0.0631</v>
      </c>
    </row>
    <row r="52" spans="1:3" ht="12.75">
      <c r="A52" s="8">
        <v>3980</v>
      </c>
      <c r="B52" s="9" t="s">
        <v>60</v>
      </c>
      <c r="C52" s="10">
        <v>0.0309</v>
      </c>
    </row>
  </sheetData>
  <printOptions/>
  <pageMargins left="0.75" right="0.75" top="1" bottom="1" header="0.5" footer="0.5"/>
  <pageSetup horizontalDpi="600" verticalDpi="600" orientation="portrait" scale="84"/>
  <headerFooter alignWithMargins="0">
    <oddHeader>&amp;RDocket No. UG-060256
Exhibit No. __ (MLB-7)
Page 6 of 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60" workbookViewId="0" topLeftCell="A1">
      <selection activeCell="F1" sqref="F1"/>
    </sheetView>
  </sheetViews>
  <sheetFormatPr defaultColWidth="9.140625" defaultRowHeight="12.75"/>
  <cols>
    <col min="2" max="4" width="11.57421875" style="0" customWidth="1"/>
  </cols>
  <sheetData>
    <row r="1" ht="12.75">
      <c r="A1" t="s">
        <v>65</v>
      </c>
    </row>
    <row r="4" spans="1:4" ht="12.75">
      <c r="A4" s="12" t="s">
        <v>66</v>
      </c>
      <c r="B4" s="13" t="s">
        <v>67</v>
      </c>
      <c r="C4" s="14" t="s">
        <v>68</v>
      </c>
      <c r="D4" s="14" t="s">
        <v>69</v>
      </c>
    </row>
    <row r="5" spans="1:4" ht="12.75">
      <c r="A5" s="15">
        <v>1</v>
      </c>
      <c r="B5" s="16">
        <v>0.2</v>
      </c>
      <c r="C5" s="16">
        <v>0.14286</v>
      </c>
      <c r="D5" s="16">
        <v>0.05</v>
      </c>
    </row>
    <row r="6" spans="1:4" ht="12.75">
      <c r="A6" s="14">
        <v>2</v>
      </c>
      <c r="B6" s="16">
        <v>0.32</v>
      </c>
      <c r="C6" s="16">
        <v>0.2449</v>
      </c>
      <c r="D6" s="16">
        <v>0.095</v>
      </c>
    </row>
    <row r="7" spans="1:4" ht="12.75">
      <c r="A7" s="14">
        <v>3</v>
      </c>
      <c r="B7" s="16">
        <v>0.192</v>
      </c>
      <c r="C7" s="16">
        <v>0.17493</v>
      </c>
      <c r="D7" s="16">
        <v>0.0855</v>
      </c>
    </row>
    <row r="8" spans="1:4" ht="12.75">
      <c r="A8" s="14">
        <v>4</v>
      </c>
      <c r="B8" s="16">
        <v>0.1152</v>
      </c>
      <c r="C8" s="16">
        <v>0.12495</v>
      </c>
      <c r="D8" s="16">
        <v>0.077</v>
      </c>
    </row>
    <row r="9" spans="1:4" ht="12.75">
      <c r="A9" s="14">
        <v>5</v>
      </c>
      <c r="B9" s="16">
        <v>0.1152</v>
      </c>
      <c r="C9" s="16">
        <v>0.08925</v>
      </c>
      <c r="D9" s="16">
        <v>0.0693</v>
      </c>
    </row>
    <row r="10" spans="1:4" ht="12.75">
      <c r="A10" s="14">
        <v>6</v>
      </c>
      <c r="B10" s="16">
        <v>0.0576</v>
      </c>
      <c r="C10" s="16">
        <v>0.08925</v>
      </c>
      <c r="D10" s="16">
        <v>0.0623</v>
      </c>
    </row>
    <row r="11" spans="1:4" ht="12.75">
      <c r="A11" s="14">
        <v>7</v>
      </c>
      <c r="B11" s="17"/>
      <c r="C11" s="16">
        <v>0.08925</v>
      </c>
      <c r="D11" s="16">
        <v>0.059</v>
      </c>
    </row>
    <row r="12" spans="1:4" ht="12.75">
      <c r="A12" s="14">
        <v>8</v>
      </c>
      <c r="B12" s="17"/>
      <c r="C12" s="16">
        <v>0.04461</v>
      </c>
      <c r="D12" s="16">
        <v>0.059</v>
      </c>
    </row>
    <row r="13" spans="1:4" ht="12.75">
      <c r="A13" s="14">
        <v>9</v>
      </c>
      <c r="B13" s="17"/>
      <c r="C13" s="17"/>
      <c r="D13" s="16">
        <v>0.0591</v>
      </c>
    </row>
    <row r="14" spans="1:4" ht="12.75">
      <c r="A14" s="14">
        <v>10</v>
      </c>
      <c r="B14" s="17"/>
      <c r="C14" s="17"/>
      <c r="D14" s="16">
        <v>0.059</v>
      </c>
    </row>
    <row r="15" spans="1:4" ht="12.75">
      <c r="A15" s="14">
        <v>11</v>
      </c>
      <c r="B15" s="17"/>
      <c r="C15" s="17"/>
      <c r="D15" s="16">
        <v>0.0591</v>
      </c>
    </row>
    <row r="16" spans="1:4" ht="12.75">
      <c r="A16" s="14">
        <v>12</v>
      </c>
      <c r="B16" s="17"/>
      <c r="C16" s="17"/>
      <c r="D16" s="16">
        <v>0.059</v>
      </c>
    </row>
    <row r="17" spans="1:4" ht="12.75">
      <c r="A17" s="14">
        <v>13</v>
      </c>
      <c r="B17" s="17"/>
      <c r="C17" s="17"/>
      <c r="D17" s="16">
        <v>0.0591</v>
      </c>
    </row>
    <row r="18" spans="1:4" ht="12.75">
      <c r="A18" s="14">
        <v>14</v>
      </c>
      <c r="B18" s="17"/>
      <c r="C18" s="17"/>
      <c r="D18" s="16">
        <v>0.059</v>
      </c>
    </row>
    <row r="19" spans="1:4" ht="12.75">
      <c r="A19" s="14">
        <v>15</v>
      </c>
      <c r="B19" s="17"/>
      <c r="C19" s="17"/>
      <c r="D19" s="16">
        <v>0.0591</v>
      </c>
    </row>
    <row r="20" spans="1:4" ht="12.75">
      <c r="A20" s="14">
        <v>16</v>
      </c>
      <c r="B20" s="17"/>
      <c r="C20" s="17"/>
      <c r="D20" s="16">
        <v>0.0295</v>
      </c>
    </row>
    <row r="21" spans="2:4" ht="12.75">
      <c r="B21" s="18"/>
      <c r="C21" s="18"/>
      <c r="D21" s="18"/>
    </row>
  </sheetData>
  <printOptions/>
  <pageMargins left="0.75" right="0.75" top="1" bottom="1" header="0.5" footer="0.5"/>
  <pageSetup cellComments="asDisplayed" horizontalDpi="600" verticalDpi="600" orientation="portrait"/>
  <headerFooter alignWithMargins="0">
    <oddHeader>&amp;RDocket No. UG-060256
Exhibit No. __ (MLB-7)
Page 7 of 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Cascade Natural Gas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J. Barnard</dc:creator>
  <cp:keywords/>
  <dc:description/>
  <cp:lastModifiedBy>Office of the Attorney General</cp:lastModifiedBy>
  <cp:lastPrinted>2006-08-14T17:06:42Z</cp:lastPrinted>
  <dcterms:created xsi:type="dcterms:W3CDTF">2006-04-02T15:29:45Z</dcterms:created>
  <dcterms:modified xsi:type="dcterms:W3CDTF">2006-08-14T17:06:53Z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060256</vt:lpwstr>
  </property>
  <property fmtid="{D5CDD505-2E9C-101B-9397-08002B2CF9AE}" pid="6" name="IsConfidenti">
    <vt:lpwstr>0</vt:lpwstr>
  </property>
  <property fmtid="{D5CDD505-2E9C-101B-9397-08002B2CF9AE}" pid="7" name="Dat">
    <vt:lpwstr>2006-08-15T00:00:00Z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2006-02-14T00:00:00Z</vt:lpwstr>
  </property>
  <property fmtid="{D5CDD505-2E9C-101B-9397-08002B2CF9AE}" pid="10" name="Pref">
    <vt:lpwstr>UG</vt:lpwstr>
  </property>
  <property fmtid="{D5CDD505-2E9C-101B-9397-08002B2CF9AE}" pid="11" name="CaseCompanyNam">
    <vt:lpwstr>Cascade Natural Gas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